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isaacbuchanan/Desktop/"/>
    </mc:Choice>
  </mc:AlternateContent>
  <xr:revisionPtr revIDLastSave="0" documentId="13_ncr:1_{3B11BEE5-3FE3-1641-9654-42FE2413EB44}" xr6:coauthVersionLast="47" xr6:coauthVersionMax="47" xr10:uidLastSave="{00000000-0000-0000-0000-000000000000}"/>
  <bookViews>
    <workbookView xWindow="8640" yWindow="500" windowWidth="41160" windowHeight="28300" xr2:uid="{D4694D16-301D-2F42-993F-2633077E9E2F}"/>
  </bookViews>
  <sheets>
    <sheet name="Cash Flow"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 i="1" l="1"/>
  <c r="G62" i="1"/>
  <c r="G43" i="1"/>
  <c r="G28" i="1"/>
  <c r="G30" i="1"/>
  <c r="G31" i="1" s="1"/>
  <c r="G17" i="1"/>
  <c r="G21" i="1" s="1"/>
  <c r="G6" i="1"/>
  <c r="G11" i="1" s="1"/>
  <c r="G5" i="1"/>
  <c r="G12" i="1" s="1"/>
  <c r="G4" i="1"/>
  <c r="G3" i="1"/>
  <c r="G2" i="1"/>
  <c r="G9" i="1" l="1"/>
  <c r="G35" i="1"/>
  <c r="G48" i="1" l="1"/>
  <c r="G54" i="1" s="1"/>
  <c r="G56" i="1" s="1"/>
  <c r="G64" i="1" l="1"/>
</calcChain>
</file>

<file path=xl/sharedStrings.xml><?xml version="1.0" encoding="utf-8"?>
<sst xmlns="http://schemas.openxmlformats.org/spreadsheetml/2006/main" count="94" uniqueCount="78">
  <si>
    <t>Gross Profit</t>
  </si>
  <si>
    <t>Total Group Exercise</t>
  </si>
  <si>
    <t>Total Marketing</t>
  </si>
  <si>
    <t>Total Wages &amp; Staff Expense</t>
  </si>
  <si>
    <t>Total Occupancy Expense</t>
  </si>
  <si>
    <t>Salaries</t>
  </si>
  <si>
    <t>Staff Expenses</t>
  </si>
  <si>
    <t>Payroll Taxes &amp; Other</t>
  </si>
  <si>
    <t>Rent</t>
  </si>
  <si>
    <t>Utilities</t>
  </si>
  <si>
    <t xml:space="preserve">Other Property Fees </t>
  </si>
  <si>
    <t>Repairs &amp; Maintenance</t>
  </si>
  <si>
    <t xml:space="preserve">Cleaning </t>
  </si>
  <si>
    <t xml:space="preserve">Accounting </t>
  </si>
  <si>
    <t xml:space="preserve">Payment Processing </t>
  </si>
  <si>
    <t>Insurance</t>
  </si>
  <si>
    <t>Telephone &amp; Internet</t>
  </si>
  <si>
    <t xml:space="preserve">Subscriptions </t>
  </si>
  <si>
    <t>Joining &amp; Admin Fees</t>
  </si>
  <si>
    <t>Personal Training Sales/Rent</t>
  </si>
  <si>
    <t>Class Packages</t>
  </si>
  <si>
    <t>Product Sales</t>
  </si>
  <si>
    <t>Group Fitness Instructors</t>
  </si>
  <si>
    <t>Music Licensing</t>
  </si>
  <si>
    <t xml:space="preserve">Digital Marketing </t>
  </si>
  <si>
    <t xml:space="preserve">Website Hosting </t>
  </si>
  <si>
    <t>Content Production</t>
  </si>
  <si>
    <t xml:space="preserve">General Expenses </t>
  </si>
  <si>
    <t xml:space="preserve">Finance Repayments </t>
  </si>
  <si>
    <t>Allowance for tax on profits</t>
  </si>
  <si>
    <t>Cost of goods</t>
  </si>
  <si>
    <t>Total Non Operating Expenses</t>
  </si>
  <si>
    <t>Average Membership Price</t>
  </si>
  <si>
    <t xml:space="preserve">Total Active Members </t>
  </si>
  <si>
    <t>Number of Classes Per Week</t>
  </si>
  <si>
    <t>Average Instructor Cost Per Class</t>
  </si>
  <si>
    <t>Occupancy Rate</t>
  </si>
  <si>
    <t>Average Price Per Slot</t>
  </si>
  <si>
    <t>Available Slots Per Class</t>
  </si>
  <si>
    <t>Class Estimates</t>
  </si>
  <si>
    <t>Membership Estimates</t>
  </si>
  <si>
    <t>Average New Membership Sales Per Month</t>
  </si>
  <si>
    <t>Average Admin/Joining Fee Charged</t>
  </si>
  <si>
    <t xml:space="preserve">Number of Trainers </t>
  </si>
  <si>
    <t>Rent Charged Per Month</t>
  </si>
  <si>
    <t>Average PT Session Price</t>
  </si>
  <si>
    <t>Average Sessions Per Month, Per Trainer</t>
  </si>
  <si>
    <t>Commission Paid To Trainer</t>
  </si>
  <si>
    <t>Replace with your own items</t>
  </si>
  <si>
    <t xml:space="preserve">Trainer Commission </t>
  </si>
  <si>
    <t>Personal Training Estimates - Freelance Rental Model</t>
  </si>
  <si>
    <t>Personal Training Estimates - Freelance Comission Model</t>
  </si>
  <si>
    <t>Product Sales Estimates</t>
  </si>
  <si>
    <t>Average Monthly Sales</t>
  </si>
  <si>
    <t>Average Gross Margin</t>
  </si>
  <si>
    <t xml:space="preserve">Staff </t>
  </si>
  <si>
    <t>Hourly Rate</t>
  </si>
  <si>
    <t>Head Count</t>
  </si>
  <si>
    <t>Average Employer Contributions</t>
  </si>
  <si>
    <t xml:space="preserve">Staffed Hours Per Week </t>
  </si>
  <si>
    <t>Items in grey are design to be replaced if you need to add additional items</t>
  </si>
  <si>
    <t>Items in bold blue text are calculated automaticlly from your estimates below</t>
  </si>
  <si>
    <t>Items in orange should be inputted directly into the sheet if applicable</t>
  </si>
  <si>
    <t>Items in purple are automatic summaries, do not modify</t>
  </si>
  <si>
    <t>Payment Processing Fees</t>
  </si>
  <si>
    <t xml:space="preserve">% of Revenue </t>
  </si>
  <si>
    <t xml:space="preserve">Per Transaction </t>
  </si>
  <si>
    <t>Esitmated Number of transactions</t>
  </si>
  <si>
    <t>Total Admin &amp; Other Expense</t>
  </si>
  <si>
    <t>START HERE</t>
  </si>
  <si>
    <t>REPLACE THESE INPUTS WITH YOUR OWN</t>
  </si>
  <si>
    <t>Item totals are automatic summaries, do not modify</t>
  </si>
  <si>
    <t>Total Monthly Operating Expenses</t>
  </si>
  <si>
    <t>Estimated Monthly Cash Flow</t>
  </si>
  <si>
    <t>Total Monthly Revenue</t>
  </si>
  <si>
    <t xml:space="preserve">The aim of this sheet is to give you an understanding of your total monthly obligations and the mix of sales you will need to achieve to be cash flow positive. Its best to be on the pessimistic side, plan for the worst but aim for the best! All items should be inputted excluding sale tax. </t>
  </si>
  <si>
    <t>Monthly Cash Flow Break Even Estimate</t>
  </si>
  <si>
    <t>Club Cash Flow Estimate V1.0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</si>
</sst>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Calibri"/>
      <family val="2"/>
      <scheme val="minor"/>
    </font>
    <font>
      <sz val="14"/>
      <color theme="1"/>
      <name val="Manrope"/>
    </font>
    <font>
      <b/>
      <sz val="14"/>
      <color theme="0"/>
      <name val="Manrope"/>
    </font>
    <font>
      <b/>
      <sz val="14"/>
      <color theme="1"/>
      <name val="Manrope"/>
    </font>
    <font>
      <i/>
      <sz val="14"/>
      <color theme="0" tint="-0.499984740745262"/>
      <name val="Manrope"/>
    </font>
    <font>
      <sz val="14"/>
      <color theme="0" tint="-0.499984740745262"/>
      <name val="Manrope"/>
    </font>
    <font>
      <b/>
      <sz val="14"/>
      <color rgb="FF1D0047"/>
      <name val="Manrope"/>
    </font>
    <font>
      <sz val="14"/>
      <color theme="5"/>
      <name val="Manrope"/>
    </font>
    <font>
      <b/>
      <sz val="14"/>
      <color rgb="FFFF0000"/>
      <name val="Manrope"/>
    </font>
    <font>
      <sz val="14"/>
      <color rgb="FFFF0000"/>
      <name val="Manrope"/>
    </font>
  </fonts>
  <fills count="7">
    <fill>
      <patternFill patternType="none"/>
    </fill>
    <fill>
      <patternFill patternType="gray125"/>
    </fill>
    <fill>
      <patternFill patternType="solid">
        <fgColor rgb="FF8746EC"/>
        <bgColor indexed="64"/>
      </patternFill>
    </fill>
    <fill>
      <patternFill patternType="solid">
        <fgColor rgb="FFF7F8FF"/>
        <bgColor indexed="64"/>
      </patternFill>
    </fill>
    <fill>
      <patternFill patternType="solid">
        <fgColor rgb="FFE194FF"/>
        <bgColor indexed="64"/>
      </patternFill>
    </fill>
    <fill>
      <patternFill patternType="solid">
        <fgColor rgb="FFE8E9F0"/>
        <bgColor indexed="64"/>
      </patternFill>
    </fill>
    <fill>
      <patternFill patternType="solid">
        <fgColor rgb="FF002060"/>
        <bgColor indexed="64"/>
      </patternFill>
    </fill>
  </fills>
  <borders count="1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1D0047"/>
      </top>
      <bottom/>
      <diagonal/>
    </border>
    <border>
      <left style="thin">
        <color rgb="FF1D0047"/>
      </left>
      <right/>
      <top style="thin">
        <color rgb="FF1D0047"/>
      </top>
      <bottom style="thin">
        <color rgb="FF1D0047"/>
      </bottom>
      <diagonal/>
    </border>
    <border>
      <left/>
      <right style="thin">
        <color rgb="FF1D0047"/>
      </right>
      <top style="thin">
        <color rgb="FF1D0047"/>
      </top>
      <bottom style="thin">
        <color rgb="FF1D0047"/>
      </bottom>
      <diagonal/>
    </border>
    <border>
      <left style="medium">
        <color rgb="FF1D0047"/>
      </left>
      <right/>
      <top style="medium">
        <color rgb="FF1D0047"/>
      </top>
      <bottom/>
      <diagonal/>
    </border>
    <border>
      <left/>
      <right style="medium">
        <color rgb="FF1D0047"/>
      </right>
      <top style="medium">
        <color rgb="FF1D0047"/>
      </top>
      <bottom/>
      <diagonal/>
    </border>
    <border>
      <left style="medium">
        <color rgb="FF1D0047"/>
      </left>
      <right/>
      <top/>
      <bottom/>
      <diagonal/>
    </border>
    <border>
      <left/>
      <right style="medium">
        <color rgb="FF1D0047"/>
      </right>
      <top/>
      <bottom/>
      <diagonal/>
    </border>
    <border>
      <left style="medium">
        <color rgb="FF1D0047"/>
      </left>
      <right/>
      <top/>
      <bottom style="medium">
        <color rgb="FF1D0047"/>
      </bottom>
      <diagonal/>
    </border>
    <border>
      <left/>
      <right style="medium">
        <color rgb="FF1D0047"/>
      </right>
      <top/>
      <bottom style="medium">
        <color rgb="FF1D0047"/>
      </bottom>
      <diagonal/>
    </border>
    <border>
      <left/>
      <right/>
      <top/>
      <bottom style="medium">
        <color rgb="FF1D0047"/>
      </bottom>
      <diagonal/>
    </border>
    <border>
      <left style="medium">
        <color rgb="FF1D0047"/>
      </left>
      <right/>
      <top style="medium">
        <color rgb="FF1D0047"/>
      </top>
      <bottom style="thin">
        <color rgb="FF1D0047"/>
      </bottom>
      <diagonal/>
    </border>
    <border>
      <left/>
      <right style="medium">
        <color rgb="FF1D0047"/>
      </right>
      <top style="medium">
        <color rgb="FF1D0047"/>
      </top>
      <bottom style="thin">
        <color rgb="FF1D0047"/>
      </bottom>
      <diagonal/>
    </border>
  </borders>
  <cellStyleXfs count="1">
    <xf numFmtId="0" fontId="0" fillId="0" borderId="0"/>
  </cellStyleXfs>
  <cellXfs count="49">
    <xf numFmtId="0" fontId="0" fillId="0" borderId="0" xfId="0"/>
    <xf numFmtId="0" fontId="1" fillId="3" borderId="0" xfId="0" applyFont="1" applyFill="1" applyAlignment="1">
      <alignment horizontal="left" vertical="center"/>
    </xf>
    <xf numFmtId="2" fontId="1" fillId="3" borderId="0" xfId="0" applyNumberFormat="1" applyFont="1" applyFill="1" applyAlignment="1">
      <alignment horizontal="left" vertical="center"/>
    </xf>
    <xf numFmtId="49" fontId="1" fillId="3" borderId="0" xfId="0" applyNumberFormat="1" applyFont="1" applyFill="1" applyAlignment="1">
      <alignment horizontal="left" vertical="center"/>
    </xf>
    <xf numFmtId="0" fontId="4" fillId="3" borderId="0" xfId="0" applyFont="1" applyFill="1" applyAlignment="1">
      <alignment horizontal="left" vertical="center"/>
    </xf>
    <xf numFmtId="2" fontId="4" fillId="3" borderId="0" xfId="0" applyNumberFormat="1" applyFont="1" applyFill="1" applyAlignment="1">
      <alignment horizontal="left" vertical="center"/>
    </xf>
    <xf numFmtId="0" fontId="7" fillId="3" borderId="0" xfId="0" applyFont="1" applyFill="1" applyAlignment="1">
      <alignment horizontal="left" vertical="center"/>
    </xf>
    <xf numFmtId="2" fontId="7" fillId="3" borderId="0" xfId="0" applyNumberFormat="1" applyFont="1" applyFill="1" applyAlignment="1">
      <alignment horizontal="left" vertical="center"/>
    </xf>
    <xf numFmtId="0" fontId="1" fillId="5" borderId="0" xfId="0" applyFont="1" applyFill="1" applyAlignment="1">
      <alignment horizontal="left" vertical="center"/>
    </xf>
    <xf numFmtId="0" fontId="8" fillId="5" borderId="0" xfId="0" applyFont="1" applyFill="1" applyAlignment="1">
      <alignment horizontal="left" vertical="center"/>
    </xf>
    <xf numFmtId="0" fontId="9" fillId="5" borderId="0" xfId="0" applyFont="1" applyFill="1" applyAlignment="1">
      <alignment horizontal="left" vertical="top" wrapText="1"/>
    </xf>
    <xf numFmtId="0" fontId="6" fillId="5" borderId="0" xfId="0" applyFont="1" applyFill="1" applyAlignment="1">
      <alignment horizontal="left" vertical="center"/>
    </xf>
    <xf numFmtId="0" fontId="5" fillId="5" borderId="0" xfId="0" applyFont="1" applyFill="1" applyAlignment="1">
      <alignment horizontal="left" vertical="center"/>
    </xf>
    <xf numFmtId="49" fontId="2" fillId="5" borderId="0" xfId="0" applyNumberFormat="1" applyFont="1" applyFill="1" applyAlignment="1">
      <alignment horizontal="left" vertical="center"/>
    </xf>
    <xf numFmtId="0" fontId="7" fillId="5" borderId="0" xfId="0" applyFont="1" applyFill="1" applyAlignment="1">
      <alignment horizontal="left" vertical="center"/>
    </xf>
    <xf numFmtId="0" fontId="2" fillId="5" borderId="0" xfId="0" applyFont="1" applyFill="1" applyAlignment="1">
      <alignment horizontal="left" vertical="center"/>
    </xf>
    <xf numFmtId="0" fontId="1" fillId="5" borderId="8" xfId="0" applyFont="1" applyFill="1" applyBorder="1" applyAlignment="1">
      <alignment horizontal="left" vertical="center"/>
    </xf>
    <xf numFmtId="0" fontId="1" fillId="5" borderId="9" xfId="0" applyFont="1" applyFill="1" applyBorder="1" applyAlignment="1">
      <alignment horizontal="left" vertical="center"/>
    </xf>
    <xf numFmtId="9" fontId="1" fillId="5" borderId="0" xfId="0" applyNumberFormat="1" applyFont="1" applyFill="1" applyAlignment="1">
      <alignment horizontal="left" vertical="center"/>
    </xf>
    <xf numFmtId="0" fontId="1" fillId="5" borderId="10" xfId="0" applyFont="1" applyFill="1" applyBorder="1" applyAlignment="1">
      <alignment horizontal="left" vertical="center"/>
    </xf>
    <xf numFmtId="0" fontId="1" fillId="5" borderId="11" xfId="0" applyFont="1" applyFill="1" applyBorder="1" applyAlignment="1">
      <alignment horizontal="left" vertical="center"/>
    </xf>
    <xf numFmtId="9" fontId="1" fillId="5" borderId="9" xfId="0" applyNumberFormat="1" applyFont="1" applyFill="1" applyBorder="1" applyAlignment="1">
      <alignment horizontal="left" vertical="center"/>
    </xf>
    <xf numFmtId="9" fontId="1" fillId="5" borderId="11" xfId="0" applyNumberFormat="1" applyFont="1" applyFill="1" applyBorder="1" applyAlignment="1">
      <alignment horizontal="left" vertical="center"/>
    </xf>
    <xf numFmtId="10" fontId="1" fillId="5" borderId="0" xfId="0" applyNumberFormat="1" applyFont="1" applyFill="1" applyAlignment="1">
      <alignment horizontal="left" vertical="center"/>
    </xf>
    <xf numFmtId="10" fontId="1" fillId="5" borderId="11" xfId="0" applyNumberFormat="1" applyFont="1" applyFill="1" applyBorder="1" applyAlignment="1">
      <alignment horizontal="left" vertical="center"/>
    </xf>
    <xf numFmtId="10" fontId="1" fillId="5" borderId="9" xfId="0" applyNumberFormat="1" applyFont="1" applyFill="1" applyBorder="1" applyAlignment="1">
      <alignment horizontal="left" vertical="center"/>
    </xf>
    <xf numFmtId="0" fontId="6" fillId="3" borderId="0" xfId="0" applyFont="1" applyFill="1" applyAlignment="1">
      <alignment horizontal="left" vertical="center"/>
    </xf>
    <xf numFmtId="2" fontId="6" fillId="3" borderId="0" xfId="0" applyNumberFormat="1" applyFont="1" applyFill="1" applyAlignment="1">
      <alignment horizontal="left" vertical="center"/>
    </xf>
    <xf numFmtId="0" fontId="3" fillId="3" borderId="0" xfId="0" applyFont="1" applyFill="1" applyAlignment="1">
      <alignment horizontal="left" vertical="center"/>
    </xf>
    <xf numFmtId="2" fontId="3" fillId="3" borderId="0" xfId="0" applyNumberFormat="1" applyFont="1" applyFill="1" applyAlignment="1">
      <alignment horizontal="left" vertical="center"/>
    </xf>
    <xf numFmtId="49" fontId="2" fillId="2" borderId="1" xfId="0" applyNumberFormat="1" applyFont="1" applyFill="1" applyBorder="1" applyAlignment="1">
      <alignment horizontal="left" vertical="center"/>
    </xf>
    <xf numFmtId="2" fontId="2" fillId="2" borderId="2" xfId="0" applyNumberFormat="1" applyFont="1" applyFill="1" applyBorder="1" applyAlignment="1">
      <alignment horizontal="left" vertical="center"/>
    </xf>
    <xf numFmtId="49" fontId="3" fillId="3" borderId="4" xfId="0" applyNumberFormat="1" applyFont="1" applyFill="1" applyBorder="1" applyAlignment="1">
      <alignment horizontal="left" vertical="center"/>
    </xf>
    <xf numFmtId="2" fontId="3" fillId="3" borderId="5" xfId="0" applyNumberFormat="1" applyFont="1" applyFill="1" applyBorder="1" applyAlignment="1">
      <alignment horizontal="left" vertical="center"/>
    </xf>
    <xf numFmtId="49" fontId="2" fillId="4" borderId="1" xfId="0" applyNumberFormat="1" applyFont="1" applyFill="1" applyBorder="1" applyAlignment="1">
      <alignment horizontal="left" vertical="center"/>
    </xf>
    <xf numFmtId="2" fontId="2" fillId="4" borderId="2" xfId="0" applyNumberFormat="1" applyFont="1" applyFill="1" applyBorder="1" applyAlignment="1">
      <alignment horizontal="left" vertical="center"/>
    </xf>
    <xf numFmtId="0" fontId="2" fillId="6" borderId="6" xfId="0" applyFont="1" applyFill="1" applyBorder="1" applyAlignment="1">
      <alignment horizontal="left" vertical="center"/>
    </xf>
    <xf numFmtId="0" fontId="2" fillId="6" borderId="7" xfId="0" applyFont="1" applyFill="1" applyBorder="1" applyAlignment="1">
      <alignment horizontal="left" vertical="center"/>
    </xf>
    <xf numFmtId="0" fontId="9" fillId="5" borderId="0" xfId="0" applyFont="1" applyFill="1" applyAlignment="1">
      <alignment horizontal="left" vertical="top" wrapText="1"/>
    </xf>
    <xf numFmtId="0" fontId="5" fillId="5" borderId="12" xfId="0" applyFont="1" applyFill="1" applyBorder="1" applyAlignment="1">
      <alignment horizontal="left" vertical="center"/>
    </xf>
    <xf numFmtId="0" fontId="7" fillId="5" borderId="3" xfId="0" applyFont="1" applyFill="1" applyBorder="1" applyAlignment="1">
      <alignment horizontal="left" vertical="center"/>
    </xf>
    <xf numFmtId="49" fontId="3" fillId="5" borderId="4" xfId="0" applyNumberFormat="1" applyFont="1" applyFill="1" applyBorder="1" applyAlignment="1">
      <alignment horizontal="left" vertical="center"/>
    </xf>
    <xf numFmtId="49" fontId="3" fillId="5" borderId="5" xfId="0" applyNumberFormat="1" applyFont="1" applyFill="1" applyBorder="1" applyAlignment="1">
      <alignment horizontal="left" vertical="center"/>
    </xf>
    <xf numFmtId="49" fontId="2" fillId="2" borderId="13" xfId="0" applyNumberFormat="1" applyFont="1" applyFill="1" applyBorder="1" applyAlignment="1">
      <alignment horizontal="left" vertical="center"/>
    </xf>
    <xf numFmtId="49" fontId="2" fillId="2" borderId="14" xfId="0" applyNumberFormat="1" applyFont="1" applyFill="1" applyBorder="1" applyAlignment="1">
      <alignment horizontal="left" vertical="center"/>
    </xf>
    <xf numFmtId="0" fontId="6" fillId="5" borderId="0" xfId="0" applyFont="1" applyFill="1" applyAlignment="1">
      <alignment horizontal="left" vertical="center"/>
    </xf>
    <xf numFmtId="0" fontId="8" fillId="5" borderId="12" xfId="0" applyFont="1" applyFill="1" applyBorder="1" applyAlignment="1">
      <alignment horizontal="left" vertical="center"/>
    </xf>
    <xf numFmtId="0" fontId="8" fillId="5" borderId="0" xfId="0" applyFont="1" applyFill="1" applyAlignment="1">
      <alignment horizontal="left" vertical="center"/>
    </xf>
    <xf numFmtId="0" fontId="3" fillId="3" borderId="0" xfId="0" applyFont="1" applyFill="1" applyAlignment="1">
      <alignment horizontal="center" vertical="center"/>
    </xf>
  </cellXfs>
  <cellStyles count="1">
    <cellStyle name="Normal" xfId="0" builtinId="0"/>
  </cellStyles>
  <dxfs count="0"/>
  <tableStyles count="0" defaultTableStyle="TableStyleMedium2" defaultPivotStyle="PivotStyleLight16"/>
  <colors>
    <mruColors>
      <color rgb="FF8746EC"/>
      <color rgb="FFE8E9F0"/>
      <color rgb="FF1D0047"/>
      <color rgb="FFF7F8FF"/>
      <color rgb="FFE19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27611</xdr:colOff>
      <xdr:row>0</xdr:row>
      <xdr:rowOff>552173</xdr:rowOff>
    </xdr:from>
    <xdr:to>
      <xdr:col>1</xdr:col>
      <xdr:colOff>2236306</xdr:colOff>
      <xdr:row>2</xdr:row>
      <xdr:rowOff>26687</xdr:rowOff>
    </xdr:to>
    <xdr:pic>
      <xdr:nvPicPr>
        <xdr:cNvPr id="2" name="Picture 1">
          <a:extLst>
            <a:ext uri="{FF2B5EF4-FFF2-40B4-BE49-F238E27FC236}">
              <a16:creationId xmlns:a16="http://schemas.microsoft.com/office/drawing/2014/main" id="{78C7858D-35A0-A5D3-1CE8-34D1CCAFC466}"/>
            </a:ext>
          </a:extLst>
        </xdr:cNvPr>
        <xdr:cNvPicPr>
          <a:picLocks noChangeAspect="1"/>
        </xdr:cNvPicPr>
      </xdr:nvPicPr>
      <xdr:blipFill>
        <a:blip xmlns:r="http://schemas.openxmlformats.org/officeDocument/2006/relationships" r:embed="rId1"/>
        <a:stretch>
          <a:fillRect/>
        </a:stretch>
      </xdr:blipFill>
      <xdr:spPr>
        <a:xfrm>
          <a:off x="1090546" y="552173"/>
          <a:ext cx="2208695" cy="45462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F4DB3-0BC9-AD43-AF79-5E0207A0AE88}">
  <dimension ref="A1:G64"/>
  <sheetViews>
    <sheetView tabSelected="1" zoomScale="92" workbookViewId="0">
      <selection activeCell="O51" sqref="O51"/>
    </sheetView>
  </sheetViews>
  <sheetFormatPr baseColWidth="10" defaultColWidth="46.33203125" defaultRowHeight="21"/>
  <cols>
    <col min="1" max="1" width="14" style="8" customWidth="1"/>
    <col min="2" max="2" width="93.33203125" style="8" bestFit="1" customWidth="1"/>
    <col min="3" max="4" width="16.33203125" style="8" customWidth="1"/>
    <col min="5" max="5" width="19.5" style="1" customWidth="1"/>
    <col min="6" max="6" width="91" style="1" customWidth="1"/>
    <col min="7" max="7" width="13.5" style="2" bestFit="1" customWidth="1"/>
    <col min="8" max="16384" width="46.33203125" style="1"/>
  </cols>
  <sheetData>
    <row r="1" spans="2:7" ht="57" customHeight="1">
      <c r="D1" s="9"/>
      <c r="F1" s="48" t="s">
        <v>76</v>
      </c>
      <c r="G1" s="48"/>
    </row>
    <row r="2" spans="2:7" ht="21" customHeight="1">
      <c r="D2" s="10"/>
      <c r="F2" s="26" t="s">
        <v>17</v>
      </c>
      <c r="G2" s="27">
        <f>'Cash Flow'!C19*'Cash Flow'!C22</f>
        <v>30000</v>
      </c>
    </row>
    <row r="3" spans="2:7">
      <c r="D3" s="10"/>
      <c r="F3" s="26" t="s">
        <v>18</v>
      </c>
      <c r="G3" s="27">
        <f>'Cash Flow'!C21*'Cash Flow'!C20</f>
        <v>0</v>
      </c>
    </row>
    <row r="4" spans="2:7">
      <c r="B4" s="8" t="s">
        <v>77</v>
      </c>
      <c r="D4" s="10"/>
      <c r="F4" s="26" t="s">
        <v>20</v>
      </c>
      <c r="G4" s="28">
        <f>('Cash Flow'!$C$25*'Cash Flow'!$C$26)*'Cash Flow'!$C$27*'Cash Flow'!$C$28</f>
        <v>2700</v>
      </c>
    </row>
    <row r="5" spans="2:7">
      <c r="D5" s="10"/>
      <c r="F5" s="26" t="s">
        <v>19</v>
      </c>
      <c r="G5" s="27">
        <f>('Cash Flow'!C36*'Cash Flow'!C37)*'Cash Flow'!C32</f>
        <v>8000</v>
      </c>
    </row>
    <row r="6" spans="2:7">
      <c r="B6" s="47" t="s">
        <v>69</v>
      </c>
      <c r="C6" s="47"/>
      <c r="D6" s="11"/>
      <c r="F6" s="26" t="s">
        <v>21</v>
      </c>
      <c r="G6" s="27">
        <f>'Cash Flow'!C41</f>
        <v>1000</v>
      </c>
    </row>
    <row r="7" spans="2:7">
      <c r="B7" s="38" t="s">
        <v>75</v>
      </c>
      <c r="C7" s="38"/>
      <c r="D7" s="12"/>
      <c r="F7" s="4" t="s">
        <v>48</v>
      </c>
      <c r="G7" s="5">
        <v>0</v>
      </c>
    </row>
    <row r="8" spans="2:7" ht="22" thickBot="1">
      <c r="B8" s="38"/>
      <c r="C8" s="38"/>
      <c r="D8" s="13"/>
      <c r="F8" s="4" t="s">
        <v>48</v>
      </c>
      <c r="G8" s="5">
        <v>0</v>
      </c>
    </row>
    <row r="9" spans="2:7" ht="22" thickBot="1">
      <c r="B9" s="38"/>
      <c r="C9" s="38"/>
      <c r="D9" s="14"/>
      <c r="F9" s="30" t="s">
        <v>74</v>
      </c>
      <c r="G9" s="31">
        <f>SUM(G2:G8)</f>
        <v>41700</v>
      </c>
    </row>
    <row r="10" spans="2:7">
      <c r="B10" s="38"/>
      <c r="C10" s="38"/>
      <c r="F10" s="3"/>
    </row>
    <row r="11" spans="2:7">
      <c r="B11" s="45" t="s">
        <v>61</v>
      </c>
      <c r="C11" s="45"/>
      <c r="D11" s="9"/>
      <c r="F11" s="28" t="s">
        <v>30</v>
      </c>
      <c r="G11" s="29">
        <f>G6*'Cash Flow'!C42</f>
        <v>400</v>
      </c>
    </row>
    <row r="12" spans="2:7" ht="22" thickBot="1">
      <c r="B12" s="39" t="s">
        <v>60</v>
      </c>
      <c r="C12" s="39"/>
      <c r="D12" s="15"/>
      <c r="F12" s="28" t="s">
        <v>49</v>
      </c>
      <c r="G12" s="29">
        <f>G5*'Cash Flow'!C38</f>
        <v>5600</v>
      </c>
    </row>
    <row r="13" spans="2:7">
      <c r="B13" s="43" t="s">
        <v>63</v>
      </c>
      <c r="C13" s="44"/>
      <c r="F13" s="4" t="s">
        <v>48</v>
      </c>
      <c r="G13" s="5">
        <v>0</v>
      </c>
    </row>
    <row r="14" spans="2:7" ht="22" thickBot="1">
      <c r="B14" s="41" t="s">
        <v>71</v>
      </c>
      <c r="C14" s="42"/>
      <c r="F14" s="4" t="s">
        <v>48</v>
      </c>
      <c r="G14" s="5">
        <v>0</v>
      </c>
    </row>
    <row r="15" spans="2:7" ht="22" thickBot="1">
      <c r="B15" s="40" t="s">
        <v>62</v>
      </c>
      <c r="C15" s="40"/>
      <c r="F15" s="30" t="s">
        <v>0</v>
      </c>
      <c r="G15" s="31">
        <f>G9-SUM(G11:G14)</f>
        <v>35700</v>
      </c>
    </row>
    <row r="16" spans="2:7">
      <c r="F16" s="3"/>
    </row>
    <row r="17" spans="2:7" ht="22" thickBot="1">
      <c r="B17" s="46" t="s">
        <v>70</v>
      </c>
      <c r="C17" s="46"/>
      <c r="F17" s="26" t="s">
        <v>22</v>
      </c>
      <c r="G17" s="27">
        <f>('Cash Flow'!C25*52/12)*'Cash Flow'!C29</f>
        <v>2166.666666666667</v>
      </c>
    </row>
    <row r="18" spans="2:7">
      <c r="B18" s="36" t="s">
        <v>40</v>
      </c>
      <c r="C18" s="37"/>
      <c r="D18" s="15"/>
      <c r="F18" s="6" t="s">
        <v>23</v>
      </c>
      <c r="G18" s="7">
        <v>0</v>
      </c>
    </row>
    <row r="19" spans="2:7">
      <c r="B19" s="16" t="s">
        <v>32</v>
      </c>
      <c r="C19" s="17">
        <v>50</v>
      </c>
      <c r="F19" s="4" t="s">
        <v>48</v>
      </c>
      <c r="G19" s="5">
        <v>0</v>
      </c>
    </row>
    <row r="20" spans="2:7">
      <c r="B20" s="16" t="s">
        <v>41</v>
      </c>
      <c r="C20" s="17">
        <v>30</v>
      </c>
      <c r="F20" s="4" t="s">
        <v>48</v>
      </c>
      <c r="G20" s="5">
        <v>0</v>
      </c>
    </row>
    <row r="21" spans="2:7">
      <c r="B21" s="16" t="s">
        <v>42</v>
      </c>
      <c r="C21" s="17">
        <v>0</v>
      </c>
      <c r="D21" s="18"/>
      <c r="F21" s="32" t="s">
        <v>1</v>
      </c>
      <c r="G21" s="33">
        <f>SUM(G17:G20)</f>
        <v>2166.666666666667</v>
      </c>
    </row>
    <row r="22" spans="2:7" ht="22" thickBot="1">
      <c r="B22" s="19" t="s">
        <v>33</v>
      </c>
      <c r="C22" s="20">
        <v>600</v>
      </c>
      <c r="F22" s="3"/>
    </row>
    <row r="23" spans="2:7" ht="22" thickBot="1">
      <c r="F23" s="6" t="s">
        <v>24</v>
      </c>
      <c r="G23" s="7">
        <v>500</v>
      </c>
    </row>
    <row r="24" spans="2:7">
      <c r="B24" s="36" t="s">
        <v>39</v>
      </c>
      <c r="C24" s="37"/>
      <c r="F24" s="6" t="s">
        <v>25</v>
      </c>
      <c r="G24" s="7">
        <v>30</v>
      </c>
    </row>
    <row r="25" spans="2:7">
      <c r="B25" s="16" t="s">
        <v>34</v>
      </c>
      <c r="C25" s="17">
        <v>20</v>
      </c>
      <c r="D25" s="15"/>
      <c r="F25" s="6" t="s">
        <v>26</v>
      </c>
      <c r="G25" s="7">
        <v>150</v>
      </c>
    </row>
    <row r="26" spans="2:7">
      <c r="B26" s="16" t="s">
        <v>38</v>
      </c>
      <c r="C26" s="17">
        <v>15</v>
      </c>
      <c r="F26" s="4" t="s">
        <v>48</v>
      </c>
      <c r="G26" s="5">
        <v>0</v>
      </c>
    </row>
    <row r="27" spans="2:7">
      <c r="B27" s="16" t="s">
        <v>36</v>
      </c>
      <c r="C27" s="21">
        <v>0.5</v>
      </c>
      <c r="F27" s="4" t="s">
        <v>48</v>
      </c>
      <c r="G27" s="5">
        <v>0</v>
      </c>
    </row>
    <row r="28" spans="2:7">
      <c r="B28" s="16" t="s">
        <v>37</v>
      </c>
      <c r="C28" s="17">
        <v>18</v>
      </c>
      <c r="F28" s="32" t="s">
        <v>2</v>
      </c>
      <c r="G28" s="33">
        <f>SUM(G23:G27)</f>
        <v>680</v>
      </c>
    </row>
    <row r="29" spans="2:7" ht="22" thickBot="1">
      <c r="B29" s="19" t="s">
        <v>35</v>
      </c>
      <c r="C29" s="20">
        <v>25</v>
      </c>
      <c r="D29" s="15"/>
      <c r="F29" s="3"/>
    </row>
    <row r="30" spans="2:7" ht="22" thickBot="1">
      <c r="F30" s="26" t="s">
        <v>5</v>
      </c>
      <c r="G30" s="27">
        <f>(C46*C45)*52/12*C47</f>
        <v>6933.333333333333</v>
      </c>
    </row>
    <row r="31" spans="2:7">
      <c r="B31" s="36" t="s">
        <v>50</v>
      </c>
      <c r="C31" s="37"/>
      <c r="F31" s="26" t="s">
        <v>7</v>
      </c>
      <c r="G31" s="27">
        <f>G30*C48</f>
        <v>866.66666666666663</v>
      </c>
    </row>
    <row r="32" spans="2:7">
      <c r="B32" s="16" t="s">
        <v>43</v>
      </c>
      <c r="C32" s="17">
        <v>2</v>
      </c>
      <c r="D32" s="18"/>
      <c r="F32" s="6" t="s">
        <v>6</v>
      </c>
      <c r="G32" s="7">
        <v>0</v>
      </c>
    </row>
    <row r="33" spans="2:7" ht="22" thickBot="1">
      <c r="B33" s="19" t="s">
        <v>44</v>
      </c>
      <c r="C33" s="20">
        <v>300</v>
      </c>
      <c r="F33" s="4" t="s">
        <v>48</v>
      </c>
      <c r="G33" s="5">
        <v>0</v>
      </c>
    </row>
    <row r="34" spans="2:7" ht="22" thickBot="1">
      <c r="D34" s="15"/>
      <c r="F34" s="4" t="s">
        <v>48</v>
      </c>
      <c r="G34" s="5">
        <v>0</v>
      </c>
    </row>
    <row r="35" spans="2:7">
      <c r="B35" s="36" t="s">
        <v>51</v>
      </c>
      <c r="C35" s="37"/>
      <c r="F35" s="32" t="s">
        <v>3</v>
      </c>
      <c r="G35" s="33">
        <f>SUM(G30:G34)</f>
        <v>7800</v>
      </c>
    </row>
    <row r="36" spans="2:7">
      <c r="B36" s="16" t="s">
        <v>45</v>
      </c>
      <c r="C36" s="17">
        <v>50</v>
      </c>
      <c r="D36" s="18"/>
      <c r="F36" s="3"/>
    </row>
    <row r="37" spans="2:7">
      <c r="B37" s="16" t="s">
        <v>46</v>
      </c>
      <c r="C37" s="17">
        <v>80</v>
      </c>
      <c r="F37" s="6" t="s">
        <v>8</v>
      </c>
      <c r="G37" s="7">
        <v>5000</v>
      </c>
    </row>
    <row r="38" spans="2:7" ht="22" thickBot="1">
      <c r="B38" s="19" t="s">
        <v>47</v>
      </c>
      <c r="C38" s="22">
        <v>0.7</v>
      </c>
      <c r="D38" s="15"/>
      <c r="F38" s="6" t="s">
        <v>9</v>
      </c>
      <c r="G38" s="7">
        <v>500</v>
      </c>
    </row>
    <row r="39" spans="2:7" ht="22" thickBot="1">
      <c r="F39" s="6" t="s">
        <v>11</v>
      </c>
      <c r="G39" s="7">
        <v>300</v>
      </c>
    </row>
    <row r="40" spans="2:7">
      <c r="B40" s="36" t="s">
        <v>52</v>
      </c>
      <c r="C40" s="37"/>
      <c r="F40" s="6" t="s">
        <v>10</v>
      </c>
      <c r="G40" s="7">
        <v>150</v>
      </c>
    </row>
    <row r="41" spans="2:7">
      <c r="B41" s="16" t="s">
        <v>53</v>
      </c>
      <c r="C41" s="17">
        <v>1000</v>
      </c>
      <c r="F41" s="4" t="s">
        <v>48</v>
      </c>
      <c r="G41" s="5">
        <v>0</v>
      </c>
    </row>
    <row r="42" spans="2:7" ht="22" thickBot="1">
      <c r="B42" s="19" t="s">
        <v>54</v>
      </c>
      <c r="C42" s="22">
        <v>0.4</v>
      </c>
      <c r="D42" s="23"/>
      <c r="F42" s="4" t="s">
        <v>48</v>
      </c>
      <c r="G42" s="5">
        <v>0</v>
      </c>
    </row>
    <row r="43" spans="2:7" ht="22" thickBot="1">
      <c r="F43" s="32" t="s">
        <v>4</v>
      </c>
      <c r="G43" s="33">
        <f>SUM(G37:G42)</f>
        <v>5950</v>
      </c>
    </row>
    <row r="44" spans="2:7">
      <c r="B44" s="36" t="s">
        <v>55</v>
      </c>
      <c r="C44" s="37"/>
      <c r="D44" s="15"/>
      <c r="F44" s="3"/>
    </row>
    <row r="45" spans="2:7">
      <c r="B45" s="16" t="s">
        <v>59</v>
      </c>
      <c r="C45" s="17">
        <v>40</v>
      </c>
      <c r="D45" s="23"/>
      <c r="F45" s="6" t="s">
        <v>12</v>
      </c>
      <c r="G45" s="7">
        <v>500</v>
      </c>
    </row>
    <row r="46" spans="2:7">
      <c r="B46" s="16" t="s">
        <v>56</v>
      </c>
      <c r="C46" s="17">
        <v>20</v>
      </c>
      <c r="F46" s="6" t="s">
        <v>27</v>
      </c>
      <c r="G46" s="7">
        <v>300</v>
      </c>
    </row>
    <row r="47" spans="2:7">
      <c r="B47" s="16" t="s">
        <v>57</v>
      </c>
      <c r="C47" s="17">
        <v>2</v>
      </c>
      <c r="F47" s="6" t="s">
        <v>13</v>
      </c>
      <c r="G47" s="7">
        <v>250</v>
      </c>
    </row>
    <row r="48" spans="2:7" ht="22" thickBot="1">
      <c r="B48" s="19" t="s">
        <v>58</v>
      </c>
      <c r="C48" s="24">
        <v>0.125</v>
      </c>
      <c r="F48" s="26" t="s">
        <v>14</v>
      </c>
      <c r="G48" s="27">
        <f>G9*C51+(C52*C53)</f>
        <v>765.5</v>
      </c>
    </row>
    <row r="49" spans="2:7" ht="22" thickBot="1">
      <c r="F49" s="6" t="s">
        <v>15</v>
      </c>
      <c r="G49" s="7">
        <v>100</v>
      </c>
    </row>
    <row r="50" spans="2:7">
      <c r="B50" s="36" t="s">
        <v>64</v>
      </c>
      <c r="C50" s="37"/>
      <c r="F50" s="6" t="s">
        <v>16</v>
      </c>
      <c r="G50" s="7">
        <v>80</v>
      </c>
    </row>
    <row r="51" spans="2:7">
      <c r="B51" s="16" t="s">
        <v>65</v>
      </c>
      <c r="C51" s="25">
        <v>1.4999999999999999E-2</v>
      </c>
      <c r="F51" s="6" t="s">
        <v>17</v>
      </c>
      <c r="G51" s="7">
        <v>250</v>
      </c>
    </row>
    <row r="52" spans="2:7">
      <c r="B52" s="16" t="s">
        <v>66</v>
      </c>
      <c r="C52" s="17">
        <v>0.2</v>
      </c>
      <c r="F52" s="4" t="s">
        <v>48</v>
      </c>
      <c r="G52" s="5">
        <v>0</v>
      </c>
    </row>
    <row r="53" spans="2:7" ht="22" thickBot="1">
      <c r="B53" s="19" t="s">
        <v>67</v>
      </c>
      <c r="C53" s="20">
        <v>700</v>
      </c>
      <c r="F53" s="4" t="s">
        <v>48</v>
      </c>
      <c r="G53" s="5">
        <v>0</v>
      </c>
    </row>
    <row r="54" spans="2:7">
      <c r="F54" s="32" t="s">
        <v>68</v>
      </c>
      <c r="G54" s="33">
        <f>SUM(G45:G53)</f>
        <v>2245.5</v>
      </c>
    </row>
    <row r="55" spans="2:7" ht="22" thickBot="1">
      <c r="F55" s="4"/>
    </row>
    <row r="56" spans="2:7" ht="22" thickBot="1">
      <c r="F56" s="30" t="s">
        <v>72</v>
      </c>
      <c r="G56" s="31">
        <f>SUM(G54,G43,G35,G28,G21)</f>
        <v>18842.166666666668</v>
      </c>
    </row>
    <row r="57" spans="2:7">
      <c r="G57" s="7"/>
    </row>
    <row r="58" spans="2:7">
      <c r="F58" s="6" t="s">
        <v>28</v>
      </c>
      <c r="G58" s="7">
        <v>3000</v>
      </c>
    </row>
    <row r="59" spans="2:7">
      <c r="F59" s="6" t="s">
        <v>29</v>
      </c>
      <c r="G59" s="7">
        <v>0</v>
      </c>
    </row>
    <row r="60" spans="2:7">
      <c r="F60" s="4" t="s">
        <v>48</v>
      </c>
      <c r="G60" s="5">
        <v>0</v>
      </c>
    </row>
    <row r="61" spans="2:7">
      <c r="F61" s="4" t="s">
        <v>48</v>
      </c>
      <c r="G61" s="5">
        <v>0</v>
      </c>
    </row>
    <row r="62" spans="2:7">
      <c r="F62" s="32" t="s">
        <v>31</v>
      </c>
      <c r="G62" s="33">
        <f>SUM(G58:G61)</f>
        <v>3000</v>
      </c>
    </row>
    <row r="63" spans="2:7" ht="22" thickBot="1"/>
    <row r="64" spans="2:7" ht="22" thickBot="1">
      <c r="F64" s="34" t="s">
        <v>73</v>
      </c>
      <c r="G64" s="35">
        <f>G15-G56-G62</f>
        <v>13857.833333333332</v>
      </c>
    </row>
  </sheetData>
  <mergeCells count="16">
    <mergeCell ref="B6:C6"/>
    <mergeCell ref="F1:G1"/>
    <mergeCell ref="B35:C35"/>
    <mergeCell ref="B40:C40"/>
    <mergeCell ref="B44:C44"/>
    <mergeCell ref="B50:C50"/>
    <mergeCell ref="B7:C10"/>
    <mergeCell ref="B12:C12"/>
    <mergeCell ref="B15:C15"/>
    <mergeCell ref="B14:C14"/>
    <mergeCell ref="B13:C13"/>
    <mergeCell ref="B11:C11"/>
    <mergeCell ref="B17:C17"/>
    <mergeCell ref="B18:C18"/>
    <mergeCell ref="B24:C24"/>
    <mergeCell ref="B31:C3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Isaac Buchanan</cp:lastModifiedBy>
  <dcterms:created xsi:type="dcterms:W3CDTF">2020-07-27T15:02:39Z</dcterms:created>
  <dcterms:modified xsi:type="dcterms:W3CDTF">2024-03-29T11:38:19Z</dcterms:modified>
</cp:coreProperties>
</file>