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ME\AUTHOR SOURCE MATERIAL\Karen Wells\ICAEW\SBM 2022 update\Mock exams\Post examiner review\Nov\ME2 November 2022\"/>
    </mc:Choice>
  </mc:AlternateContent>
  <xr:revisionPtr revIDLastSave="0" documentId="13_ncr:1_{59BA6587-61B1-4D2F-847B-6BB5DB6BDDEB}" xr6:coauthVersionLast="45" xr6:coauthVersionMax="47" xr10:uidLastSave="{00000000-0000-0000-0000-000000000000}"/>
  <bookViews>
    <workbookView xWindow="-21720" yWindow="1365" windowWidth="21840" windowHeight="13140" firstSheet="3" activeTab="3" xr2:uid="{46B39BB6-E52F-4E04-B8DE-A7E386AE2FAB}"/>
  </bookViews>
  <sheets>
    <sheet name="Q1 Exhibit 1 pre populated data" sheetId="7" r:id="rId1"/>
    <sheet name="Q1 Solution to req (1) Ex 1" sheetId="1" r:id="rId2"/>
    <sheet name="Q1 Exhibit 2 pre-populated data" sheetId="4" r:id="rId3"/>
    <sheet name="Q1 Solution to req (1) Ex 2" sheetId="3" r:id="rId4"/>
    <sheet name="Q2 Exhibit 1 pre-populated data" sheetId="5" r:id="rId5"/>
    <sheet name="Q2 Solution to req (1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3" l="1"/>
  <c r="D54" i="3"/>
  <c r="D55" i="3"/>
  <c r="D56" i="3"/>
  <c r="D57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18" i="3"/>
  <c r="C74" i="3" l="1"/>
  <c r="D68" i="3"/>
  <c r="C68" i="3"/>
  <c r="B17" i="1"/>
  <c r="C16" i="1"/>
  <c r="B16" i="1"/>
  <c r="C15" i="1"/>
  <c r="B15" i="1"/>
  <c r="C14" i="1"/>
  <c r="B14" i="1"/>
  <c r="C9" i="1"/>
  <c r="C10" i="1" s="1"/>
  <c r="B9" i="1"/>
  <c r="D11" i="1"/>
  <c r="C12" i="1"/>
  <c r="B12" i="1"/>
  <c r="D12" i="1" s="1"/>
  <c r="D5" i="1"/>
  <c r="D6" i="1"/>
  <c r="D4" i="1"/>
  <c r="C15" i="6"/>
  <c r="B15" i="6"/>
  <c r="D15" i="6" s="1"/>
  <c r="C11" i="6"/>
  <c r="D11" i="6" s="1"/>
  <c r="B11" i="6"/>
  <c r="C7" i="6"/>
  <c r="D7" i="6" s="1"/>
  <c r="B7" i="6"/>
  <c r="D18" i="6"/>
  <c r="D17" i="6"/>
  <c r="D14" i="6"/>
  <c r="D13" i="6"/>
  <c r="D10" i="6"/>
  <c r="D9" i="6"/>
  <c r="D6" i="6"/>
  <c r="D5" i="6"/>
  <c r="D4" i="6"/>
  <c r="D14" i="1" l="1"/>
  <c r="D16" i="1"/>
  <c r="D15" i="1"/>
  <c r="D9" i="1"/>
  <c r="B10" i="1"/>
  <c r="D10" i="1" s="1"/>
  <c r="E78" i="3"/>
  <c r="H78" i="3"/>
  <c r="G78" i="3"/>
  <c r="F78" i="3"/>
  <c r="D78" i="3"/>
  <c r="C78" i="3"/>
  <c r="H74" i="3"/>
  <c r="G74" i="3"/>
  <c r="F74" i="3"/>
  <c r="E74" i="3"/>
  <c r="D74" i="3"/>
  <c r="G69" i="3"/>
  <c r="F69" i="3"/>
  <c r="E69" i="3"/>
  <c r="D69" i="3"/>
  <c r="C69" i="3"/>
  <c r="G68" i="3"/>
  <c r="F68" i="3"/>
  <c r="E68" i="3"/>
  <c r="D70" i="3"/>
  <c r="C70" i="3"/>
  <c r="B59" i="3"/>
  <c r="C63" i="3" s="1"/>
  <c r="H68" i="3" l="1"/>
  <c r="G71" i="3" s="1"/>
  <c r="E70" i="3"/>
  <c r="D75" i="3"/>
  <c r="E75" i="3"/>
  <c r="H79" i="3"/>
  <c r="C75" i="3"/>
  <c r="F75" i="3"/>
  <c r="C79" i="3"/>
  <c r="D79" i="3"/>
  <c r="G79" i="3"/>
  <c r="E79" i="3"/>
  <c r="H75" i="3"/>
  <c r="F79" i="3"/>
  <c r="G75" i="3"/>
  <c r="F70" i="3"/>
  <c r="G70" i="3"/>
  <c r="D59" i="3"/>
  <c r="D71" i="3" l="1"/>
  <c r="E71" i="3"/>
  <c r="H70" i="3"/>
  <c r="C71" i="3"/>
  <c r="F71" i="3"/>
  <c r="C62" i="3"/>
</calcChain>
</file>

<file path=xl/sharedStrings.xml><?xml version="1.0" encoding="utf-8"?>
<sst xmlns="http://schemas.openxmlformats.org/spreadsheetml/2006/main" count="375" uniqueCount="154">
  <si>
    <t xml:space="preserve">Exhibit 1: Financial information prepared by Davrina's management accountant </t>
  </si>
  <si>
    <t>Revenue</t>
  </si>
  <si>
    <t>Cost of sales</t>
  </si>
  <si>
    <t>Gross profit</t>
  </si>
  <si>
    <t>Distribution expenses</t>
  </si>
  <si>
    <t>Payroll and staff costs</t>
  </si>
  <si>
    <t>Warehousing costs</t>
  </si>
  <si>
    <t>Marketing costs</t>
  </si>
  <si>
    <t>Production costs</t>
  </si>
  <si>
    <t>IT costs</t>
  </si>
  <si>
    <t>Depreciation and amortisation</t>
  </si>
  <si>
    <t>Other operating costs</t>
  </si>
  <si>
    <t>Operating profit</t>
  </si>
  <si>
    <t xml:space="preserve">Finance costs </t>
  </si>
  <si>
    <t>Profit before tax</t>
  </si>
  <si>
    <t>Taxation</t>
  </si>
  <si>
    <t>Profit after tax</t>
  </si>
  <si>
    <t>20X7</t>
  </si>
  <si>
    <t>20X6</t>
  </si>
  <si>
    <t>£'000</t>
  </si>
  <si>
    <t> (232,500)</t>
  </si>
  <si>
    <t> (166,100)</t>
  </si>
  <si>
    <t xml:space="preserve">Extracts from the statements of profit or loss of Davrina plc for the years ended </t>
  </si>
  <si>
    <t xml:space="preserve">Summarised statement of financial position as at 31 December 20X7 </t>
  </si>
  <si>
    <t>Non-current assets</t>
  </si>
  <si>
    <t>Intangible assets</t>
  </si>
  <si>
    <t>Property, plant and equipment</t>
  </si>
  <si>
    <t>Current assets</t>
  </si>
  <si>
    <t>Inventory</t>
  </si>
  <si>
    <t>Receivables</t>
  </si>
  <si>
    <t>Cash</t>
  </si>
  <si>
    <t>Total assets</t>
  </si>
  <si>
    <t>Equity</t>
  </si>
  <si>
    <t>Reserves</t>
  </si>
  <si>
    <t> 165,000</t>
  </si>
  <si>
    <t>Non-current liabilities</t>
  </si>
  <si>
    <t>Current liabilities</t>
  </si>
  <si>
    <t>Total equity and liabilities</t>
  </si>
  <si>
    <t> 60,000</t>
  </si>
  <si>
    <t>Product</t>
  </si>
  <si>
    <t>Quantity ordered</t>
  </si>
  <si>
    <t>Product type</t>
  </si>
  <si>
    <t>C</t>
  </si>
  <si>
    <t>TOTAL</t>
  </si>
  <si>
    <t>A</t>
  </si>
  <si>
    <t>B</t>
  </si>
  <si>
    <t>D</t>
  </si>
  <si>
    <t>E</t>
  </si>
  <si>
    <t>Product revenue</t>
  </si>
  <si>
    <t>Jan</t>
  </si>
  <si>
    <t>Feb</t>
  </si>
  <si>
    <t>Mar</t>
  </si>
  <si>
    <t>May</t>
  </si>
  <si>
    <t>July</t>
  </si>
  <si>
    <t>Average sales price per unit</t>
  </si>
  <si>
    <t>Average units per customer</t>
  </si>
  <si>
    <t>Customers</t>
  </si>
  <si>
    <t>Analysis by product type</t>
  </si>
  <si>
    <t>Product A</t>
  </si>
  <si>
    <t>Product B</t>
  </si>
  <si>
    <t>Product C</t>
  </si>
  <si>
    <t>Product D</t>
  </si>
  <si>
    <t>Product E</t>
  </si>
  <si>
    <t>Volume</t>
  </si>
  <si>
    <t>Analysis by month</t>
  </si>
  <si>
    <t>Apr</t>
  </si>
  <si>
    <t>Jun</t>
  </si>
  <si>
    <t>Jul</t>
  </si>
  <si>
    <t>Aug</t>
  </si>
  <si>
    <t>Oct</t>
  </si>
  <si>
    <t>Nov</t>
  </si>
  <si>
    <t>Dec</t>
  </si>
  <si>
    <t>Price</t>
  </si>
  <si>
    <t>Monthly purchases</t>
  </si>
  <si>
    <t>£</t>
  </si>
  <si>
    <t>Sept</t>
  </si>
  <si>
    <t>Price point</t>
  </si>
  <si>
    <t>Question data</t>
  </si>
  <si>
    <t>% of total volume</t>
  </si>
  <si>
    <t>Column D shows the calculations expected by students</t>
  </si>
  <si>
    <t>Note:</t>
  </si>
  <si>
    <t xml:space="preserve">Columns A-C have been copied from the question.  </t>
  </si>
  <si>
    <t>Exhibit 1: Revenue and profitability</t>
  </si>
  <si>
    <t>Years ended 31 December</t>
  </si>
  <si>
    <t> 20X6</t>
  </si>
  <si>
    <t> 20X7</t>
  </si>
  <si>
    <t> 20X8</t>
  </si>
  <si>
    <t> Actual</t>
  </si>
  <si>
    <t> Expected</t>
  </si>
  <si>
    <t> Forecast</t>
  </si>
  <si>
    <t> £m</t>
  </si>
  <si>
    <t> 330</t>
  </si>
  <si>
    <t> 343</t>
  </si>
  <si>
    <t> 354</t>
  </si>
  <si>
    <t> 411</t>
  </si>
  <si>
    <t> 412</t>
  </si>
  <si>
    <t> 420</t>
  </si>
  <si>
    <t> 124</t>
  </si>
  <si>
    <t> 130</t>
  </si>
  <si>
    <t> 142</t>
  </si>
  <si>
    <t> 160</t>
  </si>
  <si>
    <t> 161</t>
  </si>
  <si>
    <t> 164</t>
  </si>
  <si>
    <t> 206</t>
  </si>
  <si>
    <t> 213</t>
  </si>
  <si>
    <t> 212</t>
  </si>
  <si>
    <t> 251</t>
  </si>
  <si>
    <t> 256</t>
  </si>
  <si>
    <t>Operating costs</t>
  </si>
  <si>
    <t> 154</t>
  </si>
  <si>
    <t> 158</t>
  </si>
  <si>
    <t> 165</t>
  </si>
  <si>
    <t> 166</t>
  </si>
  <si>
    <t> 52</t>
  </si>
  <si>
    <t> 55</t>
  </si>
  <si>
    <t> 86</t>
  </si>
  <si>
    <t> 90</t>
  </si>
  <si>
    <t>Finance cost</t>
  </si>
  <si>
    <t>   17</t>
  </si>
  <si>
    <t>   18</t>
  </si>
  <si>
    <t>   20</t>
  </si>
  <si>
    <t>   27</t>
  </si>
  <si>
    <t xml:space="preserve">   26</t>
  </si>
  <si>
    <t> 35</t>
  </si>
  <si>
    <t> 37</t>
  </si>
  <si>
    <t> 32</t>
  </si>
  <si>
    <t> 59</t>
  </si>
  <si>
    <t> 64</t>
  </si>
  <si>
    <t>     7</t>
  </si>
  <si>
    <t>     8</t>
  </si>
  <si>
    <t>     6</t>
  </si>
  <si>
    <t>   12</t>
  </si>
  <si>
    <t xml:space="preserve">   13</t>
  </si>
  <si>
    <t>   28</t>
  </si>
  <si>
    <t>   29</t>
  </si>
  <si>
    <t>   26</t>
  </si>
  <si>
    <t>   47</t>
  </si>
  <si>
    <t xml:space="preserve">   51</t>
  </si>
  <si>
    <t>Gross profit margin</t>
  </si>
  <si>
    <t>Operating profit margin</t>
  </si>
  <si>
    <t>PBT margin</t>
  </si>
  <si>
    <t xml:space="preserve">% change </t>
  </si>
  <si>
    <t>% change</t>
  </si>
  <si>
    <t>Total operating costs</t>
  </si>
  <si>
    <t>Costs as % of sales</t>
  </si>
  <si>
    <t>Distribution costs:sales ratio</t>
  </si>
  <si>
    <t>Payroll costs: sales ratio</t>
  </si>
  <si>
    <t>Depreciation as % non current assets</t>
  </si>
  <si>
    <t>IT costs: sales ratio</t>
  </si>
  <si>
    <t>Analysis of Exhibit 1</t>
  </si>
  <si>
    <t>Shares (8 million shares of 25 pence each)</t>
  </si>
  <si>
    <t> 20X9</t>
  </si>
  <si>
    <t> 20Y0</t>
  </si>
  <si>
    <t> 20Y1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</si>
</sst>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;\(#,##0\)"/>
    <numFmt numFmtId="165" formatCode="0.0"/>
    <numFmt numFmtId="166" formatCode="_-* #,##0_-;\-* #,##0_-;_-* &quot;-&quot;??_-;_-@_-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.5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3" fontId="0" fillId="0" borderId="0" xfId="0" applyNumberFormat="1"/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166" fontId="0" fillId="0" borderId="0" xfId="0" applyNumberFormat="1"/>
    <xf numFmtId="166" fontId="0" fillId="0" borderId="0" xfId="1" applyNumberFormat="1" applyFont="1"/>
    <xf numFmtId="1" fontId="0" fillId="0" borderId="0" xfId="0" applyNumberFormat="1" applyAlignment="1">
      <alignment horizontal="center"/>
    </xf>
    <xf numFmtId="166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166" fontId="0" fillId="0" borderId="0" xfId="1" applyNumberFormat="1" applyFont="1" applyAlignment="1"/>
    <xf numFmtId="0" fontId="0" fillId="0" borderId="0" xfId="0" applyAlignment="1">
      <alignment horizontal="right"/>
    </xf>
    <xf numFmtId="166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43" fontId="0" fillId="0" borderId="0" xfId="0" applyNumberFormat="1" applyAlignment="1">
      <alignment horizontal="right"/>
    </xf>
    <xf numFmtId="0" fontId="2" fillId="0" borderId="0" xfId="0" applyFont="1" applyAlignment="1">
      <alignment horizontal="center" wrapText="1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9" fontId="0" fillId="0" borderId="0" xfId="2" applyFont="1" applyAlignment="1">
      <alignment horizontal="center"/>
    </xf>
    <xf numFmtId="166" fontId="3" fillId="0" borderId="0" xfId="0" applyNumberFormat="1" applyFont="1"/>
    <xf numFmtId="9" fontId="0" fillId="0" borderId="0" xfId="2" applyFont="1" applyAlignment="1"/>
    <xf numFmtId="43" fontId="0" fillId="0" borderId="0" xfId="0" applyNumberFormat="1" applyAlignment="1"/>
    <xf numFmtId="0" fontId="3" fillId="0" borderId="0" xfId="0" applyFont="1" applyAlignment="1">
      <alignment horizontal="right"/>
    </xf>
    <xf numFmtId="2" fontId="0" fillId="0" borderId="0" xfId="0" applyNumberForma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0" fillId="0" borderId="0" xfId="2" applyFont="1"/>
    <xf numFmtId="167" fontId="0" fillId="0" borderId="0" xfId="2" applyNumberFormat="1" applyFont="1"/>
    <xf numFmtId="167" fontId="0" fillId="0" borderId="0" xfId="2" applyNumberFormat="1" applyFont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7" fontId="0" fillId="0" borderId="0" xfId="2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9" fontId="1" fillId="0" borderId="0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E90E-B8AA-4264-97E0-7BA42E7D7DE0}">
  <dimension ref="A1:C46"/>
  <sheetViews>
    <sheetView workbookViewId="0">
      <selection activeCell="A2" sqref="A2"/>
    </sheetView>
  </sheetViews>
  <sheetFormatPr defaultRowHeight="14.5" x14ac:dyDescent="0.35"/>
  <cols>
    <col min="1" max="1" width="42.90625" customWidth="1"/>
  </cols>
  <sheetData>
    <row r="1" spans="1:3" x14ac:dyDescent="0.35">
      <c r="A1" s="1" t="s">
        <v>0</v>
      </c>
    </row>
    <row r="2" spans="1:3" x14ac:dyDescent="0.35">
      <c r="A2" s="1" t="s">
        <v>22</v>
      </c>
    </row>
    <row r="3" spans="1:3" x14ac:dyDescent="0.35">
      <c r="A3" s="1"/>
    </row>
    <row r="4" spans="1:3" x14ac:dyDescent="0.35">
      <c r="B4" s="3" t="s">
        <v>17</v>
      </c>
      <c r="C4" s="3" t="s">
        <v>18</v>
      </c>
    </row>
    <row r="5" spans="1:3" x14ac:dyDescent="0.35">
      <c r="B5" s="3" t="s">
        <v>19</v>
      </c>
      <c r="C5" s="3" t="s">
        <v>19</v>
      </c>
    </row>
    <row r="6" spans="1:3" ht="15.5" x14ac:dyDescent="0.35">
      <c r="A6" s="10" t="s">
        <v>1</v>
      </c>
      <c r="B6" s="4">
        <v>461300</v>
      </c>
      <c r="C6" s="4">
        <v>346000</v>
      </c>
    </row>
    <row r="7" spans="1:3" ht="15.5" x14ac:dyDescent="0.35">
      <c r="A7" s="10" t="s">
        <v>2</v>
      </c>
      <c r="B7" s="5" t="s">
        <v>20</v>
      </c>
      <c r="C7" s="5" t="s">
        <v>21</v>
      </c>
    </row>
    <row r="8" spans="1:3" ht="15.5" x14ac:dyDescent="0.35">
      <c r="A8" s="10" t="s">
        <v>3</v>
      </c>
      <c r="B8" s="6">
        <v>228800</v>
      </c>
      <c r="C8" s="6">
        <v>179900</v>
      </c>
    </row>
    <row r="9" spans="1:3" ht="15.5" x14ac:dyDescent="0.35">
      <c r="A9" s="10" t="s">
        <v>4</v>
      </c>
      <c r="B9" s="7">
        <v>-69100</v>
      </c>
      <c r="C9" s="7">
        <v>-46900</v>
      </c>
    </row>
    <row r="10" spans="1:3" ht="15.5" x14ac:dyDescent="0.35">
      <c r="A10" s="10" t="s">
        <v>5</v>
      </c>
      <c r="B10" s="7">
        <v>-45400</v>
      </c>
      <c r="C10" s="7">
        <v>-29900</v>
      </c>
    </row>
    <row r="11" spans="1:3" ht="15.5" x14ac:dyDescent="0.35">
      <c r="A11" s="10" t="s">
        <v>6</v>
      </c>
      <c r="B11" s="7">
        <v>-25600</v>
      </c>
      <c r="C11" s="7">
        <v>-19100</v>
      </c>
    </row>
    <row r="12" spans="1:3" ht="15.5" x14ac:dyDescent="0.35">
      <c r="A12" s="10" t="s">
        <v>7</v>
      </c>
      <c r="B12" s="7">
        <v>-25800</v>
      </c>
      <c r="C12" s="7">
        <v>-12600</v>
      </c>
    </row>
    <row r="13" spans="1:3" ht="15.5" x14ac:dyDescent="0.35">
      <c r="A13" s="10" t="s">
        <v>8</v>
      </c>
      <c r="B13" s="7">
        <v>-2500</v>
      </c>
      <c r="C13" s="7">
        <v>-2300</v>
      </c>
    </row>
    <row r="14" spans="1:3" ht="15.5" x14ac:dyDescent="0.35">
      <c r="A14" s="10" t="s">
        <v>9</v>
      </c>
      <c r="B14" s="7">
        <v>-6200</v>
      </c>
      <c r="C14" s="7">
        <v>-4900</v>
      </c>
    </row>
    <row r="15" spans="1:3" ht="15.5" x14ac:dyDescent="0.35">
      <c r="A15" s="10" t="s">
        <v>10</v>
      </c>
      <c r="B15" s="7">
        <v>-7800</v>
      </c>
      <c r="C15" s="7">
        <v>-6300</v>
      </c>
    </row>
    <row r="16" spans="1:3" ht="15.5" x14ac:dyDescent="0.35">
      <c r="A16" s="10" t="s">
        <v>11</v>
      </c>
      <c r="B16" s="8">
        <v>-24100</v>
      </c>
      <c r="C16" s="8">
        <v>-19600</v>
      </c>
    </row>
    <row r="17" spans="1:3" ht="15.5" x14ac:dyDescent="0.35">
      <c r="A17" s="10" t="s">
        <v>12</v>
      </c>
      <c r="B17" s="7">
        <v>22300</v>
      </c>
      <c r="C17" s="7">
        <v>38300</v>
      </c>
    </row>
    <row r="18" spans="1:3" ht="15.5" x14ac:dyDescent="0.35">
      <c r="A18" s="10" t="s">
        <v>13</v>
      </c>
      <c r="B18" s="7">
        <v>-4600</v>
      </c>
      <c r="C18" s="7">
        <v>-4400</v>
      </c>
    </row>
    <row r="19" spans="1:3" ht="15.5" x14ac:dyDescent="0.35">
      <c r="A19" s="10" t="s">
        <v>14</v>
      </c>
      <c r="B19" s="7">
        <v>17700</v>
      </c>
      <c r="C19" s="7">
        <v>33900</v>
      </c>
    </row>
    <row r="20" spans="1:3" ht="15.5" x14ac:dyDescent="0.35">
      <c r="A20" s="10" t="s">
        <v>15</v>
      </c>
      <c r="B20" s="8">
        <v>-3500</v>
      </c>
      <c r="C20" s="8">
        <v>-6700</v>
      </c>
    </row>
    <row r="21" spans="1:3" ht="15.5" x14ac:dyDescent="0.35">
      <c r="A21" s="10" t="s">
        <v>16</v>
      </c>
      <c r="B21" s="9">
        <v>14200</v>
      </c>
      <c r="C21" s="9">
        <v>27200</v>
      </c>
    </row>
    <row r="24" spans="1:3" ht="15.5" x14ac:dyDescent="0.35">
      <c r="A24" s="17" t="s">
        <v>23</v>
      </c>
    </row>
    <row r="25" spans="1:3" x14ac:dyDescent="0.35">
      <c r="A25" s="11"/>
    </row>
    <row r="26" spans="1:3" x14ac:dyDescent="0.35">
      <c r="B26" s="3" t="s">
        <v>17</v>
      </c>
    </row>
    <row r="27" spans="1:3" x14ac:dyDescent="0.35">
      <c r="B27" s="3" t="s">
        <v>19</v>
      </c>
    </row>
    <row r="28" spans="1:3" ht="15.5" x14ac:dyDescent="0.35">
      <c r="A28" s="10" t="s">
        <v>24</v>
      </c>
    </row>
    <row r="29" spans="1:3" ht="15.5" x14ac:dyDescent="0.35">
      <c r="A29" s="10" t="s">
        <v>25</v>
      </c>
      <c r="B29" s="4">
        <v>28100</v>
      </c>
    </row>
    <row r="30" spans="1:3" ht="15.5" x14ac:dyDescent="0.35">
      <c r="A30" s="10" t="s">
        <v>26</v>
      </c>
      <c r="B30" s="14">
        <v>29000</v>
      </c>
    </row>
    <row r="31" spans="1:3" ht="15.5" x14ac:dyDescent="0.35">
      <c r="A31" s="10"/>
      <c r="B31" s="15">
        <v>57100</v>
      </c>
    </row>
    <row r="32" spans="1:3" ht="15.5" x14ac:dyDescent="0.35">
      <c r="A32" s="10" t="s">
        <v>27</v>
      </c>
      <c r="B32" s="13"/>
    </row>
    <row r="33" spans="1:2" ht="15.5" x14ac:dyDescent="0.35">
      <c r="A33" s="10" t="s">
        <v>28</v>
      </c>
      <c r="B33" s="4">
        <v>90000</v>
      </c>
    </row>
    <row r="34" spans="1:2" ht="15.5" x14ac:dyDescent="0.35">
      <c r="A34" s="10" t="s">
        <v>29</v>
      </c>
      <c r="B34" s="4">
        <v>15200</v>
      </c>
    </row>
    <row r="35" spans="1:2" ht="15.5" x14ac:dyDescent="0.35">
      <c r="A35" s="10" t="s">
        <v>30</v>
      </c>
      <c r="B35" s="4">
        <v>2700</v>
      </c>
    </row>
    <row r="36" spans="1:2" ht="15.5" x14ac:dyDescent="0.35">
      <c r="A36" s="10"/>
      <c r="B36" s="14">
        <v>107900</v>
      </c>
    </row>
    <row r="37" spans="1:2" ht="15.5" x14ac:dyDescent="0.35">
      <c r="A37" s="10" t="s">
        <v>31</v>
      </c>
      <c r="B37" s="15">
        <v>165000</v>
      </c>
    </row>
    <row r="38" spans="1:2" ht="15.5" x14ac:dyDescent="0.35">
      <c r="A38" s="10"/>
      <c r="B38" s="12"/>
    </row>
    <row r="39" spans="1:2" ht="15.5" x14ac:dyDescent="0.35">
      <c r="A39" s="10" t="s">
        <v>32</v>
      </c>
      <c r="B39" s="12"/>
    </row>
    <row r="40" spans="1:2" ht="15.5" x14ac:dyDescent="0.35">
      <c r="A40" s="10" t="s">
        <v>150</v>
      </c>
      <c r="B40" s="4">
        <v>2000</v>
      </c>
    </row>
    <row r="41" spans="1:2" ht="15.5" x14ac:dyDescent="0.35">
      <c r="A41" s="10" t="s">
        <v>33</v>
      </c>
      <c r="B41" s="14">
        <v>56800</v>
      </c>
    </row>
    <row r="42" spans="1:2" x14ac:dyDescent="0.35">
      <c r="B42" s="4">
        <v>58800</v>
      </c>
    </row>
    <row r="43" spans="1:2" ht="15.5" x14ac:dyDescent="0.35">
      <c r="A43" s="10"/>
    </row>
    <row r="44" spans="1:2" ht="15.5" x14ac:dyDescent="0.35">
      <c r="A44" s="10" t="s">
        <v>35</v>
      </c>
      <c r="B44" s="13" t="s">
        <v>38</v>
      </c>
    </row>
    <row r="45" spans="1:2" ht="15.5" x14ac:dyDescent="0.35">
      <c r="A45" s="10" t="s">
        <v>36</v>
      </c>
      <c r="B45" s="14">
        <v>46200</v>
      </c>
    </row>
    <row r="46" spans="1:2" ht="15.5" x14ac:dyDescent="0.35">
      <c r="A46" s="10" t="s">
        <v>37</v>
      </c>
      <c r="B46" s="16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E517C-BCE8-4DE7-9C96-81B51E8BEF3D}">
  <dimension ref="A1:I20"/>
  <sheetViews>
    <sheetView workbookViewId="0">
      <selection activeCell="F1" sqref="F1"/>
    </sheetView>
  </sheetViews>
  <sheetFormatPr defaultRowHeight="14.5" x14ac:dyDescent="0.35"/>
  <cols>
    <col min="1" max="1" width="34.90625" customWidth="1"/>
    <col min="2" max="2" width="12.1796875" customWidth="1"/>
    <col min="3" max="3" width="13" customWidth="1"/>
  </cols>
  <sheetData>
    <row r="1" spans="1:9" x14ac:dyDescent="0.35">
      <c r="A1" s="1" t="s">
        <v>149</v>
      </c>
    </row>
    <row r="2" spans="1:9" x14ac:dyDescent="0.35">
      <c r="B2" s="3" t="s">
        <v>17</v>
      </c>
      <c r="C2" s="3" t="s">
        <v>18</v>
      </c>
      <c r="D2" s="1" t="s">
        <v>142</v>
      </c>
    </row>
    <row r="3" spans="1:9" x14ac:dyDescent="0.35">
      <c r="B3" s="3" t="s">
        <v>19</v>
      </c>
      <c r="C3" s="3" t="s">
        <v>19</v>
      </c>
    </row>
    <row r="4" spans="1:9" ht="15.5" x14ac:dyDescent="0.35">
      <c r="A4" s="10" t="s">
        <v>1</v>
      </c>
      <c r="B4" s="4">
        <v>461300</v>
      </c>
      <c r="C4" s="4">
        <v>346000</v>
      </c>
      <c r="D4" s="46">
        <f>(B4-C4)/C4</f>
        <v>0.33323699421965319</v>
      </c>
      <c r="E4" s="2"/>
    </row>
    <row r="5" spans="1:9" ht="15.5" x14ac:dyDescent="0.35">
      <c r="A5" s="10" t="s">
        <v>2</v>
      </c>
      <c r="B5" s="50">
        <v>-232500</v>
      </c>
      <c r="C5" s="50">
        <v>-166100</v>
      </c>
      <c r="D5" s="46">
        <f>(B5-C5)/C5</f>
        <v>0.39975918121613485</v>
      </c>
      <c r="H5" s="49"/>
      <c r="I5" s="49"/>
    </row>
    <row r="6" spans="1:9" ht="15.5" x14ac:dyDescent="0.35">
      <c r="A6" s="10" t="s">
        <v>3</v>
      </c>
      <c r="B6" s="6">
        <v>228800</v>
      </c>
      <c r="C6" s="6">
        <v>179900</v>
      </c>
      <c r="D6" s="46">
        <f t="shared" ref="D6:D16" si="0">(B6-C6)/C6</f>
        <v>0.27181767648693717</v>
      </c>
    </row>
    <row r="7" spans="1:9" ht="15.5" x14ac:dyDescent="0.35">
      <c r="A7" s="10"/>
      <c r="B7" s="6"/>
      <c r="C7" s="6"/>
      <c r="D7" s="46"/>
    </row>
    <row r="8" spans="1:9" ht="15.5" x14ac:dyDescent="0.35">
      <c r="A8" s="10"/>
      <c r="B8" s="8"/>
      <c r="C8" s="8"/>
      <c r="D8" s="46"/>
    </row>
    <row r="9" spans="1:9" ht="15.5" x14ac:dyDescent="0.35">
      <c r="A9" s="10" t="s">
        <v>143</v>
      </c>
      <c r="B9" s="52">
        <f>SUM('Q1 Exhibit 1 pre populated data'!B9:B16)</f>
        <v>-206500</v>
      </c>
      <c r="C9" s="52">
        <f>SUM('Q1 Exhibit 1 pre populated data'!C9:C16)</f>
        <v>-141600</v>
      </c>
      <c r="D9" s="46">
        <f t="shared" si="0"/>
        <v>0.45833333333333331</v>
      </c>
    </row>
    <row r="10" spans="1:9" ht="15.5" x14ac:dyDescent="0.35">
      <c r="A10" s="10" t="s">
        <v>144</v>
      </c>
      <c r="B10" s="53">
        <f>-B9/B4</f>
        <v>0.44764795144157815</v>
      </c>
      <c r="C10" s="53">
        <f>-C9/C4</f>
        <v>0.40924855491329482</v>
      </c>
      <c r="D10" s="46">
        <f t="shared" si="0"/>
        <v>9.3829033889731878E-2</v>
      </c>
    </row>
    <row r="11" spans="1:9" ht="15.5" x14ac:dyDescent="0.35">
      <c r="A11" s="10" t="s">
        <v>12</v>
      </c>
      <c r="B11" s="7">
        <v>22300</v>
      </c>
      <c r="C11" s="7">
        <v>38300</v>
      </c>
      <c r="D11" s="46">
        <f t="shared" si="0"/>
        <v>-0.4177545691906005</v>
      </c>
    </row>
    <row r="12" spans="1:9" ht="15.5" x14ac:dyDescent="0.35">
      <c r="A12" s="10" t="s">
        <v>139</v>
      </c>
      <c r="B12" s="51">
        <f>B11/B4</f>
        <v>4.8341643182310857E-2</v>
      </c>
      <c r="C12" s="51">
        <f>C11/C4</f>
        <v>0.11069364161849711</v>
      </c>
      <c r="D12" s="46">
        <f t="shared" si="0"/>
        <v>-0.56328437229557293</v>
      </c>
    </row>
    <row r="13" spans="1:9" ht="15.5" x14ac:dyDescent="0.35">
      <c r="A13" s="10"/>
      <c r="B13" s="51"/>
      <c r="C13" s="51"/>
      <c r="D13" s="46"/>
    </row>
    <row r="14" spans="1:9" ht="15.5" x14ac:dyDescent="0.35">
      <c r="A14" s="10" t="s">
        <v>145</v>
      </c>
      <c r="B14" s="51">
        <f>-'Q1 Exhibit 1 pre populated data'!B9/'Q1 Exhibit 1 pre populated data'!B6</f>
        <v>0.14979406026446998</v>
      </c>
      <c r="C14" s="51">
        <f>-'Q1 Exhibit 1 pre populated data'!C9/'Q1 Exhibit 1 pre populated data'!C6</f>
        <v>0.13554913294797688</v>
      </c>
      <c r="D14" s="46">
        <f t="shared" si="0"/>
        <v>0.10509050856090858</v>
      </c>
    </row>
    <row r="15" spans="1:9" ht="15.5" x14ac:dyDescent="0.35">
      <c r="A15" s="10" t="s">
        <v>146</v>
      </c>
      <c r="B15" s="51">
        <f>'Q1 Exhibit 1 pre populated data'!B10/-'Q1 Exhibit 1 pre populated data'!B6</f>
        <v>9.8417515716453505E-2</v>
      </c>
      <c r="C15" s="51">
        <f>'Q1 Exhibit 1 pre populated data'!C10/-'Q1 Exhibit 1 pre populated data'!C6</f>
        <v>8.6416184971098264E-2</v>
      </c>
      <c r="D15" s="46">
        <f t="shared" si="0"/>
        <v>0.13887827551481316</v>
      </c>
    </row>
    <row r="16" spans="1:9" ht="15.5" x14ac:dyDescent="0.35">
      <c r="A16" s="10" t="s">
        <v>148</v>
      </c>
      <c r="B16" s="51">
        <f>'Q1 Exhibit 1 pre populated data'!B14/-'Q1 Exhibit 1 pre populated data'!B6</f>
        <v>1.3440277476696292E-2</v>
      </c>
      <c r="C16" s="51">
        <f>'Q1 Exhibit 1 pre populated data'!C14/-'Q1 Exhibit 1 pre populated data'!C6</f>
        <v>1.4161849710982659E-2</v>
      </c>
      <c r="D16" s="46">
        <f t="shared" si="0"/>
        <v>-5.0951835318996497E-2</v>
      </c>
    </row>
    <row r="17" spans="1:4" ht="15.5" x14ac:dyDescent="0.35">
      <c r="A17" s="10" t="s">
        <v>147</v>
      </c>
      <c r="B17" s="51">
        <f>'Q1 Exhibit 1 pre populated data'!B15/-'Q1 Exhibit 1 pre populated data'!B31</f>
        <v>0.13660245183887915</v>
      </c>
      <c r="C17" s="51"/>
      <c r="D17" s="46"/>
    </row>
    <row r="18" spans="1:4" ht="15.5" x14ac:dyDescent="0.35">
      <c r="A18" s="10"/>
      <c r="B18" s="51"/>
      <c r="C18" s="51"/>
      <c r="D18" s="46"/>
    </row>
    <row r="20" spans="1:4" ht="15.5" x14ac:dyDescent="0.35">
      <c r="A20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FE19-15EA-4031-807D-64C0CEAEE3E4}">
  <dimension ref="A1:N57"/>
  <sheetViews>
    <sheetView workbookViewId="0">
      <selection activeCell="E1" sqref="E1"/>
    </sheetView>
  </sheetViews>
  <sheetFormatPr defaultRowHeight="14.5" x14ac:dyDescent="0.35"/>
  <cols>
    <col min="1" max="1" width="10.26953125" customWidth="1"/>
    <col min="2" max="2" width="13.1796875" style="12" customWidth="1"/>
    <col min="3" max="3" width="10.453125" style="12" customWidth="1"/>
    <col min="4" max="4" width="11.54296875" style="12" customWidth="1"/>
    <col min="5" max="5" width="10.08984375" customWidth="1"/>
    <col min="6" max="6" width="10.6328125" customWidth="1"/>
    <col min="7" max="7" width="9.453125" customWidth="1"/>
    <col min="8" max="8" width="9.1796875" customWidth="1"/>
    <col min="9" max="9" width="6.90625" customWidth="1"/>
    <col min="10" max="10" width="9.1796875" customWidth="1"/>
    <col min="11" max="11" width="7.26953125" customWidth="1"/>
    <col min="12" max="12" width="7.453125" customWidth="1"/>
  </cols>
  <sheetData>
    <row r="1" spans="1:10" ht="29" x14ac:dyDescent="0.35">
      <c r="A1" s="34" t="s">
        <v>73</v>
      </c>
      <c r="B1" s="35" t="s">
        <v>40</v>
      </c>
      <c r="C1" s="35" t="s">
        <v>41</v>
      </c>
      <c r="D1" s="36"/>
    </row>
    <row r="2" spans="1:10" x14ac:dyDescent="0.35">
      <c r="D2" s="22"/>
    </row>
    <row r="3" spans="1:10" x14ac:dyDescent="0.35">
      <c r="A3" t="s">
        <v>50</v>
      </c>
      <c r="B3" s="12">
        <v>213</v>
      </c>
      <c r="C3" s="12" t="s">
        <v>44</v>
      </c>
      <c r="D3" s="33"/>
    </row>
    <row r="4" spans="1:10" x14ac:dyDescent="0.35">
      <c r="A4" t="s">
        <v>49</v>
      </c>
      <c r="B4" s="12">
        <v>218</v>
      </c>
      <c r="C4" s="12" t="s">
        <v>45</v>
      </c>
      <c r="D4" s="33"/>
      <c r="J4" s="1"/>
    </row>
    <row r="5" spans="1:10" x14ac:dyDescent="0.35">
      <c r="A5" t="s">
        <v>71</v>
      </c>
      <c r="B5" s="12">
        <v>1776</v>
      </c>
      <c r="C5" s="12" t="s">
        <v>46</v>
      </c>
      <c r="D5" s="33"/>
    </row>
    <row r="6" spans="1:10" x14ac:dyDescent="0.35">
      <c r="A6" t="s">
        <v>50</v>
      </c>
      <c r="B6" s="12">
        <v>103</v>
      </c>
      <c r="C6" s="12" t="s">
        <v>42</v>
      </c>
      <c r="D6" s="33"/>
    </row>
    <row r="7" spans="1:10" x14ac:dyDescent="0.35">
      <c r="A7" t="s">
        <v>50</v>
      </c>
      <c r="B7" s="12">
        <v>198</v>
      </c>
      <c r="C7" s="12" t="s">
        <v>42</v>
      </c>
      <c r="D7" s="33"/>
    </row>
    <row r="8" spans="1:10" x14ac:dyDescent="0.35">
      <c r="A8" t="s">
        <v>65</v>
      </c>
      <c r="B8" s="12">
        <v>364</v>
      </c>
      <c r="C8" s="12" t="s">
        <v>44</v>
      </c>
      <c r="D8" s="33"/>
    </row>
    <row r="9" spans="1:10" x14ac:dyDescent="0.35">
      <c r="A9" t="s">
        <v>51</v>
      </c>
      <c r="B9" s="12">
        <v>263</v>
      </c>
      <c r="C9" s="12" t="s">
        <v>46</v>
      </c>
      <c r="D9" s="33"/>
    </row>
    <row r="10" spans="1:10" x14ac:dyDescent="0.35">
      <c r="A10" t="s">
        <v>66</v>
      </c>
      <c r="B10" s="12">
        <v>781</v>
      </c>
      <c r="C10" s="12" t="s">
        <v>45</v>
      </c>
      <c r="D10" s="33"/>
    </row>
    <row r="11" spans="1:10" x14ac:dyDescent="0.35">
      <c r="A11" t="s">
        <v>65</v>
      </c>
      <c r="B11" s="12">
        <v>298</v>
      </c>
      <c r="C11" s="12" t="s">
        <v>47</v>
      </c>
      <c r="D11" s="33"/>
    </row>
    <row r="12" spans="1:10" x14ac:dyDescent="0.35">
      <c r="A12" t="s">
        <v>71</v>
      </c>
      <c r="B12" s="12">
        <v>3165</v>
      </c>
      <c r="C12" s="12" t="s">
        <v>44</v>
      </c>
      <c r="D12" s="33"/>
    </row>
    <row r="13" spans="1:10" x14ac:dyDescent="0.35">
      <c r="A13" t="s">
        <v>65</v>
      </c>
      <c r="B13" s="12">
        <v>143</v>
      </c>
      <c r="C13" s="12" t="s">
        <v>45</v>
      </c>
      <c r="D13" s="33"/>
    </row>
    <row r="14" spans="1:10" x14ac:dyDescent="0.35">
      <c r="A14" t="s">
        <v>52</v>
      </c>
      <c r="B14" s="12">
        <v>119</v>
      </c>
      <c r="C14" s="12" t="s">
        <v>45</v>
      </c>
      <c r="D14" s="33"/>
    </row>
    <row r="15" spans="1:10" x14ac:dyDescent="0.35">
      <c r="A15" t="s">
        <v>52</v>
      </c>
      <c r="B15" s="12">
        <v>176</v>
      </c>
      <c r="C15" s="12" t="s">
        <v>44</v>
      </c>
      <c r="D15" s="33"/>
    </row>
    <row r="16" spans="1:10" x14ac:dyDescent="0.35">
      <c r="A16" t="s">
        <v>53</v>
      </c>
      <c r="B16" s="12">
        <v>1932</v>
      </c>
      <c r="C16" s="12" t="s">
        <v>46</v>
      </c>
      <c r="D16" s="33"/>
    </row>
    <row r="17" spans="1:4" x14ac:dyDescent="0.35">
      <c r="A17" t="s">
        <v>69</v>
      </c>
      <c r="B17" s="12">
        <v>1456</v>
      </c>
      <c r="C17" s="12" t="s">
        <v>47</v>
      </c>
      <c r="D17" s="33"/>
    </row>
    <row r="18" spans="1:4" x14ac:dyDescent="0.35">
      <c r="A18" t="s">
        <v>53</v>
      </c>
      <c r="B18" s="12">
        <v>349</v>
      </c>
      <c r="C18" s="12" t="s">
        <v>46</v>
      </c>
      <c r="D18" s="33"/>
    </row>
    <row r="19" spans="1:4" x14ac:dyDescent="0.35">
      <c r="A19" t="s">
        <v>69</v>
      </c>
      <c r="B19" s="12">
        <v>1035</v>
      </c>
      <c r="C19" s="12" t="s">
        <v>44</v>
      </c>
      <c r="D19" s="33"/>
    </row>
    <row r="20" spans="1:4" x14ac:dyDescent="0.35">
      <c r="A20" t="s">
        <v>53</v>
      </c>
      <c r="B20" s="12">
        <v>345</v>
      </c>
      <c r="C20" s="12" t="s">
        <v>47</v>
      </c>
      <c r="D20" s="33"/>
    </row>
    <row r="21" spans="1:4" x14ac:dyDescent="0.35">
      <c r="A21" t="s">
        <v>75</v>
      </c>
      <c r="B21" s="12">
        <v>1071</v>
      </c>
      <c r="C21" s="12" t="s">
        <v>46</v>
      </c>
      <c r="D21" s="33"/>
    </row>
    <row r="22" spans="1:4" x14ac:dyDescent="0.35">
      <c r="A22" t="s">
        <v>68</v>
      </c>
      <c r="B22" s="12">
        <v>1032</v>
      </c>
      <c r="C22" s="12" t="s">
        <v>42</v>
      </c>
      <c r="D22" s="33"/>
    </row>
    <row r="23" spans="1:4" x14ac:dyDescent="0.35">
      <c r="A23" t="s">
        <v>68</v>
      </c>
      <c r="B23" s="12">
        <v>1012</v>
      </c>
      <c r="C23" s="12" t="s">
        <v>47</v>
      </c>
      <c r="D23" s="33"/>
    </row>
    <row r="24" spans="1:4" x14ac:dyDescent="0.35">
      <c r="A24" t="s">
        <v>71</v>
      </c>
      <c r="B24" s="12">
        <v>1580</v>
      </c>
      <c r="C24" s="12" t="s">
        <v>46</v>
      </c>
      <c r="D24" s="33"/>
    </row>
    <row r="25" spans="1:4" x14ac:dyDescent="0.35">
      <c r="A25" t="s">
        <v>68</v>
      </c>
      <c r="B25" s="12">
        <v>2052</v>
      </c>
      <c r="C25" s="12" t="s">
        <v>44</v>
      </c>
      <c r="D25" s="33"/>
    </row>
    <row r="26" spans="1:4" x14ac:dyDescent="0.35">
      <c r="A26" t="s">
        <v>71</v>
      </c>
      <c r="B26" s="12">
        <v>2737</v>
      </c>
      <c r="C26" s="12" t="s">
        <v>47</v>
      </c>
      <c r="D26" s="33"/>
    </row>
    <row r="27" spans="1:4" x14ac:dyDescent="0.35">
      <c r="A27" t="s">
        <v>75</v>
      </c>
      <c r="B27" s="12">
        <v>1046</v>
      </c>
      <c r="C27" s="12" t="s">
        <v>46</v>
      </c>
      <c r="D27" s="33"/>
    </row>
    <row r="28" spans="1:4" x14ac:dyDescent="0.35">
      <c r="A28" t="s">
        <v>75</v>
      </c>
      <c r="B28" s="12">
        <v>2041</v>
      </c>
      <c r="C28" s="12" t="s">
        <v>44</v>
      </c>
      <c r="D28" s="33"/>
    </row>
    <row r="29" spans="1:4" x14ac:dyDescent="0.35">
      <c r="A29" t="s">
        <v>52</v>
      </c>
      <c r="B29" s="12">
        <v>269</v>
      </c>
      <c r="C29" s="12" t="s">
        <v>42</v>
      </c>
      <c r="D29" s="33"/>
    </row>
    <row r="30" spans="1:4" x14ac:dyDescent="0.35">
      <c r="A30" t="s">
        <v>69</v>
      </c>
      <c r="B30" s="12">
        <v>3098</v>
      </c>
      <c r="C30" s="12" t="s">
        <v>42</v>
      </c>
      <c r="D30" s="33"/>
    </row>
    <row r="31" spans="1:4" x14ac:dyDescent="0.35">
      <c r="A31" t="s">
        <v>69</v>
      </c>
      <c r="B31" s="12">
        <v>1046</v>
      </c>
      <c r="C31" s="12" t="s">
        <v>44</v>
      </c>
      <c r="D31" s="33"/>
    </row>
    <row r="32" spans="1:4" x14ac:dyDescent="0.35">
      <c r="A32" t="s">
        <v>75</v>
      </c>
      <c r="B32" s="12">
        <v>1033</v>
      </c>
      <c r="C32" s="12" t="s">
        <v>45</v>
      </c>
      <c r="D32" s="33"/>
    </row>
    <row r="33" spans="1:4" x14ac:dyDescent="0.35">
      <c r="A33" t="s">
        <v>69</v>
      </c>
      <c r="B33" s="12">
        <v>1051</v>
      </c>
      <c r="C33" s="12" t="s">
        <v>47</v>
      </c>
      <c r="D33" s="33"/>
    </row>
    <row r="34" spans="1:4" x14ac:dyDescent="0.35">
      <c r="A34" t="s">
        <v>70</v>
      </c>
      <c r="B34" s="12">
        <v>3022</v>
      </c>
      <c r="C34" s="12" t="s">
        <v>46</v>
      </c>
      <c r="D34" s="33"/>
    </row>
    <row r="35" spans="1:4" x14ac:dyDescent="0.35">
      <c r="A35" t="s">
        <v>70</v>
      </c>
      <c r="B35" s="12">
        <v>2891</v>
      </c>
      <c r="C35" s="12" t="s">
        <v>47</v>
      </c>
      <c r="D35" s="33"/>
    </row>
    <row r="36" spans="1:4" x14ac:dyDescent="0.35">
      <c r="A36" t="s">
        <v>71</v>
      </c>
      <c r="B36" s="12">
        <v>1069</v>
      </c>
      <c r="C36" s="12" t="s">
        <v>42</v>
      </c>
      <c r="D36" s="33"/>
    </row>
    <row r="37" spans="1:4" x14ac:dyDescent="0.35">
      <c r="A37" t="s">
        <v>70</v>
      </c>
      <c r="B37" s="12">
        <v>1302</v>
      </c>
      <c r="C37" s="12" t="s">
        <v>45</v>
      </c>
      <c r="D37" s="33"/>
    </row>
    <row r="38" spans="1:4" x14ac:dyDescent="0.35">
      <c r="A38" t="s">
        <v>49</v>
      </c>
      <c r="B38" s="12">
        <v>360</v>
      </c>
      <c r="C38" s="12" t="s">
        <v>42</v>
      </c>
      <c r="D38" s="33"/>
    </row>
    <row r="39" spans="1:4" x14ac:dyDescent="0.35">
      <c r="A39" t="s">
        <v>51</v>
      </c>
      <c r="B39" s="12">
        <v>223</v>
      </c>
      <c r="C39" s="12" t="s">
        <v>47</v>
      </c>
      <c r="D39" s="33"/>
    </row>
    <row r="40" spans="1:4" x14ac:dyDescent="0.35">
      <c r="A40" t="s">
        <v>71</v>
      </c>
      <c r="B40" s="12">
        <v>2067</v>
      </c>
      <c r="C40" s="12" t="s">
        <v>45</v>
      </c>
      <c r="D40" s="33"/>
    </row>
    <row r="41" spans="1:4" x14ac:dyDescent="0.35">
      <c r="A41" t="s">
        <v>71</v>
      </c>
      <c r="B41" s="12">
        <v>2346</v>
      </c>
      <c r="C41" s="12" t="s">
        <v>42</v>
      </c>
      <c r="D41" s="33"/>
    </row>
    <row r="42" spans="1:4" x14ac:dyDescent="0.35">
      <c r="A42" t="s">
        <v>68</v>
      </c>
      <c r="B42" s="12">
        <v>1075</v>
      </c>
      <c r="C42" s="12" t="s">
        <v>45</v>
      </c>
      <c r="D42" s="33"/>
    </row>
    <row r="43" spans="1:4" x14ac:dyDescent="0.35">
      <c r="D43" s="20"/>
    </row>
    <row r="44" spans="1:4" x14ac:dyDescent="0.35">
      <c r="B44" s="21"/>
      <c r="C44" s="21"/>
      <c r="D44" s="21"/>
    </row>
    <row r="47" spans="1:4" x14ac:dyDescent="0.35">
      <c r="A47" s="1"/>
      <c r="C47" s="30"/>
      <c r="D47" s="22"/>
    </row>
    <row r="48" spans="1:4" x14ac:dyDescent="0.35">
      <c r="A48" s="1"/>
      <c r="C48" s="31"/>
      <c r="D48" s="22"/>
    </row>
    <row r="51" spans="1:14" x14ac:dyDescent="0.35">
      <c r="A51" s="1"/>
    </row>
    <row r="52" spans="1:14" x14ac:dyDescent="0.35">
      <c r="C52" s="3"/>
      <c r="D52" s="3"/>
      <c r="E52" s="1"/>
      <c r="F52" s="1"/>
      <c r="G52" s="1"/>
    </row>
    <row r="53" spans="1:14" x14ac:dyDescent="0.35">
      <c r="C53" s="26"/>
      <c r="D53" s="26"/>
      <c r="E53" s="26"/>
      <c r="F53" s="26"/>
      <c r="G53" s="28"/>
    </row>
    <row r="54" spans="1:14" x14ac:dyDescent="0.35">
      <c r="C54" s="25"/>
      <c r="D54" s="25"/>
      <c r="E54" s="25"/>
      <c r="F54" s="25"/>
      <c r="G54" s="27"/>
    </row>
    <row r="55" spans="1:14" x14ac:dyDescent="0.35">
      <c r="C55" s="26"/>
      <c r="D55" s="26"/>
      <c r="E55" s="26"/>
      <c r="F55" s="26"/>
      <c r="G55" s="28"/>
    </row>
    <row r="57" spans="1:14" x14ac:dyDescent="0.35">
      <c r="A57" s="1"/>
      <c r="C57" s="3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32113-785E-45D4-B26C-9D1E6F7ACFB3}">
  <dimension ref="A1:J79"/>
  <sheetViews>
    <sheetView tabSelected="1" topLeftCell="A19" workbookViewId="0">
      <selection activeCell="N35" sqref="N35"/>
    </sheetView>
  </sheetViews>
  <sheetFormatPr defaultRowHeight="14.5" x14ac:dyDescent="0.35"/>
  <cols>
    <col min="1" max="1" width="10.26953125" customWidth="1"/>
    <col min="2" max="2" width="13.1796875" style="12" customWidth="1"/>
    <col min="3" max="3" width="10.453125" style="12" customWidth="1"/>
    <col min="4" max="4" width="11.54296875" style="12" customWidth="1"/>
    <col min="5" max="5" width="10.08984375" customWidth="1"/>
    <col min="6" max="6" width="10.6328125" customWidth="1"/>
    <col min="7" max="7" width="9.453125" customWidth="1"/>
    <col min="8" max="8" width="9.1796875" customWidth="1"/>
    <col min="9" max="9" width="6.90625" customWidth="1"/>
    <col min="10" max="10" width="9.1796875" customWidth="1"/>
    <col min="11" max="11" width="7.26953125" customWidth="1"/>
    <col min="12" max="12" width="7.453125" customWidth="1"/>
  </cols>
  <sheetData>
    <row r="1" spans="1:4" x14ac:dyDescent="0.35">
      <c r="A1" s="1" t="s">
        <v>77</v>
      </c>
    </row>
    <row r="2" spans="1:4" x14ac:dyDescent="0.35">
      <c r="A2" s="1"/>
    </row>
    <row r="3" spans="1:4" x14ac:dyDescent="0.35">
      <c r="A3" s="1" t="s">
        <v>39</v>
      </c>
      <c r="B3" s="1" t="s">
        <v>76</v>
      </c>
    </row>
    <row r="4" spans="1:4" x14ac:dyDescent="0.35">
      <c r="A4" t="s">
        <v>44</v>
      </c>
      <c r="B4">
        <v>4.99</v>
      </c>
    </row>
    <row r="5" spans="1:4" x14ac:dyDescent="0.35">
      <c r="A5" t="s">
        <v>45</v>
      </c>
      <c r="B5">
        <v>7.99</v>
      </c>
    </row>
    <row r="6" spans="1:4" x14ac:dyDescent="0.35">
      <c r="A6" t="s">
        <v>42</v>
      </c>
      <c r="B6">
        <v>9.99</v>
      </c>
    </row>
    <row r="7" spans="1:4" x14ac:dyDescent="0.35">
      <c r="A7" t="s">
        <v>46</v>
      </c>
      <c r="B7">
        <v>11.99</v>
      </c>
    </row>
    <row r="8" spans="1:4" x14ac:dyDescent="0.35">
      <c r="A8" t="s">
        <v>47</v>
      </c>
      <c r="B8">
        <v>13.99</v>
      </c>
    </row>
    <row r="9" spans="1:4" x14ac:dyDescent="0.35">
      <c r="B9"/>
    </row>
    <row r="10" spans="1:4" x14ac:dyDescent="0.35">
      <c r="A10" s="1" t="s">
        <v>56</v>
      </c>
      <c r="B10" s="19">
        <v>22100</v>
      </c>
    </row>
    <row r="11" spans="1:4" x14ac:dyDescent="0.35">
      <c r="A11" s="1"/>
      <c r="B11"/>
    </row>
    <row r="12" spans="1:4" x14ac:dyDescent="0.35">
      <c r="A12" s="1" t="s">
        <v>80</v>
      </c>
      <c r="B12"/>
    </row>
    <row r="13" spans="1:4" x14ac:dyDescent="0.35">
      <c r="A13" s="1" t="s">
        <v>81</v>
      </c>
    </row>
    <row r="14" spans="1:4" x14ac:dyDescent="0.35">
      <c r="A14" s="1" t="s">
        <v>79</v>
      </c>
    </row>
    <row r="15" spans="1:4" x14ac:dyDescent="0.35">
      <c r="A15" s="1"/>
    </row>
    <row r="16" spans="1:4" ht="29" x14ac:dyDescent="0.35">
      <c r="A16" s="24" t="s">
        <v>73</v>
      </c>
      <c r="B16" s="23" t="s">
        <v>40</v>
      </c>
      <c r="C16" s="23" t="s">
        <v>41</v>
      </c>
      <c r="D16" s="32" t="s">
        <v>48</v>
      </c>
    </row>
    <row r="17" spans="1:10" x14ac:dyDescent="0.35">
      <c r="D17" s="22" t="s">
        <v>74</v>
      </c>
    </row>
    <row r="18" spans="1:10" x14ac:dyDescent="0.35">
      <c r="A18" t="s">
        <v>50</v>
      </c>
      <c r="B18" s="12">
        <v>213</v>
      </c>
      <c r="C18" s="12" t="s">
        <v>44</v>
      </c>
      <c r="D18" s="33">
        <f>IF(C18=$A$4,$B$4*B18,IF(C18=$A$5,$B$5*B18,IF(C18=$A$6,$B$6*B18,IF(C18=$A$7,$B$7*B18,IF(C18=$A$8,$B$8*B18)))))</f>
        <v>1062.8700000000001</v>
      </c>
    </row>
    <row r="19" spans="1:10" x14ac:dyDescent="0.35">
      <c r="A19" t="s">
        <v>49</v>
      </c>
      <c r="B19" s="12">
        <v>218</v>
      </c>
      <c r="C19" s="12" t="s">
        <v>47</v>
      </c>
      <c r="D19" s="33">
        <f t="shared" ref="D19:D57" si="0">IF(C19=$A$4,$B$4*B19,IF(C19=$A$5,$B$5*B19,IF(C19=$A$6,$B$6*B19,IF(C19=$A$7,$B$7*B19,IF(C19=$A$8,$B$8*B19)))))</f>
        <v>3049.82</v>
      </c>
      <c r="J19" s="1"/>
    </row>
    <row r="20" spans="1:10" x14ac:dyDescent="0.35">
      <c r="A20" t="s">
        <v>71</v>
      </c>
      <c r="B20" s="12">
        <v>1776</v>
      </c>
      <c r="C20" s="12" t="s">
        <v>46</v>
      </c>
      <c r="D20" s="33">
        <f t="shared" si="0"/>
        <v>21294.240000000002</v>
      </c>
    </row>
    <row r="21" spans="1:10" x14ac:dyDescent="0.35">
      <c r="A21" t="s">
        <v>50</v>
      </c>
      <c r="B21" s="12">
        <v>103</v>
      </c>
      <c r="C21" s="12" t="s">
        <v>42</v>
      </c>
      <c r="D21" s="33">
        <f t="shared" si="0"/>
        <v>1028.97</v>
      </c>
    </row>
    <row r="22" spans="1:10" x14ac:dyDescent="0.35">
      <c r="A22" t="s">
        <v>50</v>
      </c>
      <c r="B22" s="12">
        <v>198</v>
      </c>
      <c r="C22" s="12" t="s">
        <v>42</v>
      </c>
      <c r="D22" s="33">
        <f t="shared" si="0"/>
        <v>1978.02</v>
      </c>
    </row>
    <row r="23" spans="1:10" x14ac:dyDescent="0.35">
      <c r="A23" t="s">
        <v>65</v>
      </c>
      <c r="B23" s="12">
        <v>364</v>
      </c>
      <c r="C23" s="12" t="s">
        <v>44</v>
      </c>
      <c r="D23" s="33">
        <f t="shared" si="0"/>
        <v>1816.3600000000001</v>
      </c>
    </row>
    <row r="24" spans="1:10" x14ac:dyDescent="0.35">
      <c r="A24" t="s">
        <v>51</v>
      </c>
      <c r="B24" s="12">
        <v>263</v>
      </c>
      <c r="C24" s="12" t="s">
        <v>46</v>
      </c>
      <c r="D24" s="33">
        <f t="shared" si="0"/>
        <v>3153.37</v>
      </c>
    </row>
    <row r="25" spans="1:10" x14ac:dyDescent="0.35">
      <c r="A25" t="s">
        <v>66</v>
      </c>
      <c r="B25" s="12">
        <v>781</v>
      </c>
      <c r="C25" s="12" t="s">
        <v>44</v>
      </c>
      <c r="D25" s="33">
        <f t="shared" si="0"/>
        <v>3897.19</v>
      </c>
    </row>
    <row r="26" spans="1:10" x14ac:dyDescent="0.35">
      <c r="A26" t="s">
        <v>65</v>
      </c>
      <c r="B26" s="12">
        <v>298</v>
      </c>
      <c r="C26" s="12" t="s">
        <v>47</v>
      </c>
      <c r="D26" s="33">
        <f t="shared" si="0"/>
        <v>4169.0200000000004</v>
      </c>
    </row>
    <row r="27" spans="1:10" x14ac:dyDescent="0.35">
      <c r="A27" t="s">
        <v>71</v>
      </c>
      <c r="B27" s="12">
        <v>3165</v>
      </c>
      <c r="C27" s="12" t="s">
        <v>44</v>
      </c>
      <c r="D27" s="33">
        <f t="shared" si="0"/>
        <v>15793.35</v>
      </c>
    </row>
    <row r="28" spans="1:10" x14ac:dyDescent="0.35">
      <c r="A28" t="s">
        <v>65</v>
      </c>
      <c r="B28" s="12">
        <v>101</v>
      </c>
      <c r="C28" s="12" t="s">
        <v>45</v>
      </c>
      <c r="D28" s="33">
        <f t="shared" si="0"/>
        <v>806.99</v>
      </c>
    </row>
    <row r="29" spans="1:10" x14ac:dyDescent="0.35">
      <c r="A29" t="s">
        <v>52</v>
      </c>
      <c r="B29" s="12">
        <v>119</v>
      </c>
      <c r="C29" s="12" t="s">
        <v>45</v>
      </c>
      <c r="D29" s="33">
        <f t="shared" si="0"/>
        <v>950.81000000000006</v>
      </c>
    </row>
    <row r="30" spans="1:10" x14ac:dyDescent="0.35">
      <c r="A30" t="s">
        <v>52</v>
      </c>
      <c r="B30" s="12">
        <v>176</v>
      </c>
      <c r="C30" s="12" t="s">
        <v>44</v>
      </c>
      <c r="D30" s="33">
        <f t="shared" si="0"/>
        <v>878.24</v>
      </c>
    </row>
    <row r="31" spans="1:10" x14ac:dyDescent="0.35">
      <c r="A31" t="s">
        <v>53</v>
      </c>
      <c r="B31" s="12">
        <v>1932</v>
      </c>
      <c r="C31" s="12" t="s">
        <v>46</v>
      </c>
      <c r="D31" s="33">
        <f t="shared" si="0"/>
        <v>23164.68</v>
      </c>
    </row>
    <row r="32" spans="1:10" x14ac:dyDescent="0.35">
      <c r="A32" t="s">
        <v>69</v>
      </c>
      <c r="B32" s="12">
        <v>1456</v>
      </c>
      <c r="C32" s="12" t="s">
        <v>47</v>
      </c>
      <c r="D32" s="33">
        <f t="shared" si="0"/>
        <v>20369.439999999999</v>
      </c>
    </row>
    <row r="33" spans="1:4" x14ac:dyDescent="0.35">
      <c r="A33" t="s">
        <v>53</v>
      </c>
      <c r="B33" s="12">
        <v>349</v>
      </c>
      <c r="C33" s="12" t="s">
        <v>46</v>
      </c>
      <c r="D33" s="33">
        <f t="shared" si="0"/>
        <v>4184.51</v>
      </c>
    </row>
    <row r="34" spans="1:4" x14ac:dyDescent="0.35">
      <c r="A34" t="s">
        <v>69</v>
      </c>
      <c r="B34" s="12">
        <v>1035</v>
      </c>
      <c r="C34" s="12" t="s">
        <v>44</v>
      </c>
      <c r="D34" s="33">
        <f t="shared" si="0"/>
        <v>5164.6500000000005</v>
      </c>
    </row>
    <row r="35" spans="1:4" x14ac:dyDescent="0.35">
      <c r="A35" t="s">
        <v>53</v>
      </c>
      <c r="B35" s="12">
        <v>345</v>
      </c>
      <c r="C35" s="12" t="s">
        <v>47</v>
      </c>
      <c r="D35" s="33">
        <f t="shared" si="0"/>
        <v>4826.55</v>
      </c>
    </row>
    <row r="36" spans="1:4" x14ac:dyDescent="0.35">
      <c r="A36" t="s">
        <v>75</v>
      </c>
      <c r="B36" s="12">
        <v>1071</v>
      </c>
      <c r="C36" s="12" t="s">
        <v>46</v>
      </c>
      <c r="D36" s="33">
        <f t="shared" si="0"/>
        <v>12841.29</v>
      </c>
    </row>
    <row r="37" spans="1:4" x14ac:dyDescent="0.35">
      <c r="A37" t="s">
        <v>68</v>
      </c>
      <c r="B37" s="12">
        <v>1032</v>
      </c>
      <c r="C37" s="12" t="s">
        <v>42</v>
      </c>
      <c r="D37" s="33">
        <f t="shared" si="0"/>
        <v>10309.68</v>
      </c>
    </row>
    <row r="38" spans="1:4" x14ac:dyDescent="0.35">
      <c r="A38" t="s">
        <v>68</v>
      </c>
      <c r="B38" s="12">
        <v>1012</v>
      </c>
      <c r="C38" s="12" t="s">
        <v>47</v>
      </c>
      <c r="D38" s="33">
        <f t="shared" si="0"/>
        <v>14157.880000000001</v>
      </c>
    </row>
    <row r="39" spans="1:4" x14ac:dyDescent="0.35">
      <c r="A39" t="s">
        <v>71</v>
      </c>
      <c r="B39" s="12">
        <v>2016</v>
      </c>
      <c r="C39" s="12" t="s">
        <v>46</v>
      </c>
      <c r="D39" s="33">
        <f t="shared" si="0"/>
        <v>24171.84</v>
      </c>
    </row>
    <row r="40" spans="1:4" x14ac:dyDescent="0.35">
      <c r="A40" t="s">
        <v>68</v>
      </c>
      <c r="B40" s="12">
        <v>2052</v>
      </c>
      <c r="C40" s="12" t="s">
        <v>44</v>
      </c>
      <c r="D40" s="33">
        <f>IF(C40=$A$4,$B$4*B40,IF(C40=$A$5,$B$5*B40,IF(C40=$A$6,$B$6*B40,IF(C40=$A$7,$B$7*B40,IF(C40=$A$8,$B$8*B40)))))</f>
        <v>10239.48</v>
      </c>
    </row>
    <row r="41" spans="1:4" x14ac:dyDescent="0.35">
      <c r="A41" t="s">
        <v>71</v>
      </c>
      <c r="B41" s="12">
        <v>2737</v>
      </c>
      <c r="C41" s="12" t="s">
        <v>47</v>
      </c>
      <c r="D41" s="33">
        <f t="shared" si="0"/>
        <v>38290.629999999997</v>
      </c>
    </row>
    <row r="42" spans="1:4" x14ac:dyDescent="0.35">
      <c r="A42" t="s">
        <v>75</v>
      </c>
      <c r="B42" s="12">
        <v>1046</v>
      </c>
      <c r="C42" s="12" t="s">
        <v>46</v>
      </c>
      <c r="D42" s="33">
        <f t="shared" si="0"/>
        <v>12541.54</v>
      </c>
    </row>
    <row r="43" spans="1:4" x14ac:dyDescent="0.35">
      <c r="A43" t="s">
        <v>75</v>
      </c>
      <c r="B43" s="12">
        <v>2041</v>
      </c>
      <c r="C43" s="12" t="s">
        <v>44</v>
      </c>
      <c r="D43" s="33">
        <f t="shared" si="0"/>
        <v>10184.59</v>
      </c>
    </row>
    <row r="44" spans="1:4" x14ac:dyDescent="0.35">
      <c r="A44" t="s">
        <v>52</v>
      </c>
      <c r="B44" s="12">
        <v>269</v>
      </c>
      <c r="C44" s="12" t="s">
        <v>42</v>
      </c>
      <c r="D44" s="33">
        <f t="shared" si="0"/>
        <v>2687.31</v>
      </c>
    </row>
    <row r="45" spans="1:4" x14ac:dyDescent="0.35">
      <c r="A45" t="s">
        <v>69</v>
      </c>
      <c r="B45" s="12">
        <v>2734</v>
      </c>
      <c r="C45" s="12" t="s">
        <v>42</v>
      </c>
      <c r="D45" s="33">
        <f t="shared" si="0"/>
        <v>27312.66</v>
      </c>
    </row>
    <row r="46" spans="1:4" x14ac:dyDescent="0.35">
      <c r="A46" t="s">
        <v>69</v>
      </c>
      <c r="B46" s="12">
        <v>1046</v>
      </c>
      <c r="C46" s="12" t="s">
        <v>44</v>
      </c>
      <c r="D46" s="33">
        <f t="shared" si="0"/>
        <v>5219.54</v>
      </c>
    </row>
    <row r="47" spans="1:4" x14ac:dyDescent="0.35">
      <c r="A47" t="s">
        <v>75</v>
      </c>
      <c r="B47" s="12">
        <v>1034</v>
      </c>
      <c r="C47" s="12" t="s">
        <v>45</v>
      </c>
      <c r="D47" s="33">
        <f t="shared" si="0"/>
        <v>8261.66</v>
      </c>
    </row>
    <row r="48" spans="1:4" x14ac:dyDescent="0.35">
      <c r="A48" t="s">
        <v>69</v>
      </c>
      <c r="B48" s="12">
        <v>1051</v>
      </c>
      <c r="C48" s="12" t="s">
        <v>47</v>
      </c>
      <c r="D48" s="33">
        <f t="shared" si="0"/>
        <v>14703.49</v>
      </c>
    </row>
    <row r="49" spans="1:4" x14ac:dyDescent="0.35">
      <c r="A49" t="s">
        <v>70</v>
      </c>
      <c r="B49" s="12">
        <v>3022</v>
      </c>
      <c r="C49" s="12" t="s">
        <v>46</v>
      </c>
      <c r="D49" s="33">
        <f t="shared" si="0"/>
        <v>36233.78</v>
      </c>
    </row>
    <row r="50" spans="1:4" x14ac:dyDescent="0.35">
      <c r="A50" t="s">
        <v>70</v>
      </c>
      <c r="B50" s="12">
        <v>2891</v>
      </c>
      <c r="C50" s="12" t="s">
        <v>47</v>
      </c>
      <c r="D50" s="33">
        <f t="shared" si="0"/>
        <v>40445.090000000004</v>
      </c>
    </row>
    <row r="51" spans="1:4" x14ac:dyDescent="0.35">
      <c r="A51" t="s">
        <v>71</v>
      </c>
      <c r="B51" s="12">
        <v>1069</v>
      </c>
      <c r="C51" s="12" t="s">
        <v>42</v>
      </c>
      <c r="D51" s="33">
        <f t="shared" si="0"/>
        <v>10679.31</v>
      </c>
    </row>
    <row r="52" spans="1:4" x14ac:dyDescent="0.35">
      <c r="A52" t="s">
        <v>70</v>
      </c>
      <c r="B52" s="12">
        <v>1301</v>
      </c>
      <c r="C52" s="12" t="s">
        <v>47</v>
      </c>
      <c r="D52" s="33">
        <f t="shared" si="0"/>
        <v>18200.990000000002</v>
      </c>
    </row>
    <row r="53" spans="1:4" x14ac:dyDescent="0.35">
      <c r="A53" t="s">
        <v>49</v>
      </c>
      <c r="B53" s="12">
        <v>360</v>
      </c>
      <c r="C53" s="12" t="s">
        <v>42</v>
      </c>
      <c r="D53" s="33">
        <f>IF(C53=$A$4,$B$4*B53,IF(C53=$A$5,$B$5*B53,IF(C53=$A$6,$B$6*B53,IF(C53=$A$7,$B$7*B53,IF(C53=$A$8,$B$8*B53)))))</f>
        <v>3596.4</v>
      </c>
    </row>
    <row r="54" spans="1:4" x14ac:dyDescent="0.35">
      <c r="A54" t="s">
        <v>51</v>
      </c>
      <c r="B54" s="12">
        <v>323</v>
      </c>
      <c r="C54" s="12" t="s">
        <v>47</v>
      </c>
      <c r="D54" s="33">
        <f t="shared" si="0"/>
        <v>4518.7700000000004</v>
      </c>
    </row>
    <row r="55" spans="1:4" x14ac:dyDescent="0.35">
      <c r="A55" t="s">
        <v>71</v>
      </c>
      <c r="B55" s="12">
        <v>2067</v>
      </c>
      <c r="C55" s="12" t="s">
        <v>44</v>
      </c>
      <c r="D55" s="33">
        <f t="shared" si="0"/>
        <v>10314.33</v>
      </c>
    </row>
    <row r="56" spans="1:4" x14ac:dyDescent="0.35">
      <c r="A56" t="s">
        <v>71</v>
      </c>
      <c r="B56" s="12">
        <v>2346</v>
      </c>
      <c r="C56" s="12" t="s">
        <v>42</v>
      </c>
      <c r="D56" s="33">
        <f t="shared" si="0"/>
        <v>23436.54</v>
      </c>
    </row>
    <row r="57" spans="1:4" x14ac:dyDescent="0.35">
      <c r="A57" t="s">
        <v>68</v>
      </c>
      <c r="B57" s="12">
        <v>1075</v>
      </c>
      <c r="C57" s="12" t="s">
        <v>44</v>
      </c>
      <c r="D57" s="33">
        <f t="shared" si="0"/>
        <v>5364.25</v>
      </c>
    </row>
    <row r="58" spans="1:4" x14ac:dyDescent="0.35">
      <c r="D58" s="20"/>
    </row>
    <row r="59" spans="1:4" x14ac:dyDescent="0.35">
      <c r="A59" t="s">
        <v>43</v>
      </c>
      <c r="B59" s="21">
        <f>SUM(B18:B57)</f>
        <v>46487</v>
      </c>
      <c r="C59" s="21"/>
      <c r="D59" s="21">
        <f>SUM(D18:D57)</f>
        <v>461300.13</v>
      </c>
    </row>
    <row r="61" spans="1:4" x14ac:dyDescent="0.35">
      <c r="C61" s="41" t="s">
        <v>74</v>
      </c>
      <c r="D61" s="29"/>
    </row>
    <row r="62" spans="1:4" x14ac:dyDescent="0.35">
      <c r="A62" s="1" t="s">
        <v>54</v>
      </c>
      <c r="B62" s="25"/>
      <c r="C62" s="42">
        <f>D59/B59</f>
        <v>9.9232071331770175</v>
      </c>
      <c r="D62" s="22"/>
    </row>
    <row r="63" spans="1:4" x14ac:dyDescent="0.35">
      <c r="A63" s="1" t="s">
        <v>55</v>
      </c>
      <c r="B63" s="25"/>
      <c r="C63" s="40">
        <f>B59/B10</f>
        <v>2.1034841628959278</v>
      </c>
      <c r="D63" s="22"/>
    </row>
    <row r="66" spans="1:9" x14ac:dyDescent="0.35">
      <c r="A66" s="1" t="s">
        <v>57</v>
      </c>
    </row>
    <row r="67" spans="1:9" x14ac:dyDescent="0.35">
      <c r="C67" s="3" t="s">
        <v>58</v>
      </c>
      <c r="D67" s="3" t="s">
        <v>59</v>
      </c>
      <c r="E67" s="1" t="s">
        <v>60</v>
      </c>
      <c r="F67" s="1" t="s">
        <v>61</v>
      </c>
      <c r="G67" s="1" t="s">
        <v>62</v>
      </c>
      <c r="H67" s="1" t="s">
        <v>43</v>
      </c>
    </row>
    <row r="68" spans="1:9" x14ac:dyDescent="0.35">
      <c r="A68" t="s">
        <v>63</v>
      </c>
      <c r="C68" s="26">
        <f>SUMIF($C$18:$C$57,"A",$B$18:$B$57)</f>
        <v>14015</v>
      </c>
      <c r="D68" s="26">
        <f>SUMIF($C$18:$C$57,"B",$B$18:$B$57)</f>
        <v>1254</v>
      </c>
      <c r="E68" s="26">
        <f>SUMIF($C$18:$C$57,"C",$B$18:$B$57)</f>
        <v>8111</v>
      </c>
      <c r="F68" s="26">
        <f>SUMIF($C$18:$C$57,"D",$B$18:$B$57)</f>
        <v>11475</v>
      </c>
      <c r="G68" s="28">
        <f>SUMIF($C$18:$C$57,"E",$B$18:$B$57)</f>
        <v>11632</v>
      </c>
      <c r="H68" s="38">
        <f>SUM(C68:G68)</f>
        <v>46487</v>
      </c>
    </row>
    <row r="69" spans="1:9" x14ac:dyDescent="0.35">
      <c r="A69" t="s">
        <v>72</v>
      </c>
      <c r="C69" s="25">
        <f>B4</f>
        <v>4.99</v>
      </c>
      <c r="D69" s="25">
        <f>B5</f>
        <v>7.99</v>
      </c>
      <c r="E69" s="25">
        <f>B6</f>
        <v>9.99</v>
      </c>
      <c r="F69" s="25">
        <f>B7</f>
        <v>11.99</v>
      </c>
      <c r="G69" s="27">
        <f>B8</f>
        <v>13.99</v>
      </c>
    </row>
    <row r="70" spans="1:9" x14ac:dyDescent="0.35">
      <c r="A70" t="s">
        <v>1</v>
      </c>
      <c r="C70" s="26">
        <f>C68*C69</f>
        <v>69934.850000000006</v>
      </c>
      <c r="D70" s="26">
        <f t="shared" ref="D70:G70" si="1">D68*D69</f>
        <v>10019.460000000001</v>
      </c>
      <c r="E70" s="26">
        <f t="shared" si="1"/>
        <v>81028.89</v>
      </c>
      <c r="F70" s="26">
        <f t="shared" si="1"/>
        <v>137585.25</v>
      </c>
      <c r="G70" s="28">
        <f t="shared" si="1"/>
        <v>162731.68</v>
      </c>
      <c r="H70" s="38">
        <f>SUM(C70:G70)</f>
        <v>461300.13</v>
      </c>
    </row>
    <row r="71" spans="1:9" x14ac:dyDescent="0.35">
      <c r="A71" t="s">
        <v>78</v>
      </c>
      <c r="C71" s="39">
        <f>C68/$H$68</f>
        <v>0.3014821347903715</v>
      </c>
      <c r="D71" s="39">
        <f t="shared" ref="D71:G71" si="2">D68/$H$68</f>
        <v>2.6975283412566955E-2</v>
      </c>
      <c r="E71" s="39">
        <f t="shared" si="2"/>
        <v>0.17447888657043906</v>
      </c>
      <c r="F71" s="39">
        <f t="shared" si="2"/>
        <v>0.24684320347624067</v>
      </c>
      <c r="G71" s="39">
        <f t="shared" si="2"/>
        <v>0.2502204917503818</v>
      </c>
      <c r="H71" s="18"/>
    </row>
    <row r="73" spans="1:9" x14ac:dyDescent="0.35">
      <c r="A73" s="1" t="s">
        <v>64</v>
      </c>
      <c r="C73" s="3" t="s">
        <v>49</v>
      </c>
      <c r="D73" s="3" t="s">
        <v>50</v>
      </c>
      <c r="E73" s="3" t="s">
        <v>51</v>
      </c>
      <c r="F73" s="3" t="s">
        <v>65</v>
      </c>
      <c r="G73" s="3" t="s">
        <v>52</v>
      </c>
      <c r="H73" s="3" t="s">
        <v>66</v>
      </c>
    </row>
    <row r="74" spans="1:9" x14ac:dyDescent="0.35">
      <c r="A74" t="s">
        <v>63</v>
      </c>
      <c r="C74" s="12">
        <f>SUMIF($A$18:$A$57,"Jan",$B$18:$B$57)</f>
        <v>578</v>
      </c>
      <c r="D74" s="12">
        <f>SUMIF($A$18:$A$57,"Feb",$B$18:$B$57)</f>
        <v>514</v>
      </c>
      <c r="E74" s="12">
        <f>SUMIF($A$18:$A$57,"Mar",$B$18:$B$57)</f>
        <v>586</v>
      </c>
      <c r="F74" s="12">
        <f>SUMIF($A$18:$A$57,"Apr",$B$18:$B$57)</f>
        <v>763</v>
      </c>
      <c r="G74" s="12">
        <f>SUMIF($A$18:$A$57,"May",$B$18:$B$57)</f>
        <v>564</v>
      </c>
      <c r="H74" s="12">
        <f>SUMIF($A$18:$A$57,"Jun",$B$18:$B$57)</f>
        <v>781</v>
      </c>
    </row>
    <row r="75" spans="1:9" x14ac:dyDescent="0.35">
      <c r="A75" t="s">
        <v>78</v>
      </c>
      <c r="C75" s="37">
        <f>C74/$B$59</f>
        <v>1.2433583582506937E-2</v>
      </c>
      <c r="D75" s="37">
        <f t="shared" ref="D75:H75" si="3">D74/$B$59</f>
        <v>1.105685460451309E-2</v>
      </c>
      <c r="E75" s="37">
        <f t="shared" si="3"/>
        <v>1.2605674704756169E-2</v>
      </c>
      <c r="F75" s="37">
        <f t="shared" si="3"/>
        <v>1.6413190784520405E-2</v>
      </c>
      <c r="G75" s="37">
        <f t="shared" si="3"/>
        <v>1.2132424118570783E-2</v>
      </c>
      <c r="H75" s="37">
        <f t="shared" si="3"/>
        <v>1.6800395809581172E-2</v>
      </c>
    </row>
    <row r="77" spans="1:9" x14ac:dyDescent="0.35">
      <c r="C77" s="3" t="s">
        <v>67</v>
      </c>
      <c r="D77" s="3" t="s">
        <v>68</v>
      </c>
      <c r="E77" s="3" t="s">
        <v>75</v>
      </c>
      <c r="F77" s="3" t="s">
        <v>69</v>
      </c>
      <c r="G77" s="3" t="s">
        <v>70</v>
      </c>
      <c r="H77" s="3" t="s">
        <v>71</v>
      </c>
      <c r="I77" s="12"/>
    </row>
    <row r="78" spans="1:9" x14ac:dyDescent="0.35">
      <c r="A78" t="s">
        <v>63</v>
      </c>
      <c r="C78" s="12">
        <f>SUMIF($A$18:$A$57,"July",$B$18:$B$57)</f>
        <v>2626</v>
      </c>
      <c r="D78" s="12">
        <f>SUMIF($A$18:$A$57,"Aug",$B$18:$B$57)</f>
        <v>5171</v>
      </c>
      <c r="E78" s="12">
        <f>SUMIF($A$18:$A$57,"Sept",$B$18:$B$57)</f>
        <v>5192</v>
      </c>
      <c r="F78" s="12">
        <f>SUMIF($A$18:$A$57,"Oct",$B$18:$B$57)</f>
        <v>7322</v>
      </c>
      <c r="G78" s="12">
        <f>SUMIF($A$18:$A$57,"Nov",$B$18:$B$57)</f>
        <v>7214</v>
      </c>
      <c r="H78" s="12">
        <f>SUMIF($A$18:$A$57,"Dec",$B$18:$B$57)</f>
        <v>15176</v>
      </c>
      <c r="I78" s="12"/>
    </row>
    <row r="79" spans="1:9" x14ac:dyDescent="0.35">
      <c r="A79" t="s">
        <v>78</v>
      </c>
      <c r="C79" s="37">
        <f t="shared" ref="C79:H79" si="4">C78/$B$59</f>
        <v>5.6488910878310067E-2</v>
      </c>
      <c r="D79" s="37">
        <f t="shared" si="4"/>
        <v>0.11123539914384667</v>
      </c>
      <c r="E79" s="37">
        <f t="shared" si="4"/>
        <v>0.1116871383397509</v>
      </c>
      <c r="F79" s="37">
        <f t="shared" si="4"/>
        <v>0.15750639963860863</v>
      </c>
      <c r="G79" s="37">
        <f t="shared" si="4"/>
        <v>0.15518316948824404</v>
      </c>
      <c r="H79" s="37">
        <f t="shared" si="4"/>
        <v>0.32645685890679116</v>
      </c>
      <c r="I79" s="12"/>
    </row>
  </sheetData>
  <phoneticPr fontId="9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44879-DAD3-47FA-8616-18FFAB65FF18}">
  <dimension ref="A1:G14"/>
  <sheetViews>
    <sheetView workbookViewId="0">
      <selection activeCell="M1" sqref="M1"/>
    </sheetView>
  </sheetViews>
  <sheetFormatPr defaultRowHeight="14.5" x14ac:dyDescent="0.35"/>
  <cols>
    <col min="1" max="1" width="31.36328125" bestFit="1" customWidth="1"/>
  </cols>
  <sheetData>
    <row r="1" spans="1:7" x14ac:dyDescent="0.35">
      <c r="A1" s="1" t="s">
        <v>82</v>
      </c>
    </row>
    <row r="3" spans="1:7" x14ac:dyDescent="0.35">
      <c r="A3" t="s">
        <v>83</v>
      </c>
      <c r="B3" s="12" t="s">
        <v>84</v>
      </c>
      <c r="C3" s="12" t="s">
        <v>85</v>
      </c>
      <c r="D3" s="12" t="s">
        <v>86</v>
      </c>
      <c r="E3" s="12" t="s">
        <v>151</v>
      </c>
      <c r="F3" s="12" t="s">
        <v>152</v>
      </c>
      <c r="G3" s="12" t="s">
        <v>153</v>
      </c>
    </row>
    <row r="4" spans="1:7" x14ac:dyDescent="0.35">
      <c r="B4" s="12" t="s">
        <v>87</v>
      </c>
      <c r="C4" s="12" t="s">
        <v>87</v>
      </c>
      <c r="D4" s="12" t="s">
        <v>88</v>
      </c>
      <c r="E4" s="12" t="s">
        <v>89</v>
      </c>
      <c r="F4" s="12" t="s">
        <v>89</v>
      </c>
      <c r="G4" s="12" t="s">
        <v>89</v>
      </c>
    </row>
    <row r="5" spans="1:7" x14ac:dyDescent="0.35">
      <c r="B5" s="12" t="s">
        <v>90</v>
      </c>
      <c r="C5" s="12" t="s">
        <v>90</v>
      </c>
      <c r="D5" s="12" t="s">
        <v>90</v>
      </c>
      <c r="E5" s="12" t="s">
        <v>90</v>
      </c>
      <c r="F5" s="12" t="s">
        <v>90</v>
      </c>
      <c r="G5" s="12" t="s">
        <v>90</v>
      </c>
    </row>
    <row r="6" spans="1:7" x14ac:dyDescent="0.35">
      <c r="A6" t="s">
        <v>1</v>
      </c>
      <c r="B6" s="12" t="s">
        <v>91</v>
      </c>
      <c r="C6" s="12" t="s">
        <v>92</v>
      </c>
      <c r="D6" s="12" t="s">
        <v>93</v>
      </c>
      <c r="E6" s="12" t="s">
        <v>94</v>
      </c>
      <c r="F6" s="12" t="s">
        <v>95</v>
      </c>
      <c r="G6" s="12" t="s">
        <v>96</v>
      </c>
    </row>
    <row r="7" spans="1:7" x14ac:dyDescent="0.35">
      <c r="A7" t="s">
        <v>2</v>
      </c>
      <c r="B7" s="43" t="s">
        <v>97</v>
      </c>
      <c r="C7" s="43" t="s">
        <v>98</v>
      </c>
      <c r="D7" s="43" t="s">
        <v>99</v>
      </c>
      <c r="E7" s="43" t="s">
        <v>100</v>
      </c>
      <c r="F7" s="43" t="s">
        <v>101</v>
      </c>
      <c r="G7" s="43" t="s">
        <v>102</v>
      </c>
    </row>
    <row r="8" spans="1:7" x14ac:dyDescent="0.35">
      <c r="A8" t="s">
        <v>3</v>
      </c>
      <c r="B8" s="12" t="s">
        <v>103</v>
      </c>
      <c r="C8" s="12" t="s">
        <v>104</v>
      </c>
      <c r="D8" s="12" t="s">
        <v>105</v>
      </c>
      <c r="E8" s="12" t="s">
        <v>106</v>
      </c>
      <c r="F8" s="12" t="s">
        <v>106</v>
      </c>
      <c r="G8" s="12" t="s">
        <v>107</v>
      </c>
    </row>
    <row r="9" spans="1:7" x14ac:dyDescent="0.35">
      <c r="A9" t="s">
        <v>108</v>
      </c>
      <c r="B9" s="43" t="s">
        <v>109</v>
      </c>
      <c r="C9" s="43" t="s">
        <v>110</v>
      </c>
      <c r="D9" s="43" t="s">
        <v>100</v>
      </c>
      <c r="E9" s="43" t="s">
        <v>111</v>
      </c>
      <c r="F9" s="43" t="s">
        <v>111</v>
      </c>
      <c r="G9" s="43" t="s">
        <v>112</v>
      </c>
    </row>
    <row r="10" spans="1:7" x14ac:dyDescent="0.35">
      <c r="A10" t="s">
        <v>12</v>
      </c>
      <c r="B10" s="12" t="s">
        <v>113</v>
      </c>
      <c r="C10" s="12" t="s">
        <v>114</v>
      </c>
      <c r="D10" s="12" t="s">
        <v>113</v>
      </c>
      <c r="E10" s="12" t="s">
        <v>115</v>
      </c>
      <c r="F10" s="12" t="s">
        <v>115</v>
      </c>
      <c r="G10" s="12" t="s">
        <v>116</v>
      </c>
    </row>
    <row r="11" spans="1:7" x14ac:dyDescent="0.35">
      <c r="A11" t="s">
        <v>117</v>
      </c>
      <c r="B11" s="43" t="s">
        <v>118</v>
      </c>
      <c r="C11" s="43" t="s">
        <v>119</v>
      </c>
      <c r="D11" s="43" t="s">
        <v>120</v>
      </c>
      <c r="E11" s="43" t="s">
        <v>121</v>
      </c>
      <c r="F11" s="43" t="s">
        <v>121</v>
      </c>
      <c r="G11" s="43" t="s">
        <v>122</v>
      </c>
    </row>
    <row r="12" spans="1:7" x14ac:dyDescent="0.35">
      <c r="A12" t="s">
        <v>14</v>
      </c>
      <c r="B12" s="12" t="s">
        <v>123</v>
      </c>
      <c r="C12" s="12" t="s">
        <v>124</v>
      </c>
      <c r="D12" s="12" t="s">
        <v>125</v>
      </c>
      <c r="E12" s="12" t="s">
        <v>126</v>
      </c>
      <c r="F12" s="12" t="s">
        <v>126</v>
      </c>
      <c r="G12" s="12" t="s">
        <v>127</v>
      </c>
    </row>
    <row r="13" spans="1:7" x14ac:dyDescent="0.35">
      <c r="A13" t="s">
        <v>15</v>
      </c>
      <c r="B13" s="44" t="s">
        <v>128</v>
      </c>
      <c r="C13" s="44" t="s">
        <v>129</v>
      </c>
      <c r="D13" s="44" t="s">
        <v>130</v>
      </c>
      <c r="E13" s="44" t="s">
        <v>131</v>
      </c>
      <c r="F13" s="44" t="s">
        <v>131</v>
      </c>
      <c r="G13" s="44" t="s">
        <v>132</v>
      </c>
    </row>
    <row r="14" spans="1:7" x14ac:dyDescent="0.35">
      <c r="A14" t="s">
        <v>16</v>
      </c>
      <c r="B14" s="45" t="s">
        <v>133</v>
      </c>
      <c r="C14" s="45" t="s">
        <v>134</v>
      </c>
      <c r="D14" s="45" t="s">
        <v>135</v>
      </c>
      <c r="E14" s="45" t="s">
        <v>136</v>
      </c>
      <c r="F14" s="45" t="s">
        <v>136</v>
      </c>
      <c r="G14" s="45" t="s">
        <v>137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8D16F-D770-4D59-8D43-DA4B470ECFBD}">
  <dimension ref="A1:D18"/>
  <sheetViews>
    <sheetView workbookViewId="0">
      <selection activeCell="J1" sqref="J1"/>
    </sheetView>
  </sheetViews>
  <sheetFormatPr defaultRowHeight="14.5" x14ac:dyDescent="0.35"/>
  <cols>
    <col min="1" max="1" width="23.1796875" bestFit="1" customWidth="1"/>
  </cols>
  <sheetData>
    <row r="1" spans="1:4" x14ac:dyDescent="0.35">
      <c r="A1" s="1" t="s">
        <v>83</v>
      </c>
      <c r="B1" s="3" t="s">
        <v>84</v>
      </c>
      <c r="C1" s="3" t="s">
        <v>86</v>
      </c>
      <c r="D1" s="3" t="s">
        <v>141</v>
      </c>
    </row>
    <row r="2" spans="1:4" x14ac:dyDescent="0.35">
      <c r="B2" s="3" t="s">
        <v>87</v>
      </c>
      <c r="C2" s="3" t="s">
        <v>88</v>
      </c>
    </row>
    <row r="3" spans="1:4" x14ac:dyDescent="0.35">
      <c r="B3" s="12" t="s">
        <v>90</v>
      </c>
      <c r="C3" s="12" t="s">
        <v>90</v>
      </c>
    </row>
    <row r="4" spans="1:4" x14ac:dyDescent="0.35">
      <c r="A4" t="s">
        <v>1</v>
      </c>
      <c r="B4" s="12">
        <v>330</v>
      </c>
      <c r="C4" s="12">
        <v>354</v>
      </c>
      <c r="D4" s="47">
        <f>(C4-B4)/B4</f>
        <v>7.2727272727272724E-2</v>
      </c>
    </row>
    <row r="5" spans="1:4" x14ac:dyDescent="0.35">
      <c r="A5" t="s">
        <v>2</v>
      </c>
      <c r="B5" s="43">
        <v>124</v>
      </c>
      <c r="C5" s="43">
        <v>142</v>
      </c>
      <c r="D5" s="47">
        <f>(C5-B5)/B5</f>
        <v>0.14516129032258066</v>
      </c>
    </row>
    <row r="6" spans="1:4" x14ac:dyDescent="0.35">
      <c r="A6" t="s">
        <v>3</v>
      </c>
      <c r="B6" s="12">
        <v>206</v>
      </c>
      <c r="C6" s="12">
        <v>212</v>
      </c>
      <c r="D6" s="47">
        <f>(C6-B6)/B6</f>
        <v>2.9126213592233011E-2</v>
      </c>
    </row>
    <row r="7" spans="1:4" x14ac:dyDescent="0.35">
      <c r="A7" t="s">
        <v>138</v>
      </c>
      <c r="B7" s="48">
        <f>B6/B4</f>
        <v>0.62424242424242427</v>
      </c>
      <c r="C7" s="48">
        <f>C6/C4</f>
        <v>0.59887005649717517</v>
      </c>
      <c r="D7" s="47">
        <f>(C7-B7)/B7</f>
        <v>-4.0645055125884462E-2</v>
      </c>
    </row>
    <row r="8" spans="1:4" x14ac:dyDescent="0.35">
      <c r="B8" s="48"/>
      <c r="C8" s="48"/>
      <c r="D8" s="47"/>
    </row>
    <row r="9" spans="1:4" x14ac:dyDescent="0.35">
      <c r="A9" t="s">
        <v>108</v>
      </c>
      <c r="B9" s="43">
        <v>154</v>
      </c>
      <c r="C9" s="43">
        <v>160</v>
      </c>
      <c r="D9" s="47">
        <f>(C9-B9)/B9</f>
        <v>3.896103896103896E-2</v>
      </c>
    </row>
    <row r="10" spans="1:4" x14ac:dyDescent="0.35">
      <c r="A10" t="s">
        <v>12</v>
      </c>
      <c r="B10" s="12">
        <v>52</v>
      </c>
      <c r="C10" s="12">
        <v>52</v>
      </c>
      <c r="D10" s="47">
        <f>(C10-B10)/B10</f>
        <v>0</v>
      </c>
    </row>
    <row r="11" spans="1:4" x14ac:dyDescent="0.35">
      <c r="A11" t="s">
        <v>139</v>
      </c>
      <c r="B11" s="48">
        <f>B10/B4</f>
        <v>0.15757575757575756</v>
      </c>
      <c r="C11" s="48">
        <f>C10/C4</f>
        <v>0.14689265536723164</v>
      </c>
      <c r="D11" s="47">
        <f>(C11-B11)/B11</f>
        <v>-6.7796610169491414E-2</v>
      </c>
    </row>
    <row r="12" spans="1:4" x14ac:dyDescent="0.35">
      <c r="B12" s="48"/>
      <c r="C12" s="48"/>
      <c r="D12" s="47"/>
    </row>
    <row r="13" spans="1:4" x14ac:dyDescent="0.35">
      <c r="A13" t="s">
        <v>117</v>
      </c>
      <c r="B13" s="43">
        <v>17</v>
      </c>
      <c r="C13" s="43">
        <v>20</v>
      </c>
      <c r="D13" s="47">
        <f>(C13-B13)/B13</f>
        <v>0.17647058823529413</v>
      </c>
    </row>
    <row r="14" spans="1:4" x14ac:dyDescent="0.35">
      <c r="A14" t="s">
        <v>14</v>
      </c>
      <c r="B14" s="12">
        <v>35</v>
      </c>
      <c r="C14" s="12">
        <v>32</v>
      </c>
      <c r="D14" s="47">
        <f>(C14-B14)/B14</f>
        <v>-8.5714285714285715E-2</v>
      </c>
    </row>
    <row r="15" spans="1:4" x14ac:dyDescent="0.35">
      <c r="A15" t="s">
        <v>140</v>
      </c>
      <c r="B15" s="48">
        <f>B14/B4</f>
        <v>0.10606060606060606</v>
      </c>
      <c r="C15" s="48">
        <f>C14/C4</f>
        <v>9.03954802259887E-2</v>
      </c>
      <c r="D15" s="47">
        <f>(C15-B15)/B15</f>
        <v>-0.14769975786924941</v>
      </c>
    </row>
    <row r="16" spans="1:4" x14ac:dyDescent="0.35">
      <c r="B16" s="48"/>
      <c r="C16" s="48"/>
      <c r="D16" s="47"/>
    </row>
    <row r="17" spans="1:4" x14ac:dyDescent="0.35">
      <c r="A17" t="s">
        <v>15</v>
      </c>
      <c r="B17" s="44">
        <v>7</v>
      </c>
      <c r="C17" s="44">
        <v>6</v>
      </c>
      <c r="D17" s="47">
        <f>(C17-B17)/B17</f>
        <v>-0.14285714285714285</v>
      </c>
    </row>
    <row r="18" spans="1:4" x14ac:dyDescent="0.35">
      <c r="A18" t="s">
        <v>16</v>
      </c>
      <c r="B18" s="45">
        <v>28</v>
      </c>
      <c r="C18" s="45">
        <v>26</v>
      </c>
      <c r="D18" s="47">
        <f>(C18-B18)/B18</f>
        <v>-7.1428571428571425E-2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7FB8DD18367343AD54E4E9A5FE4931" ma:contentTypeVersion="13" ma:contentTypeDescription="Create a new document." ma:contentTypeScope="" ma:versionID="47e2243ad3199eb2579fe85e39cb3c0e">
  <xsd:schema xmlns:xsd="http://www.w3.org/2001/XMLSchema" xmlns:xs="http://www.w3.org/2001/XMLSchema" xmlns:p="http://schemas.microsoft.com/office/2006/metadata/properties" xmlns:ns2="ab1ed6a7-d3c8-43df-926c-f667956eb5ec" xmlns:ns3="8089db85-de3a-4171-bb03-422d11b27d4c" targetNamespace="http://schemas.microsoft.com/office/2006/metadata/properties" ma:root="true" ma:fieldsID="60b23ad5c6621d80c119ee29465d3356" ns2:_="" ns3:_="">
    <xsd:import namespace="ab1ed6a7-d3c8-43df-926c-f667956eb5ec"/>
    <xsd:import namespace="8089db85-de3a-4171-bb03-422d11b27d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ed6a7-d3c8-43df-926c-f667956eb5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ccab0cfc-7fc4-4ea4-a706-02450d72dc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89db85-de3a-4171-bb03-422d11b27d4c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d82e3837-4f36-44e6-9506-e515f283ad2a}" ma:internalName="TaxCatchAll" ma:showField="CatchAllData" ma:web="8089db85-de3a-4171-bb03-422d11b27d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D783E0-B130-4A89-8DE8-DF279A706336}"/>
</file>

<file path=customXml/itemProps2.xml><?xml version="1.0" encoding="utf-8"?>
<ds:datastoreItem xmlns:ds="http://schemas.openxmlformats.org/officeDocument/2006/customXml" ds:itemID="{41875A63-1C07-4C9F-8B3D-53DB406169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 Exhibit 1 pre populated data</vt:lpstr>
      <vt:lpstr>Q1 Solution to req (1) Ex 1</vt:lpstr>
      <vt:lpstr>Q1 Exhibit 2 pre-populated data</vt:lpstr>
      <vt:lpstr>Q1 Solution to req (1) Ex 2</vt:lpstr>
      <vt:lpstr>Q2 Exhibit 1 pre-populated data</vt:lpstr>
      <vt:lpstr>Q2 Solution to req (1)</vt:lpstr>
    </vt:vector>
  </TitlesOfParts>
  <Company>BPP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Partington</dc:creator>
  <cp:lastModifiedBy>Charlotte Partington</cp:lastModifiedBy>
  <dcterms:created xsi:type="dcterms:W3CDTF">2022-02-14T09:33:24Z</dcterms:created>
  <dcterms:modified xsi:type="dcterms:W3CDTF">2022-03-10T12:31:40Z</dcterms:modified>
</cp:coreProperties>
</file>