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LV Calculator" sheetId="1" r:id="rId4"/>
  </sheets>
  <definedNames/>
  <calcPr/>
  <extLst>
    <ext uri="GoogleSheetsCustomDataVersion1">
      <go:sheetsCustomData xmlns:go="http://customooxmlschemas.google.com/" r:id="rId5" roundtripDataSignature="AMtx7mge7MLvmRNwt706/mKaRpV64Ofcnw=="/>
    </ext>
  </extLst>
</workbook>
</file>

<file path=xl/sharedStrings.xml><?xml version="1.0" encoding="utf-8"?>
<sst xmlns="http://schemas.openxmlformats.org/spreadsheetml/2006/main" count="74" uniqueCount="66">
  <si>
    <r>
      <rPr>
        <rFont val="Calibri"/>
        <b/>
        <color rgb="FF000000"/>
        <sz val="24.0"/>
      </rPr>
      <t xml:space="preserve">Customer Lifetime Value Calculator: </t>
    </r>
    <r>
      <rPr>
        <rFont val="Calibri"/>
        <i/>
        <color rgb="FF000000"/>
        <sz val="24.0"/>
      </rPr>
      <t>Follow the Four Steps and Input Your CLV Data</t>
    </r>
  </si>
  <si>
    <t>INSTRUCTIONS: Complete the GOLD/YELLOW cells only</t>
  </si>
  <si>
    <t>Blue cells should NOT be typed over</t>
  </si>
  <si>
    <t>For further information on use of the CLV calculator, please email Eden Chai at:</t>
  </si>
  <si>
    <r>
      <rPr>
        <rFont val="Calibri"/>
        <color rgb="FF0000FF"/>
        <sz val="11.0"/>
        <u/>
      </rPr>
      <t>eden@genmarketing.co</t>
    </r>
  </si>
  <si>
    <t>or visit</t>
  </si>
  <si>
    <r>
      <rPr>
        <rFont val="Calibri"/>
        <color rgb="FF0000FF"/>
        <sz val="16.0"/>
        <u/>
      </rPr>
      <t>https://genmarketing.co</t>
    </r>
  </si>
  <si>
    <t>Year 1</t>
  </si>
  <si>
    <t>Year 2</t>
  </si>
  <si>
    <r>
      <rPr>
        <rFont val="Calibri"/>
        <b/>
        <color rgb="FF000000"/>
        <sz val="16.0"/>
      </rPr>
      <t xml:space="preserve">STEP ONE = ENTER PROMOTIONAL EXPENDITURE PER </t>
    </r>
    <r>
      <rPr>
        <rFont val="Calibri"/>
        <b/>
        <color rgb="FF000000"/>
        <sz val="16.0"/>
        <u/>
      </rPr>
      <t>NEW</t>
    </r>
    <r>
      <rPr>
        <rFont val="Calibri"/>
        <b/>
        <color rgb="FF000000"/>
        <sz val="16.0"/>
      </rPr>
      <t xml:space="preserve"> CUSTOMER</t>
    </r>
  </si>
  <si>
    <t>STEP TWO = ENTER DISCOUNT RATE</t>
  </si>
  <si>
    <r>
      <rPr>
        <rFont val="Calibri"/>
        <color rgb="FF000000"/>
        <sz val="14.0"/>
      </rPr>
      <t xml:space="preserve">Total </t>
    </r>
    <r>
      <rPr>
        <rFont val="Calibri"/>
        <b/>
        <color rgb="FF000000"/>
        <sz val="14.0"/>
      </rPr>
      <t>Spend</t>
    </r>
    <r>
      <rPr>
        <rFont val="Calibri"/>
        <color rgb="FF000000"/>
        <sz val="14.0"/>
      </rPr>
      <t xml:space="preserve"> on New Resident Acquisition (Promotion and other elements)</t>
    </r>
  </si>
  <si>
    <t>Note: If Average Acquisition Cost is already know, then enter it as the Total Spend and set the Number of New Customers to 1.</t>
  </si>
  <si>
    <t>Discounted Cash Flow (DCF) Rate</t>
  </si>
  <si>
    <r>
      <rPr>
        <rFont val="Calibri"/>
        <color rgb="FF000000"/>
        <sz val="14.0"/>
      </rPr>
      <t>N</t>
    </r>
    <r>
      <rPr>
        <rFont val="Calibri"/>
        <b/>
        <color rgb="FF000000"/>
        <sz val="14.0"/>
      </rPr>
      <t xml:space="preserve">umber of New Residents </t>
    </r>
    <r>
      <rPr>
        <rFont val="Calibri"/>
        <color rgb="FF000000"/>
        <sz val="14.0"/>
      </rPr>
      <t>Acquired</t>
    </r>
  </si>
  <si>
    <t>Which year to start the DCF (Year 1 or Year 2)?</t>
  </si>
  <si>
    <r>
      <rPr>
        <rFont val="Calibri"/>
        <color rgb="FF000000"/>
        <sz val="14.0"/>
      </rPr>
      <t xml:space="preserve"> New Customer</t>
    </r>
    <r>
      <rPr>
        <rFont val="Calibri"/>
        <b/>
        <color rgb="FF000000"/>
        <sz val="14.0"/>
      </rPr>
      <t xml:space="preserve"> Acquisition Cost</t>
    </r>
    <r>
      <rPr>
        <rFont val="Calibri"/>
        <i/>
        <color rgb="FF000000"/>
        <sz val="12.0"/>
      </rPr>
      <t xml:space="preserve"> (automatically calculated from above)</t>
    </r>
  </si>
  <si>
    <t>These are optional steps - more important with longer customer lifetimes - if you don't want to use discounted cash flows, put the rate setting at 0%</t>
  </si>
  <si>
    <t>STEP THREE = ENTER REVENUE/COSTS (revenue and three sets of costs below)</t>
  </si>
  <si>
    <r>
      <rPr>
        <rFont val="Calibri"/>
        <b/>
        <i/>
        <color rgb="FF000000"/>
        <sz val="14.0"/>
      </rPr>
      <t>IMPORTANT NOTE:</t>
    </r>
    <r>
      <rPr>
        <rFont val="Calibri"/>
        <i/>
        <color rgb="FF000000"/>
        <sz val="14.0"/>
      </rPr>
      <t xml:space="preserve"> This revenue/cost section MUST be completed on a </t>
    </r>
    <r>
      <rPr>
        <rFont val="Calibri"/>
        <b/>
        <i/>
        <color rgb="FF000000"/>
        <sz val="14.0"/>
        <u/>
      </rPr>
      <t>PER</t>
    </r>
    <r>
      <rPr>
        <rFont val="Calibri"/>
        <i/>
        <color rgb="FF000000"/>
        <sz val="14.0"/>
      </rPr>
      <t xml:space="preserve"> individual customer basis</t>
    </r>
  </si>
  <si>
    <t xml:space="preserve">10 year Total </t>
  </si>
  <si>
    <t>50  year Total (if ongoing)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</si>
  <si>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</si>
  <si>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</si>
  <si>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</si>
  <si>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</si>
  <si>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</si>
  <si>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</si>
  <si>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</si>
  <si>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</si>
  <si>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 (and ongoing)</t>
  </si>
  <si>
    <r>
      <rPr>
        <rFont val="Calibri"/>
        <color rgb="FF000000"/>
        <sz val="14.0"/>
      </rPr>
      <t xml:space="preserve">Average Resident </t>
    </r>
    <r>
      <rPr>
        <rFont val="Calibri"/>
        <b/>
        <color rgb="FF000000"/>
        <sz val="14.0"/>
      </rPr>
      <t>Revenue</t>
    </r>
    <r>
      <rPr>
        <rFont val="Calibri"/>
        <color rgb="FF000000"/>
        <sz val="14.0"/>
      </rPr>
      <t xml:space="preserve"> pa     </t>
    </r>
    <r>
      <rPr>
        <rFont val="Calibri"/>
        <i/>
        <color rgb="FF000000"/>
        <sz val="14.0"/>
      </rPr>
      <t>(IF RETAINED)</t>
    </r>
  </si>
  <si>
    <r>
      <rPr>
        <rFont val="Calibri"/>
        <color rgb="FF000000"/>
        <sz val="14.0"/>
      </rPr>
      <t xml:space="preserve">Average Renter </t>
    </r>
    <r>
      <rPr>
        <rFont val="Calibri"/>
        <b/>
        <color rgb="FF000000"/>
        <sz val="14.0"/>
      </rPr>
      <t>Product Cost</t>
    </r>
  </si>
  <si>
    <r>
      <rPr>
        <rFont val="Calibri"/>
        <color rgb="FF000000"/>
        <sz val="14.0"/>
      </rPr>
      <t xml:space="preserve">Average </t>
    </r>
    <r>
      <rPr>
        <rFont val="Calibri"/>
        <b/>
        <color rgb="FF000000"/>
        <sz val="14.0"/>
      </rPr>
      <t>GROSS Profit Contribution</t>
    </r>
  </si>
  <si>
    <r>
      <rPr>
        <rFont val="Calibri"/>
        <color rgb="FF000000"/>
        <sz val="14.0"/>
      </rPr>
      <t>Up-selling and</t>
    </r>
    <r>
      <rPr>
        <rFont val="Calibri"/>
        <b/>
        <color rgb="FF000000"/>
        <sz val="14.0"/>
      </rPr>
      <t xml:space="preserve"> Retention Costs</t>
    </r>
    <r>
      <rPr>
        <rFont val="Calibri"/>
        <color rgb="FF000000"/>
        <sz val="14.0"/>
      </rPr>
      <t xml:space="preserve"> per </t>
    </r>
    <r>
      <rPr>
        <rFont val="Calibri"/>
        <color rgb="FF000000"/>
        <sz val="14.0"/>
        <u/>
      </rPr>
      <t>RETAINED</t>
    </r>
    <r>
      <rPr>
        <rFont val="Calibri"/>
        <color rgb="FF000000"/>
        <sz val="14.0"/>
      </rPr>
      <t xml:space="preserve"> Resident pa</t>
    </r>
  </si>
  <si>
    <r>
      <rPr>
        <rFont val="Calibri"/>
        <color rgb="FF000000"/>
        <sz val="14.0"/>
      </rPr>
      <t xml:space="preserve">WOM </t>
    </r>
    <r>
      <rPr>
        <rFont val="Calibri"/>
        <b/>
        <color rgb="FF000000"/>
        <sz val="14.0"/>
      </rPr>
      <t>Acquisition Cost Savings</t>
    </r>
    <r>
      <rPr>
        <rFont val="Calibri"/>
        <color rgb="FF000000"/>
        <sz val="14.0"/>
      </rPr>
      <t xml:space="preserve"> </t>
    </r>
    <r>
      <rPr>
        <rFont val="Calibri"/>
        <i/>
        <color rgb="FF000000"/>
        <sz val="14.0"/>
      </rPr>
      <t xml:space="preserve">(enter as a </t>
    </r>
    <r>
      <rPr>
        <rFont val="Calibri"/>
        <b/>
        <i/>
        <color rgb="FF000000"/>
        <sz val="14.0"/>
      </rPr>
      <t>negative</t>
    </r>
    <r>
      <rPr>
        <rFont val="Calibri"/>
        <i/>
        <color rgb="FF000000"/>
        <sz val="14.0"/>
      </rPr>
      <t xml:space="preserve"> cost)</t>
    </r>
  </si>
  <si>
    <r>
      <rPr>
        <rFont val="Calibri"/>
        <color rgb="FF000000"/>
        <sz val="14.0"/>
      </rPr>
      <t xml:space="preserve">Average </t>
    </r>
    <r>
      <rPr>
        <rFont val="Calibri"/>
        <b/>
        <color rgb="FF000000"/>
        <sz val="14.0"/>
      </rPr>
      <t>NET Profit</t>
    </r>
    <r>
      <rPr>
        <rFont val="Calibri"/>
        <color rgb="FF000000"/>
        <sz val="14.0"/>
      </rPr>
      <t xml:space="preserve"> </t>
    </r>
    <r>
      <rPr>
        <rFont val="Calibri"/>
        <b/>
        <color rgb="FF000000"/>
        <sz val="14.0"/>
      </rPr>
      <t>Contribution</t>
    </r>
    <r>
      <rPr>
        <rFont val="Calibri"/>
        <color rgb="FF000000"/>
        <sz val="14.0"/>
      </rPr>
      <t xml:space="preserve"> PER  Resident</t>
    </r>
  </si>
  <si>
    <r>
      <rPr>
        <rFont val="Calibri"/>
        <color rgb="FF000000"/>
        <sz val="16.0"/>
      </rPr>
      <t>S</t>
    </r>
    <r>
      <rPr>
        <rFont val="Calibri"/>
        <b/>
        <color rgb="FF000000"/>
        <sz val="16.0"/>
      </rPr>
      <t>TEP FOUR = ENTER EXPECTED RETENTION RATE %                     (for Year 2 onwards)</t>
    </r>
  </si>
  <si>
    <t>N/A</t>
  </si>
  <si>
    <r>
      <rPr>
        <rFont val="Calibri"/>
        <b/>
        <color rgb="FF000000"/>
        <sz val="14.0"/>
      </rPr>
      <t xml:space="preserve">% of total residents retained    </t>
    </r>
    <r>
      <rPr>
        <rFont val="Calibri"/>
        <color rgb="FF000000"/>
        <sz val="14.0"/>
      </rPr>
      <t xml:space="preserve"> </t>
    </r>
    <r>
      <rPr>
        <rFont val="Calibri"/>
        <i/>
        <color rgb="FF000000"/>
        <sz val="14.0"/>
      </rPr>
      <t>(used as probability of cash flow)</t>
    </r>
  </si>
  <si>
    <r>
      <rPr>
        <rFont val="Calibri"/>
        <color rgb="FF000000"/>
        <sz val="14.0"/>
      </rPr>
      <t xml:space="preserve">Average </t>
    </r>
    <r>
      <rPr>
        <rFont val="Calibri"/>
        <b/>
        <color rgb="FF000000"/>
        <sz val="14.0"/>
      </rPr>
      <t>NET Profit</t>
    </r>
    <r>
      <rPr>
        <rFont val="Calibri"/>
        <color rgb="FF000000"/>
        <sz val="14.0"/>
      </rPr>
      <t xml:space="preserve"> </t>
    </r>
    <r>
      <rPr>
        <rFont val="Calibri"/>
        <b/>
        <color rgb="FF000000"/>
        <sz val="14.0"/>
      </rPr>
      <t>Contribution</t>
    </r>
    <r>
      <rPr>
        <rFont val="Calibri"/>
        <color rgb="FF000000"/>
        <sz val="14.0"/>
      </rPr>
      <t xml:space="preserve"> OF RETAINED  RESIDENTS ONLY </t>
    </r>
    <r>
      <rPr>
        <rFont val="Calibri"/>
        <color rgb="FF000000"/>
        <sz val="14.0"/>
        <u/>
      </rPr>
      <t>before</t>
    </r>
    <r>
      <rPr>
        <rFont val="Calibri"/>
        <color rgb="FF000000"/>
        <sz val="14.0"/>
      </rPr>
      <t xml:space="preserve"> acquisition cost</t>
    </r>
  </si>
  <si>
    <r>
      <rPr>
        <rFont val="Calibri"/>
        <b/>
        <color rgb="FF000000"/>
        <sz val="14.0"/>
      </rPr>
      <t>DISCOUNTED</t>
    </r>
    <r>
      <rPr>
        <rFont val="Calibri"/>
        <color rgb="FF000000"/>
        <sz val="14.0"/>
      </rPr>
      <t xml:space="preserve"> Average </t>
    </r>
    <r>
      <rPr>
        <rFont val="Calibri"/>
        <b/>
        <color rgb="FF000000"/>
        <sz val="14.0"/>
      </rPr>
      <t>NET Profit</t>
    </r>
    <r>
      <rPr>
        <rFont val="Calibri"/>
        <color rgb="FF000000"/>
        <sz val="14.0"/>
      </rPr>
      <t xml:space="preserve"> Contribution PER RETAINED RESIDENT </t>
    </r>
    <r>
      <rPr>
        <rFont val="Calibri"/>
        <color rgb="FF000000"/>
        <sz val="14.0"/>
        <u/>
      </rPr>
      <t>before</t>
    </r>
    <r>
      <rPr>
        <rFont val="Calibri"/>
        <color rgb="FF000000"/>
        <sz val="14.0"/>
      </rPr>
      <t xml:space="preserve"> acquisition cost</t>
    </r>
  </si>
  <si>
    <t>NOTE: 50 year total includes any customer profits from Years 11 to 50. If none required, set Year 11 to zero.</t>
  </si>
  <si>
    <t>OUTPUT SECTION</t>
  </si>
  <si>
    <t>For further information on the metrics please visit:</t>
  </si>
  <si>
    <r>
      <rPr>
        <rFont val="Calibri"/>
        <color rgb="FF000000"/>
        <sz val="16.0"/>
        <u/>
      </rPr>
      <t>www.clv-calculator.com</t>
    </r>
  </si>
  <si>
    <t>With Acquistion Cost</t>
  </si>
  <si>
    <t>Without Acquisition Cost</t>
  </si>
  <si>
    <t>CLV  = Net Present Value of Customer's Profit Contribution</t>
  </si>
  <si>
    <t>% ROMI on customer  acquisition cost                          (without discounting)</t>
  </si>
  <si>
    <r>
      <rPr>
        <rFont val="Calibri"/>
        <b/>
        <color rgb="FF000000"/>
        <sz val="20.0"/>
      </rPr>
      <t xml:space="preserve">Average Customer Lifetime                   </t>
    </r>
    <r>
      <rPr>
        <rFont val="Calibri"/>
        <b/>
        <i/>
        <color rgb="FF000000"/>
        <sz val="20.0"/>
      </rPr>
      <t>(in years)</t>
    </r>
  </si>
  <si>
    <t>% ROMI on customer  acquisition cost                                     (WITH discounting)</t>
  </si>
  <si>
    <t>Internal rate of return (IRR) %</t>
  </si>
  <si>
    <r>
      <rPr>
        <rFont val="Calibri"/>
        <b/>
        <color rgb="FF000000"/>
        <sz val="20.0"/>
      </rPr>
      <t xml:space="preserve">Payback (in Years) on acquistion cost                                        </t>
    </r>
    <r>
      <rPr>
        <rFont val="Calibri"/>
        <i/>
        <color rgb="FF000000"/>
        <sz val="20.0"/>
      </rPr>
      <t>(taking into account % retention rate)</t>
    </r>
  </si>
  <si>
    <t>NOTE: If payback is not achieved, Years to Payback will be listed as "0.0" above</t>
  </si>
  <si>
    <t>Ignore/see below</t>
  </si>
  <si>
    <t>Net Cash Flow</t>
  </si>
  <si>
    <t>Retention pa</t>
  </si>
  <si>
    <t>Compound Retention</t>
  </si>
  <si>
    <t>NCF X CR</t>
  </si>
  <si>
    <t>Compound Discount</t>
  </si>
  <si>
    <t>NCF X CR / CD</t>
  </si>
  <si>
    <t xml:space="preserve"> Customer Base</t>
  </si>
  <si>
    <t>Lost Custs</t>
  </si>
  <si>
    <t>Yrs of Value</t>
  </si>
  <si>
    <t>First Payback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</si>
</sst>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8">
    <numFmt numFmtId="164" formatCode="0.0%"/>
    <numFmt numFmtId="165" formatCode="#,##0.0"/>
    <numFmt numFmtId="166" formatCode="#,##0.0&quot; &quot;;(#,##0.0)"/>
    <numFmt numFmtId="167" formatCode="&quot; &quot;* #,##0.00&quot; &quot;;&quot; &quot;* (#,##0.00);&quot; &quot;* &quot;-&quot;??&quot; &quot;"/>
    <numFmt numFmtId="168" formatCode="&quot; &quot;* #,##0&quot; &quot;;&quot; &quot;* (#,##0);&quot; &quot;* &quot;-&quot;??&quot; &quot;"/>
    <numFmt numFmtId="169" formatCode="&quot; &quot;* #,##0.0&quot; &quot;;&quot; &quot;* (#,##0.0);&quot; &quot;* &quot;-&quot;??&quot; &quot;"/>
    <numFmt numFmtId="170" formatCode="&quot; &quot;* #,##0.00&quot; &quot;;&quot;-&quot;* #,##0.00&quot; &quot;;&quot; &quot;* &quot;-&quot;??&quot; &quot;"/>
    <numFmt numFmtId="171" formatCode="&quot; &quot;* #,##0&quot; &quot;;&quot;-&quot;* #,##0&quot; &quot;;&quot; &quot;* &quot;-&quot;??&quot; &quot;"/>
  </numFmts>
  <fonts count="24">
    <font>
      <sz val="11.0"/>
      <color rgb="FF000000"/>
      <name val="Calibri"/>
    </font>
    <font>
      <b/>
      <sz val="24.0"/>
      <color rgb="FF000000"/>
      <name val="Calibri"/>
    </font>
    <font/>
    <font>
      <b/>
      <sz val="18.0"/>
      <color rgb="FF000000"/>
      <name val="Calibri"/>
    </font>
    <font>
      <b/>
      <sz val="14.0"/>
      <color rgb="FF000000"/>
      <name val="Calibri"/>
    </font>
    <font>
      <b/>
      <i/>
      <sz val="16.0"/>
      <color rgb="FF000000"/>
      <name val="Calibri"/>
    </font>
    <font>
      <b/>
      <i/>
      <u/>
      <sz val="16.0"/>
      <color rgb="FF000000"/>
      <name val="Calibri"/>
    </font>
    <font>
      <b/>
      <sz val="16.0"/>
      <color rgb="FF000000"/>
      <name val="Calibri"/>
    </font>
    <font>
      <u/>
      <sz val="16.0"/>
      <color rgb="FF000000"/>
      <name val="Calibri"/>
    </font>
    <font>
      <sz val="16.0"/>
      <color rgb="FF000000"/>
      <name val="Calibri"/>
    </font>
    <font>
      <sz val="14.0"/>
      <color rgb="FFFFFFFF"/>
      <name val="Calibri"/>
    </font>
    <font>
      <sz val="14.0"/>
      <color rgb="FF000000"/>
      <name val="Calibri"/>
    </font>
    <font>
      <sz val="10.0"/>
      <color rgb="FF000000"/>
      <name val="Calibri"/>
    </font>
    <font>
      <i/>
      <sz val="11.0"/>
      <color rgb="FF000000"/>
      <name val="Calibri"/>
    </font>
    <font>
      <i/>
      <sz val="10.0"/>
      <color rgb="FF000000"/>
      <name val="Calibri"/>
    </font>
    <font>
      <i/>
      <sz val="14.0"/>
      <color rgb="FF000000"/>
      <name val="Calibri"/>
    </font>
    <font>
      <b/>
      <i/>
      <sz val="12.0"/>
      <color rgb="FF000000"/>
      <name val="Calibri"/>
    </font>
    <font>
      <b/>
      <i/>
      <sz val="11.0"/>
      <color rgb="FF000000"/>
      <name val="Calibri"/>
    </font>
    <font>
      <i/>
      <sz val="12.0"/>
      <color rgb="FF000000"/>
      <name val="Calibri"/>
    </font>
    <font>
      <b/>
      <sz val="22.0"/>
      <color rgb="FF000000"/>
      <name val="Calibri"/>
    </font>
    <font>
      <u/>
      <sz val="16.0"/>
      <color rgb="FF000000"/>
      <name val="Calibri"/>
    </font>
    <font>
      <b/>
      <sz val="20.0"/>
      <color rgb="FF000000"/>
      <name val="Calibri"/>
    </font>
    <font>
      <b/>
      <i/>
      <sz val="18.0"/>
      <color rgb="FF000000"/>
      <name val="Calibri"/>
    </font>
    <font>
      <sz val="11.0"/>
      <color rgb="FFFFFFFF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92CDDC"/>
        <bgColor rgb="FF92CDDC"/>
      </patternFill>
    </fill>
    <fill>
      <patternFill patternType="solid">
        <fgColor rgb="FFF2F2F2"/>
        <bgColor rgb="FFF2F2F2"/>
      </patternFill>
    </fill>
    <fill>
      <patternFill patternType="solid">
        <fgColor rgb="FFFFC000"/>
        <bgColor rgb="FFFFC000"/>
      </patternFill>
    </fill>
    <fill>
      <patternFill patternType="solid">
        <fgColor rgb="FFB6DDE8"/>
        <bgColor rgb="FFB6DDE8"/>
      </patternFill>
    </fill>
    <fill>
      <patternFill patternType="solid">
        <fgColor rgb="FFD8D8D8"/>
        <bgColor rgb="FFD8D8D8"/>
      </patternFill>
    </fill>
    <fill>
      <patternFill patternType="solid">
        <fgColor rgb="FFB2B1A8"/>
        <bgColor rgb="FFB2B1A8"/>
      </patternFill>
    </fill>
  </fills>
  <borders count="42">
    <border/>
    <border>
      <left style="thin">
        <color rgb="FFAAAAAA"/>
      </left>
      <right/>
      <top style="thin">
        <color rgb="FFAAAAAA"/>
      </top>
      <bottom/>
    </border>
    <border>
      <left/>
      <right/>
      <top style="thin">
        <color rgb="FFAAAAAA"/>
      </top>
      <bottom style="medium">
        <color rgb="FF000000"/>
      </bottom>
    </border>
    <border>
      <left/>
      <right/>
      <top style="thin">
        <color rgb="FFAAAAAA"/>
      </top>
      <bottom/>
    </border>
    <border>
      <left style="thin">
        <color rgb="FFAAAAAA"/>
      </left>
      <right style="medium">
        <color rgb="FF000000"/>
      </right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/>
      <bottom/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AAAAAA"/>
      </left>
      <right/>
      <top/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top/>
      <bottom/>
    </border>
    <border>
      <top/>
      <bottom/>
    </border>
    <border>
      <left style="thin">
        <color rgb="FFAAAAAA"/>
      </left>
      <right/>
      <top/>
      <bottom style="thin">
        <color rgb="FFAAAAAA"/>
      </bottom>
    </border>
    <border>
      <left/>
      <right/>
      <top/>
      <bottom style="thin">
        <color rgb="FFAAAAAA"/>
      </bottom>
    </border>
  </borders>
  <cellStyleXfs count="1">
    <xf borderId="0" fillId="0" fontId="0" numFmtId="0" applyAlignment="1" applyFont="1"/>
  </cellStyleXfs>
  <cellXfs count="134">
    <xf borderId="0" fillId="0" fontId="0" numFmtId="0" xfId="0" applyAlignment="1" applyFont="1">
      <alignment readingOrder="0" shrinkToFit="0" vertical="bottom" wrapText="0"/>
    </xf>
    <xf borderId="1" fillId="2" fontId="0" numFmtId="0" xfId="0" applyAlignment="1" applyBorder="1" applyFill="1" applyFont="1">
      <alignment vertical="bottom"/>
    </xf>
    <xf borderId="2" fillId="2" fontId="0" numFmtId="0" xfId="0" applyAlignment="1" applyBorder="1" applyFont="1">
      <alignment vertical="bottom"/>
    </xf>
    <xf borderId="3" fillId="2" fontId="0" numFmtId="0" xfId="0" applyAlignment="1" applyBorder="1" applyFont="1">
      <alignment vertical="bottom"/>
    </xf>
    <xf borderId="0" fillId="0" fontId="0" numFmtId="0" xfId="0" applyAlignment="1" applyFont="1">
      <alignment vertical="bottom"/>
    </xf>
    <xf borderId="4" fillId="2" fontId="0" numFmtId="0" xfId="0" applyAlignment="1" applyBorder="1" applyFont="1">
      <alignment vertical="bottom"/>
    </xf>
    <xf borderId="5" fillId="3" fontId="1" numFmtId="49" xfId="0" applyAlignment="1" applyBorder="1" applyFill="1" applyFont="1" applyNumberFormat="1">
      <alignment horizontal="center" vertical="center"/>
    </xf>
    <xf borderId="6" fillId="0" fontId="2" numFmtId="0" xfId="0" applyBorder="1" applyFont="1"/>
    <xf borderId="7" fillId="0" fontId="2" numFmtId="0" xfId="0" applyBorder="1" applyFont="1"/>
    <xf borderId="8" fillId="2" fontId="0" numFmtId="0" xfId="0" applyAlignment="1" applyBorder="1" applyFont="1">
      <alignment vertical="bottom"/>
    </xf>
    <xf borderId="9" fillId="2" fontId="0" numFmtId="0" xfId="0" applyAlignment="1" applyBorder="1" applyFont="1">
      <alignment vertical="bottom"/>
    </xf>
    <xf borderId="10" fillId="4" fontId="3" numFmtId="49" xfId="0" applyAlignment="1" applyBorder="1" applyFill="1" applyFont="1" applyNumberFormat="1">
      <alignment horizontal="center" vertical="center"/>
    </xf>
    <xf borderId="11" fillId="0" fontId="2" numFmtId="0" xfId="0" applyBorder="1" applyFont="1"/>
    <xf borderId="12" fillId="0" fontId="2" numFmtId="0" xfId="0" applyBorder="1" applyFont="1"/>
    <xf borderId="13" fillId="4" fontId="4" numFmtId="49" xfId="0" applyAlignment="1" applyBorder="1" applyFont="1" applyNumberFormat="1">
      <alignment horizontal="center" vertical="center"/>
    </xf>
    <xf borderId="14" fillId="0" fontId="2" numFmtId="0" xfId="0" applyBorder="1" applyFont="1"/>
    <xf borderId="15" fillId="0" fontId="2" numFmtId="0" xfId="0" applyBorder="1" applyFont="1"/>
    <xf borderId="16" fillId="4" fontId="5" numFmtId="49" xfId="0" applyAlignment="1" applyBorder="1" applyFont="1" applyNumberFormat="1">
      <alignment vertical="bottom"/>
    </xf>
    <xf borderId="17" fillId="4" fontId="5" numFmtId="0" xfId="0" applyAlignment="1" applyBorder="1" applyFont="1">
      <alignment vertical="bottom"/>
    </xf>
    <xf borderId="17" fillId="4" fontId="0" numFmtId="0" xfId="0" applyAlignment="1" applyBorder="1" applyFont="1">
      <alignment vertical="bottom"/>
    </xf>
    <xf borderId="17" fillId="4" fontId="6" numFmtId="49" xfId="0" applyAlignment="1" applyBorder="1" applyFont="1" applyNumberFormat="1">
      <alignment vertical="center"/>
    </xf>
    <xf borderId="17" fillId="4" fontId="7" numFmtId="0" xfId="0" applyAlignment="1" applyBorder="1" applyFont="1">
      <alignment vertical="bottom"/>
    </xf>
    <xf borderId="17" fillId="4" fontId="5" numFmtId="0" xfId="0" applyAlignment="1" applyBorder="1" applyFont="1">
      <alignment vertical="center"/>
    </xf>
    <xf borderId="17" fillId="4" fontId="5" numFmtId="49" xfId="0" applyAlignment="1" applyBorder="1" applyFont="1" applyNumberFormat="1">
      <alignment vertical="center"/>
    </xf>
    <xf borderId="17" fillId="4" fontId="8" numFmtId="49" xfId="0" applyAlignment="1" applyBorder="1" applyFont="1" applyNumberFormat="1">
      <alignment horizontal="left" vertical="center"/>
    </xf>
    <xf borderId="17" fillId="4" fontId="5" numFmtId="0" xfId="0" applyAlignment="1" applyBorder="1" applyFont="1">
      <alignment horizontal="center" vertical="center"/>
    </xf>
    <xf borderId="18" fillId="4" fontId="9" numFmtId="0" xfId="0" applyAlignment="1" applyBorder="1" applyFont="1">
      <alignment vertical="bottom"/>
    </xf>
    <xf borderId="9" fillId="2" fontId="10" numFmtId="49" xfId="0" applyAlignment="1" applyBorder="1" applyFont="1" applyNumberFormat="1">
      <alignment vertical="bottom"/>
    </xf>
    <xf borderId="19" fillId="2" fontId="0" numFmtId="0" xfId="0" applyAlignment="1" applyBorder="1" applyFont="1">
      <alignment vertical="bottom"/>
    </xf>
    <xf borderId="17" fillId="2" fontId="0" numFmtId="0" xfId="0" applyAlignment="1" applyBorder="1" applyFont="1">
      <alignment vertical="bottom"/>
    </xf>
    <xf borderId="20" fillId="2" fontId="0" numFmtId="0" xfId="0" applyAlignment="1" applyBorder="1" applyFont="1">
      <alignment vertical="bottom"/>
    </xf>
    <xf borderId="5" fillId="3" fontId="7" numFmtId="49" xfId="0" applyAlignment="1" applyBorder="1" applyFont="1" applyNumberFormat="1">
      <alignment horizontal="center" vertical="center"/>
    </xf>
    <xf borderId="8" fillId="2" fontId="4" numFmtId="0" xfId="0" applyAlignment="1" applyBorder="1" applyFont="1">
      <alignment vertical="center"/>
    </xf>
    <xf borderId="9" fillId="2" fontId="4" numFmtId="0" xfId="0" applyAlignment="1" applyBorder="1" applyFont="1">
      <alignment vertical="center"/>
    </xf>
    <xf borderId="21" fillId="2" fontId="4" numFmtId="0" xfId="0" applyAlignment="1" applyBorder="1" applyFont="1">
      <alignment vertical="center"/>
    </xf>
    <xf borderId="5" fillId="4" fontId="11" numFmtId="49" xfId="0" applyAlignment="1" applyBorder="1" applyFont="1" applyNumberFormat="1">
      <alignment horizontal="center" shrinkToFit="0" vertical="center" wrapText="1"/>
    </xf>
    <xf borderId="22" fillId="5" fontId="11" numFmtId="3" xfId="0" applyAlignment="1" applyBorder="1" applyFill="1" applyFont="1" applyNumberFormat="1">
      <alignment horizontal="center" readingOrder="0" vertical="center"/>
    </xf>
    <xf borderId="23" fillId="4" fontId="12" numFmtId="49" xfId="0" applyAlignment="1" applyBorder="1" applyFont="1" applyNumberFormat="1">
      <alignment horizontal="center" shrinkToFit="0" vertical="center" wrapText="1"/>
    </xf>
    <xf borderId="24" fillId="0" fontId="2" numFmtId="0" xfId="0" applyBorder="1" applyFont="1"/>
    <xf borderId="9" fillId="2" fontId="4" numFmtId="0" xfId="0" applyAlignment="1" applyBorder="1" applyFont="1">
      <alignment shrinkToFit="0" vertical="center" wrapText="1"/>
    </xf>
    <xf borderId="21" fillId="2" fontId="11" numFmtId="164" xfId="0" applyAlignment="1" applyBorder="1" applyFont="1" applyNumberFormat="1">
      <alignment horizontal="center" vertical="center"/>
    </xf>
    <xf borderId="5" fillId="4" fontId="4" numFmtId="49" xfId="0" applyAlignment="1" applyBorder="1" applyFont="1" applyNumberFormat="1">
      <alignment horizontal="center" shrinkToFit="0" vertical="center" wrapText="1"/>
    </xf>
    <xf borderId="22" fillId="5" fontId="11" numFmtId="9" xfId="0" applyAlignment="1" applyBorder="1" applyFont="1" applyNumberFormat="1">
      <alignment horizontal="center" vertical="center"/>
    </xf>
    <xf borderId="22" fillId="5" fontId="11" numFmtId="3" xfId="0" applyAlignment="1" applyBorder="1" applyFont="1" applyNumberFormat="1">
      <alignment horizontal="center" vertical="center"/>
    </xf>
    <xf borderId="25" fillId="0" fontId="2" numFmtId="0" xfId="0" applyBorder="1" applyFont="1"/>
    <xf borderId="26" fillId="0" fontId="2" numFmtId="0" xfId="0" applyBorder="1" applyFont="1"/>
    <xf borderId="8" fillId="2" fontId="0" numFmtId="0" xfId="0" applyAlignment="1" applyBorder="1" applyFont="1">
      <alignment shrinkToFit="0" vertical="center" wrapText="1"/>
    </xf>
    <xf borderId="9" fillId="2" fontId="0" numFmtId="0" xfId="0" applyAlignment="1" applyBorder="1" applyFont="1">
      <alignment shrinkToFit="0" vertical="center" wrapText="1"/>
    </xf>
    <xf borderId="21" fillId="2" fontId="4" numFmtId="165" xfId="0" applyAlignment="1" applyBorder="1" applyFont="1" applyNumberFormat="1">
      <alignment horizontal="center" vertical="center"/>
    </xf>
    <xf borderId="5" fillId="4" fontId="4" numFmtId="49" xfId="0" applyAlignment="1" applyBorder="1" applyFont="1" applyNumberFormat="1">
      <alignment horizontal="center" vertical="center"/>
    </xf>
    <xf borderId="22" fillId="5" fontId="11" numFmtId="49" xfId="0" applyAlignment="1" applyBorder="1" applyFont="1" applyNumberFormat="1">
      <alignment horizontal="center" vertical="center"/>
    </xf>
    <xf borderId="22" fillId="6" fontId="4" numFmtId="3" xfId="0" applyAlignment="1" applyBorder="1" applyFill="1" applyFont="1" applyNumberFormat="1">
      <alignment horizontal="center" vertical="center"/>
    </xf>
    <xf borderId="27" fillId="0" fontId="2" numFmtId="0" xfId="0" applyBorder="1" applyFont="1"/>
    <xf borderId="28" fillId="0" fontId="2" numFmtId="0" xfId="0" applyBorder="1" applyFont="1"/>
    <xf borderId="21" fillId="2" fontId="0" numFmtId="0" xfId="0" applyAlignment="1" applyBorder="1" applyFont="1">
      <alignment shrinkToFit="0" vertical="center" wrapText="1"/>
    </xf>
    <xf borderId="5" fillId="4" fontId="13" numFmtId="49" xfId="0" applyAlignment="1" applyBorder="1" applyFont="1" applyNumberFormat="1">
      <alignment horizontal="center" shrinkToFit="0" vertical="center" wrapText="1"/>
    </xf>
    <xf borderId="17" fillId="2" fontId="11" numFmtId="0" xfId="0" applyAlignment="1" applyBorder="1" applyFont="1">
      <alignment horizontal="center" shrinkToFit="0" vertical="center" wrapText="1"/>
    </xf>
    <xf borderId="17" fillId="2" fontId="4" numFmtId="3" xfId="0" applyAlignment="1" applyBorder="1" applyFont="1" applyNumberFormat="1">
      <alignment horizontal="center" vertical="center"/>
    </xf>
    <xf borderId="17" fillId="2" fontId="14" numFmtId="0" xfId="0" applyAlignment="1" applyBorder="1" applyFont="1">
      <alignment horizontal="center" shrinkToFit="0" vertical="center" wrapText="1"/>
    </xf>
    <xf borderId="17" fillId="2" fontId="0" numFmtId="0" xfId="0" applyAlignment="1" applyBorder="1" applyFont="1">
      <alignment shrinkToFit="0" vertical="center" wrapText="1"/>
    </xf>
    <xf borderId="29" fillId="2" fontId="0" numFmtId="0" xfId="0" applyAlignment="1" applyBorder="1" applyFont="1">
      <alignment vertical="bottom"/>
    </xf>
    <xf borderId="30" fillId="3" fontId="7" numFmtId="49" xfId="0" applyAlignment="1" applyBorder="1" applyFont="1" applyNumberFormat="1">
      <alignment horizontal="center" shrinkToFit="0" vertical="center" wrapText="1"/>
    </xf>
    <xf borderId="5" fillId="3" fontId="15" numFmtId="49" xfId="0" applyAlignment="1" applyBorder="1" applyFont="1" applyNumberFormat="1">
      <alignment horizontal="center" vertical="center"/>
    </xf>
    <xf borderId="30" fillId="6" fontId="4" numFmtId="49" xfId="0" applyAlignment="1" applyBorder="1" applyFont="1" applyNumberFormat="1">
      <alignment horizontal="center" shrinkToFit="0" vertical="center" wrapText="1"/>
    </xf>
    <xf borderId="30" fillId="7" fontId="16" numFmtId="49" xfId="0" applyAlignment="1" applyBorder="1" applyFill="1" applyFont="1" applyNumberFormat="1">
      <alignment horizontal="center" shrinkToFit="0" vertical="center" wrapText="1"/>
    </xf>
    <xf borderId="31" fillId="0" fontId="2" numFmtId="0" xfId="0" applyBorder="1" applyFont="1"/>
    <xf borderId="22" fillId="6" fontId="17" numFmtId="49" xfId="0" applyAlignment="1" applyBorder="1" applyFont="1" applyNumberFormat="1">
      <alignment horizontal="center" vertical="center"/>
    </xf>
    <xf borderId="22" fillId="6" fontId="17" numFmtId="49" xfId="0" applyAlignment="1" applyBorder="1" applyFont="1" applyNumberFormat="1">
      <alignment horizontal="center" shrinkToFit="0" vertical="center" wrapText="1"/>
    </xf>
    <xf borderId="22" fillId="4" fontId="11" numFmtId="49" xfId="0" applyAlignment="1" applyBorder="1" applyFont="1" applyNumberFormat="1">
      <alignment horizontal="center" shrinkToFit="0" vertical="center" wrapText="1"/>
    </xf>
    <xf borderId="22" fillId="7" fontId="15" numFmtId="0" xfId="0" applyAlignment="1" applyBorder="1" applyFont="1">
      <alignment vertical="bottom"/>
    </xf>
    <xf borderId="22" fillId="7" fontId="0" numFmtId="0" xfId="0" applyAlignment="1" applyBorder="1" applyFont="1">
      <alignment vertical="bottom"/>
    </xf>
    <xf borderId="22" fillId="6" fontId="11" numFmtId="3" xfId="0" applyAlignment="1" applyBorder="1" applyFont="1" applyNumberFormat="1">
      <alignment horizontal="center" vertical="center"/>
    </xf>
    <xf borderId="32" fillId="7" fontId="0" numFmtId="0" xfId="0" applyAlignment="1" applyBorder="1" applyFont="1">
      <alignment vertical="bottom"/>
    </xf>
    <xf borderId="22" fillId="3" fontId="9" numFmtId="49" xfId="0" applyAlignment="1" applyBorder="1" applyFont="1" applyNumberFormat="1">
      <alignment horizontal="center" shrinkToFit="0" vertical="center" wrapText="1"/>
    </xf>
    <xf borderId="22" fillId="6" fontId="11" numFmtId="49" xfId="0" applyAlignment="1" applyBorder="1" applyFont="1" applyNumberFormat="1">
      <alignment horizontal="center" vertical="center"/>
    </xf>
    <xf borderId="22" fillId="6" fontId="4" numFmtId="49" xfId="0" applyAlignment="1" applyBorder="1" applyFont="1" applyNumberFormat="1">
      <alignment horizontal="center" vertical="center"/>
    </xf>
    <xf borderId="22" fillId="6" fontId="11" numFmtId="164" xfId="0" applyAlignment="1" applyBorder="1" applyFont="1" applyNumberFormat="1">
      <alignment horizontal="center" vertical="center"/>
    </xf>
    <xf borderId="22" fillId="7" fontId="4" numFmtId="1" xfId="0" applyAlignment="1" applyBorder="1" applyFont="1" applyNumberFormat="1">
      <alignment horizontal="center" vertical="center"/>
    </xf>
    <xf borderId="33" fillId="2" fontId="0" numFmtId="0" xfId="0" applyAlignment="1" applyBorder="1" applyFont="1">
      <alignment vertical="bottom"/>
    </xf>
    <xf borderId="5" fillId="4" fontId="18" numFmtId="49" xfId="0" applyAlignment="1" applyBorder="1" applyFont="1" applyNumberFormat="1">
      <alignment horizontal="center" shrinkToFit="0" vertical="center" wrapText="1"/>
    </xf>
    <xf borderId="8" fillId="2" fontId="0" numFmtId="3" xfId="0" applyAlignment="1" applyBorder="1" applyFont="1" applyNumberFormat="1">
      <alignment vertical="bottom"/>
    </xf>
    <xf borderId="29" fillId="2" fontId="11" numFmtId="0" xfId="0" applyAlignment="1" applyBorder="1" applyFont="1">
      <alignment horizontal="center" shrinkToFit="0" vertical="bottom" wrapText="1"/>
    </xf>
    <xf borderId="29" fillId="2" fontId="11" numFmtId="0" xfId="0" applyAlignment="1" applyBorder="1" applyFont="1">
      <alignment horizontal="center" vertical="center"/>
    </xf>
    <xf borderId="29" fillId="2" fontId="13" numFmtId="0" xfId="0" applyAlignment="1" applyBorder="1" applyFont="1">
      <alignment horizontal="center" shrinkToFit="0" vertical="center" wrapText="1"/>
    </xf>
    <xf borderId="9" fillId="2" fontId="13" numFmtId="0" xfId="0" applyAlignment="1" applyBorder="1" applyFont="1">
      <alignment horizontal="center" shrinkToFit="0" vertical="center" wrapText="1"/>
    </xf>
    <xf borderId="20" fillId="2" fontId="13" numFmtId="0" xfId="0" applyAlignment="1" applyBorder="1" applyFont="1">
      <alignment horizontal="center" shrinkToFit="0" vertical="center" wrapText="1"/>
    </xf>
    <xf borderId="9" fillId="2" fontId="0" numFmtId="3" xfId="0" applyAlignment="1" applyBorder="1" applyFont="1" applyNumberFormat="1">
      <alignment vertical="bottom"/>
    </xf>
    <xf borderId="5" fillId="3" fontId="19" numFmtId="49" xfId="0" applyAlignment="1" applyBorder="1" applyFont="1" applyNumberFormat="1">
      <alignment horizontal="center" shrinkToFit="0" vertical="bottom" wrapText="1"/>
    </xf>
    <xf borderId="34" fillId="2" fontId="13" numFmtId="0" xfId="0" applyAlignment="1" applyBorder="1" applyFont="1">
      <alignment horizontal="center" shrinkToFit="0" vertical="center" wrapText="1"/>
    </xf>
    <xf borderId="16" fillId="6" fontId="7" numFmtId="49" xfId="0" applyAlignment="1" applyBorder="1" applyFont="1" applyNumberFormat="1">
      <alignment vertical="bottom"/>
    </xf>
    <xf borderId="17" fillId="6" fontId="5" numFmtId="0" xfId="0" applyAlignment="1" applyBorder="1" applyFont="1">
      <alignment vertical="center"/>
    </xf>
    <xf borderId="17" fillId="6" fontId="9" numFmtId="0" xfId="0" applyAlignment="1" applyBorder="1" applyFont="1">
      <alignment vertical="bottom"/>
    </xf>
    <xf borderId="35" fillId="6" fontId="20" numFmtId="49" xfId="0" applyAlignment="1" applyBorder="1" applyFont="1" applyNumberFormat="1">
      <alignment horizontal="center" vertical="center"/>
    </xf>
    <xf borderId="8" fillId="2" fontId="9" numFmtId="0" xfId="0" applyAlignment="1" applyBorder="1" applyFont="1">
      <alignment vertical="bottom"/>
    </xf>
    <xf borderId="20" fillId="2" fontId="19" numFmtId="0" xfId="0" applyAlignment="1" applyBorder="1" applyFont="1">
      <alignment horizontal="center" shrinkToFit="0" vertical="bottom" wrapText="1"/>
    </xf>
    <xf borderId="20" fillId="2" fontId="11" numFmtId="0" xfId="0" applyAlignment="1" applyBorder="1" applyFont="1">
      <alignment horizontal="center" vertical="center"/>
    </xf>
    <xf borderId="17" fillId="2" fontId="13" numFmtId="0" xfId="0" applyAlignment="1" applyBorder="1" applyFont="1">
      <alignment horizontal="center" shrinkToFit="0" vertical="center" wrapText="1"/>
    </xf>
    <xf borderId="36" fillId="2" fontId="11" numFmtId="0" xfId="0" applyAlignment="1" applyBorder="1" applyFont="1">
      <alignment horizontal="center" vertical="center"/>
    </xf>
    <xf borderId="22" fillId="2" fontId="13" numFmtId="49" xfId="0" applyAlignment="1" applyBorder="1" applyFont="1" applyNumberFormat="1">
      <alignment horizontal="center" shrinkToFit="0" vertical="center" wrapText="1"/>
    </xf>
    <xf borderId="37" fillId="2" fontId="13" numFmtId="0" xfId="0" applyAlignment="1" applyBorder="1" applyFont="1">
      <alignment horizontal="center" shrinkToFit="0" vertical="center" wrapText="1"/>
    </xf>
    <xf borderId="5" fillId="4" fontId="21" numFmtId="49" xfId="0" applyAlignment="1" applyBorder="1" applyFont="1" applyNumberFormat="1">
      <alignment horizontal="center" shrinkToFit="0" vertical="center" wrapText="1"/>
    </xf>
    <xf borderId="22" fillId="8" fontId="21" numFmtId="3" xfId="0" applyAlignment="1" applyBorder="1" applyFill="1" applyFont="1" applyNumberFormat="1">
      <alignment horizontal="center" vertical="center"/>
    </xf>
    <xf borderId="22" fillId="3" fontId="21" numFmtId="9" xfId="0" applyAlignment="1" applyBorder="1" applyFont="1" applyNumberFormat="1">
      <alignment horizontal="center" vertical="center"/>
    </xf>
    <xf borderId="9" fillId="2" fontId="4" numFmtId="2" xfId="0" applyAlignment="1" applyBorder="1" applyFont="1" applyNumberFormat="1">
      <alignment horizontal="center" vertical="center"/>
    </xf>
    <xf borderId="22" fillId="3" fontId="21" numFmtId="165" xfId="0" applyAlignment="1" applyBorder="1" applyFont="1" applyNumberFormat="1">
      <alignment horizontal="center" vertical="center"/>
    </xf>
    <xf borderId="34" fillId="2" fontId="4" numFmtId="0" xfId="0" applyAlignment="1" applyBorder="1" applyFont="1">
      <alignment horizontal="center" shrinkToFit="0" vertical="center" wrapText="1"/>
    </xf>
    <xf borderId="8" fillId="2" fontId="4" numFmtId="2" xfId="0" applyAlignment="1" applyBorder="1" applyFont="1" applyNumberFormat="1">
      <alignment horizontal="center" vertical="center"/>
    </xf>
    <xf borderId="17" fillId="2" fontId="21" numFmtId="0" xfId="0" applyAlignment="1" applyBorder="1" applyFont="1">
      <alignment shrinkToFit="0" vertical="center" wrapText="1"/>
    </xf>
    <xf borderId="17" fillId="2" fontId="21" numFmtId="164" xfId="0" applyAlignment="1" applyBorder="1" applyFont="1" applyNumberFormat="1">
      <alignment horizontal="center" vertical="center"/>
    </xf>
    <xf borderId="22" fillId="3" fontId="3" numFmtId="164" xfId="0" applyAlignment="1" applyBorder="1" applyFont="1" applyNumberFormat="1">
      <alignment horizontal="center" shrinkToFit="0" vertical="center" wrapText="1"/>
    </xf>
    <xf borderId="34" fillId="2" fontId="0" numFmtId="0" xfId="0" applyAlignment="1" applyBorder="1" applyFont="1">
      <alignment vertical="bottom"/>
    </xf>
    <xf borderId="22" fillId="3" fontId="21" numFmtId="166" xfId="0" applyAlignment="1" applyBorder="1" applyFont="1" applyNumberFormat="1">
      <alignment horizontal="center" vertical="center"/>
    </xf>
    <xf borderId="21" fillId="2" fontId="0" numFmtId="0" xfId="0" applyAlignment="1" applyBorder="1" applyFont="1">
      <alignment vertical="bottom"/>
    </xf>
    <xf borderId="38" fillId="2" fontId="22" numFmtId="0" xfId="0" applyAlignment="1" applyBorder="1" applyFont="1">
      <alignment horizontal="center" shrinkToFit="0" vertical="center" wrapText="1"/>
    </xf>
    <xf borderId="39" fillId="0" fontId="2" numFmtId="0" xfId="0" applyBorder="1" applyFont="1"/>
    <xf borderId="9" fillId="2" fontId="0" numFmtId="167" xfId="0" applyAlignment="1" applyBorder="1" applyFont="1" applyNumberFormat="1">
      <alignment vertical="bottom"/>
    </xf>
    <xf borderId="9" fillId="2" fontId="0" numFmtId="168" xfId="0" applyAlignment="1" applyBorder="1" applyFont="1" applyNumberFormat="1">
      <alignment vertical="bottom"/>
    </xf>
    <xf borderId="9" fillId="2" fontId="4" numFmtId="0" xfId="0" applyAlignment="1" applyBorder="1" applyFont="1">
      <alignment vertical="bottom"/>
    </xf>
    <xf borderId="9" fillId="2" fontId="0" numFmtId="9" xfId="0" applyAlignment="1" applyBorder="1" applyFont="1" applyNumberFormat="1">
      <alignment vertical="bottom"/>
    </xf>
    <xf borderId="9" fillId="2" fontId="23" numFmtId="0" xfId="0" applyAlignment="1" applyBorder="1" applyFont="1">
      <alignment vertical="bottom"/>
    </xf>
    <xf borderId="9" fillId="2" fontId="23" numFmtId="9" xfId="0" applyAlignment="1" applyBorder="1" applyFont="1" applyNumberFormat="1">
      <alignment vertical="bottom"/>
    </xf>
    <xf borderId="9" fillId="2" fontId="23" numFmtId="167" xfId="0" applyAlignment="1" applyBorder="1" applyFont="1" applyNumberFormat="1">
      <alignment vertical="bottom"/>
    </xf>
    <xf borderId="9" fillId="2" fontId="23" numFmtId="2" xfId="0" applyAlignment="1" applyBorder="1" applyFont="1" applyNumberFormat="1">
      <alignment vertical="bottom"/>
    </xf>
    <xf borderId="9" fillId="2" fontId="23" numFmtId="49" xfId="0" applyAlignment="1" applyBorder="1" applyFont="1" applyNumberFormat="1">
      <alignment vertical="bottom"/>
    </xf>
    <xf borderId="9" fillId="2" fontId="23" numFmtId="168" xfId="0" applyAlignment="1" applyBorder="1" applyFont="1" applyNumberFormat="1">
      <alignment vertical="bottom"/>
    </xf>
    <xf borderId="9" fillId="2" fontId="0" numFmtId="164" xfId="0" applyAlignment="1" applyBorder="1" applyFont="1" applyNumberFormat="1">
      <alignment vertical="bottom"/>
    </xf>
    <xf borderId="9" fillId="2" fontId="0" numFmtId="49" xfId="0" applyAlignment="1" applyBorder="1" applyFont="1" applyNumberFormat="1">
      <alignment vertical="bottom"/>
    </xf>
    <xf borderId="9" fillId="2" fontId="0" numFmtId="169" xfId="0" applyAlignment="1" applyBorder="1" applyFont="1" applyNumberFormat="1">
      <alignment vertical="bottom"/>
    </xf>
    <xf borderId="9" fillId="2" fontId="0" numFmtId="170" xfId="0" applyAlignment="1" applyBorder="1" applyFont="1" applyNumberFormat="1">
      <alignment vertical="bottom"/>
    </xf>
    <xf borderId="9" fillId="2" fontId="0" numFmtId="2" xfId="0" applyAlignment="1" applyBorder="1" applyFont="1" applyNumberFormat="1">
      <alignment vertical="bottom"/>
    </xf>
    <xf borderId="9" fillId="2" fontId="0" numFmtId="171" xfId="0" applyAlignment="1" applyBorder="1" applyFont="1" applyNumberFormat="1">
      <alignment vertical="bottom"/>
    </xf>
    <xf borderId="40" fillId="2" fontId="0" numFmtId="0" xfId="0" applyAlignment="1" applyBorder="1" applyFont="1">
      <alignment vertical="bottom"/>
    </xf>
    <xf borderId="41" fillId="2" fontId="0" numFmtId="0" xfId="0" applyAlignment="1" applyBorder="1" applyFont="1">
      <alignment vertical="bottom"/>
    </xf>
    <xf borderId="41" fillId="2" fontId="0" numFmtId="168" xfId="0" applyAlignment="1" applyBorder="1" applyFont="1" applyNumberForma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eden@genmarketing.co" TargetMode="External"/><Relationship Id="rId2" Type="http://schemas.openxmlformats.org/officeDocument/2006/relationships/hyperlink" Target="https://genmarketing.co" TargetMode="External"/><Relationship Id="rId3" Type="http://schemas.openxmlformats.org/officeDocument/2006/relationships/hyperlink" Target="http://www.clv-calculator.com/clv-top-level-financials/financial-metrics-cl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.71"/>
    <col customWidth="1" min="2" max="2" width="39.71"/>
    <col customWidth="1" min="3" max="10" width="16.43"/>
    <col customWidth="1" min="11" max="11" width="16.0"/>
    <col customWidth="1" min="12" max="13" width="16.43"/>
    <col customWidth="1" min="14" max="14" width="13.43"/>
    <col customWidth="1" min="16" max="17" width="11.71"/>
    <col customWidth="1" min="18" max="18" width="12.0"/>
    <col customWidth="1" min="19" max="20" width="9.86"/>
    <col customWidth="1" min="21" max="21" width="12.43"/>
    <col customWidth="1" min="22" max="31" width="9.71"/>
    <col customWidth="1" min="32" max="36" width="11.14"/>
    <col customWidth="1" min="37" max="37" width="19.86"/>
    <col customWidth="1" min="38" max="42" width="11.14"/>
    <col customWidth="1" min="43" max="43" width="11.86"/>
    <col customWidth="1" min="44" max="55" width="11.14"/>
    <col customWidth="1" min="56" max="57" width="12.43"/>
    <col customWidth="1" min="58" max="58" width="9.43"/>
    <col customWidth="1" min="59" max="77" width="9.14"/>
  </cols>
  <sheetData>
    <row r="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</row>
    <row r="2" ht="32.25" customHeight="1">
      <c r="A2" s="5"/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9"/>
      <c r="P2" s="10"/>
      <c r="Q2" s="10"/>
      <c r="R2" s="10"/>
      <c r="S2" s="10"/>
      <c r="T2" s="10"/>
      <c r="U2" s="10"/>
      <c r="V2" s="10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</row>
    <row r="3" ht="23.25" customHeight="1">
      <c r="A3" s="5"/>
      <c r="B3" s="11" t="s">
        <v>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9"/>
      <c r="P3" s="10"/>
      <c r="Q3" s="10"/>
      <c r="R3" s="10"/>
      <c r="S3" s="10"/>
      <c r="T3" s="10"/>
      <c r="U3" s="10"/>
      <c r="V3" s="1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</row>
    <row r="4" ht="19.5" customHeight="1">
      <c r="A4" s="5"/>
      <c r="B4" s="14" t="s">
        <v>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9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</row>
    <row r="5" ht="21.75" customHeight="1">
      <c r="A5" s="5"/>
      <c r="B5" s="17" t="s">
        <v>3</v>
      </c>
      <c r="C5" s="18"/>
      <c r="D5" s="18"/>
      <c r="E5" s="18"/>
      <c r="F5" s="19"/>
      <c r="G5" s="20" t="s">
        <v>4</v>
      </c>
      <c r="H5" s="18"/>
      <c r="I5" s="21"/>
      <c r="J5" s="22"/>
      <c r="K5" s="23" t="s">
        <v>5</v>
      </c>
      <c r="L5" s="24" t="s">
        <v>6</v>
      </c>
      <c r="M5" s="25"/>
      <c r="N5" s="26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27" t="s">
        <v>7</v>
      </c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</row>
    <row r="6" ht="19.5" customHeight="1">
      <c r="A6" s="28"/>
      <c r="B6" s="29"/>
      <c r="C6" s="29"/>
      <c r="D6" s="29"/>
      <c r="E6" s="29"/>
      <c r="F6" s="29"/>
      <c r="G6" s="30"/>
      <c r="H6" s="30"/>
      <c r="I6" s="30"/>
      <c r="J6" s="29"/>
      <c r="K6" s="29"/>
      <c r="L6" s="29"/>
      <c r="M6" s="29"/>
      <c r="N6" s="29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27" t="s">
        <v>8</v>
      </c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</row>
    <row r="7" ht="27.75" customHeight="1">
      <c r="A7" s="5"/>
      <c r="B7" s="31" t="s">
        <v>9</v>
      </c>
      <c r="C7" s="7"/>
      <c r="D7" s="7"/>
      <c r="E7" s="7"/>
      <c r="F7" s="8"/>
      <c r="G7" s="32"/>
      <c r="H7" s="33"/>
      <c r="I7" s="34"/>
      <c r="J7" s="31" t="s">
        <v>10</v>
      </c>
      <c r="K7" s="7"/>
      <c r="L7" s="7"/>
      <c r="M7" s="7"/>
      <c r="N7" s="8"/>
      <c r="O7" s="9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</row>
    <row r="8" ht="40.5" customHeight="1">
      <c r="A8" s="5"/>
      <c r="B8" s="35" t="s">
        <v>11</v>
      </c>
      <c r="C8" s="8"/>
      <c r="D8" s="36">
        <v>10000.0</v>
      </c>
      <c r="E8" s="37" t="s">
        <v>12</v>
      </c>
      <c r="F8" s="38"/>
      <c r="G8" s="9"/>
      <c r="H8" s="39"/>
      <c r="I8" s="40"/>
      <c r="J8" s="41" t="s">
        <v>13</v>
      </c>
      <c r="K8" s="7"/>
      <c r="L8" s="7"/>
      <c r="M8" s="8"/>
      <c r="N8" s="42">
        <v>0.1</v>
      </c>
      <c r="O8" s="9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</row>
    <row r="9" ht="40.5" customHeight="1">
      <c r="A9" s="5"/>
      <c r="B9" s="35" t="s">
        <v>14</v>
      </c>
      <c r="C9" s="8"/>
      <c r="D9" s="43">
        <v>50.0</v>
      </c>
      <c r="E9" s="44"/>
      <c r="F9" s="45"/>
      <c r="G9" s="46"/>
      <c r="H9" s="47"/>
      <c r="I9" s="48"/>
      <c r="J9" s="49" t="s">
        <v>15</v>
      </c>
      <c r="K9" s="7"/>
      <c r="L9" s="7"/>
      <c r="M9" s="8"/>
      <c r="N9" s="50" t="s">
        <v>7</v>
      </c>
      <c r="O9" s="9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</row>
    <row r="10" ht="40.5" customHeight="1">
      <c r="A10" s="5"/>
      <c r="B10" s="35" t="s">
        <v>16</v>
      </c>
      <c r="C10" s="8"/>
      <c r="D10" s="51">
        <f>IFERROR(D8/D9,0)</f>
        <v>200</v>
      </c>
      <c r="E10" s="52"/>
      <c r="F10" s="53"/>
      <c r="G10" s="46"/>
      <c r="H10" s="47"/>
      <c r="I10" s="54"/>
      <c r="J10" s="55" t="s">
        <v>17</v>
      </c>
      <c r="K10" s="7"/>
      <c r="L10" s="7"/>
      <c r="M10" s="7"/>
      <c r="N10" s="8"/>
      <c r="O10" s="9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</row>
    <row r="11" ht="33.75" customHeight="1">
      <c r="A11" s="28"/>
      <c r="B11" s="56"/>
      <c r="C11" s="57"/>
      <c r="D11" s="58"/>
      <c r="E11" s="58"/>
      <c r="F11" s="59"/>
      <c r="G11" s="60"/>
      <c r="H11" s="60"/>
      <c r="I11" s="60"/>
      <c r="J11" s="29"/>
      <c r="K11" s="29"/>
      <c r="L11" s="29"/>
      <c r="M11" s="29"/>
      <c r="N11" s="29"/>
      <c r="O11" s="6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</row>
    <row r="12" ht="26.25" customHeight="1">
      <c r="A12" s="5"/>
      <c r="B12" s="61" t="s">
        <v>18</v>
      </c>
      <c r="C12" s="62" t="s">
        <v>19</v>
      </c>
      <c r="D12" s="7"/>
      <c r="E12" s="7"/>
      <c r="F12" s="7"/>
      <c r="G12" s="7"/>
      <c r="H12" s="7"/>
      <c r="I12" s="7"/>
      <c r="J12" s="7"/>
      <c r="K12" s="7"/>
      <c r="L12" s="7"/>
      <c r="M12" s="8"/>
      <c r="N12" s="63" t="s">
        <v>20</v>
      </c>
      <c r="O12" s="64" t="s">
        <v>21</v>
      </c>
      <c r="P12" s="9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</row>
    <row r="13" ht="39.0" customHeight="1">
      <c r="A13" s="5"/>
      <c r="B13" s="65"/>
      <c r="C13" s="66" t="s">
        <v>7</v>
      </c>
      <c r="D13" s="66" t="s">
        <v>8</v>
      </c>
      <c r="E13" s="66" t="s">
        <v>22</v>
      </c>
      <c r="F13" s="66" t="s">
        <v>23</v>
      </c>
      <c r="G13" s="66" t="s">
        <v>24</v>
      </c>
      <c r="H13" s="66" t="s">
        <v>25</v>
      </c>
      <c r="I13" s="66" t="s">
        <v>26</v>
      </c>
      <c r="J13" s="66" t="s">
        <v>27</v>
      </c>
      <c r="K13" s="66" t="s">
        <v>28</v>
      </c>
      <c r="L13" s="66" t="s">
        <v>29</v>
      </c>
      <c r="M13" s="67" t="s">
        <v>30</v>
      </c>
      <c r="N13" s="65"/>
      <c r="O13" s="65"/>
      <c r="P13" s="9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</row>
    <row r="14" ht="62.25" customHeight="1">
      <c r="A14" s="5"/>
      <c r="B14" s="68" t="s">
        <v>31</v>
      </c>
      <c r="C14" s="43">
        <v>300.0</v>
      </c>
      <c r="D14" s="43">
        <v>320.0</v>
      </c>
      <c r="E14" s="43">
        <v>340.0</v>
      </c>
      <c r="F14" s="43">
        <v>360.0</v>
      </c>
      <c r="G14" s="43">
        <v>380.0</v>
      </c>
      <c r="H14" s="43">
        <v>400.0</v>
      </c>
      <c r="I14" s="43">
        <v>420.0</v>
      </c>
      <c r="J14" s="43">
        <v>440.0</v>
      </c>
      <c r="K14" s="43">
        <v>460.0</v>
      </c>
      <c r="L14" s="43">
        <v>480.0</v>
      </c>
      <c r="M14" s="43">
        <v>500.0</v>
      </c>
      <c r="N14" s="51">
        <f t="shared" ref="N14:N19" si="1">SUM(C14:L14)</f>
        <v>3900</v>
      </c>
      <c r="O14" s="69"/>
      <c r="P14" s="9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</row>
    <row r="15" ht="62.25" customHeight="1">
      <c r="A15" s="5"/>
      <c r="B15" s="68" t="s">
        <v>32</v>
      </c>
      <c r="C15" s="43">
        <v>150.0</v>
      </c>
      <c r="D15" s="43">
        <v>160.0</v>
      </c>
      <c r="E15" s="43">
        <v>170.0</v>
      </c>
      <c r="F15" s="43">
        <v>180.0</v>
      </c>
      <c r="G15" s="43">
        <v>190.0</v>
      </c>
      <c r="H15" s="43">
        <v>200.0</v>
      </c>
      <c r="I15" s="43">
        <v>210.0</v>
      </c>
      <c r="J15" s="43">
        <v>220.0</v>
      </c>
      <c r="K15" s="43">
        <v>230.0</v>
      </c>
      <c r="L15" s="43">
        <v>240.0</v>
      </c>
      <c r="M15" s="43">
        <v>250.0</v>
      </c>
      <c r="N15" s="51">
        <f t="shared" si="1"/>
        <v>1950</v>
      </c>
      <c r="O15" s="70"/>
      <c r="P15" s="9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</row>
    <row r="16" ht="62.25" customHeight="1">
      <c r="A16" s="5"/>
      <c r="B16" s="68" t="s">
        <v>33</v>
      </c>
      <c r="C16" s="71">
        <f t="shared" ref="C16:M16" si="2">C14-C15</f>
        <v>150</v>
      </c>
      <c r="D16" s="71">
        <f t="shared" si="2"/>
        <v>160</v>
      </c>
      <c r="E16" s="71">
        <f t="shared" si="2"/>
        <v>170</v>
      </c>
      <c r="F16" s="71">
        <f t="shared" si="2"/>
        <v>180</v>
      </c>
      <c r="G16" s="71">
        <f t="shared" si="2"/>
        <v>190</v>
      </c>
      <c r="H16" s="71">
        <f t="shared" si="2"/>
        <v>200</v>
      </c>
      <c r="I16" s="71">
        <f t="shared" si="2"/>
        <v>210</v>
      </c>
      <c r="J16" s="71">
        <f t="shared" si="2"/>
        <v>220</v>
      </c>
      <c r="K16" s="71">
        <f t="shared" si="2"/>
        <v>230</v>
      </c>
      <c r="L16" s="71">
        <f t="shared" si="2"/>
        <v>240</v>
      </c>
      <c r="M16" s="71">
        <f t="shared" si="2"/>
        <v>250</v>
      </c>
      <c r="N16" s="51">
        <f t="shared" si="1"/>
        <v>1950</v>
      </c>
      <c r="O16" s="70"/>
      <c r="P16" s="9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ht="62.25" customHeight="1">
      <c r="A17" s="5"/>
      <c r="B17" s="68" t="s">
        <v>34</v>
      </c>
      <c r="C17" s="43">
        <v>50.0</v>
      </c>
      <c r="D17" s="43">
        <v>50.0</v>
      </c>
      <c r="E17" s="43">
        <v>50.0</v>
      </c>
      <c r="F17" s="43">
        <v>50.0</v>
      </c>
      <c r="G17" s="43">
        <v>50.0</v>
      </c>
      <c r="H17" s="43">
        <v>50.0</v>
      </c>
      <c r="I17" s="43">
        <v>50.0</v>
      </c>
      <c r="J17" s="43">
        <v>50.0</v>
      </c>
      <c r="K17" s="43">
        <v>50.0</v>
      </c>
      <c r="L17" s="43">
        <v>50.0</v>
      </c>
      <c r="M17" s="43">
        <v>50.0</v>
      </c>
      <c r="N17" s="51">
        <f t="shared" si="1"/>
        <v>500</v>
      </c>
      <c r="O17" s="70"/>
      <c r="P17" s="9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</row>
    <row r="18" ht="62.25" hidden="1" customHeight="1">
      <c r="A18" s="5"/>
      <c r="B18" s="68" t="s">
        <v>35</v>
      </c>
      <c r="C18" s="43">
        <v>-5.0</v>
      </c>
      <c r="D18" s="43">
        <v>-5.0</v>
      </c>
      <c r="E18" s="43">
        <v>-5.0</v>
      </c>
      <c r="F18" s="43">
        <v>-5.0</v>
      </c>
      <c r="G18" s="43">
        <v>-5.0</v>
      </c>
      <c r="H18" s="43">
        <v>-5.0</v>
      </c>
      <c r="I18" s="43">
        <v>-5.0</v>
      </c>
      <c r="J18" s="43">
        <v>-5.0</v>
      </c>
      <c r="K18" s="43">
        <v>-5.0</v>
      </c>
      <c r="L18" s="43">
        <v>-5.0</v>
      </c>
      <c r="M18" s="43">
        <v>-5.0</v>
      </c>
      <c r="N18" s="51">
        <f t="shared" si="1"/>
        <v>-50</v>
      </c>
      <c r="O18" s="72"/>
      <c r="P18" s="9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</row>
    <row r="19" ht="62.25" customHeight="1">
      <c r="A19" s="5"/>
      <c r="B19" s="68" t="s">
        <v>36</v>
      </c>
      <c r="C19" s="71">
        <f t="shared" ref="C19:M19" si="3">C16-C17</f>
        <v>100</v>
      </c>
      <c r="D19" s="71">
        <f t="shared" si="3"/>
        <v>110</v>
      </c>
      <c r="E19" s="71">
        <f t="shared" si="3"/>
        <v>120</v>
      </c>
      <c r="F19" s="71">
        <f t="shared" si="3"/>
        <v>130</v>
      </c>
      <c r="G19" s="71">
        <f t="shared" si="3"/>
        <v>140</v>
      </c>
      <c r="H19" s="71">
        <f t="shared" si="3"/>
        <v>150</v>
      </c>
      <c r="I19" s="71">
        <f t="shared" si="3"/>
        <v>160</v>
      </c>
      <c r="J19" s="71">
        <f t="shared" si="3"/>
        <v>170</v>
      </c>
      <c r="K19" s="71">
        <f t="shared" si="3"/>
        <v>180</v>
      </c>
      <c r="L19" s="71">
        <f t="shared" si="3"/>
        <v>190</v>
      </c>
      <c r="M19" s="71">
        <f t="shared" si="3"/>
        <v>200</v>
      </c>
      <c r="N19" s="51">
        <f t="shared" si="1"/>
        <v>1450</v>
      </c>
      <c r="O19" s="70"/>
      <c r="P19" s="9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ht="62.25" customHeight="1">
      <c r="A20" s="5"/>
      <c r="B20" s="73" t="s">
        <v>37</v>
      </c>
      <c r="C20" s="74" t="s">
        <v>38</v>
      </c>
      <c r="D20" s="42">
        <v>0.6</v>
      </c>
      <c r="E20" s="42">
        <v>0.62</v>
      </c>
      <c r="F20" s="42">
        <v>0.64</v>
      </c>
      <c r="G20" s="42">
        <v>0.66</v>
      </c>
      <c r="H20" s="42">
        <v>0.68</v>
      </c>
      <c r="I20" s="42">
        <v>0.7</v>
      </c>
      <c r="J20" s="42">
        <v>0.72</v>
      </c>
      <c r="K20" s="42">
        <v>0.74</v>
      </c>
      <c r="L20" s="42">
        <v>0.76</v>
      </c>
      <c r="M20" s="42">
        <v>0.8</v>
      </c>
      <c r="N20" s="75" t="s">
        <v>38</v>
      </c>
      <c r="O20" s="70"/>
      <c r="P20" s="9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</row>
    <row r="21" ht="62.25" customHeight="1">
      <c r="A21" s="5"/>
      <c r="B21" s="68" t="s">
        <v>39</v>
      </c>
      <c r="C21" s="76">
        <v>1.0</v>
      </c>
      <c r="D21" s="76">
        <f t="shared" ref="D21:L21" si="4">E220</f>
        <v>0.6</v>
      </c>
      <c r="E21" s="76">
        <f t="shared" si="4"/>
        <v>0.372</v>
      </c>
      <c r="F21" s="76">
        <f t="shared" si="4"/>
        <v>0.23808</v>
      </c>
      <c r="G21" s="76">
        <f t="shared" si="4"/>
        <v>0.1571328</v>
      </c>
      <c r="H21" s="76">
        <f t="shared" si="4"/>
        <v>0.106850304</v>
      </c>
      <c r="I21" s="76">
        <f t="shared" si="4"/>
        <v>0.0747952128</v>
      </c>
      <c r="J21" s="76">
        <f t="shared" si="4"/>
        <v>0.05385255322</v>
      </c>
      <c r="K21" s="76">
        <f t="shared" si="4"/>
        <v>0.03985088938</v>
      </c>
      <c r="L21" s="76">
        <f t="shared" si="4"/>
        <v>0.03028667593</v>
      </c>
      <c r="M21" s="74" t="s">
        <v>38</v>
      </c>
      <c r="N21" s="75" t="s">
        <v>38</v>
      </c>
      <c r="O21" s="70"/>
      <c r="P21" s="9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</row>
    <row r="22" ht="62.25" customHeight="1">
      <c r="A22" s="5"/>
      <c r="B22" s="68" t="s">
        <v>40</v>
      </c>
      <c r="C22" s="71">
        <f t="shared" ref="C22:L22" si="5">D221</f>
        <v>100</v>
      </c>
      <c r="D22" s="71">
        <f t="shared" si="5"/>
        <v>66</v>
      </c>
      <c r="E22" s="71">
        <f t="shared" si="5"/>
        <v>44.64</v>
      </c>
      <c r="F22" s="71">
        <f t="shared" si="5"/>
        <v>30.9504</v>
      </c>
      <c r="G22" s="71">
        <f t="shared" si="5"/>
        <v>21.998592</v>
      </c>
      <c r="H22" s="71">
        <f t="shared" si="5"/>
        <v>16.0275456</v>
      </c>
      <c r="I22" s="71">
        <f t="shared" si="5"/>
        <v>11.96723405</v>
      </c>
      <c r="J22" s="71">
        <f t="shared" si="5"/>
        <v>9.154934047</v>
      </c>
      <c r="K22" s="71">
        <f t="shared" si="5"/>
        <v>7.173160088</v>
      </c>
      <c r="L22" s="71">
        <f t="shared" si="5"/>
        <v>5.754468426</v>
      </c>
      <c r="M22" s="74" t="s">
        <v>38</v>
      </c>
      <c r="N22" s="51">
        <f t="shared" ref="N22:N23" si="7">SUM(C22:L22)</f>
        <v>313.6663342</v>
      </c>
      <c r="O22" s="77">
        <f>BC221</f>
        <v>337.8924543</v>
      </c>
      <c r="P22" s="9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ht="62.25" customHeight="1">
      <c r="A23" s="5"/>
      <c r="B23" s="68" t="s">
        <v>41</v>
      </c>
      <c r="C23" s="71">
        <f t="shared" ref="C23:L23" si="6">D240</f>
        <v>90.90909091</v>
      </c>
      <c r="D23" s="71">
        <f t="shared" si="6"/>
        <v>54.54545455</v>
      </c>
      <c r="E23" s="71">
        <f t="shared" si="6"/>
        <v>33.53869271</v>
      </c>
      <c r="F23" s="71">
        <f t="shared" si="6"/>
        <v>21.13953965</v>
      </c>
      <c r="G23" s="71">
        <f t="shared" si="6"/>
        <v>13.65939485</v>
      </c>
      <c r="H23" s="71">
        <f t="shared" si="6"/>
        <v>9.047131654</v>
      </c>
      <c r="I23" s="71">
        <f t="shared" si="6"/>
        <v>6.141083304</v>
      </c>
      <c r="J23" s="71">
        <f t="shared" si="6"/>
        <v>4.270844298</v>
      </c>
      <c r="K23" s="71">
        <f t="shared" si="6"/>
        <v>3.04212011</v>
      </c>
      <c r="L23" s="71">
        <f t="shared" si="6"/>
        <v>2.218596686</v>
      </c>
      <c r="M23" s="74" t="s">
        <v>38</v>
      </c>
      <c r="N23" s="51">
        <f t="shared" si="7"/>
        <v>238.5119487</v>
      </c>
      <c r="O23" s="77">
        <f>BC240</f>
        <v>244.7395702</v>
      </c>
      <c r="P23" s="9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</row>
    <row r="24" ht="54.75" customHeight="1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78"/>
      <c r="L24" s="79" t="s">
        <v>42</v>
      </c>
      <c r="M24" s="7"/>
      <c r="N24" s="7"/>
      <c r="O24" s="8"/>
      <c r="P24" s="8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</row>
    <row r="25" ht="19.5" customHeight="1">
      <c r="A25" s="28"/>
      <c r="B25" s="81"/>
      <c r="C25" s="82"/>
      <c r="D25" s="83"/>
      <c r="E25" s="84"/>
      <c r="F25" s="83"/>
      <c r="G25" s="83"/>
      <c r="H25" s="83"/>
      <c r="I25" s="83"/>
      <c r="J25" s="83"/>
      <c r="K25" s="83"/>
      <c r="L25" s="85"/>
      <c r="M25" s="85"/>
      <c r="N25" s="30"/>
      <c r="O25" s="30"/>
      <c r="P25" s="86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</row>
    <row r="26" ht="29.25" customHeight="1">
      <c r="A26" s="5"/>
      <c r="B26" s="87" t="s">
        <v>43</v>
      </c>
      <c r="C26" s="7"/>
      <c r="D26" s="8"/>
      <c r="E26" s="88"/>
      <c r="F26" s="89" t="s">
        <v>44</v>
      </c>
      <c r="G26" s="90"/>
      <c r="H26" s="91"/>
      <c r="I26" s="91"/>
      <c r="J26" s="92" t="s">
        <v>45</v>
      </c>
      <c r="K26" s="8"/>
      <c r="L26" s="93"/>
      <c r="M26" s="84"/>
      <c r="N26" s="10"/>
      <c r="O26" s="10"/>
      <c r="P26" s="86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</row>
    <row r="27" ht="12.75" customHeight="1">
      <c r="A27" s="28"/>
      <c r="B27" s="94"/>
      <c r="C27" s="95"/>
      <c r="D27" s="96"/>
      <c r="E27" s="83"/>
      <c r="F27" s="85"/>
      <c r="G27" s="85"/>
      <c r="H27" s="85"/>
      <c r="I27" s="85"/>
      <c r="J27" s="85"/>
      <c r="K27" s="85"/>
      <c r="L27" s="84"/>
      <c r="M27" s="84"/>
      <c r="N27" s="10"/>
      <c r="O27" s="10"/>
      <c r="P27" s="86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</row>
    <row r="28" ht="30.75" customHeight="1">
      <c r="A28" s="28"/>
      <c r="B28" s="81"/>
      <c r="C28" s="97"/>
      <c r="D28" s="98" t="s">
        <v>46</v>
      </c>
      <c r="E28" s="98" t="s">
        <v>47</v>
      </c>
      <c r="F28" s="99"/>
      <c r="G28" s="83"/>
      <c r="H28" s="83"/>
      <c r="I28" s="83"/>
      <c r="J28" s="83"/>
      <c r="K28" s="83"/>
      <c r="L28" s="84"/>
      <c r="M28" s="84"/>
      <c r="N28" s="10"/>
      <c r="O28" s="10"/>
      <c r="P28" s="86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</row>
    <row r="29" ht="63.0" customHeight="1">
      <c r="A29" s="5"/>
      <c r="B29" s="100" t="s">
        <v>48</v>
      </c>
      <c r="C29" s="8"/>
      <c r="D29" s="101">
        <f>O23-D10</f>
        <v>44.73957025</v>
      </c>
      <c r="E29" s="101">
        <f>O23</f>
        <v>244.7395702</v>
      </c>
      <c r="F29" s="100" t="s">
        <v>49</v>
      </c>
      <c r="G29" s="7"/>
      <c r="H29" s="7"/>
      <c r="I29" s="7"/>
      <c r="J29" s="8"/>
      <c r="K29" s="102">
        <f>IFERROR((O22-D10)/D10,0)</f>
        <v>0.6894622716</v>
      </c>
      <c r="L29" s="9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</row>
    <row r="30" ht="15.0" customHeight="1">
      <c r="A30" s="28"/>
      <c r="B30" s="29"/>
      <c r="C30" s="29"/>
      <c r="D30" s="29"/>
      <c r="E30" s="30"/>
      <c r="F30" s="29"/>
      <c r="G30" s="29"/>
      <c r="H30" s="29"/>
      <c r="I30" s="29"/>
      <c r="J30" s="29"/>
      <c r="K30" s="29"/>
      <c r="L30" s="103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</row>
    <row r="31" ht="63.0" customHeight="1">
      <c r="A31" s="5"/>
      <c r="B31" s="100" t="s">
        <v>50</v>
      </c>
      <c r="C31" s="8"/>
      <c r="D31" s="104">
        <f>BC227</f>
        <v>2.793777746</v>
      </c>
      <c r="E31" s="105"/>
      <c r="F31" s="100" t="s">
        <v>51</v>
      </c>
      <c r="G31" s="7"/>
      <c r="H31" s="7"/>
      <c r="I31" s="7"/>
      <c r="J31" s="8"/>
      <c r="K31" s="102">
        <f>IFERROR(D29/D10,0)</f>
        <v>0.2236978512</v>
      </c>
      <c r="L31" s="106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</row>
    <row r="32" ht="19.5" customHeight="1">
      <c r="A32" s="28"/>
      <c r="B32" s="29"/>
      <c r="C32" s="107"/>
      <c r="D32" s="108"/>
      <c r="E32" s="10"/>
      <c r="F32" s="29"/>
      <c r="G32" s="29"/>
      <c r="H32" s="29"/>
      <c r="I32" s="29"/>
      <c r="J32" s="29"/>
      <c r="K32" s="29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</row>
    <row r="33" ht="63.0" customHeight="1">
      <c r="A33" s="5"/>
      <c r="B33" s="100" t="s">
        <v>52</v>
      </c>
      <c r="C33" s="8"/>
      <c r="D33" s="109">
        <f>IFERROR(BD221,"N/A")</f>
        <v>0.1850779765</v>
      </c>
      <c r="E33" s="110"/>
      <c r="F33" s="100" t="s">
        <v>53</v>
      </c>
      <c r="G33" s="7"/>
      <c r="H33" s="7"/>
      <c r="I33" s="7"/>
      <c r="J33" s="8"/>
      <c r="K33" s="111">
        <f>C234</f>
        <v>2.761648746</v>
      </c>
      <c r="L33" s="9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</row>
    <row r="34" ht="19.5" customHeight="1">
      <c r="A34" s="28"/>
      <c r="B34" s="30"/>
      <c r="C34" s="30"/>
      <c r="D34" s="30"/>
      <c r="E34" s="112"/>
      <c r="F34" s="55" t="s">
        <v>54</v>
      </c>
      <c r="G34" s="7"/>
      <c r="H34" s="7"/>
      <c r="I34" s="7"/>
      <c r="J34" s="7"/>
      <c r="K34" s="8"/>
      <c r="L34" s="9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</row>
    <row r="35" ht="56.25" customHeight="1">
      <c r="A35" s="28"/>
      <c r="B35" s="113"/>
      <c r="C35" s="114"/>
      <c r="D35" s="10"/>
      <c r="E35" s="10"/>
      <c r="F35" s="30"/>
      <c r="G35" s="30"/>
      <c r="H35" s="30"/>
      <c r="I35" s="30"/>
      <c r="J35" s="30"/>
      <c r="K35" s="3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</row>
    <row r="36" ht="15.0" customHeight="1">
      <c r="A36" s="28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</row>
    <row r="37" ht="15.0" customHeight="1">
      <c r="A37" s="28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</row>
    <row r="38" ht="15.0" customHeight="1">
      <c r="A38" s="28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</row>
    <row r="39" ht="15.0" customHeight="1">
      <c r="A39" s="28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</row>
    <row r="40" ht="18.75" customHeight="1">
      <c r="A40" s="28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</row>
    <row r="41" ht="18.75" customHeight="1">
      <c r="A41" s="28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86"/>
      <c r="AO41" s="86"/>
      <c r="AP41" s="115"/>
      <c r="AQ41" s="116"/>
      <c r="AR41" s="116"/>
      <c r="AS41" s="10"/>
      <c r="AT41" s="10"/>
      <c r="AU41" s="10"/>
      <c r="AV41" s="10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</row>
    <row r="42" ht="18.75" customHeight="1">
      <c r="A42" s="28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86"/>
      <c r="AP42" s="115"/>
      <c r="AQ42" s="116"/>
      <c r="AR42" s="116"/>
      <c r="AS42" s="10"/>
      <c r="AT42" s="10"/>
      <c r="AU42" s="10"/>
      <c r="AV42" s="10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</row>
    <row r="43" ht="18.75" customHeight="1">
      <c r="A43" s="28"/>
      <c r="B43" s="10"/>
      <c r="C43" s="117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86"/>
      <c r="AP43" s="115"/>
      <c r="AQ43" s="116"/>
      <c r="AR43" s="116"/>
      <c r="AS43" s="10"/>
      <c r="AT43" s="10"/>
      <c r="AU43" s="10"/>
      <c r="AV43" s="10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</row>
    <row r="44" ht="18.75" customHeight="1">
      <c r="A44" s="28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86"/>
      <c r="AP44" s="115"/>
      <c r="AQ44" s="116"/>
      <c r="AR44" s="116"/>
      <c r="AS44" s="10"/>
      <c r="AT44" s="10"/>
      <c r="AU44" s="10"/>
      <c r="AV44" s="10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</row>
    <row r="45" ht="18.75" customHeight="1">
      <c r="A45" s="28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86"/>
      <c r="AP45" s="115"/>
      <c r="AQ45" s="116"/>
      <c r="AR45" s="116"/>
      <c r="AS45" s="10"/>
      <c r="AT45" s="10"/>
      <c r="AU45" s="10"/>
      <c r="AV45" s="10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</row>
    <row r="46" ht="18.75" customHeight="1">
      <c r="A46" s="28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86"/>
      <c r="AP46" s="115"/>
      <c r="AQ46" s="116"/>
      <c r="AR46" s="116"/>
      <c r="AS46" s="10"/>
      <c r="AT46" s="10"/>
      <c r="AU46" s="10"/>
      <c r="AV46" s="10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</row>
    <row r="47" ht="18.75" customHeight="1">
      <c r="A47" s="28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86"/>
      <c r="AP47" s="115"/>
      <c r="AQ47" s="116"/>
      <c r="AR47" s="116"/>
      <c r="AS47" s="10"/>
      <c r="AT47" s="10"/>
      <c r="AU47" s="10"/>
      <c r="AV47" s="10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</row>
    <row r="48" ht="18.75" customHeight="1">
      <c r="A48" s="28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86"/>
      <c r="AP48" s="115"/>
      <c r="AQ48" s="116"/>
      <c r="AR48" s="116"/>
      <c r="AS48" s="10"/>
      <c r="AT48" s="10"/>
      <c r="AU48" s="10"/>
      <c r="AV48" s="10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</row>
    <row r="49" ht="18.75" customHeight="1">
      <c r="A49" s="28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86"/>
      <c r="AP49" s="115"/>
      <c r="AQ49" s="116"/>
      <c r="AR49" s="116"/>
      <c r="AS49" s="10"/>
      <c r="AT49" s="10"/>
      <c r="AU49" s="10"/>
      <c r="AV49" s="10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</row>
    <row r="50" ht="18.75" customHeight="1">
      <c r="A50" s="28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86"/>
      <c r="AP50" s="115"/>
      <c r="AQ50" s="116"/>
      <c r="AR50" s="116"/>
      <c r="AS50" s="10"/>
      <c r="AT50" s="10"/>
      <c r="AU50" s="10"/>
      <c r="AV50" s="10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</row>
    <row r="51" ht="18.75" customHeight="1">
      <c r="A51" s="28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86"/>
      <c r="AP51" s="115"/>
      <c r="AQ51" s="116"/>
      <c r="AR51" s="116"/>
      <c r="AS51" s="10"/>
      <c r="AT51" s="10"/>
      <c r="AU51" s="10"/>
      <c r="AV51" s="10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</row>
    <row r="52" ht="18.75" customHeight="1">
      <c r="A52" s="28"/>
      <c r="B52" s="10"/>
      <c r="C52" s="10"/>
      <c r="D52" s="118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86"/>
      <c r="AP52" s="115"/>
      <c r="AQ52" s="116"/>
      <c r="AR52" s="116"/>
      <c r="AS52" s="10"/>
      <c r="AT52" s="10"/>
      <c r="AU52" s="10"/>
      <c r="AV52" s="10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</row>
    <row r="53" ht="18.75" customHeight="1">
      <c r="A53" s="28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86"/>
      <c r="AP53" s="115"/>
      <c r="AQ53" s="116"/>
      <c r="AR53" s="116"/>
      <c r="AS53" s="10"/>
      <c r="AT53" s="10"/>
      <c r="AU53" s="10"/>
      <c r="AV53" s="10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</row>
    <row r="54" ht="18.75" customHeight="1">
      <c r="A54" s="28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86"/>
      <c r="AP54" s="115"/>
      <c r="AQ54" s="116"/>
      <c r="AR54" s="116"/>
      <c r="AS54" s="10"/>
      <c r="AT54" s="10"/>
      <c r="AU54" s="10"/>
      <c r="AV54" s="10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</row>
    <row r="55" ht="18.75" customHeight="1">
      <c r="A55" s="28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86"/>
      <c r="AP55" s="115"/>
      <c r="AQ55" s="116"/>
      <c r="AR55" s="116"/>
      <c r="AS55" s="10"/>
      <c r="AT55" s="10"/>
      <c r="AU55" s="10"/>
      <c r="AV55" s="10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</row>
    <row r="56" ht="18.75" customHeight="1">
      <c r="A56" s="2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86"/>
      <c r="AP56" s="115"/>
      <c r="AQ56" s="116"/>
      <c r="AR56" s="116"/>
      <c r="AS56" s="10"/>
      <c r="AT56" s="10"/>
      <c r="AU56" s="10"/>
      <c r="AV56" s="10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</row>
    <row r="57" ht="18.75" customHeight="1">
      <c r="A57" s="2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86"/>
      <c r="AP57" s="115"/>
      <c r="AQ57" s="116"/>
      <c r="AR57" s="116"/>
      <c r="AS57" s="10"/>
      <c r="AT57" s="10"/>
      <c r="AU57" s="10"/>
      <c r="AV57" s="10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</row>
    <row r="58" ht="18.75" customHeight="1">
      <c r="A58" s="2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86"/>
      <c r="AP58" s="115"/>
      <c r="AQ58" s="116"/>
      <c r="AR58" s="116"/>
      <c r="AS58" s="10"/>
      <c r="AT58" s="10"/>
      <c r="AU58" s="10"/>
      <c r="AV58" s="10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</row>
    <row r="59" ht="18.75" customHeight="1">
      <c r="A59" s="2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86"/>
      <c r="AP59" s="115"/>
      <c r="AQ59" s="116"/>
      <c r="AR59" s="116"/>
      <c r="AS59" s="10"/>
      <c r="AT59" s="10"/>
      <c r="AU59" s="10"/>
      <c r="AV59" s="10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</row>
    <row r="60" ht="18.75" customHeight="1">
      <c r="A60" s="2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86"/>
      <c r="AP60" s="115"/>
      <c r="AQ60" s="116"/>
      <c r="AR60" s="116"/>
      <c r="AS60" s="10"/>
      <c r="AT60" s="10"/>
      <c r="AU60" s="10"/>
      <c r="AV60" s="10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</row>
    <row r="61" ht="18.75" customHeight="1">
      <c r="A61" s="2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86"/>
      <c r="AP61" s="115"/>
      <c r="AQ61" s="116"/>
      <c r="AR61" s="116"/>
      <c r="AS61" s="10"/>
      <c r="AT61" s="10"/>
      <c r="AU61" s="10"/>
      <c r="AV61" s="10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</row>
    <row r="62" ht="18.75" customHeight="1">
      <c r="A62" s="2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86"/>
      <c r="AP62" s="115"/>
      <c r="AQ62" s="116"/>
      <c r="AR62" s="116"/>
      <c r="AS62" s="10"/>
      <c r="AT62" s="10"/>
      <c r="AU62" s="10"/>
      <c r="AV62" s="10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</row>
    <row r="63" ht="18.75" customHeight="1">
      <c r="A63" s="2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86"/>
      <c r="AP63" s="115"/>
      <c r="AQ63" s="116"/>
      <c r="AR63" s="116"/>
      <c r="AS63" s="10"/>
      <c r="AT63" s="10"/>
      <c r="AU63" s="10"/>
      <c r="AV63" s="10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</row>
    <row r="64" ht="18.75" customHeight="1">
      <c r="A64" s="2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86"/>
      <c r="AP64" s="115"/>
      <c r="AQ64" s="116"/>
      <c r="AR64" s="116"/>
      <c r="AS64" s="10"/>
      <c r="AT64" s="10"/>
      <c r="AU64" s="10"/>
      <c r="AV64" s="10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</row>
    <row r="65" ht="18.75" customHeight="1">
      <c r="A65" s="2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86"/>
      <c r="AP65" s="115"/>
      <c r="AQ65" s="116"/>
      <c r="AR65" s="116"/>
      <c r="AS65" s="10"/>
      <c r="AT65" s="10"/>
      <c r="AU65" s="10"/>
      <c r="AV65" s="10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</row>
    <row r="66" ht="18.75" customHeight="1">
      <c r="A66" s="2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86"/>
      <c r="AP66" s="115"/>
      <c r="AQ66" s="116"/>
      <c r="AR66" s="116"/>
      <c r="AS66" s="10"/>
      <c r="AT66" s="10"/>
      <c r="AU66" s="10"/>
      <c r="AV66" s="10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</row>
    <row r="67" ht="18.75" customHeight="1">
      <c r="A67" s="2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86"/>
      <c r="AP67" s="115"/>
      <c r="AQ67" s="116"/>
      <c r="AR67" s="116"/>
      <c r="AS67" s="10"/>
      <c r="AT67" s="10"/>
      <c r="AU67" s="10"/>
      <c r="AV67" s="10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</row>
    <row r="68" ht="18.75" customHeight="1">
      <c r="A68" s="2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86"/>
      <c r="AP68" s="115"/>
      <c r="AQ68" s="116"/>
      <c r="AR68" s="116"/>
      <c r="AS68" s="10"/>
      <c r="AT68" s="10"/>
      <c r="AU68" s="10"/>
      <c r="AV68" s="10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</row>
    <row r="69" ht="18.75" customHeight="1">
      <c r="A69" s="2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86"/>
      <c r="AP69" s="115"/>
      <c r="AQ69" s="116"/>
      <c r="AR69" s="116"/>
      <c r="AS69" s="10"/>
      <c r="AT69" s="10"/>
      <c r="AU69" s="10"/>
      <c r="AV69" s="10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</row>
    <row r="70" ht="18.75" customHeight="1">
      <c r="A70" s="2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86"/>
      <c r="AP70" s="115"/>
      <c r="AQ70" s="116"/>
      <c r="AR70" s="116"/>
      <c r="AS70" s="10"/>
      <c r="AT70" s="10"/>
      <c r="AU70" s="10"/>
      <c r="AV70" s="10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</row>
    <row r="71" ht="18.75" customHeight="1">
      <c r="A71" s="2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86"/>
      <c r="AP71" s="115"/>
      <c r="AQ71" s="116"/>
      <c r="AR71" s="116"/>
      <c r="AS71" s="10"/>
      <c r="AT71" s="10"/>
      <c r="AU71" s="10"/>
      <c r="AV71" s="10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</row>
    <row r="72" ht="18.75" customHeight="1">
      <c r="A72" s="2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86"/>
      <c r="AP72" s="115"/>
      <c r="AQ72" s="116"/>
      <c r="AR72" s="116"/>
      <c r="AS72" s="10"/>
      <c r="AT72" s="10"/>
      <c r="AU72" s="10"/>
      <c r="AV72" s="10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</row>
    <row r="73" ht="18.75" customHeight="1">
      <c r="A73" s="2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86"/>
      <c r="AP73" s="115"/>
      <c r="AQ73" s="116"/>
      <c r="AR73" s="116"/>
      <c r="AS73" s="10"/>
      <c r="AT73" s="10"/>
      <c r="AU73" s="10"/>
      <c r="AV73" s="10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</row>
    <row r="74" ht="18.75" customHeight="1">
      <c r="A74" s="2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86"/>
      <c r="AP74" s="115"/>
      <c r="AQ74" s="116"/>
      <c r="AR74" s="116"/>
      <c r="AS74" s="10"/>
      <c r="AT74" s="10"/>
      <c r="AU74" s="10"/>
      <c r="AV74" s="10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</row>
    <row r="75" ht="18.75" customHeight="1">
      <c r="A75" s="2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86"/>
      <c r="AP75" s="115"/>
      <c r="AQ75" s="116"/>
      <c r="AR75" s="116"/>
      <c r="AS75" s="10"/>
      <c r="AT75" s="10"/>
      <c r="AU75" s="10"/>
      <c r="AV75" s="10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</row>
    <row r="76" ht="18.75" customHeight="1">
      <c r="A76" s="2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86"/>
      <c r="AP76" s="115"/>
      <c r="AQ76" s="116"/>
      <c r="AR76" s="116"/>
      <c r="AS76" s="10"/>
      <c r="AT76" s="10"/>
      <c r="AU76" s="10"/>
      <c r="AV76" s="10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</row>
    <row r="77" ht="18.75" customHeight="1">
      <c r="A77" s="2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86"/>
      <c r="AP77" s="115"/>
      <c r="AQ77" s="116"/>
      <c r="AR77" s="116"/>
      <c r="AS77" s="10"/>
      <c r="AT77" s="10"/>
      <c r="AU77" s="10"/>
      <c r="AV77" s="10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</row>
    <row r="78" ht="18.75" customHeight="1">
      <c r="A78" s="2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86"/>
      <c r="AP78" s="115"/>
      <c r="AQ78" s="116"/>
      <c r="AR78" s="116"/>
      <c r="AS78" s="10"/>
      <c r="AT78" s="10"/>
      <c r="AU78" s="10"/>
      <c r="AV78" s="10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</row>
    <row r="79" ht="15.0" customHeight="1">
      <c r="A79" s="2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</row>
    <row r="80" ht="15.0" customHeight="1">
      <c r="A80" s="2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</row>
    <row r="81" ht="15.0" customHeight="1">
      <c r="A81" s="2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</row>
    <row r="82" ht="15.0" customHeight="1">
      <c r="A82" s="2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</row>
    <row r="83" ht="15.0" customHeight="1">
      <c r="A83" s="2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</row>
    <row r="84" ht="15.0" customHeight="1">
      <c r="A84" s="2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</row>
    <row r="85" ht="15.0" customHeight="1">
      <c r="A85" s="2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</row>
    <row r="86" ht="15.0" customHeight="1">
      <c r="A86" s="2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</row>
    <row r="87" ht="15.0" customHeight="1">
      <c r="A87" s="2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</row>
    <row r="88" ht="15.0" customHeight="1">
      <c r="A88" s="2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</row>
    <row r="89" ht="15.0" customHeight="1">
      <c r="A89" s="2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</row>
    <row r="90" ht="15.0" customHeight="1">
      <c r="A90" s="2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</row>
    <row r="91" ht="15.0" customHeight="1">
      <c r="A91" s="2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</row>
    <row r="92" ht="15.0" customHeight="1">
      <c r="A92" s="2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</row>
    <row r="93" ht="15.0" customHeight="1">
      <c r="A93" s="2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</row>
    <row r="94" ht="15.0" customHeight="1">
      <c r="A94" s="2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</row>
    <row r="95" ht="15.0" customHeight="1">
      <c r="A95" s="2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</row>
    <row r="96" ht="15.0" customHeight="1">
      <c r="A96" s="28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</row>
    <row r="97" ht="15.0" customHeight="1">
      <c r="A97" s="28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</row>
    <row r="98" ht="15.0" customHeight="1">
      <c r="A98" s="28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</row>
    <row r="99" ht="15.0" customHeight="1">
      <c r="A99" s="28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</row>
    <row r="100" ht="15.0" customHeight="1">
      <c r="A100" s="28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</row>
    <row r="101" ht="15.0" customHeight="1">
      <c r="A101" s="28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</row>
    <row r="102" ht="15.0" customHeight="1">
      <c r="A102" s="28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</row>
    <row r="103" ht="15.0" customHeight="1">
      <c r="A103" s="28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</row>
    <row r="104" ht="15.0" customHeight="1">
      <c r="A104" s="28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</row>
    <row r="105" ht="15.0" customHeight="1">
      <c r="A105" s="28"/>
      <c r="B105" s="10"/>
      <c r="C105" s="119"/>
      <c r="D105" s="120"/>
      <c r="E105" s="119"/>
      <c r="F105" s="121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</row>
    <row r="106" ht="15.0" customHeight="1">
      <c r="A106" s="28"/>
      <c r="B106" s="10"/>
      <c r="C106" s="119"/>
      <c r="D106" s="119"/>
      <c r="E106" s="119"/>
      <c r="F106" s="11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</row>
    <row r="107" ht="18.75" customHeight="1">
      <c r="A107" s="28"/>
      <c r="B107" s="10"/>
      <c r="C107" s="119"/>
      <c r="D107" s="122" t="str">
        <f>I8</f>
        <v/>
      </c>
      <c r="E107" s="119"/>
      <c r="F107" s="121">
        <f>SUM(F109:F188)/100</f>
        <v>1</v>
      </c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8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</row>
    <row r="108" ht="18.75" customHeight="1">
      <c r="A108" s="28"/>
      <c r="B108" s="10"/>
      <c r="C108" s="123" t="s">
        <v>55</v>
      </c>
      <c r="D108" s="119"/>
      <c r="E108" s="119"/>
      <c r="F108" s="119"/>
      <c r="G108" s="10"/>
      <c r="H108" s="10">
        <v>1.0</v>
      </c>
      <c r="I108" s="10">
        <f t="shared" ref="I108:BE108" si="8">H108+1</f>
        <v>2</v>
      </c>
      <c r="J108" s="10">
        <f t="shared" si="8"/>
        <v>3</v>
      </c>
      <c r="K108" s="10">
        <f t="shared" si="8"/>
        <v>4</v>
      </c>
      <c r="L108" s="10">
        <f t="shared" si="8"/>
        <v>5</v>
      </c>
      <c r="M108" s="10">
        <f t="shared" si="8"/>
        <v>6</v>
      </c>
      <c r="N108" s="10">
        <f t="shared" si="8"/>
        <v>7</v>
      </c>
      <c r="O108" s="10">
        <f t="shared" si="8"/>
        <v>8</v>
      </c>
      <c r="P108" s="10">
        <f t="shared" si="8"/>
        <v>9</v>
      </c>
      <c r="Q108" s="10">
        <f t="shared" si="8"/>
        <v>10</v>
      </c>
      <c r="R108" s="10">
        <f t="shared" si="8"/>
        <v>11</v>
      </c>
      <c r="S108" s="10">
        <f t="shared" si="8"/>
        <v>12</v>
      </c>
      <c r="T108" s="10">
        <f t="shared" si="8"/>
        <v>13</v>
      </c>
      <c r="U108" s="10">
        <f t="shared" si="8"/>
        <v>14</v>
      </c>
      <c r="V108" s="10">
        <f t="shared" si="8"/>
        <v>15</v>
      </c>
      <c r="W108" s="10">
        <f t="shared" si="8"/>
        <v>16</v>
      </c>
      <c r="X108" s="10">
        <f t="shared" si="8"/>
        <v>17</v>
      </c>
      <c r="Y108" s="10">
        <f t="shared" si="8"/>
        <v>18</v>
      </c>
      <c r="Z108" s="10">
        <f t="shared" si="8"/>
        <v>19</v>
      </c>
      <c r="AA108" s="10">
        <f t="shared" si="8"/>
        <v>20</v>
      </c>
      <c r="AB108" s="10">
        <f t="shared" si="8"/>
        <v>21</v>
      </c>
      <c r="AC108" s="10">
        <f t="shared" si="8"/>
        <v>22</v>
      </c>
      <c r="AD108" s="10">
        <f t="shared" si="8"/>
        <v>23</v>
      </c>
      <c r="AE108" s="10">
        <f t="shared" si="8"/>
        <v>24</v>
      </c>
      <c r="AF108" s="10">
        <f t="shared" si="8"/>
        <v>25</v>
      </c>
      <c r="AG108" s="10">
        <f t="shared" si="8"/>
        <v>26</v>
      </c>
      <c r="AH108" s="10">
        <f t="shared" si="8"/>
        <v>27</v>
      </c>
      <c r="AI108" s="10">
        <f t="shared" si="8"/>
        <v>28</v>
      </c>
      <c r="AJ108" s="10">
        <f t="shared" si="8"/>
        <v>29</v>
      </c>
      <c r="AK108" s="10">
        <f t="shared" si="8"/>
        <v>30</v>
      </c>
      <c r="AL108" s="10">
        <f t="shared" si="8"/>
        <v>31</v>
      </c>
      <c r="AM108" s="10">
        <f t="shared" si="8"/>
        <v>32</v>
      </c>
      <c r="AN108" s="10">
        <f t="shared" si="8"/>
        <v>33</v>
      </c>
      <c r="AO108" s="10">
        <f t="shared" si="8"/>
        <v>34</v>
      </c>
      <c r="AP108" s="10">
        <f t="shared" si="8"/>
        <v>35</v>
      </c>
      <c r="AQ108" s="10">
        <f t="shared" si="8"/>
        <v>36</v>
      </c>
      <c r="AR108" s="10">
        <f t="shared" si="8"/>
        <v>37</v>
      </c>
      <c r="AS108" s="10">
        <f t="shared" si="8"/>
        <v>38</v>
      </c>
      <c r="AT108" s="10">
        <f t="shared" si="8"/>
        <v>39</v>
      </c>
      <c r="AU108" s="10">
        <f t="shared" si="8"/>
        <v>40</v>
      </c>
      <c r="AV108" s="10">
        <f t="shared" si="8"/>
        <v>41</v>
      </c>
      <c r="AW108" s="10">
        <f t="shared" si="8"/>
        <v>42</v>
      </c>
      <c r="AX108" s="10">
        <f t="shared" si="8"/>
        <v>43</v>
      </c>
      <c r="AY108" s="10">
        <f t="shared" si="8"/>
        <v>44</v>
      </c>
      <c r="AZ108" s="10">
        <f t="shared" si="8"/>
        <v>45</v>
      </c>
      <c r="BA108" s="10">
        <f t="shared" si="8"/>
        <v>46</v>
      </c>
      <c r="BB108" s="10">
        <f t="shared" si="8"/>
        <v>47</v>
      </c>
      <c r="BC108" s="10">
        <f t="shared" si="8"/>
        <v>48</v>
      </c>
      <c r="BD108" s="10">
        <f t="shared" si="8"/>
        <v>49</v>
      </c>
      <c r="BE108" s="10">
        <f t="shared" si="8"/>
        <v>50</v>
      </c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</row>
    <row r="109" ht="18.75" customHeight="1">
      <c r="A109" s="28"/>
      <c r="B109" s="10"/>
      <c r="C109" s="119">
        <v>1.0</v>
      </c>
      <c r="D109" s="124">
        <v>100.0</v>
      </c>
      <c r="E109" s="124">
        <f t="shared" ref="E109:E158" si="9">D109-D110</f>
        <v>100</v>
      </c>
      <c r="F109" s="124">
        <f t="shared" ref="F109:F158" si="10">E109*C109</f>
        <v>100</v>
      </c>
      <c r="G109" s="10"/>
      <c r="H109" s="116">
        <f>D109</f>
        <v>100</v>
      </c>
      <c r="I109" s="116">
        <f>D110</f>
        <v>0</v>
      </c>
      <c r="J109" s="116">
        <f>D111</f>
        <v>0</v>
      </c>
      <c r="K109" s="116">
        <f>D112</f>
        <v>0</v>
      </c>
      <c r="L109" s="116">
        <f>D113</f>
        <v>0</v>
      </c>
      <c r="M109" s="116">
        <f>D114</f>
        <v>0</v>
      </c>
      <c r="N109" s="116">
        <f>D115</f>
        <v>0</v>
      </c>
      <c r="O109" s="116">
        <f>D116</f>
        <v>0</v>
      </c>
      <c r="P109" s="116">
        <f>D117</f>
        <v>0</v>
      </c>
      <c r="Q109" s="116">
        <f>D118</f>
        <v>0</v>
      </c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</row>
    <row r="110" ht="18.75" customHeight="1">
      <c r="A110" s="28"/>
      <c r="B110" s="10"/>
      <c r="C110" s="119">
        <v>2.0</v>
      </c>
      <c r="D110" s="124">
        <f t="shared" ref="D110:D158" si="13">D109*D$107</f>
        <v>0</v>
      </c>
      <c r="E110" s="124">
        <f t="shared" si="9"/>
        <v>0</v>
      </c>
      <c r="F110" s="124">
        <f t="shared" si="10"/>
        <v>0</v>
      </c>
      <c r="G110" s="10">
        <v>1.0</v>
      </c>
      <c r="H110" s="125">
        <f t="shared" ref="H110:Q110" si="11">G110*(1+$N$8)</f>
        <v>1.1</v>
      </c>
      <c r="I110" s="125">
        <f t="shared" si="11"/>
        <v>1.21</v>
      </c>
      <c r="J110" s="125">
        <f t="shared" si="11"/>
        <v>1.331</v>
      </c>
      <c r="K110" s="125">
        <f t="shared" si="11"/>
        <v>1.4641</v>
      </c>
      <c r="L110" s="125">
        <f t="shared" si="11"/>
        <v>1.61051</v>
      </c>
      <c r="M110" s="125">
        <f t="shared" si="11"/>
        <v>1.771561</v>
      </c>
      <c r="N110" s="125">
        <f t="shared" si="11"/>
        <v>1.9487171</v>
      </c>
      <c r="O110" s="125">
        <f t="shared" si="11"/>
        <v>2.14358881</v>
      </c>
      <c r="P110" s="125">
        <f t="shared" si="11"/>
        <v>2.357947691</v>
      </c>
      <c r="Q110" s="125">
        <f t="shared" si="11"/>
        <v>2.59374246</v>
      </c>
      <c r="R110" s="10"/>
      <c r="S110" s="10"/>
      <c r="T110" s="125">
        <f>U120*(1+$N$8)</f>
        <v>3.452271214</v>
      </c>
      <c r="U110" s="125">
        <f t="shared" ref="U110:BE110" si="12">T110*(1+$N$8)</f>
        <v>3.797498336</v>
      </c>
      <c r="V110" s="125">
        <f t="shared" si="12"/>
        <v>4.177248169</v>
      </c>
      <c r="W110" s="125">
        <f t="shared" si="12"/>
        <v>4.594972986</v>
      </c>
      <c r="X110" s="125">
        <f t="shared" si="12"/>
        <v>5.054470285</v>
      </c>
      <c r="Y110" s="125">
        <f t="shared" si="12"/>
        <v>5.559917313</v>
      </c>
      <c r="Z110" s="125">
        <f t="shared" si="12"/>
        <v>6.115909045</v>
      </c>
      <c r="AA110" s="125">
        <f t="shared" si="12"/>
        <v>6.727499949</v>
      </c>
      <c r="AB110" s="125">
        <f t="shared" si="12"/>
        <v>7.400249944</v>
      </c>
      <c r="AC110" s="125">
        <f t="shared" si="12"/>
        <v>8.140274939</v>
      </c>
      <c r="AD110" s="125">
        <f t="shared" si="12"/>
        <v>8.954302433</v>
      </c>
      <c r="AE110" s="125">
        <f t="shared" si="12"/>
        <v>9.849732676</v>
      </c>
      <c r="AF110" s="125">
        <f t="shared" si="12"/>
        <v>10.83470594</v>
      </c>
      <c r="AG110" s="125">
        <f t="shared" si="12"/>
        <v>11.91817654</v>
      </c>
      <c r="AH110" s="125">
        <f t="shared" si="12"/>
        <v>13.10999419</v>
      </c>
      <c r="AI110" s="125">
        <f t="shared" si="12"/>
        <v>14.42099361</v>
      </c>
      <c r="AJ110" s="125">
        <f t="shared" si="12"/>
        <v>15.86309297</v>
      </c>
      <c r="AK110" s="125">
        <f t="shared" si="12"/>
        <v>17.44940227</v>
      </c>
      <c r="AL110" s="125">
        <f t="shared" si="12"/>
        <v>19.1943425</v>
      </c>
      <c r="AM110" s="125">
        <f t="shared" si="12"/>
        <v>21.11377675</v>
      </c>
      <c r="AN110" s="125">
        <f t="shared" si="12"/>
        <v>23.22515442</v>
      </c>
      <c r="AO110" s="125">
        <f t="shared" si="12"/>
        <v>25.54766986</v>
      </c>
      <c r="AP110" s="125">
        <f t="shared" si="12"/>
        <v>28.10243685</v>
      </c>
      <c r="AQ110" s="125">
        <f t="shared" si="12"/>
        <v>30.91268053</v>
      </c>
      <c r="AR110" s="125">
        <f t="shared" si="12"/>
        <v>34.00394859</v>
      </c>
      <c r="AS110" s="125">
        <f t="shared" si="12"/>
        <v>37.40434344</v>
      </c>
      <c r="AT110" s="125">
        <f t="shared" si="12"/>
        <v>41.14477779</v>
      </c>
      <c r="AU110" s="125">
        <f t="shared" si="12"/>
        <v>45.25925557</v>
      </c>
      <c r="AV110" s="125">
        <f t="shared" si="12"/>
        <v>49.78518112</v>
      </c>
      <c r="AW110" s="125">
        <f t="shared" si="12"/>
        <v>54.76369924</v>
      </c>
      <c r="AX110" s="125">
        <f t="shared" si="12"/>
        <v>60.24006916</v>
      </c>
      <c r="AY110" s="125">
        <f t="shared" si="12"/>
        <v>66.26407608</v>
      </c>
      <c r="AZ110" s="125">
        <f t="shared" si="12"/>
        <v>72.89048369</v>
      </c>
      <c r="BA110" s="125">
        <f t="shared" si="12"/>
        <v>80.17953205</v>
      </c>
      <c r="BB110" s="125">
        <f t="shared" si="12"/>
        <v>88.19748526</v>
      </c>
      <c r="BC110" s="125">
        <f t="shared" si="12"/>
        <v>97.01723378</v>
      </c>
      <c r="BD110" s="125">
        <f t="shared" si="12"/>
        <v>106.7189572</v>
      </c>
      <c r="BE110" s="125">
        <f t="shared" si="12"/>
        <v>117.3908529</v>
      </c>
      <c r="BF110" s="125"/>
      <c r="BG110" s="125"/>
      <c r="BH110" s="125"/>
      <c r="BI110" s="125"/>
      <c r="BJ110" s="125"/>
      <c r="BK110" s="125"/>
      <c r="BL110" s="125"/>
      <c r="BM110" s="125"/>
      <c r="BN110" s="125"/>
      <c r="BO110" s="125"/>
      <c r="BP110" s="125"/>
      <c r="BQ110" s="125"/>
      <c r="BR110" s="125"/>
      <c r="BS110" s="125"/>
      <c r="BT110" s="125"/>
      <c r="BU110" s="125"/>
      <c r="BV110" s="125"/>
      <c r="BW110" s="125"/>
      <c r="BX110" s="125"/>
      <c r="BY110" s="125"/>
    </row>
    <row r="111" ht="18.75" customHeight="1">
      <c r="A111" s="28"/>
      <c r="B111" s="10"/>
      <c r="C111" s="119">
        <v>3.0</v>
      </c>
      <c r="D111" s="124">
        <f t="shared" si="13"/>
        <v>0</v>
      </c>
      <c r="E111" s="124">
        <f t="shared" si="9"/>
        <v>0</v>
      </c>
      <c r="F111" s="124">
        <f t="shared" si="10"/>
        <v>0</v>
      </c>
      <c r="G111" s="116">
        <f>-D10/G110</f>
        <v>-200</v>
      </c>
      <c r="H111" s="116">
        <f t="shared" ref="H111:P111" si="14">C22/H110</f>
        <v>90.90909091</v>
      </c>
      <c r="I111" s="116">
        <f t="shared" si="14"/>
        <v>54.54545455</v>
      </c>
      <c r="J111" s="116">
        <f t="shared" si="14"/>
        <v>33.53869271</v>
      </c>
      <c r="K111" s="116">
        <f t="shared" si="14"/>
        <v>21.13953965</v>
      </c>
      <c r="L111" s="116">
        <f t="shared" si="14"/>
        <v>13.65939485</v>
      </c>
      <c r="M111" s="116">
        <f t="shared" si="14"/>
        <v>9.047131654</v>
      </c>
      <c r="N111" s="116">
        <f t="shared" si="14"/>
        <v>6.141083304</v>
      </c>
      <c r="O111" s="116">
        <f t="shared" si="14"/>
        <v>4.270844298</v>
      </c>
      <c r="P111" s="116">
        <f t="shared" si="14"/>
        <v>3.04212011</v>
      </c>
      <c r="Q111" s="116">
        <f>$L$22/Q110</f>
        <v>2.218596686</v>
      </c>
      <c r="R111" s="116">
        <f>$L$22/U119</f>
        <v>2.016906078</v>
      </c>
      <c r="S111" s="116">
        <f>$L$22/U120</f>
        <v>1.83355098</v>
      </c>
      <c r="T111" s="116">
        <f t="shared" ref="T111:BE111" si="15">$L$22/T110</f>
        <v>1.666864527</v>
      </c>
      <c r="U111" s="116">
        <f t="shared" si="15"/>
        <v>1.515331389</v>
      </c>
      <c r="V111" s="116">
        <f t="shared" si="15"/>
        <v>1.37757399</v>
      </c>
      <c r="W111" s="116">
        <f t="shared" si="15"/>
        <v>1.252339991</v>
      </c>
      <c r="X111" s="116">
        <f t="shared" si="15"/>
        <v>1.138490901</v>
      </c>
      <c r="Y111" s="116">
        <f t="shared" si="15"/>
        <v>1.034991728</v>
      </c>
      <c r="Z111" s="116">
        <f t="shared" si="15"/>
        <v>0.9409015707</v>
      </c>
      <c r="AA111" s="116">
        <f t="shared" si="15"/>
        <v>0.8553650643</v>
      </c>
      <c r="AB111" s="116">
        <f t="shared" si="15"/>
        <v>0.7776046039</v>
      </c>
      <c r="AC111" s="116">
        <f t="shared" si="15"/>
        <v>0.7069132762</v>
      </c>
      <c r="AD111" s="116">
        <f t="shared" si="15"/>
        <v>0.642648433</v>
      </c>
      <c r="AE111" s="116">
        <f t="shared" si="15"/>
        <v>0.5842258481</v>
      </c>
      <c r="AF111" s="116">
        <f t="shared" si="15"/>
        <v>0.5311144074</v>
      </c>
      <c r="AG111" s="116">
        <f t="shared" si="15"/>
        <v>0.4828312795</v>
      </c>
      <c r="AH111" s="116">
        <f t="shared" si="15"/>
        <v>0.4389375268</v>
      </c>
      <c r="AI111" s="116">
        <f t="shared" si="15"/>
        <v>0.3990341152</v>
      </c>
      <c r="AJ111" s="116">
        <f t="shared" si="15"/>
        <v>0.3627582866</v>
      </c>
      <c r="AK111" s="116">
        <f t="shared" si="15"/>
        <v>0.3297802605</v>
      </c>
      <c r="AL111" s="116">
        <f t="shared" si="15"/>
        <v>0.2998002369</v>
      </c>
      <c r="AM111" s="116">
        <f t="shared" si="15"/>
        <v>0.2725456699</v>
      </c>
      <c r="AN111" s="116">
        <f t="shared" si="15"/>
        <v>0.2477687908</v>
      </c>
      <c r="AO111" s="116">
        <f t="shared" si="15"/>
        <v>0.2252443553</v>
      </c>
      <c r="AP111" s="116">
        <f t="shared" si="15"/>
        <v>0.2047675957</v>
      </c>
      <c r="AQ111" s="116">
        <f t="shared" si="15"/>
        <v>0.1861523597</v>
      </c>
      <c r="AR111" s="116">
        <f t="shared" si="15"/>
        <v>0.1692294179</v>
      </c>
      <c r="AS111" s="116">
        <f t="shared" si="15"/>
        <v>0.1538449254</v>
      </c>
      <c r="AT111" s="116">
        <f t="shared" si="15"/>
        <v>0.1398590231</v>
      </c>
      <c r="AU111" s="116">
        <f t="shared" si="15"/>
        <v>0.1271445664</v>
      </c>
      <c r="AV111" s="116">
        <f t="shared" si="15"/>
        <v>0.1155859695</v>
      </c>
      <c r="AW111" s="116">
        <f t="shared" si="15"/>
        <v>0.1050781541</v>
      </c>
      <c r="AX111" s="116">
        <f t="shared" si="15"/>
        <v>0.09552559462</v>
      </c>
      <c r="AY111" s="116">
        <f t="shared" si="15"/>
        <v>0.08684144965</v>
      </c>
      <c r="AZ111" s="116">
        <f t="shared" si="15"/>
        <v>0.07894677241</v>
      </c>
      <c r="BA111" s="116">
        <f t="shared" si="15"/>
        <v>0.0717697931</v>
      </c>
      <c r="BB111" s="116">
        <f t="shared" si="15"/>
        <v>0.06524526646</v>
      </c>
      <c r="BC111" s="116">
        <f t="shared" si="15"/>
        <v>0.0593138786</v>
      </c>
      <c r="BD111" s="116">
        <f t="shared" si="15"/>
        <v>0.05392170781</v>
      </c>
      <c r="BE111" s="116">
        <f t="shared" si="15"/>
        <v>0.04901973438</v>
      </c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</row>
    <row r="112" ht="18.75" customHeight="1">
      <c r="A112" s="28"/>
      <c r="B112" s="10"/>
      <c r="C112" s="119">
        <v>4.0</v>
      </c>
      <c r="D112" s="124">
        <f t="shared" si="13"/>
        <v>0</v>
      </c>
      <c r="E112" s="124">
        <f t="shared" si="9"/>
        <v>0</v>
      </c>
      <c r="F112" s="124">
        <f t="shared" si="10"/>
        <v>0</v>
      </c>
      <c r="G112" s="10"/>
      <c r="H112" s="116">
        <f t="shared" ref="H112:Q112" si="16">H111+G111</f>
        <v>-109.0909091</v>
      </c>
      <c r="I112" s="116">
        <f t="shared" si="16"/>
        <v>145.4545455</v>
      </c>
      <c r="J112" s="116">
        <f t="shared" si="16"/>
        <v>88.08414726</v>
      </c>
      <c r="K112" s="116">
        <f t="shared" si="16"/>
        <v>54.67823236</v>
      </c>
      <c r="L112" s="116">
        <f t="shared" si="16"/>
        <v>34.7989345</v>
      </c>
      <c r="M112" s="116">
        <f t="shared" si="16"/>
        <v>22.7065265</v>
      </c>
      <c r="N112" s="116">
        <f t="shared" si="16"/>
        <v>15.18821496</v>
      </c>
      <c r="O112" s="116">
        <f t="shared" si="16"/>
        <v>10.4119276</v>
      </c>
      <c r="P112" s="116">
        <f t="shared" si="16"/>
        <v>7.312964408</v>
      </c>
      <c r="Q112" s="116">
        <f t="shared" si="16"/>
        <v>5.260716796</v>
      </c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</row>
    <row r="113" ht="15.0" customHeight="1">
      <c r="A113" s="28"/>
      <c r="B113" s="10"/>
      <c r="C113" s="119">
        <v>5.0</v>
      </c>
      <c r="D113" s="124">
        <f t="shared" si="13"/>
        <v>0</v>
      </c>
      <c r="E113" s="124">
        <f t="shared" si="9"/>
        <v>0</v>
      </c>
      <c r="F113" s="124">
        <f t="shared" si="10"/>
        <v>0</v>
      </c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</row>
    <row r="114" ht="18.75" customHeight="1">
      <c r="A114" s="28"/>
      <c r="B114" s="10"/>
      <c r="C114" s="119">
        <v>6.0</v>
      </c>
      <c r="D114" s="124">
        <f t="shared" si="13"/>
        <v>0</v>
      </c>
      <c r="E114" s="124">
        <f t="shared" si="9"/>
        <v>0</v>
      </c>
      <c r="F114" s="124">
        <f t="shared" si="10"/>
        <v>0</v>
      </c>
      <c r="G114" s="10"/>
      <c r="H114" s="10">
        <f t="shared" ref="H114:Q114" si="17">IF(H112&gt;0,1,0)</f>
        <v>0</v>
      </c>
      <c r="I114" s="10">
        <f t="shared" si="17"/>
        <v>1</v>
      </c>
      <c r="J114" s="10">
        <f t="shared" si="17"/>
        <v>1</v>
      </c>
      <c r="K114" s="10">
        <f t="shared" si="17"/>
        <v>1</v>
      </c>
      <c r="L114" s="10">
        <f t="shared" si="17"/>
        <v>1</v>
      </c>
      <c r="M114" s="10">
        <f t="shared" si="17"/>
        <v>1</v>
      </c>
      <c r="N114" s="10">
        <f t="shared" si="17"/>
        <v>1</v>
      </c>
      <c r="O114" s="10">
        <f t="shared" si="17"/>
        <v>1</v>
      </c>
      <c r="P114" s="10">
        <f t="shared" si="17"/>
        <v>1</v>
      </c>
      <c r="Q114" s="10">
        <f t="shared" si="17"/>
        <v>1</v>
      </c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</row>
    <row r="115" ht="15.0" customHeight="1">
      <c r="A115" s="28"/>
      <c r="B115" s="10"/>
      <c r="C115" s="119">
        <v>7.0</v>
      </c>
      <c r="D115" s="124">
        <f t="shared" si="13"/>
        <v>0</v>
      </c>
      <c r="E115" s="124">
        <f t="shared" si="9"/>
        <v>0</v>
      </c>
      <c r="F115" s="124">
        <f t="shared" si="10"/>
        <v>0</v>
      </c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</row>
    <row r="116" ht="18.75" customHeight="1">
      <c r="A116" s="28"/>
      <c r="B116" s="10"/>
      <c r="C116" s="119">
        <v>8.0</v>
      </c>
      <c r="D116" s="124">
        <f t="shared" si="13"/>
        <v>0</v>
      </c>
      <c r="E116" s="124">
        <f t="shared" si="9"/>
        <v>0</v>
      </c>
      <c r="F116" s="124">
        <f t="shared" si="10"/>
        <v>0</v>
      </c>
      <c r="G116" s="10"/>
      <c r="H116" s="10">
        <f t="shared" ref="H116:Q116" si="18">H114-G114</f>
        <v>0</v>
      </c>
      <c r="I116" s="10">
        <f t="shared" si="18"/>
        <v>1</v>
      </c>
      <c r="J116" s="10">
        <f t="shared" si="18"/>
        <v>0</v>
      </c>
      <c r="K116" s="10">
        <f t="shared" si="18"/>
        <v>0</v>
      </c>
      <c r="L116" s="10">
        <f t="shared" si="18"/>
        <v>0</v>
      </c>
      <c r="M116" s="10">
        <f t="shared" si="18"/>
        <v>0</v>
      </c>
      <c r="N116" s="10">
        <f t="shared" si="18"/>
        <v>0</v>
      </c>
      <c r="O116" s="10">
        <f t="shared" si="18"/>
        <v>0</v>
      </c>
      <c r="P116" s="10">
        <f t="shared" si="18"/>
        <v>0</v>
      </c>
      <c r="Q116" s="10">
        <f t="shared" si="18"/>
        <v>0</v>
      </c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</row>
    <row r="117" ht="15.0" customHeight="1">
      <c r="A117" s="28"/>
      <c r="B117" s="10"/>
      <c r="C117" s="119">
        <v>9.0</v>
      </c>
      <c r="D117" s="124">
        <f t="shared" si="13"/>
        <v>0</v>
      </c>
      <c r="E117" s="124">
        <f t="shared" si="9"/>
        <v>0</v>
      </c>
      <c r="F117" s="124">
        <f t="shared" si="10"/>
        <v>0</v>
      </c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</row>
    <row r="118" ht="18.75" customHeight="1">
      <c r="A118" s="28"/>
      <c r="B118" s="86"/>
      <c r="C118" s="119">
        <v>10.0</v>
      </c>
      <c r="D118" s="124">
        <f t="shared" si="13"/>
        <v>0</v>
      </c>
      <c r="E118" s="124">
        <f t="shared" si="9"/>
        <v>0</v>
      </c>
      <c r="F118" s="124">
        <f t="shared" si="10"/>
        <v>0</v>
      </c>
      <c r="G118" s="10"/>
      <c r="H118" s="10">
        <f t="shared" ref="H118:Q118" si="19">H116*H108</f>
        <v>0</v>
      </c>
      <c r="I118" s="10">
        <f t="shared" si="19"/>
        <v>2</v>
      </c>
      <c r="J118" s="10">
        <f t="shared" si="19"/>
        <v>0</v>
      </c>
      <c r="K118" s="10">
        <f t="shared" si="19"/>
        <v>0</v>
      </c>
      <c r="L118" s="10">
        <f t="shared" si="19"/>
        <v>0</v>
      </c>
      <c r="M118" s="10">
        <f t="shared" si="19"/>
        <v>0</v>
      </c>
      <c r="N118" s="10">
        <f t="shared" si="19"/>
        <v>0</v>
      </c>
      <c r="O118" s="10">
        <f t="shared" si="19"/>
        <v>0</v>
      </c>
      <c r="P118" s="10">
        <f t="shared" si="19"/>
        <v>0</v>
      </c>
      <c r="Q118" s="10">
        <f t="shared" si="19"/>
        <v>0</v>
      </c>
      <c r="R118" s="10">
        <f>SUM(H118:Q118)</f>
        <v>2</v>
      </c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</row>
    <row r="119" ht="18.75" customHeight="1">
      <c r="A119" s="28"/>
      <c r="B119" s="86">
        <f t="shared" ref="B119:B158" si="20">M$19/100*D119</f>
        <v>0</v>
      </c>
      <c r="C119" s="119">
        <f t="shared" ref="C119:C158" si="21">C118+1</f>
        <v>11</v>
      </c>
      <c r="D119" s="124">
        <f t="shared" si="13"/>
        <v>0</v>
      </c>
      <c r="E119" s="124">
        <f t="shared" si="9"/>
        <v>0</v>
      </c>
      <c r="F119" s="124">
        <f t="shared" si="10"/>
        <v>0</v>
      </c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25">
        <f>Q110*(1+$N$8)</f>
        <v>2.853116706</v>
      </c>
      <c r="V119" s="10">
        <f t="shared" ref="V119:V158" si="23">B119/U119</f>
        <v>0</v>
      </c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</row>
    <row r="120" ht="18.75" customHeight="1">
      <c r="A120" s="28"/>
      <c r="B120" s="86">
        <f t="shared" si="20"/>
        <v>0</v>
      </c>
      <c r="C120" s="119">
        <f t="shared" si="21"/>
        <v>12</v>
      </c>
      <c r="D120" s="124">
        <f t="shared" si="13"/>
        <v>0</v>
      </c>
      <c r="E120" s="124">
        <f t="shared" si="9"/>
        <v>0</v>
      </c>
      <c r="F120" s="124">
        <f t="shared" si="10"/>
        <v>0</v>
      </c>
      <c r="G120" s="116">
        <f>G111</f>
        <v>-200</v>
      </c>
      <c r="H120" s="86">
        <f t="shared" ref="H120:Q120" si="22">C22</f>
        <v>100</v>
      </c>
      <c r="I120" s="86">
        <f t="shared" si="22"/>
        <v>66</v>
      </c>
      <c r="J120" s="86">
        <f t="shared" si="22"/>
        <v>44.64</v>
      </c>
      <c r="K120" s="86">
        <f t="shared" si="22"/>
        <v>30.9504</v>
      </c>
      <c r="L120" s="86">
        <f t="shared" si="22"/>
        <v>21.998592</v>
      </c>
      <c r="M120" s="86">
        <f t="shared" si="22"/>
        <v>16.0275456</v>
      </c>
      <c r="N120" s="86">
        <f t="shared" si="22"/>
        <v>11.96723405</v>
      </c>
      <c r="O120" s="86">
        <f t="shared" si="22"/>
        <v>9.154934047</v>
      </c>
      <c r="P120" s="86">
        <f t="shared" si="22"/>
        <v>7.173160088</v>
      </c>
      <c r="Q120" s="86">
        <f t="shared" si="22"/>
        <v>5.754468426</v>
      </c>
      <c r="R120" s="10"/>
      <c r="S120" s="10"/>
      <c r="T120" s="10"/>
      <c r="U120" s="125">
        <f t="shared" ref="U120:U158" si="25">U119*(1+$N$8)</f>
        <v>3.138428377</v>
      </c>
      <c r="V120" s="10">
        <f t="shared" si="23"/>
        <v>0</v>
      </c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</row>
    <row r="121" ht="18.75" customHeight="1">
      <c r="A121" s="28"/>
      <c r="B121" s="86">
        <f t="shared" si="20"/>
        <v>0</v>
      </c>
      <c r="C121" s="119">
        <f t="shared" si="21"/>
        <v>13</v>
      </c>
      <c r="D121" s="124">
        <f t="shared" si="13"/>
        <v>0</v>
      </c>
      <c r="E121" s="124">
        <f t="shared" si="9"/>
        <v>0</v>
      </c>
      <c r="F121" s="124">
        <f t="shared" si="10"/>
        <v>0</v>
      </c>
      <c r="G121" s="10"/>
      <c r="H121" s="116">
        <f>H120+G120</f>
        <v>-100</v>
      </c>
      <c r="I121" s="116">
        <f t="shared" ref="I121:Q121" si="24">I120+H121</f>
        <v>-34</v>
      </c>
      <c r="J121" s="116">
        <f t="shared" si="24"/>
        <v>10.64</v>
      </c>
      <c r="K121" s="116">
        <f t="shared" si="24"/>
        <v>41.5904</v>
      </c>
      <c r="L121" s="116">
        <f t="shared" si="24"/>
        <v>63.588992</v>
      </c>
      <c r="M121" s="116">
        <f t="shared" si="24"/>
        <v>79.6165376</v>
      </c>
      <c r="N121" s="116">
        <f t="shared" si="24"/>
        <v>91.58377165</v>
      </c>
      <c r="O121" s="116">
        <f t="shared" si="24"/>
        <v>100.7387057</v>
      </c>
      <c r="P121" s="116">
        <f t="shared" si="24"/>
        <v>107.9118658</v>
      </c>
      <c r="Q121" s="116">
        <f t="shared" si="24"/>
        <v>113.6663342</v>
      </c>
      <c r="R121" s="10"/>
      <c r="S121" s="10"/>
      <c r="T121" s="10"/>
      <c r="U121" s="125">
        <f t="shared" si="25"/>
        <v>3.452271214</v>
      </c>
      <c r="V121" s="10">
        <f t="shared" si="23"/>
        <v>0</v>
      </c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</row>
    <row r="122" ht="18.75" customHeight="1">
      <c r="A122" s="28"/>
      <c r="B122" s="86">
        <f t="shared" si="20"/>
        <v>0</v>
      </c>
      <c r="C122" s="119">
        <f t="shared" si="21"/>
        <v>14</v>
      </c>
      <c r="D122" s="124">
        <f t="shared" si="13"/>
        <v>0</v>
      </c>
      <c r="E122" s="124">
        <f t="shared" si="9"/>
        <v>0</v>
      </c>
      <c r="F122" s="124">
        <f t="shared" si="10"/>
        <v>0</v>
      </c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25">
        <f t="shared" si="25"/>
        <v>3.797498336</v>
      </c>
      <c r="V122" s="10">
        <f t="shared" si="23"/>
        <v>0</v>
      </c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</row>
    <row r="123" ht="18.75" customHeight="1">
      <c r="A123" s="28"/>
      <c r="B123" s="86">
        <f t="shared" si="20"/>
        <v>0</v>
      </c>
      <c r="C123" s="119">
        <f t="shared" si="21"/>
        <v>15</v>
      </c>
      <c r="D123" s="124">
        <f t="shared" si="13"/>
        <v>0</v>
      </c>
      <c r="E123" s="124">
        <f t="shared" si="9"/>
        <v>0</v>
      </c>
      <c r="F123" s="124">
        <f t="shared" si="10"/>
        <v>0</v>
      </c>
      <c r="G123" s="10"/>
      <c r="H123" s="10">
        <f>IF(H121&gt;-0.0000001,1,0)</f>
        <v>0</v>
      </c>
      <c r="I123" s="10">
        <f t="shared" ref="I123:Q123" si="26">IF(I121&gt;0,1,0)</f>
        <v>0</v>
      </c>
      <c r="J123" s="10">
        <f t="shared" si="26"/>
        <v>1</v>
      </c>
      <c r="K123" s="10">
        <f t="shared" si="26"/>
        <v>1</v>
      </c>
      <c r="L123" s="10">
        <f t="shared" si="26"/>
        <v>1</v>
      </c>
      <c r="M123" s="10">
        <f t="shared" si="26"/>
        <v>1</v>
      </c>
      <c r="N123" s="10">
        <f t="shared" si="26"/>
        <v>1</v>
      </c>
      <c r="O123" s="10">
        <f t="shared" si="26"/>
        <v>1</v>
      </c>
      <c r="P123" s="10">
        <f t="shared" si="26"/>
        <v>1</v>
      </c>
      <c r="Q123" s="10">
        <f t="shared" si="26"/>
        <v>1</v>
      </c>
      <c r="R123" s="10"/>
      <c r="S123" s="10"/>
      <c r="T123" s="10"/>
      <c r="U123" s="125">
        <f t="shared" si="25"/>
        <v>4.177248169</v>
      </c>
      <c r="V123" s="10">
        <f t="shared" si="23"/>
        <v>0</v>
      </c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</row>
    <row r="124" ht="18.75" customHeight="1">
      <c r="A124" s="28"/>
      <c r="B124" s="86">
        <f t="shared" si="20"/>
        <v>0</v>
      </c>
      <c r="C124" s="119">
        <f t="shared" si="21"/>
        <v>16</v>
      </c>
      <c r="D124" s="124">
        <f t="shared" si="13"/>
        <v>0</v>
      </c>
      <c r="E124" s="124">
        <f t="shared" si="9"/>
        <v>0</v>
      </c>
      <c r="F124" s="124">
        <f t="shared" si="10"/>
        <v>0</v>
      </c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25">
        <f t="shared" si="25"/>
        <v>4.594972986</v>
      </c>
      <c r="V124" s="10">
        <f t="shared" si="23"/>
        <v>0</v>
      </c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</row>
    <row r="125" ht="18.75" customHeight="1">
      <c r="A125" s="28"/>
      <c r="B125" s="86">
        <f t="shared" si="20"/>
        <v>0</v>
      </c>
      <c r="C125" s="119">
        <f t="shared" si="21"/>
        <v>17</v>
      </c>
      <c r="D125" s="124">
        <f t="shared" si="13"/>
        <v>0</v>
      </c>
      <c r="E125" s="124">
        <f t="shared" si="9"/>
        <v>0</v>
      </c>
      <c r="F125" s="124">
        <f t="shared" si="10"/>
        <v>0</v>
      </c>
      <c r="G125" s="10"/>
      <c r="H125" s="10">
        <f t="shared" ref="H125:Q125" si="27">H123-G123</f>
        <v>0</v>
      </c>
      <c r="I125" s="10">
        <f t="shared" si="27"/>
        <v>0</v>
      </c>
      <c r="J125" s="10">
        <f t="shared" si="27"/>
        <v>1</v>
      </c>
      <c r="K125" s="10">
        <f t="shared" si="27"/>
        <v>0</v>
      </c>
      <c r="L125" s="10">
        <f t="shared" si="27"/>
        <v>0</v>
      </c>
      <c r="M125" s="10">
        <f t="shared" si="27"/>
        <v>0</v>
      </c>
      <c r="N125" s="10">
        <f t="shared" si="27"/>
        <v>0</v>
      </c>
      <c r="O125" s="10">
        <f t="shared" si="27"/>
        <v>0</v>
      </c>
      <c r="P125" s="10">
        <f t="shared" si="27"/>
        <v>0</v>
      </c>
      <c r="Q125" s="10">
        <f t="shared" si="27"/>
        <v>0</v>
      </c>
      <c r="R125" s="10"/>
      <c r="S125" s="10"/>
      <c r="T125" s="10"/>
      <c r="U125" s="125">
        <f t="shared" si="25"/>
        <v>5.054470285</v>
      </c>
      <c r="V125" s="10">
        <f t="shared" si="23"/>
        <v>0</v>
      </c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</row>
    <row r="126" ht="18.75" customHeight="1">
      <c r="A126" s="28"/>
      <c r="B126" s="86">
        <f t="shared" si="20"/>
        <v>0</v>
      </c>
      <c r="C126" s="119">
        <f t="shared" si="21"/>
        <v>18</v>
      </c>
      <c r="D126" s="124">
        <f t="shared" si="13"/>
        <v>0</v>
      </c>
      <c r="E126" s="124">
        <f t="shared" si="9"/>
        <v>0</v>
      </c>
      <c r="F126" s="124">
        <f t="shared" si="10"/>
        <v>0</v>
      </c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25">
        <f t="shared" si="25"/>
        <v>5.559917313</v>
      </c>
      <c r="V126" s="10">
        <f t="shared" si="23"/>
        <v>0</v>
      </c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</row>
    <row r="127" ht="18.75" customHeight="1">
      <c r="A127" s="28"/>
      <c r="B127" s="86">
        <f t="shared" si="20"/>
        <v>0</v>
      </c>
      <c r="C127" s="119">
        <f t="shared" si="21"/>
        <v>19</v>
      </c>
      <c r="D127" s="124">
        <f t="shared" si="13"/>
        <v>0</v>
      </c>
      <c r="E127" s="124">
        <f t="shared" si="9"/>
        <v>0</v>
      </c>
      <c r="F127" s="124">
        <f t="shared" si="10"/>
        <v>0</v>
      </c>
      <c r="G127" s="10"/>
      <c r="H127" s="10">
        <f t="shared" ref="H127:Q127" si="28">H125*H108</f>
        <v>0</v>
      </c>
      <c r="I127" s="10">
        <f t="shared" si="28"/>
        <v>0</v>
      </c>
      <c r="J127" s="10">
        <f t="shared" si="28"/>
        <v>3</v>
      </c>
      <c r="K127" s="10">
        <f t="shared" si="28"/>
        <v>0</v>
      </c>
      <c r="L127" s="10">
        <f t="shared" si="28"/>
        <v>0</v>
      </c>
      <c r="M127" s="10">
        <f t="shared" si="28"/>
        <v>0</v>
      </c>
      <c r="N127" s="10">
        <f t="shared" si="28"/>
        <v>0</v>
      </c>
      <c r="O127" s="10">
        <f t="shared" si="28"/>
        <v>0</v>
      </c>
      <c r="P127" s="10">
        <f t="shared" si="28"/>
        <v>0</v>
      </c>
      <c r="Q127" s="10">
        <f t="shared" si="28"/>
        <v>0</v>
      </c>
      <c r="R127" s="10">
        <f>SUM(H127:Q127)</f>
        <v>3</v>
      </c>
      <c r="S127" s="10"/>
      <c r="T127" s="10"/>
      <c r="U127" s="125">
        <f t="shared" si="25"/>
        <v>6.115909045</v>
      </c>
      <c r="V127" s="10">
        <f t="shared" si="23"/>
        <v>0</v>
      </c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</row>
    <row r="128" ht="18.75" customHeight="1">
      <c r="A128" s="28"/>
      <c r="B128" s="86">
        <f t="shared" si="20"/>
        <v>0</v>
      </c>
      <c r="C128" s="119">
        <f t="shared" si="21"/>
        <v>20</v>
      </c>
      <c r="D128" s="124">
        <f t="shared" si="13"/>
        <v>0</v>
      </c>
      <c r="E128" s="124">
        <f t="shared" si="9"/>
        <v>0</v>
      </c>
      <c r="F128" s="124">
        <f t="shared" si="10"/>
        <v>0</v>
      </c>
      <c r="G128" s="10"/>
      <c r="H128" s="10">
        <v>1.0</v>
      </c>
      <c r="I128" s="10">
        <f t="shared" ref="I128:Q128" si="29">H128+1</f>
        <v>2</v>
      </c>
      <c r="J128" s="10">
        <f t="shared" si="29"/>
        <v>3</v>
      </c>
      <c r="K128" s="10">
        <f t="shared" si="29"/>
        <v>4</v>
      </c>
      <c r="L128" s="10">
        <f t="shared" si="29"/>
        <v>5</v>
      </c>
      <c r="M128" s="10">
        <f t="shared" si="29"/>
        <v>6</v>
      </c>
      <c r="N128" s="10">
        <f t="shared" si="29"/>
        <v>7</v>
      </c>
      <c r="O128" s="10">
        <f t="shared" si="29"/>
        <v>8</v>
      </c>
      <c r="P128" s="10">
        <f t="shared" si="29"/>
        <v>9</v>
      </c>
      <c r="Q128" s="10">
        <f t="shared" si="29"/>
        <v>10</v>
      </c>
      <c r="R128" s="10"/>
      <c r="S128" s="10"/>
      <c r="T128" s="10"/>
      <c r="U128" s="125">
        <f t="shared" si="25"/>
        <v>6.727499949</v>
      </c>
      <c r="V128" s="10">
        <f t="shared" si="23"/>
        <v>0</v>
      </c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</row>
    <row r="129" ht="18.75" customHeight="1">
      <c r="A129" s="28"/>
      <c r="B129" s="86">
        <f t="shared" si="20"/>
        <v>0</v>
      </c>
      <c r="C129" s="119">
        <f t="shared" si="21"/>
        <v>21</v>
      </c>
      <c r="D129" s="124">
        <f t="shared" si="13"/>
        <v>0</v>
      </c>
      <c r="E129" s="124">
        <f t="shared" si="9"/>
        <v>0</v>
      </c>
      <c r="F129" s="124">
        <f t="shared" si="10"/>
        <v>0</v>
      </c>
      <c r="G129" s="10"/>
      <c r="H129" s="115">
        <f>1-H121/(G120+H121)</f>
        <v>0.6666666667</v>
      </c>
      <c r="I129" s="115">
        <f t="shared" ref="I129:Q129" si="30">1-I121/(-H121+I121)</f>
        <v>1.515151515</v>
      </c>
      <c r="J129" s="115">
        <f t="shared" si="30"/>
        <v>0.7616487455</v>
      </c>
      <c r="K129" s="115">
        <f t="shared" si="30"/>
        <v>-0.3437758478</v>
      </c>
      <c r="L129" s="115">
        <f t="shared" si="30"/>
        <v>-1.890593725</v>
      </c>
      <c r="M129" s="115">
        <f t="shared" si="30"/>
        <v>-3.967481584</v>
      </c>
      <c r="N129" s="115">
        <f t="shared" si="30"/>
        <v>-6.652877121</v>
      </c>
      <c r="O129" s="115">
        <f t="shared" si="30"/>
        <v>-10.00376094</v>
      </c>
      <c r="P129" s="115">
        <f t="shared" si="30"/>
        <v>-14.04383904</v>
      </c>
      <c r="Q129" s="115">
        <f t="shared" si="30"/>
        <v>-18.75270795</v>
      </c>
      <c r="R129" s="115">
        <f>LOOKUP(R127,H128:Q129)</f>
        <v>0.7616487455</v>
      </c>
      <c r="S129" s="10"/>
      <c r="T129" s="10"/>
      <c r="U129" s="125">
        <f t="shared" si="25"/>
        <v>7.400249944</v>
      </c>
      <c r="V129" s="10">
        <f t="shared" si="23"/>
        <v>0</v>
      </c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</row>
    <row r="130" ht="18.75" customHeight="1">
      <c r="A130" s="28"/>
      <c r="B130" s="86">
        <f t="shared" si="20"/>
        <v>0</v>
      </c>
      <c r="C130" s="119">
        <f t="shared" si="21"/>
        <v>22</v>
      </c>
      <c r="D130" s="124">
        <f t="shared" si="13"/>
        <v>0</v>
      </c>
      <c r="E130" s="124">
        <f t="shared" si="9"/>
        <v>0</v>
      </c>
      <c r="F130" s="124">
        <f t="shared" si="10"/>
        <v>0</v>
      </c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25">
        <f t="shared" si="25"/>
        <v>8.140274939</v>
      </c>
      <c r="V130" s="10">
        <f t="shared" si="23"/>
        <v>0</v>
      </c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</row>
    <row r="131" ht="18.75" customHeight="1">
      <c r="A131" s="28"/>
      <c r="B131" s="86">
        <f t="shared" si="20"/>
        <v>0</v>
      </c>
      <c r="C131" s="119">
        <f t="shared" si="21"/>
        <v>23</v>
      </c>
      <c r="D131" s="124">
        <f t="shared" si="13"/>
        <v>0</v>
      </c>
      <c r="E131" s="124">
        <f t="shared" si="9"/>
        <v>0</v>
      </c>
      <c r="F131" s="124">
        <f t="shared" si="10"/>
        <v>0</v>
      </c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15">
        <f>R127+R129</f>
        <v>3.761648746</v>
      </c>
      <c r="S131" s="10"/>
      <c r="T131" s="10"/>
      <c r="U131" s="125">
        <f t="shared" si="25"/>
        <v>8.954302433</v>
      </c>
      <c r="V131" s="10">
        <f t="shared" si="23"/>
        <v>0</v>
      </c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</row>
    <row r="132" ht="18.75" customHeight="1">
      <c r="A132" s="28"/>
      <c r="B132" s="86">
        <f t="shared" si="20"/>
        <v>0</v>
      </c>
      <c r="C132" s="119">
        <f t="shared" si="21"/>
        <v>24</v>
      </c>
      <c r="D132" s="124">
        <f t="shared" si="13"/>
        <v>0</v>
      </c>
      <c r="E132" s="124">
        <f t="shared" si="9"/>
        <v>0</v>
      </c>
      <c r="F132" s="124">
        <f t="shared" si="10"/>
        <v>0</v>
      </c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25">
        <f t="shared" si="25"/>
        <v>9.849732676</v>
      </c>
      <c r="V132" s="10">
        <f t="shared" si="23"/>
        <v>0</v>
      </c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</row>
    <row r="133" ht="18.75" customHeight="1">
      <c r="A133" s="28"/>
      <c r="B133" s="86">
        <f t="shared" si="20"/>
        <v>0</v>
      </c>
      <c r="C133" s="119">
        <f t="shared" si="21"/>
        <v>25</v>
      </c>
      <c r="D133" s="124">
        <f t="shared" si="13"/>
        <v>0</v>
      </c>
      <c r="E133" s="124">
        <f t="shared" si="9"/>
        <v>0</v>
      </c>
      <c r="F133" s="124">
        <f t="shared" si="10"/>
        <v>0</v>
      </c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25">
        <f t="shared" si="25"/>
        <v>10.83470594</v>
      </c>
      <c r="V133" s="10">
        <f t="shared" si="23"/>
        <v>0</v>
      </c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</row>
    <row r="134" ht="18.75" customHeight="1">
      <c r="A134" s="28"/>
      <c r="B134" s="86">
        <f t="shared" si="20"/>
        <v>0</v>
      </c>
      <c r="C134" s="119">
        <f t="shared" si="21"/>
        <v>26</v>
      </c>
      <c r="D134" s="124">
        <f t="shared" si="13"/>
        <v>0</v>
      </c>
      <c r="E134" s="124">
        <f t="shared" si="9"/>
        <v>0</v>
      </c>
      <c r="F134" s="124">
        <f t="shared" si="10"/>
        <v>0</v>
      </c>
      <c r="G134" s="116">
        <f>G120</f>
        <v>-200</v>
      </c>
      <c r="H134" s="86">
        <f t="shared" ref="H134:Q134" si="31">C22</f>
        <v>100</v>
      </c>
      <c r="I134" s="86">
        <f t="shared" si="31"/>
        <v>66</v>
      </c>
      <c r="J134" s="86">
        <f t="shared" si="31"/>
        <v>44.64</v>
      </c>
      <c r="K134" s="86">
        <f t="shared" si="31"/>
        <v>30.9504</v>
      </c>
      <c r="L134" s="86">
        <f t="shared" si="31"/>
        <v>21.998592</v>
      </c>
      <c r="M134" s="86">
        <f t="shared" si="31"/>
        <v>16.0275456</v>
      </c>
      <c r="N134" s="86">
        <f t="shared" si="31"/>
        <v>11.96723405</v>
      </c>
      <c r="O134" s="86">
        <f t="shared" si="31"/>
        <v>9.154934047</v>
      </c>
      <c r="P134" s="86">
        <f t="shared" si="31"/>
        <v>7.173160088</v>
      </c>
      <c r="Q134" s="86">
        <f t="shared" si="31"/>
        <v>5.754468426</v>
      </c>
      <c r="R134" s="10"/>
      <c r="S134" s="10"/>
      <c r="T134" s="10"/>
      <c r="U134" s="125">
        <f t="shared" si="25"/>
        <v>11.91817654</v>
      </c>
      <c r="V134" s="10">
        <f t="shared" si="23"/>
        <v>0</v>
      </c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</row>
    <row r="135" ht="18.75" customHeight="1">
      <c r="A135" s="28"/>
      <c r="B135" s="86">
        <f t="shared" si="20"/>
        <v>0</v>
      </c>
      <c r="C135" s="119">
        <f t="shared" si="21"/>
        <v>27</v>
      </c>
      <c r="D135" s="124">
        <f t="shared" si="13"/>
        <v>0</v>
      </c>
      <c r="E135" s="124">
        <f t="shared" si="9"/>
        <v>0</v>
      </c>
      <c r="F135" s="124">
        <f t="shared" si="10"/>
        <v>0</v>
      </c>
      <c r="G135" s="116">
        <f>G134</f>
        <v>-200</v>
      </c>
      <c r="H135" s="116">
        <f t="shared" ref="H135:Q135" si="32">H134+G135</f>
        <v>-100</v>
      </c>
      <c r="I135" s="116">
        <f t="shared" si="32"/>
        <v>-34</v>
      </c>
      <c r="J135" s="116">
        <f t="shared" si="32"/>
        <v>10.64</v>
      </c>
      <c r="K135" s="116">
        <f t="shared" si="32"/>
        <v>41.5904</v>
      </c>
      <c r="L135" s="116">
        <f t="shared" si="32"/>
        <v>63.588992</v>
      </c>
      <c r="M135" s="116">
        <f t="shared" si="32"/>
        <v>79.6165376</v>
      </c>
      <c r="N135" s="116">
        <f t="shared" si="32"/>
        <v>91.58377165</v>
      </c>
      <c r="O135" s="116">
        <f t="shared" si="32"/>
        <v>100.7387057</v>
      </c>
      <c r="P135" s="116">
        <f t="shared" si="32"/>
        <v>107.9118658</v>
      </c>
      <c r="Q135" s="116">
        <f t="shared" si="32"/>
        <v>113.6663342</v>
      </c>
      <c r="R135" s="10"/>
      <c r="S135" s="10"/>
      <c r="T135" s="10"/>
      <c r="U135" s="125">
        <f t="shared" si="25"/>
        <v>13.10999419</v>
      </c>
      <c r="V135" s="10">
        <f t="shared" si="23"/>
        <v>0</v>
      </c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</row>
    <row r="136" ht="18.75" customHeight="1">
      <c r="A136" s="28"/>
      <c r="B136" s="86">
        <f t="shared" si="20"/>
        <v>0</v>
      </c>
      <c r="C136" s="119">
        <f t="shared" si="21"/>
        <v>28</v>
      </c>
      <c r="D136" s="124">
        <f t="shared" si="13"/>
        <v>0</v>
      </c>
      <c r="E136" s="124">
        <f t="shared" si="9"/>
        <v>0</v>
      </c>
      <c r="F136" s="124">
        <f t="shared" si="10"/>
        <v>0</v>
      </c>
      <c r="G136" s="10">
        <v>0.0</v>
      </c>
      <c r="H136" s="10" t="b">
        <f t="shared" ref="H136:Q136" si="33">IF(H135&gt;-1E-17,1)</f>
        <v>0</v>
      </c>
      <c r="I136" s="10" t="b">
        <f t="shared" si="33"/>
        <v>0</v>
      </c>
      <c r="J136" s="10">
        <f t="shared" si="33"/>
        <v>1</v>
      </c>
      <c r="K136" s="10">
        <f t="shared" si="33"/>
        <v>1</v>
      </c>
      <c r="L136" s="10">
        <f t="shared" si="33"/>
        <v>1</v>
      </c>
      <c r="M136" s="10">
        <f t="shared" si="33"/>
        <v>1</v>
      </c>
      <c r="N136" s="10">
        <f t="shared" si="33"/>
        <v>1</v>
      </c>
      <c r="O136" s="10">
        <f t="shared" si="33"/>
        <v>1</v>
      </c>
      <c r="P136" s="10">
        <f t="shared" si="33"/>
        <v>1</v>
      </c>
      <c r="Q136" s="10">
        <f t="shared" si="33"/>
        <v>1</v>
      </c>
      <c r="R136" s="10"/>
      <c r="S136" s="10"/>
      <c r="T136" s="10"/>
      <c r="U136" s="125">
        <f t="shared" si="25"/>
        <v>14.42099361</v>
      </c>
      <c r="V136" s="10">
        <f t="shared" si="23"/>
        <v>0</v>
      </c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</row>
    <row r="137" ht="18.75" customHeight="1">
      <c r="A137" s="28"/>
      <c r="B137" s="86">
        <f t="shared" si="20"/>
        <v>0</v>
      </c>
      <c r="C137" s="119">
        <f t="shared" si="21"/>
        <v>29</v>
      </c>
      <c r="D137" s="124">
        <f t="shared" si="13"/>
        <v>0</v>
      </c>
      <c r="E137" s="124">
        <f t="shared" si="9"/>
        <v>0</v>
      </c>
      <c r="F137" s="124">
        <f t="shared" si="10"/>
        <v>0</v>
      </c>
      <c r="G137" s="10"/>
      <c r="H137" s="10">
        <f t="shared" ref="H137:Q137" si="34">H136-G136</f>
        <v>0</v>
      </c>
      <c r="I137" s="10">
        <f t="shared" si="34"/>
        <v>0</v>
      </c>
      <c r="J137" s="10">
        <f t="shared" si="34"/>
        <v>1</v>
      </c>
      <c r="K137" s="10">
        <f t="shared" si="34"/>
        <v>0</v>
      </c>
      <c r="L137" s="10">
        <f t="shared" si="34"/>
        <v>0</v>
      </c>
      <c r="M137" s="10">
        <f t="shared" si="34"/>
        <v>0</v>
      </c>
      <c r="N137" s="10">
        <f t="shared" si="34"/>
        <v>0</v>
      </c>
      <c r="O137" s="10">
        <f t="shared" si="34"/>
        <v>0</v>
      </c>
      <c r="P137" s="10">
        <f t="shared" si="34"/>
        <v>0</v>
      </c>
      <c r="Q137" s="10">
        <f t="shared" si="34"/>
        <v>0</v>
      </c>
      <c r="R137" s="10"/>
      <c r="S137" s="10"/>
      <c r="T137" s="10"/>
      <c r="U137" s="125">
        <f t="shared" si="25"/>
        <v>15.86309297</v>
      </c>
      <c r="V137" s="10">
        <f t="shared" si="23"/>
        <v>0</v>
      </c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</row>
    <row r="138" ht="18.75" customHeight="1">
      <c r="A138" s="28"/>
      <c r="B138" s="86">
        <f t="shared" si="20"/>
        <v>0</v>
      </c>
      <c r="C138" s="119">
        <f t="shared" si="21"/>
        <v>30</v>
      </c>
      <c r="D138" s="124">
        <f t="shared" si="13"/>
        <v>0</v>
      </c>
      <c r="E138" s="124">
        <f t="shared" si="9"/>
        <v>0</v>
      </c>
      <c r="F138" s="124">
        <f t="shared" si="10"/>
        <v>0</v>
      </c>
      <c r="G138" s="10"/>
      <c r="H138" s="10">
        <f t="shared" ref="H138:Q138" si="35">H137*H128</f>
        <v>0</v>
      </c>
      <c r="I138" s="10">
        <f t="shared" si="35"/>
        <v>0</v>
      </c>
      <c r="J138" s="10">
        <f t="shared" si="35"/>
        <v>3</v>
      </c>
      <c r="K138" s="10">
        <f t="shared" si="35"/>
        <v>0</v>
      </c>
      <c r="L138" s="10">
        <f t="shared" si="35"/>
        <v>0</v>
      </c>
      <c r="M138" s="10">
        <f t="shared" si="35"/>
        <v>0</v>
      </c>
      <c r="N138" s="10">
        <f t="shared" si="35"/>
        <v>0</v>
      </c>
      <c r="O138" s="10">
        <f t="shared" si="35"/>
        <v>0</v>
      </c>
      <c r="P138" s="10">
        <f t="shared" si="35"/>
        <v>0</v>
      </c>
      <c r="Q138" s="10">
        <f t="shared" si="35"/>
        <v>0</v>
      </c>
      <c r="R138" s="10">
        <f>SUM(H138:Q138)</f>
        <v>3</v>
      </c>
      <c r="S138" s="10"/>
      <c r="T138" s="10"/>
      <c r="U138" s="125">
        <f t="shared" si="25"/>
        <v>17.44940227</v>
      </c>
      <c r="V138" s="10">
        <f t="shared" si="23"/>
        <v>0</v>
      </c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</row>
    <row r="139" ht="18.75" customHeight="1">
      <c r="A139" s="28"/>
      <c r="B139" s="86">
        <f t="shared" si="20"/>
        <v>0</v>
      </c>
      <c r="C139" s="119">
        <f t="shared" si="21"/>
        <v>31</v>
      </c>
      <c r="D139" s="124">
        <f t="shared" si="13"/>
        <v>0</v>
      </c>
      <c r="E139" s="124">
        <f t="shared" si="9"/>
        <v>0</v>
      </c>
      <c r="F139" s="124">
        <f t="shared" si="10"/>
        <v>0</v>
      </c>
      <c r="G139" s="10"/>
      <c r="H139" s="115">
        <f t="shared" ref="H139:Q139" si="36">H135/(H135-G135)</f>
        <v>-1</v>
      </c>
      <c r="I139" s="115">
        <f t="shared" si="36"/>
        <v>-0.5151515152</v>
      </c>
      <c r="J139" s="115">
        <f t="shared" si="36"/>
        <v>0.2383512545</v>
      </c>
      <c r="K139" s="115">
        <f t="shared" si="36"/>
        <v>1.343775848</v>
      </c>
      <c r="L139" s="115">
        <f t="shared" si="36"/>
        <v>2.890593725</v>
      </c>
      <c r="M139" s="115">
        <f t="shared" si="36"/>
        <v>4.967481584</v>
      </c>
      <c r="N139" s="115">
        <f t="shared" si="36"/>
        <v>7.652877121</v>
      </c>
      <c r="O139" s="115">
        <f t="shared" si="36"/>
        <v>11.00376094</v>
      </c>
      <c r="P139" s="115">
        <f t="shared" si="36"/>
        <v>15.04383904</v>
      </c>
      <c r="Q139" s="115">
        <f t="shared" si="36"/>
        <v>19.75270795</v>
      </c>
      <c r="R139" s="10"/>
      <c r="S139" s="10"/>
      <c r="T139" s="10"/>
      <c r="U139" s="125">
        <f t="shared" si="25"/>
        <v>19.1943425</v>
      </c>
      <c r="V139" s="10">
        <f t="shared" si="23"/>
        <v>0</v>
      </c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</row>
    <row r="140" ht="18.75" customHeight="1">
      <c r="A140" s="28"/>
      <c r="B140" s="86">
        <f t="shared" si="20"/>
        <v>0</v>
      </c>
      <c r="C140" s="119">
        <f t="shared" si="21"/>
        <v>32</v>
      </c>
      <c r="D140" s="124">
        <f t="shared" si="13"/>
        <v>0</v>
      </c>
      <c r="E140" s="124">
        <f t="shared" si="9"/>
        <v>0</v>
      </c>
      <c r="F140" s="124">
        <f t="shared" si="10"/>
        <v>0</v>
      </c>
      <c r="G140" s="10"/>
      <c r="H140" s="10">
        <f t="shared" ref="H140:Q140" si="37">H139*H137</f>
        <v>0</v>
      </c>
      <c r="I140" s="10">
        <f t="shared" si="37"/>
        <v>0</v>
      </c>
      <c r="J140" s="10">
        <f t="shared" si="37"/>
        <v>0.2383512545</v>
      </c>
      <c r="K140" s="10">
        <f t="shared" si="37"/>
        <v>0</v>
      </c>
      <c r="L140" s="10">
        <f t="shared" si="37"/>
        <v>0</v>
      </c>
      <c r="M140" s="10">
        <f t="shared" si="37"/>
        <v>0</v>
      </c>
      <c r="N140" s="10">
        <f t="shared" si="37"/>
        <v>0</v>
      </c>
      <c r="O140" s="10">
        <f t="shared" si="37"/>
        <v>0</v>
      </c>
      <c r="P140" s="10">
        <f t="shared" si="37"/>
        <v>0</v>
      </c>
      <c r="Q140" s="10">
        <f t="shared" si="37"/>
        <v>0</v>
      </c>
      <c r="R140" s="10">
        <f>SUM(H140:Q140)</f>
        <v>0.2383512545</v>
      </c>
      <c r="S140" s="10"/>
      <c r="T140" s="10"/>
      <c r="U140" s="125">
        <f t="shared" si="25"/>
        <v>21.11377675</v>
      </c>
      <c r="V140" s="10">
        <f t="shared" si="23"/>
        <v>0</v>
      </c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</row>
    <row r="141" ht="18.75" customHeight="1">
      <c r="A141" s="28"/>
      <c r="B141" s="86">
        <f t="shared" si="20"/>
        <v>0</v>
      </c>
      <c r="C141" s="119">
        <f t="shared" si="21"/>
        <v>33</v>
      </c>
      <c r="D141" s="124">
        <f t="shared" si="13"/>
        <v>0</v>
      </c>
      <c r="E141" s="124">
        <f t="shared" si="9"/>
        <v>0</v>
      </c>
      <c r="F141" s="124">
        <f t="shared" si="10"/>
        <v>0</v>
      </c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25">
        <f t="shared" si="25"/>
        <v>23.22515442</v>
      </c>
      <c r="V141" s="10">
        <f t="shared" si="23"/>
        <v>0</v>
      </c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</row>
    <row r="142" ht="18.75" customHeight="1">
      <c r="A142" s="28"/>
      <c r="B142" s="86">
        <f t="shared" si="20"/>
        <v>0</v>
      </c>
      <c r="C142" s="119">
        <f t="shared" si="21"/>
        <v>34</v>
      </c>
      <c r="D142" s="124">
        <f t="shared" si="13"/>
        <v>0</v>
      </c>
      <c r="E142" s="124">
        <f t="shared" si="9"/>
        <v>0</v>
      </c>
      <c r="F142" s="124">
        <f t="shared" si="10"/>
        <v>0</v>
      </c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>
        <f>R138-R140</f>
        <v>2.761648746</v>
      </c>
      <c r="S142" s="10"/>
      <c r="T142" s="10"/>
      <c r="U142" s="125">
        <f t="shared" si="25"/>
        <v>25.54766986</v>
      </c>
      <c r="V142" s="10">
        <f t="shared" si="23"/>
        <v>0</v>
      </c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</row>
    <row r="143" ht="18.75" customHeight="1">
      <c r="A143" s="28"/>
      <c r="B143" s="86">
        <f t="shared" si="20"/>
        <v>0</v>
      </c>
      <c r="C143" s="119">
        <f t="shared" si="21"/>
        <v>35</v>
      </c>
      <c r="D143" s="124">
        <f t="shared" si="13"/>
        <v>0</v>
      </c>
      <c r="E143" s="124">
        <f t="shared" si="9"/>
        <v>0</v>
      </c>
      <c r="F143" s="124">
        <f t="shared" si="10"/>
        <v>0</v>
      </c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25">
        <f t="shared" si="25"/>
        <v>28.10243685</v>
      </c>
      <c r="V143" s="10">
        <f t="shared" si="23"/>
        <v>0</v>
      </c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</row>
    <row r="144" ht="18.75" customHeight="1">
      <c r="A144" s="28"/>
      <c r="B144" s="86">
        <f t="shared" si="20"/>
        <v>0</v>
      </c>
      <c r="C144" s="119">
        <f t="shared" si="21"/>
        <v>36</v>
      </c>
      <c r="D144" s="124">
        <f t="shared" si="13"/>
        <v>0</v>
      </c>
      <c r="E144" s="124">
        <f t="shared" si="9"/>
        <v>0</v>
      </c>
      <c r="F144" s="124">
        <f t="shared" si="10"/>
        <v>0</v>
      </c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25">
        <f t="shared" si="25"/>
        <v>30.91268053</v>
      </c>
      <c r="V144" s="10">
        <f t="shared" si="23"/>
        <v>0</v>
      </c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</row>
    <row r="145" ht="18.75" customHeight="1">
      <c r="A145" s="28"/>
      <c r="B145" s="86">
        <f t="shared" si="20"/>
        <v>0</v>
      </c>
      <c r="C145" s="119">
        <f t="shared" si="21"/>
        <v>37</v>
      </c>
      <c r="D145" s="124">
        <f t="shared" si="13"/>
        <v>0</v>
      </c>
      <c r="E145" s="124">
        <f t="shared" si="9"/>
        <v>0</v>
      </c>
      <c r="F145" s="124">
        <f t="shared" si="10"/>
        <v>0</v>
      </c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25">
        <f t="shared" si="25"/>
        <v>34.00394859</v>
      </c>
      <c r="V145" s="10">
        <f t="shared" si="23"/>
        <v>0</v>
      </c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</row>
    <row r="146" ht="18.75" customHeight="1">
      <c r="A146" s="28"/>
      <c r="B146" s="86">
        <f t="shared" si="20"/>
        <v>0</v>
      </c>
      <c r="C146" s="119">
        <f t="shared" si="21"/>
        <v>38</v>
      </c>
      <c r="D146" s="124">
        <f t="shared" si="13"/>
        <v>0</v>
      </c>
      <c r="E146" s="124">
        <f t="shared" si="9"/>
        <v>0</v>
      </c>
      <c r="F146" s="124">
        <f t="shared" si="10"/>
        <v>0</v>
      </c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25">
        <f t="shared" si="25"/>
        <v>37.40434344</v>
      </c>
      <c r="V146" s="10">
        <f t="shared" si="23"/>
        <v>0</v>
      </c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</row>
    <row r="147" ht="18.75" customHeight="1">
      <c r="A147" s="28"/>
      <c r="B147" s="86">
        <f t="shared" si="20"/>
        <v>0</v>
      </c>
      <c r="C147" s="119">
        <f t="shared" si="21"/>
        <v>39</v>
      </c>
      <c r="D147" s="124">
        <f t="shared" si="13"/>
        <v>0</v>
      </c>
      <c r="E147" s="124">
        <f t="shared" si="9"/>
        <v>0</v>
      </c>
      <c r="F147" s="124">
        <f t="shared" si="10"/>
        <v>0</v>
      </c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25">
        <f t="shared" si="25"/>
        <v>41.14477779</v>
      </c>
      <c r="V147" s="10">
        <f t="shared" si="23"/>
        <v>0</v>
      </c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</row>
    <row r="148" ht="18.75" customHeight="1">
      <c r="A148" s="28"/>
      <c r="B148" s="86">
        <f t="shared" si="20"/>
        <v>0</v>
      </c>
      <c r="C148" s="119">
        <f t="shared" si="21"/>
        <v>40</v>
      </c>
      <c r="D148" s="124">
        <f t="shared" si="13"/>
        <v>0</v>
      </c>
      <c r="E148" s="124">
        <f t="shared" si="9"/>
        <v>0</v>
      </c>
      <c r="F148" s="124">
        <f t="shared" si="10"/>
        <v>0</v>
      </c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25">
        <f t="shared" si="25"/>
        <v>45.25925557</v>
      </c>
      <c r="V148" s="10">
        <f t="shared" si="23"/>
        <v>0</v>
      </c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</row>
    <row r="149" ht="18.75" customHeight="1">
      <c r="A149" s="28"/>
      <c r="B149" s="86">
        <f t="shared" si="20"/>
        <v>0</v>
      </c>
      <c r="C149" s="119">
        <f t="shared" si="21"/>
        <v>41</v>
      </c>
      <c r="D149" s="124">
        <f t="shared" si="13"/>
        <v>0</v>
      </c>
      <c r="E149" s="124">
        <f t="shared" si="9"/>
        <v>0</v>
      </c>
      <c r="F149" s="124">
        <f t="shared" si="10"/>
        <v>0</v>
      </c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25">
        <f t="shared" si="25"/>
        <v>49.78518112</v>
      </c>
      <c r="V149" s="10">
        <f t="shared" si="23"/>
        <v>0</v>
      </c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</row>
    <row r="150" ht="18.75" customHeight="1">
      <c r="A150" s="28"/>
      <c r="B150" s="86">
        <f t="shared" si="20"/>
        <v>0</v>
      </c>
      <c r="C150" s="119">
        <f t="shared" si="21"/>
        <v>42</v>
      </c>
      <c r="D150" s="124">
        <f t="shared" si="13"/>
        <v>0</v>
      </c>
      <c r="E150" s="124">
        <f t="shared" si="9"/>
        <v>0</v>
      </c>
      <c r="F150" s="124">
        <f t="shared" si="10"/>
        <v>0</v>
      </c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25">
        <f t="shared" si="25"/>
        <v>54.76369924</v>
      </c>
      <c r="V150" s="10">
        <f t="shared" si="23"/>
        <v>0</v>
      </c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</row>
    <row r="151" ht="18.75" customHeight="1">
      <c r="A151" s="28"/>
      <c r="B151" s="86">
        <f t="shared" si="20"/>
        <v>0</v>
      </c>
      <c r="C151" s="119">
        <f t="shared" si="21"/>
        <v>43</v>
      </c>
      <c r="D151" s="124">
        <f t="shared" si="13"/>
        <v>0</v>
      </c>
      <c r="E151" s="124">
        <f t="shared" si="9"/>
        <v>0</v>
      </c>
      <c r="F151" s="124">
        <f t="shared" si="10"/>
        <v>0</v>
      </c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25">
        <f t="shared" si="25"/>
        <v>60.24006916</v>
      </c>
      <c r="V151" s="10">
        <f t="shared" si="23"/>
        <v>0</v>
      </c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</row>
    <row r="152" ht="18.75" customHeight="1">
      <c r="A152" s="28"/>
      <c r="B152" s="86">
        <f t="shared" si="20"/>
        <v>0</v>
      </c>
      <c r="C152" s="119">
        <f t="shared" si="21"/>
        <v>44</v>
      </c>
      <c r="D152" s="124">
        <f t="shared" si="13"/>
        <v>0</v>
      </c>
      <c r="E152" s="124">
        <f t="shared" si="9"/>
        <v>0</v>
      </c>
      <c r="F152" s="124">
        <f t="shared" si="10"/>
        <v>0</v>
      </c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25">
        <f t="shared" si="25"/>
        <v>66.26407608</v>
      </c>
      <c r="V152" s="10">
        <f t="shared" si="23"/>
        <v>0</v>
      </c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</row>
    <row r="153" ht="18.75" customHeight="1">
      <c r="A153" s="28"/>
      <c r="B153" s="86">
        <f t="shared" si="20"/>
        <v>0</v>
      </c>
      <c r="C153" s="119">
        <f t="shared" si="21"/>
        <v>45</v>
      </c>
      <c r="D153" s="124">
        <f t="shared" si="13"/>
        <v>0</v>
      </c>
      <c r="E153" s="124">
        <f t="shared" si="9"/>
        <v>0</v>
      </c>
      <c r="F153" s="124">
        <f t="shared" si="10"/>
        <v>0</v>
      </c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25">
        <f t="shared" si="25"/>
        <v>72.89048369</v>
      </c>
      <c r="V153" s="10">
        <f t="shared" si="23"/>
        <v>0</v>
      </c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</row>
    <row r="154" ht="18.75" customHeight="1">
      <c r="A154" s="28"/>
      <c r="B154" s="86">
        <f t="shared" si="20"/>
        <v>0</v>
      </c>
      <c r="C154" s="119">
        <f t="shared" si="21"/>
        <v>46</v>
      </c>
      <c r="D154" s="124">
        <f t="shared" si="13"/>
        <v>0</v>
      </c>
      <c r="E154" s="124">
        <f t="shared" si="9"/>
        <v>0</v>
      </c>
      <c r="F154" s="124">
        <f t="shared" si="10"/>
        <v>0</v>
      </c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25">
        <f t="shared" si="25"/>
        <v>80.17953205</v>
      </c>
      <c r="V154" s="10">
        <f t="shared" si="23"/>
        <v>0</v>
      </c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</row>
    <row r="155" ht="18.75" customHeight="1">
      <c r="A155" s="28"/>
      <c r="B155" s="86">
        <f t="shared" si="20"/>
        <v>0</v>
      </c>
      <c r="C155" s="119">
        <f t="shared" si="21"/>
        <v>47</v>
      </c>
      <c r="D155" s="124">
        <f t="shared" si="13"/>
        <v>0</v>
      </c>
      <c r="E155" s="124">
        <f t="shared" si="9"/>
        <v>0</v>
      </c>
      <c r="F155" s="124">
        <f t="shared" si="10"/>
        <v>0</v>
      </c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25">
        <f t="shared" si="25"/>
        <v>88.19748526</v>
      </c>
      <c r="V155" s="10">
        <f t="shared" si="23"/>
        <v>0</v>
      </c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</row>
    <row r="156" ht="18.75" customHeight="1">
      <c r="A156" s="28"/>
      <c r="B156" s="86">
        <f t="shared" si="20"/>
        <v>0</v>
      </c>
      <c r="C156" s="119">
        <f t="shared" si="21"/>
        <v>48</v>
      </c>
      <c r="D156" s="124">
        <f t="shared" si="13"/>
        <v>0</v>
      </c>
      <c r="E156" s="124">
        <f t="shared" si="9"/>
        <v>0</v>
      </c>
      <c r="F156" s="124">
        <f t="shared" si="10"/>
        <v>0</v>
      </c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25">
        <f t="shared" si="25"/>
        <v>97.01723378</v>
      </c>
      <c r="V156" s="10">
        <f t="shared" si="23"/>
        <v>0</v>
      </c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</row>
    <row r="157" ht="18.75" customHeight="1">
      <c r="A157" s="28"/>
      <c r="B157" s="86">
        <f t="shared" si="20"/>
        <v>0</v>
      </c>
      <c r="C157" s="119">
        <f t="shared" si="21"/>
        <v>49</v>
      </c>
      <c r="D157" s="124">
        <f t="shared" si="13"/>
        <v>0</v>
      </c>
      <c r="E157" s="124">
        <f t="shared" si="9"/>
        <v>0</v>
      </c>
      <c r="F157" s="124">
        <f t="shared" si="10"/>
        <v>0</v>
      </c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25">
        <f t="shared" si="25"/>
        <v>106.7189572</v>
      </c>
      <c r="V157" s="10">
        <f t="shared" si="23"/>
        <v>0</v>
      </c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</row>
    <row r="158" ht="18.75" customHeight="1">
      <c r="A158" s="28"/>
      <c r="B158" s="86">
        <f t="shared" si="20"/>
        <v>0</v>
      </c>
      <c r="C158" s="119">
        <f t="shared" si="21"/>
        <v>50</v>
      </c>
      <c r="D158" s="124">
        <f t="shared" si="13"/>
        <v>0</v>
      </c>
      <c r="E158" s="124">
        <f t="shared" si="9"/>
        <v>0</v>
      </c>
      <c r="F158" s="124">
        <f t="shared" si="10"/>
        <v>0</v>
      </c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25">
        <f t="shared" si="25"/>
        <v>117.3908529</v>
      </c>
      <c r="V158" s="10">
        <f t="shared" si="23"/>
        <v>0</v>
      </c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</row>
    <row r="159" ht="18.75" customHeight="1">
      <c r="A159" s="28"/>
      <c r="B159" s="86">
        <f>SUM(B119:B158)</f>
        <v>0</v>
      </c>
      <c r="C159" s="119"/>
      <c r="D159" s="119"/>
      <c r="E159" s="119"/>
      <c r="F159" s="119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>
        <f>SUM(V119:V158)</f>
        <v>0</v>
      </c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</row>
    <row r="160" ht="15.0" customHeight="1">
      <c r="A160" s="28"/>
      <c r="B160" s="10"/>
      <c r="C160" s="119"/>
      <c r="D160" s="119"/>
      <c r="E160" s="119"/>
      <c r="F160" s="119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</row>
    <row r="161" ht="15.0" customHeight="1">
      <c r="A161" s="28"/>
      <c r="B161" s="10"/>
      <c r="C161" s="119"/>
      <c r="D161" s="119"/>
      <c r="E161" s="119"/>
      <c r="F161" s="119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</row>
    <row r="162" ht="15.0" customHeight="1">
      <c r="A162" s="28"/>
      <c r="B162" s="10"/>
      <c r="C162" s="119"/>
      <c r="D162" s="119"/>
      <c r="E162" s="119"/>
      <c r="F162" s="119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</row>
    <row r="163" ht="15.0" customHeight="1">
      <c r="A163" s="28"/>
      <c r="B163" s="10"/>
      <c r="C163" s="119"/>
      <c r="D163" s="119"/>
      <c r="E163" s="119"/>
      <c r="F163" s="119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</row>
    <row r="164" ht="15.0" customHeight="1">
      <c r="A164" s="28"/>
      <c r="B164" s="10"/>
      <c r="C164" s="119"/>
      <c r="D164" s="119"/>
      <c r="E164" s="119"/>
      <c r="F164" s="119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</row>
    <row r="165" ht="15.0" customHeight="1">
      <c r="A165" s="28"/>
      <c r="B165" s="10"/>
      <c r="C165" s="119"/>
      <c r="D165" s="119"/>
      <c r="E165" s="119"/>
      <c r="F165" s="119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</row>
    <row r="166" ht="15.0" customHeight="1">
      <c r="A166" s="28"/>
      <c r="B166" s="10"/>
      <c r="C166" s="119"/>
      <c r="D166" s="119"/>
      <c r="E166" s="119"/>
      <c r="F166" s="119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</row>
    <row r="167" ht="15.0" customHeight="1">
      <c r="A167" s="28"/>
      <c r="B167" s="10"/>
      <c r="C167" s="119"/>
      <c r="D167" s="119"/>
      <c r="E167" s="119"/>
      <c r="F167" s="119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</row>
    <row r="168" ht="15.0" customHeight="1">
      <c r="A168" s="28"/>
      <c r="B168" s="10"/>
      <c r="C168" s="119"/>
      <c r="D168" s="119"/>
      <c r="E168" s="119"/>
      <c r="F168" s="119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</row>
    <row r="169" ht="15.0" customHeight="1">
      <c r="A169" s="28"/>
      <c r="B169" s="10"/>
      <c r="C169" s="119"/>
      <c r="D169" s="119"/>
      <c r="E169" s="119"/>
      <c r="F169" s="119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</row>
    <row r="170" ht="15.0" customHeight="1">
      <c r="A170" s="28"/>
      <c r="B170" s="10"/>
      <c r="C170" s="119"/>
      <c r="D170" s="119"/>
      <c r="E170" s="119"/>
      <c r="F170" s="119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</row>
    <row r="171" ht="15.0" customHeight="1">
      <c r="A171" s="28"/>
      <c r="B171" s="10"/>
      <c r="C171" s="119"/>
      <c r="D171" s="119"/>
      <c r="E171" s="119"/>
      <c r="F171" s="119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</row>
    <row r="172" ht="15.0" customHeight="1">
      <c r="A172" s="28"/>
      <c r="B172" s="10"/>
      <c r="C172" s="119"/>
      <c r="D172" s="119"/>
      <c r="E172" s="119"/>
      <c r="F172" s="119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</row>
    <row r="173" ht="15.0" customHeight="1">
      <c r="A173" s="28"/>
      <c r="B173" s="10"/>
      <c r="C173" s="119"/>
      <c r="D173" s="119"/>
      <c r="E173" s="119"/>
      <c r="F173" s="119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</row>
    <row r="174" ht="15.0" customHeight="1">
      <c r="A174" s="28"/>
      <c r="B174" s="10"/>
      <c r="C174" s="119"/>
      <c r="D174" s="119"/>
      <c r="E174" s="119"/>
      <c r="F174" s="119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</row>
    <row r="175" ht="15.0" customHeight="1">
      <c r="A175" s="28"/>
      <c r="B175" s="10"/>
      <c r="C175" s="119"/>
      <c r="D175" s="119"/>
      <c r="E175" s="119"/>
      <c r="F175" s="119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</row>
    <row r="176" ht="15.0" customHeight="1">
      <c r="A176" s="28"/>
      <c r="B176" s="10"/>
      <c r="C176" s="119"/>
      <c r="D176" s="119"/>
      <c r="E176" s="119"/>
      <c r="F176" s="119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</row>
    <row r="177" ht="15.0" customHeight="1">
      <c r="A177" s="28"/>
      <c r="B177" s="10"/>
      <c r="C177" s="119"/>
      <c r="D177" s="119"/>
      <c r="E177" s="119"/>
      <c r="F177" s="119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</row>
    <row r="178" ht="15.0" customHeight="1">
      <c r="A178" s="28"/>
      <c r="B178" s="10"/>
      <c r="C178" s="119"/>
      <c r="D178" s="119"/>
      <c r="E178" s="119"/>
      <c r="F178" s="119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</row>
    <row r="179" ht="15.0" customHeight="1">
      <c r="A179" s="28"/>
      <c r="B179" s="10"/>
      <c r="C179" s="119"/>
      <c r="D179" s="119"/>
      <c r="E179" s="119"/>
      <c r="F179" s="119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</row>
    <row r="180" ht="15.0" customHeight="1">
      <c r="A180" s="28"/>
      <c r="B180" s="10"/>
      <c r="C180" s="119"/>
      <c r="D180" s="119"/>
      <c r="E180" s="119"/>
      <c r="F180" s="119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</row>
    <row r="181" ht="15.0" customHeight="1">
      <c r="A181" s="28"/>
      <c r="B181" s="10"/>
      <c r="C181" s="119"/>
      <c r="D181" s="119"/>
      <c r="E181" s="119"/>
      <c r="F181" s="119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</row>
    <row r="182" ht="15.0" customHeight="1">
      <c r="A182" s="28"/>
      <c r="B182" s="10"/>
      <c r="C182" s="119"/>
      <c r="D182" s="119"/>
      <c r="E182" s="119"/>
      <c r="F182" s="119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</row>
    <row r="183" ht="15.0" customHeight="1">
      <c r="A183" s="28"/>
      <c r="B183" s="10"/>
      <c r="C183" s="119"/>
      <c r="D183" s="119"/>
      <c r="E183" s="119"/>
      <c r="F183" s="119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</row>
    <row r="184" ht="15.0" customHeight="1">
      <c r="A184" s="28"/>
      <c r="B184" s="10"/>
      <c r="C184" s="119"/>
      <c r="D184" s="119"/>
      <c r="E184" s="119"/>
      <c r="F184" s="119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</row>
    <row r="185" ht="15.0" customHeight="1">
      <c r="A185" s="28"/>
      <c r="B185" s="10"/>
      <c r="C185" s="119"/>
      <c r="D185" s="119"/>
      <c r="E185" s="119"/>
      <c r="F185" s="119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</row>
    <row r="186" ht="15.0" customHeight="1">
      <c r="A186" s="28"/>
      <c r="B186" s="10"/>
      <c r="C186" s="119"/>
      <c r="D186" s="119"/>
      <c r="E186" s="119"/>
      <c r="F186" s="119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</row>
    <row r="187" ht="15.0" customHeight="1">
      <c r="A187" s="28"/>
      <c r="B187" s="10"/>
      <c r="C187" s="119"/>
      <c r="D187" s="119"/>
      <c r="E187" s="119"/>
      <c r="F187" s="119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</row>
    <row r="188" ht="15.0" customHeight="1">
      <c r="A188" s="28"/>
      <c r="B188" s="10"/>
      <c r="C188" s="119"/>
      <c r="D188" s="119"/>
      <c r="E188" s="119"/>
      <c r="F188" s="119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</row>
    <row r="189" ht="15.0" customHeight="1">
      <c r="A189" s="28"/>
      <c r="B189" s="10"/>
      <c r="C189" s="119"/>
      <c r="D189" s="119"/>
      <c r="E189" s="119"/>
      <c r="F189" s="119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</row>
    <row r="190" ht="15.0" customHeight="1">
      <c r="A190" s="28"/>
      <c r="B190" s="10"/>
      <c r="C190" s="119"/>
      <c r="D190" s="119"/>
      <c r="E190" s="119"/>
      <c r="F190" s="119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</row>
    <row r="191" ht="15.0" customHeight="1">
      <c r="A191" s="28"/>
      <c r="B191" s="10"/>
      <c r="C191" s="119"/>
      <c r="D191" s="119"/>
      <c r="E191" s="119"/>
      <c r="F191" s="119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</row>
    <row r="192" ht="15.0" customHeight="1">
      <c r="A192" s="28"/>
      <c r="B192" s="10"/>
      <c r="C192" s="119"/>
      <c r="D192" s="119"/>
      <c r="E192" s="119"/>
      <c r="F192" s="119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</row>
    <row r="193" ht="15.0" customHeight="1">
      <c r="A193" s="28"/>
      <c r="B193" s="10"/>
      <c r="C193" s="119"/>
      <c r="D193" s="119"/>
      <c r="E193" s="119"/>
      <c r="F193" s="119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</row>
    <row r="194" ht="15.0" customHeight="1">
      <c r="A194" s="28"/>
      <c r="B194" s="10"/>
      <c r="C194" s="119"/>
      <c r="D194" s="119"/>
      <c r="E194" s="119"/>
      <c r="F194" s="119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</row>
    <row r="195" ht="15.0" customHeight="1">
      <c r="A195" s="28"/>
      <c r="B195" s="10"/>
      <c r="C195" s="119"/>
      <c r="D195" s="119"/>
      <c r="E195" s="119"/>
      <c r="F195" s="119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</row>
    <row r="196" ht="15.0" customHeight="1">
      <c r="A196" s="28"/>
      <c r="B196" s="10"/>
      <c r="C196" s="119"/>
      <c r="D196" s="119"/>
      <c r="E196" s="119"/>
      <c r="F196" s="119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</row>
    <row r="197" ht="15.0" customHeight="1">
      <c r="A197" s="28"/>
      <c r="B197" s="10"/>
      <c r="C197" s="119"/>
      <c r="D197" s="119"/>
      <c r="E197" s="119"/>
      <c r="F197" s="119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</row>
    <row r="198" ht="15.0" customHeight="1">
      <c r="A198" s="28"/>
      <c r="B198" s="10"/>
      <c r="C198" s="119"/>
      <c r="D198" s="119"/>
      <c r="E198" s="119"/>
      <c r="F198" s="119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</row>
    <row r="199" ht="15.0" customHeight="1">
      <c r="A199" s="28"/>
      <c r="B199" s="10"/>
      <c r="C199" s="119"/>
      <c r="D199" s="119"/>
      <c r="E199" s="119"/>
      <c r="F199" s="119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</row>
    <row r="200" ht="15.0" customHeight="1">
      <c r="A200" s="28"/>
      <c r="B200" s="10"/>
      <c r="C200" s="119"/>
      <c r="D200" s="119"/>
      <c r="E200" s="119"/>
      <c r="F200" s="119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</row>
    <row r="201" ht="15.0" customHeight="1">
      <c r="A201" s="28"/>
      <c r="B201" s="10"/>
      <c r="C201" s="119"/>
      <c r="D201" s="119"/>
      <c r="E201" s="119"/>
      <c r="F201" s="119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</row>
    <row r="202" ht="15.0" customHeight="1">
      <c r="A202" s="28"/>
      <c r="B202" s="10"/>
      <c r="C202" s="119"/>
      <c r="D202" s="119"/>
      <c r="E202" s="119"/>
      <c r="F202" s="119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</row>
    <row r="203" ht="15.0" customHeight="1">
      <c r="A203" s="28"/>
      <c r="B203" s="10"/>
      <c r="C203" s="119"/>
      <c r="D203" s="119"/>
      <c r="E203" s="119"/>
      <c r="F203" s="119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</row>
    <row r="204" ht="15.0" customHeight="1">
      <c r="A204" s="28"/>
      <c r="B204" s="10"/>
      <c r="C204" s="119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</row>
    <row r="205" ht="15.0" customHeight="1">
      <c r="A205" s="28"/>
      <c r="B205" s="10"/>
      <c r="C205" s="119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</row>
    <row r="206" ht="15.0" customHeight="1">
      <c r="A206" s="28"/>
      <c r="B206" s="10"/>
      <c r="C206" s="119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</row>
    <row r="207" ht="15.0" customHeight="1">
      <c r="A207" s="28"/>
      <c r="B207" s="10"/>
      <c r="C207" s="119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</row>
    <row r="208" ht="15.0" customHeight="1">
      <c r="A208" s="28"/>
      <c r="B208" s="10"/>
      <c r="C208" s="119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</row>
    <row r="209" ht="15.0" customHeight="1">
      <c r="A209" s="28"/>
      <c r="B209" s="10"/>
      <c r="C209" s="119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</row>
    <row r="210" ht="15.0" customHeight="1">
      <c r="A210" s="28"/>
      <c r="B210" s="10"/>
      <c r="C210" s="119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</row>
    <row r="211" ht="15.0" customHeight="1">
      <c r="A211" s="28"/>
      <c r="B211" s="10"/>
      <c r="C211" s="119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</row>
    <row r="212" ht="15.0" customHeight="1">
      <c r="A212" s="28"/>
      <c r="B212" s="10"/>
      <c r="C212" s="119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</row>
    <row r="213" ht="15.0" customHeight="1">
      <c r="A213" s="28"/>
      <c r="B213" s="10"/>
      <c r="C213" s="119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</row>
    <row r="214" ht="15.0" customHeight="1">
      <c r="A214" s="28"/>
      <c r="B214" s="10"/>
      <c r="C214" s="119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</row>
    <row r="215" ht="15.0" customHeight="1">
      <c r="A215" s="28"/>
      <c r="B215" s="10"/>
      <c r="C215" s="119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</row>
    <row r="216" ht="15.0" customHeight="1">
      <c r="A216" s="28"/>
      <c r="B216" s="10"/>
      <c r="C216" s="119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</row>
    <row r="217" ht="15.0" customHeight="1">
      <c r="A217" s="28"/>
      <c r="B217" s="10"/>
      <c r="C217" s="119">
        <v>0.0</v>
      </c>
      <c r="D217" s="119">
        <v>1.0</v>
      </c>
      <c r="E217" s="119">
        <v>2.0</v>
      </c>
      <c r="F217" s="119">
        <v>3.0</v>
      </c>
      <c r="G217" s="119">
        <v>4.0</v>
      </c>
      <c r="H217" s="119">
        <v>5.0</v>
      </c>
      <c r="I217" s="119">
        <v>6.0</v>
      </c>
      <c r="J217" s="119">
        <v>7.0</v>
      </c>
      <c r="K217" s="119">
        <v>8.0</v>
      </c>
      <c r="L217" s="119">
        <v>9.0</v>
      </c>
      <c r="M217" s="119">
        <v>10.0</v>
      </c>
      <c r="N217" s="119">
        <v>11.0</v>
      </c>
      <c r="O217" s="119">
        <v>12.0</v>
      </c>
      <c r="P217" s="119">
        <v>13.0</v>
      </c>
      <c r="Q217" s="119">
        <v>14.0</v>
      </c>
      <c r="R217" s="119">
        <v>15.0</v>
      </c>
      <c r="S217" s="119">
        <v>16.0</v>
      </c>
      <c r="T217" s="119">
        <v>17.0</v>
      </c>
      <c r="U217" s="119">
        <v>18.0</v>
      </c>
      <c r="V217" s="119">
        <v>19.0</v>
      </c>
      <c r="W217" s="119">
        <v>20.0</v>
      </c>
      <c r="X217" s="119">
        <v>21.0</v>
      </c>
      <c r="Y217" s="119">
        <v>22.0</v>
      </c>
      <c r="Z217" s="119">
        <v>23.0</v>
      </c>
      <c r="AA217" s="119">
        <v>24.0</v>
      </c>
      <c r="AB217" s="119">
        <v>25.0</v>
      </c>
      <c r="AC217" s="119">
        <v>26.0</v>
      </c>
      <c r="AD217" s="119">
        <v>27.0</v>
      </c>
      <c r="AE217" s="119">
        <v>28.0</v>
      </c>
      <c r="AF217" s="119">
        <v>29.0</v>
      </c>
      <c r="AG217" s="119">
        <v>30.0</v>
      </c>
      <c r="AH217" s="119">
        <v>31.0</v>
      </c>
      <c r="AI217" s="119">
        <v>32.0</v>
      </c>
      <c r="AJ217" s="119">
        <v>33.0</v>
      </c>
      <c r="AK217" s="119">
        <v>34.0</v>
      </c>
      <c r="AL217" s="119">
        <v>35.0</v>
      </c>
      <c r="AM217" s="119">
        <v>36.0</v>
      </c>
      <c r="AN217" s="119">
        <v>37.0</v>
      </c>
      <c r="AO217" s="119">
        <v>38.0</v>
      </c>
      <c r="AP217" s="119">
        <v>39.0</v>
      </c>
      <c r="AQ217" s="119">
        <v>40.0</v>
      </c>
      <c r="AR217" s="119">
        <v>41.0</v>
      </c>
      <c r="AS217" s="119">
        <v>42.0</v>
      </c>
      <c r="AT217" s="119">
        <v>43.0</v>
      </c>
      <c r="AU217" s="119">
        <v>44.0</v>
      </c>
      <c r="AV217" s="119">
        <v>45.0</v>
      </c>
      <c r="AW217" s="119">
        <v>46.0</v>
      </c>
      <c r="AX217" s="119">
        <v>47.0</v>
      </c>
      <c r="AY217" s="119">
        <v>48.0</v>
      </c>
      <c r="AZ217" s="119">
        <v>49.0</v>
      </c>
      <c r="BA217" s="119">
        <v>50.0</v>
      </c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</row>
    <row r="218" ht="18.75" customHeight="1">
      <c r="A218" s="28"/>
      <c r="B218" s="126" t="s">
        <v>56</v>
      </c>
      <c r="C218" s="86">
        <f>-D10</f>
        <v>-200</v>
      </c>
      <c r="D218" s="86">
        <f t="shared" ref="D218:N218" si="38">C19</f>
        <v>100</v>
      </c>
      <c r="E218" s="86">
        <f t="shared" si="38"/>
        <v>110</v>
      </c>
      <c r="F218" s="86">
        <f t="shared" si="38"/>
        <v>120</v>
      </c>
      <c r="G218" s="86">
        <f t="shared" si="38"/>
        <v>130</v>
      </c>
      <c r="H218" s="86">
        <f t="shared" si="38"/>
        <v>140</v>
      </c>
      <c r="I218" s="86">
        <f t="shared" si="38"/>
        <v>150</v>
      </c>
      <c r="J218" s="86">
        <f t="shared" si="38"/>
        <v>160</v>
      </c>
      <c r="K218" s="86">
        <f t="shared" si="38"/>
        <v>170</v>
      </c>
      <c r="L218" s="86">
        <f t="shared" si="38"/>
        <v>180</v>
      </c>
      <c r="M218" s="86">
        <f t="shared" si="38"/>
        <v>190</v>
      </c>
      <c r="N218" s="86">
        <f t="shared" si="38"/>
        <v>200</v>
      </c>
      <c r="O218" s="86">
        <f t="shared" ref="O218:BA218" si="39">N218</f>
        <v>200</v>
      </c>
      <c r="P218" s="86">
        <f t="shared" si="39"/>
        <v>200</v>
      </c>
      <c r="Q218" s="86">
        <f t="shared" si="39"/>
        <v>200</v>
      </c>
      <c r="R218" s="86">
        <f t="shared" si="39"/>
        <v>200</v>
      </c>
      <c r="S218" s="86">
        <f t="shared" si="39"/>
        <v>200</v>
      </c>
      <c r="T218" s="86">
        <f t="shared" si="39"/>
        <v>200</v>
      </c>
      <c r="U218" s="86">
        <f t="shared" si="39"/>
        <v>200</v>
      </c>
      <c r="V218" s="86">
        <f t="shared" si="39"/>
        <v>200</v>
      </c>
      <c r="W218" s="86">
        <f t="shared" si="39"/>
        <v>200</v>
      </c>
      <c r="X218" s="86">
        <f t="shared" si="39"/>
        <v>200</v>
      </c>
      <c r="Y218" s="86">
        <f t="shared" si="39"/>
        <v>200</v>
      </c>
      <c r="Z218" s="86">
        <f t="shared" si="39"/>
        <v>200</v>
      </c>
      <c r="AA218" s="86">
        <f t="shared" si="39"/>
        <v>200</v>
      </c>
      <c r="AB218" s="86">
        <f t="shared" si="39"/>
        <v>200</v>
      </c>
      <c r="AC218" s="86">
        <f t="shared" si="39"/>
        <v>200</v>
      </c>
      <c r="AD218" s="86">
        <f t="shared" si="39"/>
        <v>200</v>
      </c>
      <c r="AE218" s="86">
        <f t="shared" si="39"/>
        <v>200</v>
      </c>
      <c r="AF218" s="86">
        <f t="shared" si="39"/>
        <v>200</v>
      </c>
      <c r="AG218" s="86">
        <f t="shared" si="39"/>
        <v>200</v>
      </c>
      <c r="AH218" s="86">
        <f t="shared" si="39"/>
        <v>200</v>
      </c>
      <c r="AI218" s="86">
        <f t="shared" si="39"/>
        <v>200</v>
      </c>
      <c r="AJ218" s="86">
        <f t="shared" si="39"/>
        <v>200</v>
      </c>
      <c r="AK218" s="86">
        <f t="shared" si="39"/>
        <v>200</v>
      </c>
      <c r="AL218" s="86">
        <f t="shared" si="39"/>
        <v>200</v>
      </c>
      <c r="AM218" s="86">
        <f t="shared" si="39"/>
        <v>200</v>
      </c>
      <c r="AN218" s="86">
        <f t="shared" si="39"/>
        <v>200</v>
      </c>
      <c r="AO218" s="86">
        <f t="shared" si="39"/>
        <v>200</v>
      </c>
      <c r="AP218" s="86">
        <f t="shared" si="39"/>
        <v>200</v>
      </c>
      <c r="AQ218" s="86">
        <f t="shared" si="39"/>
        <v>200</v>
      </c>
      <c r="AR218" s="86">
        <f t="shared" si="39"/>
        <v>200</v>
      </c>
      <c r="AS218" s="86">
        <f t="shared" si="39"/>
        <v>200</v>
      </c>
      <c r="AT218" s="86">
        <f t="shared" si="39"/>
        <v>200</v>
      </c>
      <c r="AU218" s="86">
        <f t="shared" si="39"/>
        <v>200</v>
      </c>
      <c r="AV218" s="86">
        <f t="shared" si="39"/>
        <v>200</v>
      </c>
      <c r="AW218" s="86">
        <f t="shared" si="39"/>
        <v>200</v>
      </c>
      <c r="AX218" s="86">
        <f t="shared" si="39"/>
        <v>200</v>
      </c>
      <c r="AY218" s="86">
        <f t="shared" si="39"/>
        <v>200</v>
      </c>
      <c r="AZ218" s="86">
        <f t="shared" si="39"/>
        <v>200</v>
      </c>
      <c r="BA218" s="86">
        <f t="shared" si="39"/>
        <v>200</v>
      </c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</row>
    <row r="219" ht="18.75" customHeight="1">
      <c r="A219" s="28"/>
      <c r="B219" s="126" t="s">
        <v>57</v>
      </c>
      <c r="C219" s="10"/>
      <c r="D219" s="118">
        <v>1.0</v>
      </c>
      <c r="E219" s="118">
        <f t="shared" ref="E219:N219" si="40">D20</f>
        <v>0.6</v>
      </c>
      <c r="F219" s="118">
        <f t="shared" si="40"/>
        <v>0.62</v>
      </c>
      <c r="G219" s="118">
        <f t="shared" si="40"/>
        <v>0.64</v>
      </c>
      <c r="H219" s="118">
        <f t="shared" si="40"/>
        <v>0.66</v>
      </c>
      <c r="I219" s="118">
        <f t="shared" si="40"/>
        <v>0.68</v>
      </c>
      <c r="J219" s="118">
        <f t="shared" si="40"/>
        <v>0.7</v>
      </c>
      <c r="K219" s="118">
        <f t="shared" si="40"/>
        <v>0.72</v>
      </c>
      <c r="L219" s="118">
        <f t="shared" si="40"/>
        <v>0.74</v>
      </c>
      <c r="M219" s="118">
        <f t="shared" si="40"/>
        <v>0.76</v>
      </c>
      <c r="N219" s="118">
        <f t="shared" si="40"/>
        <v>0.8</v>
      </c>
      <c r="O219" s="118">
        <f t="shared" ref="O219:BA219" si="41">N219</f>
        <v>0.8</v>
      </c>
      <c r="P219" s="118">
        <f t="shared" si="41"/>
        <v>0.8</v>
      </c>
      <c r="Q219" s="118">
        <f t="shared" si="41"/>
        <v>0.8</v>
      </c>
      <c r="R219" s="118">
        <f t="shared" si="41"/>
        <v>0.8</v>
      </c>
      <c r="S219" s="118">
        <f t="shared" si="41"/>
        <v>0.8</v>
      </c>
      <c r="T219" s="118">
        <f t="shared" si="41"/>
        <v>0.8</v>
      </c>
      <c r="U219" s="118">
        <f t="shared" si="41"/>
        <v>0.8</v>
      </c>
      <c r="V219" s="118">
        <f t="shared" si="41"/>
        <v>0.8</v>
      </c>
      <c r="W219" s="118">
        <f t="shared" si="41"/>
        <v>0.8</v>
      </c>
      <c r="X219" s="118">
        <f t="shared" si="41"/>
        <v>0.8</v>
      </c>
      <c r="Y219" s="118">
        <f t="shared" si="41"/>
        <v>0.8</v>
      </c>
      <c r="Z219" s="118">
        <f t="shared" si="41"/>
        <v>0.8</v>
      </c>
      <c r="AA219" s="118">
        <f t="shared" si="41"/>
        <v>0.8</v>
      </c>
      <c r="AB219" s="118">
        <f t="shared" si="41"/>
        <v>0.8</v>
      </c>
      <c r="AC219" s="118">
        <f t="shared" si="41"/>
        <v>0.8</v>
      </c>
      <c r="AD219" s="118">
        <f t="shared" si="41"/>
        <v>0.8</v>
      </c>
      <c r="AE219" s="118">
        <f t="shared" si="41"/>
        <v>0.8</v>
      </c>
      <c r="AF219" s="118">
        <f t="shared" si="41"/>
        <v>0.8</v>
      </c>
      <c r="AG219" s="118">
        <f t="shared" si="41"/>
        <v>0.8</v>
      </c>
      <c r="AH219" s="118">
        <f t="shared" si="41"/>
        <v>0.8</v>
      </c>
      <c r="AI219" s="118">
        <f t="shared" si="41"/>
        <v>0.8</v>
      </c>
      <c r="AJ219" s="118">
        <f t="shared" si="41"/>
        <v>0.8</v>
      </c>
      <c r="AK219" s="118">
        <f t="shared" si="41"/>
        <v>0.8</v>
      </c>
      <c r="AL219" s="118">
        <f t="shared" si="41"/>
        <v>0.8</v>
      </c>
      <c r="AM219" s="118">
        <f t="shared" si="41"/>
        <v>0.8</v>
      </c>
      <c r="AN219" s="118">
        <f t="shared" si="41"/>
        <v>0.8</v>
      </c>
      <c r="AO219" s="118">
        <f t="shared" si="41"/>
        <v>0.8</v>
      </c>
      <c r="AP219" s="118">
        <f t="shared" si="41"/>
        <v>0.8</v>
      </c>
      <c r="AQ219" s="118">
        <f t="shared" si="41"/>
        <v>0.8</v>
      </c>
      <c r="AR219" s="118">
        <f t="shared" si="41"/>
        <v>0.8</v>
      </c>
      <c r="AS219" s="118">
        <f t="shared" si="41"/>
        <v>0.8</v>
      </c>
      <c r="AT219" s="118">
        <f t="shared" si="41"/>
        <v>0.8</v>
      </c>
      <c r="AU219" s="118">
        <f t="shared" si="41"/>
        <v>0.8</v>
      </c>
      <c r="AV219" s="118">
        <f t="shared" si="41"/>
        <v>0.8</v>
      </c>
      <c r="AW219" s="118">
        <f t="shared" si="41"/>
        <v>0.8</v>
      </c>
      <c r="AX219" s="118">
        <f t="shared" si="41"/>
        <v>0.8</v>
      </c>
      <c r="AY219" s="118">
        <f t="shared" si="41"/>
        <v>0.8</v>
      </c>
      <c r="AZ219" s="118">
        <f t="shared" si="41"/>
        <v>0.8</v>
      </c>
      <c r="BA219" s="118">
        <f t="shared" si="41"/>
        <v>0.8</v>
      </c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</row>
    <row r="220" ht="18.75" customHeight="1">
      <c r="A220" s="28"/>
      <c r="B220" s="126" t="s">
        <v>58</v>
      </c>
      <c r="C220" s="10">
        <v>1.0</v>
      </c>
      <c r="D220" s="118">
        <f t="shared" ref="D220:BA220" si="42">D219*C220</f>
        <v>1</v>
      </c>
      <c r="E220" s="118">
        <f t="shared" si="42"/>
        <v>0.6</v>
      </c>
      <c r="F220" s="118">
        <f t="shared" si="42"/>
        <v>0.372</v>
      </c>
      <c r="G220" s="118">
        <f t="shared" si="42"/>
        <v>0.23808</v>
      </c>
      <c r="H220" s="118">
        <f t="shared" si="42"/>
        <v>0.1571328</v>
      </c>
      <c r="I220" s="118">
        <f t="shared" si="42"/>
        <v>0.106850304</v>
      </c>
      <c r="J220" s="118">
        <f t="shared" si="42"/>
        <v>0.0747952128</v>
      </c>
      <c r="K220" s="118">
        <f t="shared" si="42"/>
        <v>0.05385255322</v>
      </c>
      <c r="L220" s="118">
        <f t="shared" si="42"/>
        <v>0.03985088938</v>
      </c>
      <c r="M220" s="118">
        <f t="shared" si="42"/>
        <v>0.03028667593</v>
      </c>
      <c r="N220" s="118">
        <f t="shared" si="42"/>
        <v>0.02422934074</v>
      </c>
      <c r="O220" s="118">
        <f t="shared" si="42"/>
        <v>0.01938347259</v>
      </c>
      <c r="P220" s="118">
        <f t="shared" si="42"/>
        <v>0.01550677808</v>
      </c>
      <c r="Q220" s="118">
        <f t="shared" si="42"/>
        <v>0.01240542246</v>
      </c>
      <c r="R220" s="118">
        <f t="shared" si="42"/>
        <v>0.009924337968</v>
      </c>
      <c r="S220" s="118">
        <f t="shared" si="42"/>
        <v>0.007939470375</v>
      </c>
      <c r="T220" s="118">
        <f t="shared" si="42"/>
        <v>0.0063515763</v>
      </c>
      <c r="U220" s="118">
        <f t="shared" si="42"/>
        <v>0.00508126104</v>
      </c>
      <c r="V220" s="118">
        <f t="shared" si="42"/>
        <v>0.004065008832</v>
      </c>
      <c r="W220" s="118">
        <f t="shared" si="42"/>
        <v>0.003252007065</v>
      </c>
      <c r="X220" s="118">
        <f t="shared" si="42"/>
        <v>0.002601605652</v>
      </c>
      <c r="Y220" s="118">
        <f t="shared" si="42"/>
        <v>0.002081284522</v>
      </c>
      <c r="Z220" s="118">
        <f t="shared" si="42"/>
        <v>0.001665027618</v>
      </c>
      <c r="AA220" s="118">
        <f t="shared" si="42"/>
        <v>0.001332022094</v>
      </c>
      <c r="AB220" s="118">
        <f t="shared" si="42"/>
        <v>0.001065617675</v>
      </c>
      <c r="AC220" s="118">
        <f t="shared" si="42"/>
        <v>0.0008524941402</v>
      </c>
      <c r="AD220" s="118">
        <f t="shared" si="42"/>
        <v>0.0006819953121</v>
      </c>
      <c r="AE220" s="118">
        <f t="shared" si="42"/>
        <v>0.0005455962497</v>
      </c>
      <c r="AF220" s="118">
        <f t="shared" si="42"/>
        <v>0.0004364769998</v>
      </c>
      <c r="AG220" s="118">
        <f t="shared" si="42"/>
        <v>0.0003491815998</v>
      </c>
      <c r="AH220" s="118">
        <f t="shared" si="42"/>
        <v>0.0002793452798</v>
      </c>
      <c r="AI220" s="118">
        <f t="shared" si="42"/>
        <v>0.0002234762239</v>
      </c>
      <c r="AJ220" s="118">
        <f t="shared" si="42"/>
        <v>0.0001787809791</v>
      </c>
      <c r="AK220" s="118">
        <f t="shared" si="42"/>
        <v>0.0001430247833</v>
      </c>
      <c r="AL220" s="118">
        <f t="shared" si="42"/>
        <v>0.0001144198266</v>
      </c>
      <c r="AM220" s="118">
        <f t="shared" si="42"/>
        <v>0.0000915358613</v>
      </c>
      <c r="AN220" s="118">
        <f t="shared" si="42"/>
        <v>0.00007322868904</v>
      </c>
      <c r="AO220" s="118">
        <f t="shared" si="42"/>
        <v>0.00005858295123</v>
      </c>
      <c r="AP220" s="118">
        <f t="shared" si="42"/>
        <v>0.00004686636099</v>
      </c>
      <c r="AQ220" s="118">
        <f t="shared" si="42"/>
        <v>0.00003749308879</v>
      </c>
      <c r="AR220" s="118">
        <f t="shared" si="42"/>
        <v>0.00002999447103</v>
      </c>
      <c r="AS220" s="118">
        <f t="shared" si="42"/>
        <v>0.00002399557682</v>
      </c>
      <c r="AT220" s="118">
        <f t="shared" si="42"/>
        <v>0.00001919646146</v>
      </c>
      <c r="AU220" s="118">
        <f t="shared" si="42"/>
        <v>0.00001535716917</v>
      </c>
      <c r="AV220" s="118">
        <f t="shared" si="42"/>
        <v>0.00001228573533</v>
      </c>
      <c r="AW220" s="118">
        <f t="shared" si="42"/>
        <v>0.000009828588267</v>
      </c>
      <c r="AX220" s="118">
        <f t="shared" si="42"/>
        <v>0.000007862870614</v>
      </c>
      <c r="AY220" s="118">
        <f t="shared" si="42"/>
        <v>0.000006290296491</v>
      </c>
      <c r="AZ220" s="118">
        <f t="shared" si="42"/>
        <v>0.000005032237193</v>
      </c>
      <c r="BA220" s="118">
        <f t="shared" si="42"/>
        <v>0.000004025789754</v>
      </c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</row>
    <row r="221" ht="18.75" customHeight="1">
      <c r="A221" s="28"/>
      <c r="B221" s="126" t="s">
        <v>59</v>
      </c>
      <c r="C221" s="116">
        <f t="shared" ref="C221:BA221" si="43">C220*C218</f>
        <v>-200</v>
      </c>
      <c r="D221" s="116">
        <f t="shared" si="43"/>
        <v>100</v>
      </c>
      <c r="E221" s="116">
        <f t="shared" si="43"/>
        <v>66</v>
      </c>
      <c r="F221" s="116">
        <f t="shared" si="43"/>
        <v>44.64</v>
      </c>
      <c r="G221" s="116">
        <f t="shared" si="43"/>
        <v>30.9504</v>
      </c>
      <c r="H221" s="116">
        <f t="shared" si="43"/>
        <v>21.998592</v>
      </c>
      <c r="I221" s="116">
        <f t="shared" si="43"/>
        <v>16.0275456</v>
      </c>
      <c r="J221" s="116">
        <f t="shared" si="43"/>
        <v>11.96723405</v>
      </c>
      <c r="K221" s="116">
        <f t="shared" si="43"/>
        <v>9.154934047</v>
      </c>
      <c r="L221" s="116">
        <f t="shared" si="43"/>
        <v>7.173160088</v>
      </c>
      <c r="M221" s="116">
        <f t="shared" si="43"/>
        <v>5.754468426</v>
      </c>
      <c r="N221" s="116">
        <f t="shared" si="43"/>
        <v>4.845868149</v>
      </c>
      <c r="O221" s="116">
        <f t="shared" si="43"/>
        <v>3.876694519</v>
      </c>
      <c r="P221" s="116">
        <f t="shared" si="43"/>
        <v>3.101355615</v>
      </c>
      <c r="Q221" s="116">
        <f t="shared" si="43"/>
        <v>2.481084492</v>
      </c>
      <c r="R221" s="116">
        <f t="shared" si="43"/>
        <v>1.984867594</v>
      </c>
      <c r="S221" s="116">
        <f t="shared" si="43"/>
        <v>1.587894075</v>
      </c>
      <c r="T221" s="116">
        <f t="shared" si="43"/>
        <v>1.27031526</v>
      </c>
      <c r="U221" s="116">
        <f t="shared" si="43"/>
        <v>1.016252208</v>
      </c>
      <c r="V221" s="116">
        <f t="shared" si="43"/>
        <v>0.8130017664</v>
      </c>
      <c r="W221" s="116">
        <f t="shared" si="43"/>
        <v>0.6504014131</v>
      </c>
      <c r="X221" s="116">
        <f t="shared" si="43"/>
        <v>0.5203211305</v>
      </c>
      <c r="Y221" s="116">
        <f t="shared" si="43"/>
        <v>0.4162569044</v>
      </c>
      <c r="Z221" s="116">
        <f t="shared" si="43"/>
        <v>0.3330055235</v>
      </c>
      <c r="AA221" s="116">
        <f t="shared" si="43"/>
        <v>0.2664044188</v>
      </c>
      <c r="AB221" s="116">
        <f t="shared" si="43"/>
        <v>0.213123535</v>
      </c>
      <c r="AC221" s="116">
        <f t="shared" si="43"/>
        <v>0.170498828</v>
      </c>
      <c r="AD221" s="116">
        <f t="shared" si="43"/>
        <v>0.1363990624</v>
      </c>
      <c r="AE221" s="116">
        <f t="shared" si="43"/>
        <v>0.1091192499</v>
      </c>
      <c r="AF221" s="116">
        <f t="shared" si="43"/>
        <v>0.08729539995</v>
      </c>
      <c r="AG221" s="116">
        <f t="shared" si="43"/>
        <v>0.06983631996</v>
      </c>
      <c r="AH221" s="116">
        <f t="shared" si="43"/>
        <v>0.05586905597</v>
      </c>
      <c r="AI221" s="116">
        <f t="shared" si="43"/>
        <v>0.04469524478</v>
      </c>
      <c r="AJ221" s="116">
        <f t="shared" si="43"/>
        <v>0.03575619582</v>
      </c>
      <c r="AK221" s="116">
        <f t="shared" si="43"/>
        <v>0.02860495666</v>
      </c>
      <c r="AL221" s="116">
        <f t="shared" si="43"/>
        <v>0.02288396533</v>
      </c>
      <c r="AM221" s="116">
        <f t="shared" si="43"/>
        <v>0.01830717226</v>
      </c>
      <c r="AN221" s="116">
        <f t="shared" si="43"/>
        <v>0.01464573781</v>
      </c>
      <c r="AO221" s="116">
        <f t="shared" si="43"/>
        <v>0.01171659025</v>
      </c>
      <c r="AP221" s="116">
        <f t="shared" si="43"/>
        <v>0.009373272197</v>
      </c>
      <c r="AQ221" s="116">
        <f t="shared" si="43"/>
        <v>0.007498617758</v>
      </c>
      <c r="AR221" s="116">
        <f t="shared" si="43"/>
        <v>0.005998894206</v>
      </c>
      <c r="AS221" s="116">
        <f t="shared" si="43"/>
        <v>0.004799115365</v>
      </c>
      <c r="AT221" s="116">
        <f t="shared" si="43"/>
        <v>0.003839292292</v>
      </c>
      <c r="AU221" s="116">
        <f t="shared" si="43"/>
        <v>0.003071433834</v>
      </c>
      <c r="AV221" s="116">
        <f t="shared" si="43"/>
        <v>0.002457147067</v>
      </c>
      <c r="AW221" s="116">
        <f t="shared" si="43"/>
        <v>0.001965717653</v>
      </c>
      <c r="AX221" s="116">
        <f t="shared" si="43"/>
        <v>0.001572574123</v>
      </c>
      <c r="AY221" s="116">
        <f t="shared" si="43"/>
        <v>0.001258059298</v>
      </c>
      <c r="AZ221" s="116">
        <f t="shared" si="43"/>
        <v>0.001006447439</v>
      </c>
      <c r="BA221" s="116">
        <f t="shared" si="43"/>
        <v>0.0008051579509</v>
      </c>
      <c r="BB221" s="10"/>
      <c r="BC221" s="116">
        <f>SUM(D221:BA221)</f>
        <v>337.8924543</v>
      </c>
      <c r="BD221" s="118">
        <f>IRR(C221:BA221)</f>
        <v>0.1850779765</v>
      </c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</row>
    <row r="222" ht="18.75" customHeight="1">
      <c r="A222" s="28"/>
      <c r="B222" s="126" t="s">
        <v>60</v>
      </c>
      <c r="C222" s="10">
        <v>1.0</v>
      </c>
      <c r="D222" s="127">
        <v>1.0</v>
      </c>
      <c r="E222" s="127">
        <f t="shared" ref="E222:BB222" si="44">D222*(1+$N$8)</f>
        <v>1.1</v>
      </c>
      <c r="F222" s="127">
        <f t="shared" si="44"/>
        <v>1.21</v>
      </c>
      <c r="G222" s="127">
        <f t="shared" si="44"/>
        <v>1.331</v>
      </c>
      <c r="H222" s="127">
        <f t="shared" si="44"/>
        <v>1.4641</v>
      </c>
      <c r="I222" s="127">
        <f t="shared" si="44"/>
        <v>1.61051</v>
      </c>
      <c r="J222" s="127">
        <f t="shared" si="44"/>
        <v>1.771561</v>
      </c>
      <c r="K222" s="127">
        <f t="shared" si="44"/>
        <v>1.9487171</v>
      </c>
      <c r="L222" s="127">
        <f t="shared" si="44"/>
        <v>2.14358881</v>
      </c>
      <c r="M222" s="127">
        <f t="shared" si="44"/>
        <v>2.357947691</v>
      </c>
      <c r="N222" s="127">
        <f t="shared" si="44"/>
        <v>2.59374246</v>
      </c>
      <c r="O222" s="127">
        <f t="shared" si="44"/>
        <v>2.853116706</v>
      </c>
      <c r="P222" s="127">
        <f t="shared" si="44"/>
        <v>3.138428377</v>
      </c>
      <c r="Q222" s="127">
        <f t="shared" si="44"/>
        <v>3.452271214</v>
      </c>
      <c r="R222" s="127">
        <f t="shared" si="44"/>
        <v>3.797498336</v>
      </c>
      <c r="S222" s="127">
        <f t="shared" si="44"/>
        <v>4.177248169</v>
      </c>
      <c r="T222" s="127">
        <f t="shared" si="44"/>
        <v>4.594972986</v>
      </c>
      <c r="U222" s="127">
        <f t="shared" si="44"/>
        <v>5.054470285</v>
      </c>
      <c r="V222" s="127">
        <f t="shared" si="44"/>
        <v>5.559917313</v>
      </c>
      <c r="W222" s="127">
        <f t="shared" si="44"/>
        <v>6.115909045</v>
      </c>
      <c r="X222" s="127">
        <f t="shared" si="44"/>
        <v>6.727499949</v>
      </c>
      <c r="Y222" s="127">
        <f t="shared" si="44"/>
        <v>7.400249944</v>
      </c>
      <c r="Z222" s="127">
        <f t="shared" si="44"/>
        <v>8.140274939</v>
      </c>
      <c r="AA222" s="127">
        <f t="shared" si="44"/>
        <v>8.954302433</v>
      </c>
      <c r="AB222" s="127">
        <f t="shared" si="44"/>
        <v>9.849732676</v>
      </c>
      <c r="AC222" s="127">
        <f t="shared" si="44"/>
        <v>10.83470594</v>
      </c>
      <c r="AD222" s="127">
        <f t="shared" si="44"/>
        <v>11.91817654</v>
      </c>
      <c r="AE222" s="127">
        <f t="shared" si="44"/>
        <v>13.10999419</v>
      </c>
      <c r="AF222" s="127">
        <f t="shared" si="44"/>
        <v>14.42099361</v>
      </c>
      <c r="AG222" s="127">
        <f t="shared" si="44"/>
        <v>15.86309297</v>
      </c>
      <c r="AH222" s="127">
        <f t="shared" si="44"/>
        <v>17.44940227</v>
      </c>
      <c r="AI222" s="127">
        <f t="shared" si="44"/>
        <v>19.1943425</v>
      </c>
      <c r="AJ222" s="127">
        <f t="shared" si="44"/>
        <v>21.11377675</v>
      </c>
      <c r="AK222" s="127">
        <f t="shared" si="44"/>
        <v>23.22515442</v>
      </c>
      <c r="AL222" s="127">
        <f t="shared" si="44"/>
        <v>25.54766986</v>
      </c>
      <c r="AM222" s="127">
        <f t="shared" si="44"/>
        <v>28.10243685</v>
      </c>
      <c r="AN222" s="127">
        <f t="shared" si="44"/>
        <v>30.91268053</v>
      </c>
      <c r="AO222" s="127">
        <f t="shared" si="44"/>
        <v>34.00394859</v>
      </c>
      <c r="AP222" s="127">
        <f t="shared" si="44"/>
        <v>37.40434344</v>
      </c>
      <c r="AQ222" s="127">
        <f t="shared" si="44"/>
        <v>41.14477779</v>
      </c>
      <c r="AR222" s="127">
        <f t="shared" si="44"/>
        <v>45.25925557</v>
      </c>
      <c r="AS222" s="127">
        <f t="shared" si="44"/>
        <v>49.78518112</v>
      </c>
      <c r="AT222" s="127">
        <f t="shared" si="44"/>
        <v>54.76369924</v>
      </c>
      <c r="AU222" s="127">
        <f t="shared" si="44"/>
        <v>60.24006916</v>
      </c>
      <c r="AV222" s="127">
        <f t="shared" si="44"/>
        <v>66.26407608</v>
      </c>
      <c r="AW222" s="127">
        <f t="shared" si="44"/>
        <v>72.89048369</v>
      </c>
      <c r="AX222" s="127">
        <f t="shared" si="44"/>
        <v>80.17953205</v>
      </c>
      <c r="AY222" s="127">
        <f t="shared" si="44"/>
        <v>88.19748526</v>
      </c>
      <c r="AZ222" s="127">
        <f t="shared" si="44"/>
        <v>97.01723378</v>
      </c>
      <c r="BA222" s="127">
        <f t="shared" si="44"/>
        <v>106.7189572</v>
      </c>
      <c r="BB222" s="127">
        <f t="shared" si="44"/>
        <v>117.3908529</v>
      </c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</row>
    <row r="223" ht="18.75" customHeight="1">
      <c r="A223" s="28"/>
      <c r="B223" s="126" t="s">
        <v>61</v>
      </c>
      <c r="C223" s="116">
        <f t="shared" ref="C223:BA223" si="45">C221/C222</f>
        <v>-200</v>
      </c>
      <c r="D223" s="116">
        <f t="shared" si="45"/>
        <v>100</v>
      </c>
      <c r="E223" s="116">
        <f t="shared" si="45"/>
        <v>60</v>
      </c>
      <c r="F223" s="116">
        <f t="shared" si="45"/>
        <v>36.89256198</v>
      </c>
      <c r="G223" s="116">
        <f t="shared" si="45"/>
        <v>23.25349361</v>
      </c>
      <c r="H223" s="116">
        <f t="shared" si="45"/>
        <v>15.02533434</v>
      </c>
      <c r="I223" s="116">
        <f t="shared" si="45"/>
        <v>9.951844819</v>
      </c>
      <c r="J223" s="116">
        <f t="shared" si="45"/>
        <v>6.755191635</v>
      </c>
      <c r="K223" s="116">
        <f t="shared" si="45"/>
        <v>4.697928728</v>
      </c>
      <c r="L223" s="116">
        <f t="shared" si="45"/>
        <v>3.346332121</v>
      </c>
      <c r="M223" s="116">
        <f t="shared" si="45"/>
        <v>2.440456355</v>
      </c>
      <c r="N223" s="116">
        <f t="shared" si="45"/>
        <v>1.868291946</v>
      </c>
      <c r="O223" s="116">
        <f t="shared" si="45"/>
        <v>1.358757779</v>
      </c>
      <c r="P223" s="116">
        <f t="shared" si="45"/>
        <v>0.9881874756</v>
      </c>
      <c r="Q223" s="116">
        <f t="shared" si="45"/>
        <v>0.7186818005</v>
      </c>
      <c r="R223" s="116">
        <f t="shared" si="45"/>
        <v>0.5226776731</v>
      </c>
      <c r="S223" s="116">
        <f t="shared" si="45"/>
        <v>0.3801292168</v>
      </c>
      <c r="T223" s="116">
        <f t="shared" si="45"/>
        <v>0.2764576122</v>
      </c>
      <c r="U223" s="116">
        <f t="shared" si="45"/>
        <v>0.2010600816</v>
      </c>
      <c r="V223" s="116">
        <f t="shared" si="45"/>
        <v>0.1462255139</v>
      </c>
      <c r="W223" s="116">
        <f t="shared" si="45"/>
        <v>0.1063458283</v>
      </c>
      <c r="X223" s="116">
        <f t="shared" si="45"/>
        <v>0.07734242057</v>
      </c>
      <c r="Y223" s="116">
        <f t="shared" si="45"/>
        <v>0.05624903314</v>
      </c>
      <c r="Z223" s="116">
        <f t="shared" si="45"/>
        <v>0.04090838774</v>
      </c>
      <c r="AA223" s="116">
        <f t="shared" si="45"/>
        <v>0.02975155472</v>
      </c>
      <c r="AB223" s="116">
        <f t="shared" si="45"/>
        <v>0.02163749434</v>
      </c>
      <c r="AC223" s="116">
        <f t="shared" si="45"/>
        <v>0.01573635952</v>
      </c>
      <c r="AD223" s="116">
        <f t="shared" si="45"/>
        <v>0.01144462511</v>
      </c>
      <c r="AE223" s="116">
        <f t="shared" si="45"/>
        <v>0.008323363714</v>
      </c>
      <c r="AF223" s="116">
        <f t="shared" si="45"/>
        <v>0.006053355428</v>
      </c>
      <c r="AG223" s="116">
        <f t="shared" si="45"/>
        <v>0.004402440311</v>
      </c>
      <c r="AH223" s="116">
        <f t="shared" si="45"/>
        <v>0.003201774772</v>
      </c>
      <c r="AI223" s="116">
        <f t="shared" si="45"/>
        <v>0.002328563471</v>
      </c>
      <c r="AJ223" s="116">
        <f t="shared" si="45"/>
        <v>0.001693500706</v>
      </c>
      <c r="AK223" s="116">
        <f t="shared" si="45"/>
        <v>0.001231636877</v>
      </c>
      <c r="AL223" s="116">
        <f t="shared" si="45"/>
        <v>0.0008957359105</v>
      </c>
      <c r="AM223" s="116">
        <f t="shared" si="45"/>
        <v>0.0006514442986</v>
      </c>
      <c r="AN223" s="116">
        <f t="shared" si="45"/>
        <v>0.0004737776717</v>
      </c>
      <c r="AO223" s="116">
        <f t="shared" si="45"/>
        <v>0.0003445655794</v>
      </c>
      <c r="AP223" s="116">
        <f t="shared" si="45"/>
        <v>0.0002505931487</v>
      </c>
      <c r="AQ223" s="116">
        <f t="shared" si="45"/>
        <v>0.0001822495627</v>
      </c>
      <c r="AR223" s="116">
        <f t="shared" si="45"/>
        <v>0.0001325451365</v>
      </c>
      <c r="AS223" s="116">
        <f t="shared" si="45"/>
        <v>0.00009639646289</v>
      </c>
      <c r="AT223" s="116">
        <f t="shared" si="45"/>
        <v>0.00007010651847</v>
      </c>
      <c r="AU223" s="116">
        <f t="shared" si="45"/>
        <v>0.00005098655889</v>
      </c>
      <c r="AV223" s="116">
        <f t="shared" si="45"/>
        <v>0.00003708113374</v>
      </c>
      <c r="AW223" s="116">
        <f t="shared" si="45"/>
        <v>0.00002696809726</v>
      </c>
      <c r="AX223" s="116">
        <f t="shared" si="45"/>
        <v>0.00001961316165</v>
      </c>
      <c r="AY223" s="116">
        <f t="shared" si="45"/>
        <v>0.00001426411756</v>
      </c>
      <c r="AZ223" s="116">
        <f t="shared" si="45"/>
        <v>0.00001037390368</v>
      </c>
      <c r="BA223" s="116">
        <f t="shared" si="45"/>
        <v>0.000007544657222</v>
      </c>
      <c r="BB223" s="10"/>
      <c r="BC223" s="116">
        <f>SUM(D223:BA223)</f>
        <v>269.2135273</v>
      </c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</row>
    <row r="224" ht="15.0" customHeight="1">
      <c r="A224" s="28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</row>
    <row r="225" ht="18.75" customHeight="1">
      <c r="A225" s="28"/>
      <c r="B225" s="126" t="s">
        <v>62</v>
      </c>
      <c r="C225" s="10"/>
      <c r="D225" s="116">
        <f t="shared" ref="D225:BA225" si="46">D220*100</f>
        <v>100</v>
      </c>
      <c r="E225" s="116">
        <f t="shared" si="46"/>
        <v>60</v>
      </c>
      <c r="F225" s="116">
        <f t="shared" si="46"/>
        <v>37.2</v>
      </c>
      <c r="G225" s="116">
        <f t="shared" si="46"/>
        <v>23.808</v>
      </c>
      <c r="H225" s="116">
        <f t="shared" si="46"/>
        <v>15.71328</v>
      </c>
      <c r="I225" s="116">
        <f t="shared" si="46"/>
        <v>10.6850304</v>
      </c>
      <c r="J225" s="116">
        <f t="shared" si="46"/>
        <v>7.47952128</v>
      </c>
      <c r="K225" s="116">
        <f t="shared" si="46"/>
        <v>5.385255322</v>
      </c>
      <c r="L225" s="116">
        <f t="shared" si="46"/>
        <v>3.985088938</v>
      </c>
      <c r="M225" s="116">
        <f t="shared" si="46"/>
        <v>3.028667593</v>
      </c>
      <c r="N225" s="116">
        <f t="shared" si="46"/>
        <v>2.422934074</v>
      </c>
      <c r="O225" s="116">
        <f t="shared" si="46"/>
        <v>1.938347259</v>
      </c>
      <c r="P225" s="116">
        <f t="shared" si="46"/>
        <v>1.550677808</v>
      </c>
      <c r="Q225" s="116">
        <f t="shared" si="46"/>
        <v>1.240542246</v>
      </c>
      <c r="R225" s="116">
        <f t="shared" si="46"/>
        <v>0.9924337968</v>
      </c>
      <c r="S225" s="116">
        <f t="shared" si="46"/>
        <v>0.7939470375</v>
      </c>
      <c r="T225" s="116">
        <f t="shared" si="46"/>
        <v>0.63515763</v>
      </c>
      <c r="U225" s="116">
        <f t="shared" si="46"/>
        <v>0.508126104</v>
      </c>
      <c r="V225" s="116">
        <f t="shared" si="46"/>
        <v>0.4065008832</v>
      </c>
      <c r="W225" s="116">
        <f t="shared" si="46"/>
        <v>0.3252007065</v>
      </c>
      <c r="X225" s="116">
        <f t="shared" si="46"/>
        <v>0.2601605652</v>
      </c>
      <c r="Y225" s="116">
        <f t="shared" si="46"/>
        <v>0.2081284522</v>
      </c>
      <c r="Z225" s="116">
        <f t="shared" si="46"/>
        <v>0.1665027618</v>
      </c>
      <c r="AA225" s="116">
        <f t="shared" si="46"/>
        <v>0.1332022094</v>
      </c>
      <c r="AB225" s="116">
        <f t="shared" si="46"/>
        <v>0.1065617675</v>
      </c>
      <c r="AC225" s="116">
        <f t="shared" si="46"/>
        <v>0.08524941402</v>
      </c>
      <c r="AD225" s="116">
        <f t="shared" si="46"/>
        <v>0.06819953121</v>
      </c>
      <c r="AE225" s="116">
        <f t="shared" si="46"/>
        <v>0.05455962497</v>
      </c>
      <c r="AF225" s="116">
        <f t="shared" si="46"/>
        <v>0.04364769998</v>
      </c>
      <c r="AG225" s="116">
        <f t="shared" si="46"/>
        <v>0.03491815998</v>
      </c>
      <c r="AH225" s="116">
        <f t="shared" si="46"/>
        <v>0.02793452798</v>
      </c>
      <c r="AI225" s="116">
        <f t="shared" si="46"/>
        <v>0.02234762239</v>
      </c>
      <c r="AJ225" s="116">
        <f t="shared" si="46"/>
        <v>0.01787809791</v>
      </c>
      <c r="AK225" s="116">
        <f t="shared" si="46"/>
        <v>0.01430247833</v>
      </c>
      <c r="AL225" s="116">
        <f t="shared" si="46"/>
        <v>0.01144198266</v>
      </c>
      <c r="AM225" s="116">
        <f t="shared" si="46"/>
        <v>0.00915358613</v>
      </c>
      <c r="AN225" s="116">
        <f t="shared" si="46"/>
        <v>0.007322868904</v>
      </c>
      <c r="AO225" s="116">
        <f t="shared" si="46"/>
        <v>0.005858295123</v>
      </c>
      <c r="AP225" s="116">
        <f t="shared" si="46"/>
        <v>0.004686636099</v>
      </c>
      <c r="AQ225" s="116">
        <f t="shared" si="46"/>
        <v>0.003749308879</v>
      </c>
      <c r="AR225" s="116">
        <f t="shared" si="46"/>
        <v>0.002999447103</v>
      </c>
      <c r="AS225" s="116">
        <f t="shared" si="46"/>
        <v>0.002399557682</v>
      </c>
      <c r="AT225" s="116">
        <f t="shared" si="46"/>
        <v>0.001919646146</v>
      </c>
      <c r="AU225" s="116">
        <f t="shared" si="46"/>
        <v>0.001535716917</v>
      </c>
      <c r="AV225" s="116">
        <f t="shared" si="46"/>
        <v>0.001228573533</v>
      </c>
      <c r="AW225" s="116">
        <f t="shared" si="46"/>
        <v>0.0009828588267</v>
      </c>
      <c r="AX225" s="116">
        <f t="shared" si="46"/>
        <v>0.0007862870614</v>
      </c>
      <c r="AY225" s="116">
        <f t="shared" si="46"/>
        <v>0.0006290296491</v>
      </c>
      <c r="AZ225" s="116">
        <f t="shared" si="46"/>
        <v>0.0005032237193</v>
      </c>
      <c r="BA225" s="116">
        <f t="shared" si="46"/>
        <v>0.0004025789754</v>
      </c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</row>
    <row r="226" ht="18.75" customHeight="1">
      <c r="A226" s="28"/>
      <c r="B226" s="126" t="s">
        <v>63</v>
      </c>
      <c r="C226" s="10"/>
      <c r="D226" s="116">
        <f t="shared" ref="D226:AZ226" si="47">D225-E225</f>
        <v>40</v>
      </c>
      <c r="E226" s="116">
        <f t="shared" si="47"/>
        <v>22.8</v>
      </c>
      <c r="F226" s="116">
        <f t="shared" si="47"/>
        <v>13.392</v>
      </c>
      <c r="G226" s="116">
        <f t="shared" si="47"/>
        <v>8.09472</v>
      </c>
      <c r="H226" s="116">
        <f t="shared" si="47"/>
        <v>5.0282496</v>
      </c>
      <c r="I226" s="116">
        <f t="shared" si="47"/>
        <v>3.20550912</v>
      </c>
      <c r="J226" s="116">
        <f t="shared" si="47"/>
        <v>2.094265958</v>
      </c>
      <c r="K226" s="116">
        <f t="shared" si="47"/>
        <v>1.400166384</v>
      </c>
      <c r="L226" s="116">
        <f t="shared" si="47"/>
        <v>0.9564213451</v>
      </c>
      <c r="M226" s="116">
        <f t="shared" si="47"/>
        <v>0.6057335186</v>
      </c>
      <c r="N226" s="116">
        <f t="shared" si="47"/>
        <v>0.4845868149</v>
      </c>
      <c r="O226" s="116">
        <f t="shared" si="47"/>
        <v>0.3876694519</v>
      </c>
      <c r="P226" s="116">
        <f t="shared" si="47"/>
        <v>0.3101355615</v>
      </c>
      <c r="Q226" s="116">
        <f t="shared" si="47"/>
        <v>0.2481084492</v>
      </c>
      <c r="R226" s="116">
        <f t="shared" si="47"/>
        <v>0.1984867594</v>
      </c>
      <c r="S226" s="116">
        <f t="shared" si="47"/>
        <v>0.1587894075</v>
      </c>
      <c r="T226" s="116">
        <f t="shared" si="47"/>
        <v>0.127031526</v>
      </c>
      <c r="U226" s="116">
        <f t="shared" si="47"/>
        <v>0.1016252208</v>
      </c>
      <c r="V226" s="116">
        <f t="shared" si="47"/>
        <v>0.08130017664</v>
      </c>
      <c r="W226" s="116">
        <f t="shared" si="47"/>
        <v>0.06504014131</v>
      </c>
      <c r="X226" s="116">
        <f t="shared" si="47"/>
        <v>0.05203211305</v>
      </c>
      <c r="Y226" s="116">
        <f t="shared" si="47"/>
        <v>0.04162569044</v>
      </c>
      <c r="Z226" s="116">
        <f t="shared" si="47"/>
        <v>0.03330055235</v>
      </c>
      <c r="AA226" s="116">
        <f t="shared" si="47"/>
        <v>0.02664044188</v>
      </c>
      <c r="AB226" s="116">
        <f t="shared" si="47"/>
        <v>0.0213123535</v>
      </c>
      <c r="AC226" s="116">
        <f t="shared" si="47"/>
        <v>0.0170498828</v>
      </c>
      <c r="AD226" s="116">
        <f t="shared" si="47"/>
        <v>0.01363990624</v>
      </c>
      <c r="AE226" s="116">
        <f t="shared" si="47"/>
        <v>0.01091192499</v>
      </c>
      <c r="AF226" s="116">
        <f t="shared" si="47"/>
        <v>0.008729539995</v>
      </c>
      <c r="AG226" s="116">
        <f t="shared" si="47"/>
        <v>0.006983631996</v>
      </c>
      <c r="AH226" s="116">
        <f t="shared" si="47"/>
        <v>0.005586905597</v>
      </c>
      <c r="AI226" s="116">
        <f t="shared" si="47"/>
        <v>0.004469524478</v>
      </c>
      <c r="AJ226" s="116">
        <f t="shared" si="47"/>
        <v>0.003575619582</v>
      </c>
      <c r="AK226" s="116">
        <f t="shared" si="47"/>
        <v>0.002860495666</v>
      </c>
      <c r="AL226" s="116">
        <f t="shared" si="47"/>
        <v>0.002288396533</v>
      </c>
      <c r="AM226" s="116">
        <f t="shared" si="47"/>
        <v>0.001830717226</v>
      </c>
      <c r="AN226" s="116">
        <f t="shared" si="47"/>
        <v>0.001464573781</v>
      </c>
      <c r="AO226" s="116">
        <f t="shared" si="47"/>
        <v>0.001171659025</v>
      </c>
      <c r="AP226" s="116">
        <f t="shared" si="47"/>
        <v>0.0009373272197</v>
      </c>
      <c r="AQ226" s="116">
        <f t="shared" si="47"/>
        <v>0.0007498617758</v>
      </c>
      <c r="AR226" s="116">
        <f t="shared" si="47"/>
        <v>0.0005998894206</v>
      </c>
      <c r="AS226" s="116">
        <f t="shared" si="47"/>
        <v>0.0004799115365</v>
      </c>
      <c r="AT226" s="116">
        <f t="shared" si="47"/>
        <v>0.0003839292292</v>
      </c>
      <c r="AU226" s="116">
        <f t="shared" si="47"/>
        <v>0.0003071433834</v>
      </c>
      <c r="AV226" s="116">
        <f t="shared" si="47"/>
        <v>0.0002457147067</v>
      </c>
      <c r="AW226" s="116">
        <f t="shared" si="47"/>
        <v>0.0001965717653</v>
      </c>
      <c r="AX226" s="116">
        <f t="shared" si="47"/>
        <v>0.0001572574123</v>
      </c>
      <c r="AY226" s="116">
        <f t="shared" si="47"/>
        <v>0.0001258059298</v>
      </c>
      <c r="AZ226" s="116">
        <f t="shared" si="47"/>
        <v>0.0001006447439</v>
      </c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</row>
    <row r="227" ht="18.75" customHeight="1">
      <c r="A227" s="28"/>
      <c r="B227" s="126" t="s">
        <v>64</v>
      </c>
      <c r="C227" s="10"/>
      <c r="D227" s="116">
        <f t="shared" ref="D227:AZ227" si="48">D226*D217</f>
        <v>40</v>
      </c>
      <c r="E227" s="116">
        <f t="shared" si="48"/>
        <v>45.6</v>
      </c>
      <c r="F227" s="116">
        <f t="shared" si="48"/>
        <v>40.176</v>
      </c>
      <c r="G227" s="116">
        <f t="shared" si="48"/>
        <v>32.37888</v>
      </c>
      <c r="H227" s="116">
        <f t="shared" si="48"/>
        <v>25.141248</v>
      </c>
      <c r="I227" s="116">
        <f t="shared" si="48"/>
        <v>19.23305472</v>
      </c>
      <c r="J227" s="116">
        <f t="shared" si="48"/>
        <v>14.65986171</v>
      </c>
      <c r="K227" s="116">
        <f t="shared" si="48"/>
        <v>11.20133107</v>
      </c>
      <c r="L227" s="116">
        <f t="shared" si="48"/>
        <v>8.607792106</v>
      </c>
      <c r="M227" s="116">
        <f t="shared" si="48"/>
        <v>6.057335186</v>
      </c>
      <c r="N227" s="116">
        <f t="shared" si="48"/>
        <v>5.330454963</v>
      </c>
      <c r="O227" s="116">
        <f t="shared" si="48"/>
        <v>4.652033423</v>
      </c>
      <c r="P227" s="116">
        <f t="shared" si="48"/>
        <v>4.0317623</v>
      </c>
      <c r="Q227" s="116">
        <f t="shared" si="48"/>
        <v>3.473518289</v>
      </c>
      <c r="R227" s="116">
        <f t="shared" si="48"/>
        <v>2.97730139</v>
      </c>
      <c r="S227" s="116">
        <f t="shared" si="48"/>
        <v>2.54063052</v>
      </c>
      <c r="T227" s="116">
        <f t="shared" si="48"/>
        <v>2.159535942</v>
      </c>
      <c r="U227" s="116">
        <f t="shared" si="48"/>
        <v>1.829253974</v>
      </c>
      <c r="V227" s="116">
        <f t="shared" si="48"/>
        <v>1.544703356</v>
      </c>
      <c r="W227" s="116">
        <f t="shared" si="48"/>
        <v>1.300802826</v>
      </c>
      <c r="X227" s="116">
        <f t="shared" si="48"/>
        <v>1.092674374</v>
      </c>
      <c r="Y227" s="116">
        <f t="shared" si="48"/>
        <v>0.9157651896</v>
      </c>
      <c r="Z227" s="116">
        <f t="shared" si="48"/>
        <v>0.7659127041</v>
      </c>
      <c r="AA227" s="116">
        <f t="shared" si="48"/>
        <v>0.6393706051</v>
      </c>
      <c r="AB227" s="116">
        <f t="shared" si="48"/>
        <v>0.5328088376</v>
      </c>
      <c r="AC227" s="116">
        <f t="shared" si="48"/>
        <v>0.4432969529</v>
      </c>
      <c r="AD227" s="116">
        <f t="shared" si="48"/>
        <v>0.3682774686</v>
      </c>
      <c r="AE227" s="116">
        <f t="shared" si="48"/>
        <v>0.3055338998</v>
      </c>
      <c r="AF227" s="116">
        <f t="shared" si="48"/>
        <v>0.2531566599</v>
      </c>
      <c r="AG227" s="116">
        <f t="shared" si="48"/>
        <v>0.2095089599</v>
      </c>
      <c r="AH227" s="116">
        <f t="shared" si="48"/>
        <v>0.1731940735</v>
      </c>
      <c r="AI227" s="116">
        <f t="shared" si="48"/>
        <v>0.1430247833</v>
      </c>
      <c r="AJ227" s="116">
        <f t="shared" si="48"/>
        <v>0.1179954462</v>
      </c>
      <c r="AK227" s="116">
        <f t="shared" si="48"/>
        <v>0.09725685263</v>
      </c>
      <c r="AL227" s="116">
        <f t="shared" si="48"/>
        <v>0.08009387864</v>
      </c>
      <c r="AM227" s="116">
        <f t="shared" si="48"/>
        <v>0.06590582014</v>
      </c>
      <c r="AN227" s="116">
        <f t="shared" si="48"/>
        <v>0.05418922989</v>
      </c>
      <c r="AO227" s="116">
        <f t="shared" si="48"/>
        <v>0.04452304294</v>
      </c>
      <c r="AP227" s="116">
        <f t="shared" si="48"/>
        <v>0.03655576157</v>
      </c>
      <c r="AQ227" s="116">
        <f t="shared" si="48"/>
        <v>0.02999447103</v>
      </c>
      <c r="AR227" s="116">
        <f t="shared" si="48"/>
        <v>0.02459546625</v>
      </c>
      <c r="AS227" s="116">
        <f t="shared" si="48"/>
        <v>0.02015628453</v>
      </c>
      <c r="AT227" s="116">
        <f t="shared" si="48"/>
        <v>0.01650895686</v>
      </c>
      <c r="AU227" s="116">
        <f t="shared" si="48"/>
        <v>0.01351430887</v>
      </c>
      <c r="AV227" s="116">
        <f t="shared" si="48"/>
        <v>0.0110571618</v>
      </c>
      <c r="AW227" s="116">
        <f t="shared" si="48"/>
        <v>0.009042301206</v>
      </c>
      <c r="AX227" s="116">
        <f t="shared" si="48"/>
        <v>0.007391098377</v>
      </c>
      <c r="AY227" s="116">
        <f t="shared" si="48"/>
        <v>0.006038684632</v>
      </c>
      <c r="AZ227" s="116">
        <f t="shared" si="48"/>
        <v>0.004931592449</v>
      </c>
      <c r="BA227" s="10"/>
      <c r="BB227" s="10"/>
      <c r="BC227" s="128">
        <f>SUM(D227:AZ227)/100</f>
        <v>2.793777746</v>
      </c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</row>
    <row r="228" ht="15.0" customHeight="1">
      <c r="A228" s="28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</row>
    <row r="229" ht="18.75" customHeight="1">
      <c r="A229" s="28"/>
      <c r="B229" s="126" t="s">
        <v>65</v>
      </c>
      <c r="C229" s="116">
        <f>C221</f>
        <v>-200</v>
      </c>
      <c r="D229" s="116">
        <f t="shared" ref="D229:BA229" si="49">D221+C229</f>
        <v>-100</v>
      </c>
      <c r="E229" s="116">
        <f t="shared" si="49"/>
        <v>-34</v>
      </c>
      <c r="F229" s="116">
        <f t="shared" si="49"/>
        <v>10.64</v>
      </c>
      <c r="G229" s="116">
        <f t="shared" si="49"/>
        <v>41.5904</v>
      </c>
      <c r="H229" s="116">
        <f t="shared" si="49"/>
        <v>63.588992</v>
      </c>
      <c r="I229" s="116">
        <f t="shared" si="49"/>
        <v>79.6165376</v>
      </c>
      <c r="J229" s="116">
        <f t="shared" si="49"/>
        <v>91.58377165</v>
      </c>
      <c r="K229" s="116">
        <f t="shared" si="49"/>
        <v>100.7387057</v>
      </c>
      <c r="L229" s="116">
        <f t="shared" si="49"/>
        <v>107.9118658</v>
      </c>
      <c r="M229" s="116">
        <f t="shared" si="49"/>
        <v>113.6663342</v>
      </c>
      <c r="N229" s="116">
        <f t="shared" si="49"/>
        <v>118.5122024</v>
      </c>
      <c r="O229" s="116">
        <f t="shared" si="49"/>
        <v>122.3888969</v>
      </c>
      <c r="P229" s="116">
        <f t="shared" si="49"/>
        <v>125.4902525</v>
      </c>
      <c r="Q229" s="116">
        <f t="shared" si="49"/>
        <v>127.971337</v>
      </c>
      <c r="R229" s="116">
        <f t="shared" si="49"/>
        <v>129.9562046</v>
      </c>
      <c r="S229" s="116">
        <f t="shared" si="49"/>
        <v>131.5440987</v>
      </c>
      <c r="T229" s="116">
        <f t="shared" si="49"/>
        <v>132.8144139</v>
      </c>
      <c r="U229" s="116">
        <f t="shared" si="49"/>
        <v>133.8306661</v>
      </c>
      <c r="V229" s="116">
        <f t="shared" si="49"/>
        <v>134.6436679</v>
      </c>
      <c r="W229" s="116">
        <f t="shared" si="49"/>
        <v>135.2940693</v>
      </c>
      <c r="X229" s="116">
        <f t="shared" si="49"/>
        <v>135.8143904</v>
      </c>
      <c r="Y229" s="116">
        <f t="shared" si="49"/>
        <v>136.2306473</v>
      </c>
      <c r="Z229" s="116">
        <f t="shared" si="49"/>
        <v>136.5636529</v>
      </c>
      <c r="AA229" s="116">
        <f t="shared" si="49"/>
        <v>136.8300573</v>
      </c>
      <c r="AB229" s="116">
        <f t="shared" si="49"/>
        <v>137.0431808</v>
      </c>
      <c r="AC229" s="116">
        <f t="shared" si="49"/>
        <v>137.2136796</v>
      </c>
      <c r="AD229" s="116">
        <f t="shared" si="49"/>
        <v>137.3500787</v>
      </c>
      <c r="AE229" s="116">
        <f t="shared" si="49"/>
        <v>137.459198</v>
      </c>
      <c r="AF229" s="116">
        <f t="shared" si="49"/>
        <v>137.5464934</v>
      </c>
      <c r="AG229" s="116">
        <f t="shared" si="49"/>
        <v>137.6163297</v>
      </c>
      <c r="AH229" s="116">
        <f t="shared" si="49"/>
        <v>137.6721987</v>
      </c>
      <c r="AI229" s="116">
        <f t="shared" si="49"/>
        <v>137.716894</v>
      </c>
      <c r="AJ229" s="116">
        <f t="shared" si="49"/>
        <v>137.7526502</v>
      </c>
      <c r="AK229" s="116">
        <f t="shared" si="49"/>
        <v>137.7812551</v>
      </c>
      <c r="AL229" s="116">
        <f t="shared" si="49"/>
        <v>137.8041391</v>
      </c>
      <c r="AM229" s="116">
        <f t="shared" si="49"/>
        <v>137.8224463</v>
      </c>
      <c r="AN229" s="116">
        <f t="shared" si="49"/>
        <v>137.837092</v>
      </c>
      <c r="AO229" s="116">
        <f t="shared" si="49"/>
        <v>137.8488086</v>
      </c>
      <c r="AP229" s="116">
        <f t="shared" si="49"/>
        <v>137.8581819</v>
      </c>
      <c r="AQ229" s="116">
        <f t="shared" si="49"/>
        <v>137.8656805</v>
      </c>
      <c r="AR229" s="116">
        <f t="shared" si="49"/>
        <v>137.8716794</v>
      </c>
      <c r="AS229" s="116">
        <f t="shared" si="49"/>
        <v>137.8764785</v>
      </c>
      <c r="AT229" s="116">
        <f t="shared" si="49"/>
        <v>137.8803178</v>
      </c>
      <c r="AU229" s="116">
        <f t="shared" si="49"/>
        <v>137.8833892</v>
      </c>
      <c r="AV229" s="116">
        <f t="shared" si="49"/>
        <v>137.8858464</v>
      </c>
      <c r="AW229" s="116">
        <f t="shared" si="49"/>
        <v>137.8878121</v>
      </c>
      <c r="AX229" s="116">
        <f t="shared" si="49"/>
        <v>137.8893847</v>
      </c>
      <c r="AY229" s="116">
        <f t="shared" si="49"/>
        <v>137.8906427</v>
      </c>
      <c r="AZ229" s="116">
        <f t="shared" si="49"/>
        <v>137.8916492</v>
      </c>
      <c r="BA229" s="116">
        <f t="shared" si="49"/>
        <v>137.8924543</v>
      </c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</row>
    <row r="230" ht="18.75" customHeight="1">
      <c r="A230" s="28"/>
      <c r="B230" s="10"/>
      <c r="C230" s="10">
        <v>0.0</v>
      </c>
      <c r="D230" s="10">
        <f t="shared" ref="D230:BA230" si="50">IF(D229&gt;0,1,0)</f>
        <v>0</v>
      </c>
      <c r="E230" s="10">
        <f t="shared" si="50"/>
        <v>0</v>
      </c>
      <c r="F230" s="10">
        <f t="shared" si="50"/>
        <v>1</v>
      </c>
      <c r="G230" s="10">
        <f t="shared" si="50"/>
        <v>1</v>
      </c>
      <c r="H230" s="10">
        <f t="shared" si="50"/>
        <v>1</v>
      </c>
      <c r="I230" s="10">
        <f t="shared" si="50"/>
        <v>1</v>
      </c>
      <c r="J230" s="10">
        <f t="shared" si="50"/>
        <v>1</v>
      </c>
      <c r="K230" s="10">
        <f t="shared" si="50"/>
        <v>1</v>
      </c>
      <c r="L230" s="10">
        <f t="shared" si="50"/>
        <v>1</v>
      </c>
      <c r="M230" s="10">
        <f t="shared" si="50"/>
        <v>1</v>
      </c>
      <c r="N230" s="10">
        <f t="shared" si="50"/>
        <v>1</v>
      </c>
      <c r="O230" s="10">
        <f t="shared" si="50"/>
        <v>1</v>
      </c>
      <c r="P230" s="10">
        <f t="shared" si="50"/>
        <v>1</v>
      </c>
      <c r="Q230" s="10">
        <f t="shared" si="50"/>
        <v>1</v>
      </c>
      <c r="R230" s="10">
        <f t="shared" si="50"/>
        <v>1</v>
      </c>
      <c r="S230" s="10">
        <f t="shared" si="50"/>
        <v>1</v>
      </c>
      <c r="T230" s="10">
        <f t="shared" si="50"/>
        <v>1</v>
      </c>
      <c r="U230" s="10">
        <f t="shared" si="50"/>
        <v>1</v>
      </c>
      <c r="V230" s="10">
        <f t="shared" si="50"/>
        <v>1</v>
      </c>
      <c r="W230" s="10">
        <f t="shared" si="50"/>
        <v>1</v>
      </c>
      <c r="X230" s="10">
        <f t="shared" si="50"/>
        <v>1</v>
      </c>
      <c r="Y230" s="10">
        <f t="shared" si="50"/>
        <v>1</v>
      </c>
      <c r="Z230" s="10">
        <f t="shared" si="50"/>
        <v>1</v>
      </c>
      <c r="AA230" s="10">
        <f t="shared" si="50"/>
        <v>1</v>
      </c>
      <c r="AB230" s="10">
        <f t="shared" si="50"/>
        <v>1</v>
      </c>
      <c r="AC230" s="10">
        <f t="shared" si="50"/>
        <v>1</v>
      </c>
      <c r="AD230" s="10">
        <f t="shared" si="50"/>
        <v>1</v>
      </c>
      <c r="AE230" s="10">
        <f t="shared" si="50"/>
        <v>1</v>
      </c>
      <c r="AF230" s="10">
        <f t="shared" si="50"/>
        <v>1</v>
      </c>
      <c r="AG230" s="10">
        <f t="shared" si="50"/>
        <v>1</v>
      </c>
      <c r="AH230" s="10">
        <f t="shared" si="50"/>
        <v>1</v>
      </c>
      <c r="AI230" s="10">
        <f t="shared" si="50"/>
        <v>1</v>
      </c>
      <c r="AJ230" s="10">
        <f t="shared" si="50"/>
        <v>1</v>
      </c>
      <c r="AK230" s="10">
        <f t="shared" si="50"/>
        <v>1</v>
      </c>
      <c r="AL230" s="10">
        <f t="shared" si="50"/>
        <v>1</v>
      </c>
      <c r="AM230" s="10">
        <f t="shared" si="50"/>
        <v>1</v>
      </c>
      <c r="AN230" s="10">
        <f t="shared" si="50"/>
        <v>1</v>
      </c>
      <c r="AO230" s="10">
        <f t="shared" si="50"/>
        <v>1</v>
      </c>
      <c r="AP230" s="10">
        <f t="shared" si="50"/>
        <v>1</v>
      </c>
      <c r="AQ230" s="10">
        <f t="shared" si="50"/>
        <v>1</v>
      </c>
      <c r="AR230" s="10">
        <f t="shared" si="50"/>
        <v>1</v>
      </c>
      <c r="AS230" s="10">
        <f t="shared" si="50"/>
        <v>1</v>
      </c>
      <c r="AT230" s="10">
        <f t="shared" si="50"/>
        <v>1</v>
      </c>
      <c r="AU230" s="10">
        <f t="shared" si="50"/>
        <v>1</v>
      </c>
      <c r="AV230" s="10">
        <f t="shared" si="50"/>
        <v>1</v>
      </c>
      <c r="AW230" s="10">
        <f t="shared" si="50"/>
        <v>1</v>
      </c>
      <c r="AX230" s="10">
        <f t="shared" si="50"/>
        <v>1</v>
      </c>
      <c r="AY230" s="10">
        <f t="shared" si="50"/>
        <v>1</v>
      </c>
      <c r="AZ230" s="10">
        <f t="shared" si="50"/>
        <v>1</v>
      </c>
      <c r="BA230" s="10">
        <f t="shared" si="50"/>
        <v>1</v>
      </c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</row>
    <row r="231" ht="18.75" customHeight="1">
      <c r="A231" s="28"/>
      <c r="B231" s="10"/>
      <c r="C231" s="10"/>
      <c r="D231" s="10">
        <f t="shared" ref="D231:BA231" si="51">D230-C230</f>
        <v>0</v>
      </c>
      <c r="E231" s="10">
        <f t="shared" si="51"/>
        <v>0</v>
      </c>
      <c r="F231" s="10">
        <f t="shared" si="51"/>
        <v>1</v>
      </c>
      <c r="G231" s="10">
        <f t="shared" si="51"/>
        <v>0</v>
      </c>
      <c r="H231" s="10">
        <f t="shared" si="51"/>
        <v>0</v>
      </c>
      <c r="I231" s="10">
        <f t="shared" si="51"/>
        <v>0</v>
      </c>
      <c r="J231" s="10">
        <f t="shared" si="51"/>
        <v>0</v>
      </c>
      <c r="K231" s="10">
        <f t="shared" si="51"/>
        <v>0</v>
      </c>
      <c r="L231" s="10">
        <f t="shared" si="51"/>
        <v>0</v>
      </c>
      <c r="M231" s="10">
        <f t="shared" si="51"/>
        <v>0</v>
      </c>
      <c r="N231" s="10">
        <f t="shared" si="51"/>
        <v>0</v>
      </c>
      <c r="O231" s="10">
        <f t="shared" si="51"/>
        <v>0</v>
      </c>
      <c r="P231" s="10">
        <f t="shared" si="51"/>
        <v>0</v>
      </c>
      <c r="Q231" s="10">
        <f t="shared" si="51"/>
        <v>0</v>
      </c>
      <c r="R231" s="10">
        <f t="shared" si="51"/>
        <v>0</v>
      </c>
      <c r="S231" s="10">
        <f t="shared" si="51"/>
        <v>0</v>
      </c>
      <c r="T231" s="10">
        <f t="shared" si="51"/>
        <v>0</v>
      </c>
      <c r="U231" s="10">
        <f t="shared" si="51"/>
        <v>0</v>
      </c>
      <c r="V231" s="10">
        <f t="shared" si="51"/>
        <v>0</v>
      </c>
      <c r="W231" s="10">
        <f t="shared" si="51"/>
        <v>0</v>
      </c>
      <c r="X231" s="10">
        <f t="shared" si="51"/>
        <v>0</v>
      </c>
      <c r="Y231" s="10">
        <f t="shared" si="51"/>
        <v>0</v>
      </c>
      <c r="Z231" s="10">
        <f t="shared" si="51"/>
        <v>0</v>
      </c>
      <c r="AA231" s="10">
        <f t="shared" si="51"/>
        <v>0</v>
      </c>
      <c r="AB231" s="10">
        <f t="shared" si="51"/>
        <v>0</v>
      </c>
      <c r="AC231" s="10">
        <f t="shared" si="51"/>
        <v>0</v>
      </c>
      <c r="AD231" s="10">
        <f t="shared" si="51"/>
        <v>0</v>
      </c>
      <c r="AE231" s="10">
        <f t="shared" si="51"/>
        <v>0</v>
      </c>
      <c r="AF231" s="10">
        <f t="shared" si="51"/>
        <v>0</v>
      </c>
      <c r="AG231" s="10">
        <f t="shared" si="51"/>
        <v>0</v>
      </c>
      <c r="AH231" s="10">
        <f t="shared" si="51"/>
        <v>0</v>
      </c>
      <c r="AI231" s="10">
        <f t="shared" si="51"/>
        <v>0</v>
      </c>
      <c r="AJ231" s="10">
        <f t="shared" si="51"/>
        <v>0</v>
      </c>
      <c r="AK231" s="10">
        <f t="shared" si="51"/>
        <v>0</v>
      </c>
      <c r="AL231" s="10">
        <f t="shared" si="51"/>
        <v>0</v>
      </c>
      <c r="AM231" s="10">
        <f t="shared" si="51"/>
        <v>0</v>
      </c>
      <c r="AN231" s="10">
        <f t="shared" si="51"/>
        <v>0</v>
      </c>
      <c r="AO231" s="10">
        <f t="shared" si="51"/>
        <v>0</v>
      </c>
      <c r="AP231" s="10">
        <f t="shared" si="51"/>
        <v>0</v>
      </c>
      <c r="AQ231" s="10">
        <f t="shared" si="51"/>
        <v>0</v>
      </c>
      <c r="AR231" s="10">
        <f t="shared" si="51"/>
        <v>0</v>
      </c>
      <c r="AS231" s="10">
        <f t="shared" si="51"/>
        <v>0</v>
      </c>
      <c r="AT231" s="10">
        <f t="shared" si="51"/>
        <v>0</v>
      </c>
      <c r="AU231" s="10">
        <f t="shared" si="51"/>
        <v>0</v>
      </c>
      <c r="AV231" s="10">
        <f t="shared" si="51"/>
        <v>0</v>
      </c>
      <c r="AW231" s="10">
        <f t="shared" si="51"/>
        <v>0</v>
      </c>
      <c r="AX231" s="10">
        <f t="shared" si="51"/>
        <v>0</v>
      </c>
      <c r="AY231" s="10">
        <f t="shared" si="51"/>
        <v>0</v>
      </c>
      <c r="AZ231" s="10">
        <f t="shared" si="51"/>
        <v>0</v>
      </c>
      <c r="BA231" s="10">
        <f t="shared" si="51"/>
        <v>0</v>
      </c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</row>
    <row r="232" ht="18.75" customHeight="1">
      <c r="A232" s="28"/>
      <c r="B232" s="10"/>
      <c r="C232" s="10">
        <f t="shared" ref="C232:C233" si="53">SUM(D232:BA232)</f>
        <v>3</v>
      </c>
      <c r="D232" s="10">
        <f t="shared" ref="D232:BA232" si="52">D231*D217</f>
        <v>0</v>
      </c>
      <c r="E232" s="10">
        <f t="shared" si="52"/>
        <v>0</v>
      </c>
      <c r="F232" s="10">
        <f t="shared" si="52"/>
        <v>3</v>
      </c>
      <c r="G232" s="10">
        <f t="shared" si="52"/>
        <v>0</v>
      </c>
      <c r="H232" s="10">
        <f t="shared" si="52"/>
        <v>0</v>
      </c>
      <c r="I232" s="10">
        <f t="shared" si="52"/>
        <v>0</v>
      </c>
      <c r="J232" s="10">
        <f t="shared" si="52"/>
        <v>0</v>
      </c>
      <c r="K232" s="10">
        <f t="shared" si="52"/>
        <v>0</v>
      </c>
      <c r="L232" s="10">
        <f t="shared" si="52"/>
        <v>0</v>
      </c>
      <c r="M232" s="10">
        <f t="shared" si="52"/>
        <v>0</v>
      </c>
      <c r="N232" s="10">
        <f t="shared" si="52"/>
        <v>0</v>
      </c>
      <c r="O232" s="10">
        <f t="shared" si="52"/>
        <v>0</v>
      </c>
      <c r="P232" s="10">
        <f t="shared" si="52"/>
        <v>0</v>
      </c>
      <c r="Q232" s="10">
        <f t="shared" si="52"/>
        <v>0</v>
      </c>
      <c r="R232" s="10">
        <f t="shared" si="52"/>
        <v>0</v>
      </c>
      <c r="S232" s="10">
        <f t="shared" si="52"/>
        <v>0</v>
      </c>
      <c r="T232" s="10">
        <f t="shared" si="52"/>
        <v>0</v>
      </c>
      <c r="U232" s="10">
        <f t="shared" si="52"/>
        <v>0</v>
      </c>
      <c r="V232" s="10">
        <f t="shared" si="52"/>
        <v>0</v>
      </c>
      <c r="W232" s="10">
        <f t="shared" si="52"/>
        <v>0</v>
      </c>
      <c r="X232" s="10">
        <f t="shared" si="52"/>
        <v>0</v>
      </c>
      <c r="Y232" s="10">
        <f t="shared" si="52"/>
        <v>0</v>
      </c>
      <c r="Z232" s="10">
        <f t="shared" si="52"/>
        <v>0</v>
      </c>
      <c r="AA232" s="10">
        <f t="shared" si="52"/>
        <v>0</v>
      </c>
      <c r="AB232" s="10">
        <f t="shared" si="52"/>
        <v>0</v>
      </c>
      <c r="AC232" s="10">
        <f t="shared" si="52"/>
        <v>0</v>
      </c>
      <c r="AD232" s="10">
        <f t="shared" si="52"/>
        <v>0</v>
      </c>
      <c r="AE232" s="10">
        <f t="shared" si="52"/>
        <v>0</v>
      </c>
      <c r="AF232" s="10">
        <f t="shared" si="52"/>
        <v>0</v>
      </c>
      <c r="AG232" s="10">
        <f t="shared" si="52"/>
        <v>0</v>
      </c>
      <c r="AH232" s="10">
        <f t="shared" si="52"/>
        <v>0</v>
      </c>
      <c r="AI232" s="10">
        <f t="shared" si="52"/>
        <v>0</v>
      </c>
      <c r="AJ232" s="10">
        <f t="shared" si="52"/>
        <v>0</v>
      </c>
      <c r="AK232" s="10">
        <f t="shared" si="52"/>
        <v>0</v>
      </c>
      <c r="AL232" s="10">
        <f t="shared" si="52"/>
        <v>0</v>
      </c>
      <c r="AM232" s="10">
        <f t="shared" si="52"/>
        <v>0</v>
      </c>
      <c r="AN232" s="10">
        <f t="shared" si="52"/>
        <v>0</v>
      </c>
      <c r="AO232" s="10">
        <f t="shared" si="52"/>
        <v>0</v>
      </c>
      <c r="AP232" s="10">
        <f t="shared" si="52"/>
        <v>0</v>
      </c>
      <c r="AQ232" s="10">
        <f t="shared" si="52"/>
        <v>0</v>
      </c>
      <c r="AR232" s="10">
        <f t="shared" si="52"/>
        <v>0</v>
      </c>
      <c r="AS232" s="10">
        <f t="shared" si="52"/>
        <v>0</v>
      </c>
      <c r="AT232" s="10">
        <f t="shared" si="52"/>
        <v>0</v>
      </c>
      <c r="AU232" s="10">
        <f t="shared" si="52"/>
        <v>0</v>
      </c>
      <c r="AV232" s="10">
        <f t="shared" si="52"/>
        <v>0</v>
      </c>
      <c r="AW232" s="10">
        <f t="shared" si="52"/>
        <v>0</v>
      </c>
      <c r="AX232" s="10">
        <f t="shared" si="52"/>
        <v>0</v>
      </c>
      <c r="AY232" s="10">
        <f t="shared" si="52"/>
        <v>0</v>
      </c>
      <c r="AZ232" s="10">
        <f t="shared" si="52"/>
        <v>0</v>
      </c>
      <c r="BA232" s="10">
        <f t="shared" si="52"/>
        <v>0</v>
      </c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</row>
    <row r="233" ht="18.75" customHeight="1">
      <c r="A233" s="28"/>
      <c r="B233" s="10"/>
      <c r="C233" s="115">
        <f t="shared" si="53"/>
        <v>0.2383512545</v>
      </c>
      <c r="D233" s="129">
        <f t="shared" ref="D233:BA233" si="54">IF(D231=1,D229/(D229-C229),0)</f>
        <v>0</v>
      </c>
      <c r="E233" s="129">
        <f t="shared" si="54"/>
        <v>0</v>
      </c>
      <c r="F233" s="129">
        <f t="shared" si="54"/>
        <v>0.2383512545</v>
      </c>
      <c r="G233" s="129">
        <f t="shared" si="54"/>
        <v>0</v>
      </c>
      <c r="H233" s="129">
        <f t="shared" si="54"/>
        <v>0</v>
      </c>
      <c r="I233" s="129">
        <f t="shared" si="54"/>
        <v>0</v>
      </c>
      <c r="J233" s="129">
        <f t="shared" si="54"/>
        <v>0</v>
      </c>
      <c r="K233" s="129">
        <f t="shared" si="54"/>
        <v>0</v>
      </c>
      <c r="L233" s="129">
        <f t="shared" si="54"/>
        <v>0</v>
      </c>
      <c r="M233" s="129">
        <f t="shared" si="54"/>
        <v>0</v>
      </c>
      <c r="N233" s="129">
        <f t="shared" si="54"/>
        <v>0</v>
      </c>
      <c r="O233" s="129">
        <f t="shared" si="54"/>
        <v>0</v>
      </c>
      <c r="P233" s="129">
        <f t="shared" si="54"/>
        <v>0</v>
      </c>
      <c r="Q233" s="129">
        <f t="shared" si="54"/>
        <v>0</v>
      </c>
      <c r="R233" s="129">
        <f t="shared" si="54"/>
        <v>0</v>
      </c>
      <c r="S233" s="129">
        <f t="shared" si="54"/>
        <v>0</v>
      </c>
      <c r="T233" s="129">
        <f t="shared" si="54"/>
        <v>0</v>
      </c>
      <c r="U233" s="129">
        <f t="shared" si="54"/>
        <v>0</v>
      </c>
      <c r="V233" s="129">
        <f t="shared" si="54"/>
        <v>0</v>
      </c>
      <c r="W233" s="129">
        <f t="shared" si="54"/>
        <v>0</v>
      </c>
      <c r="X233" s="129">
        <f t="shared" si="54"/>
        <v>0</v>
      </c>
      <c r="Y233" s="129">
        <f t="shared" si="54"/>
        <v>0</v>
      </c>
      <c r="Z233" s="129">
        <f t="shared" si="54"/>
        <v>0</v>
      </c>
      <c r="AA233" s="129">
        <f t="shared" si="54"/>
        <v>0</v>
      </c>
      <c r="AB233" s="129">
        <f t="shared" si="54"/>
        <v>0</v>
      </c>
      <c r="AC233" s="129">
        <f t="shared" si="54"/>
        <v>0</v>
      </c>
      <c r="AD233" s="129">
        <f t="shared" si="54"/>
        <v>0</v>
      </c>
      <c r="AE233" s="129">
        <f t="shared" si="54"/>
        <v>0</v>
      </c>
      <c r="AF233" s="129">
        <f t="shared" si="54"/>
        <v>0</v>
      </c>
      <c r="AG233" s="129">
        <f t="shared" si="54"/>
        <v>0</v>
      </c>
      <c r="AH233" s="129">
        <f t="shared" si="54"/>
        <v>0</v>
      </c>
      <c r="AI233" s="129">
        <f t="shared" si="54"/>
        <v>0</v>
      </c>
      <c r="AJ233" s="129">
        <f t="shared" si="54"/>
        <v>0</v>
      </c>
      <c r="AK233" s="129">
        <f t="shared" si="54"/>
        <v>0</v>
      </c>
      <c r="AL233" s="129">
        <f t="shared" si="54"/>
        <v>0</v>
      </c>
      <c r="AM233" s="129">
        <f t="shared" si="54"/>
        <v>0</v>
      </c>
      <c r="AN233" s="129">
        <f t="shared" si="54"/>
        <v>0</v>
      </c>
      <c r="AO233" s="129">
        <f t="shared" si="54"/>
        <v>0</v>
      </c>
      <c r="AP233" s="129">
        <f t="shared" si="54"/>
        <v>0</v>
      </c>
      <c r="AQ233" s="129">
        <f t="shared" si="54"/>
        <v>0</v>
      </c>
      <c r="AR233" s="129">
        <f t="shared" si="54"/>
        <v>0</v>
      </c>
      <c r="AS233" s="129">
        <f t="shared" si="54"/>
        <v>0</v>
      </c>
      <c r="AT233" s="129">
        <f t="shared" si="54"/>
        <v>0</v>
      </c>
      <c r="AU233" s="129">
        <f t="shared" si="54"/>
        <v>0</v>
      </c>
      <c r="AV233" s="129">
        <f t="shared" si="54"/>
        <v>0</v>
      </c>
      <c r="AW233" s="129">
        <f t="shared" si="54"/>
        <v>0</v>
      </c>
      <c r="AX233" s="129">
        <f t="shared" si="54"/>
        <v>0</v>
      </c>
      <c r="AY233" s="129">
        <f t="shared" si="54"/>
        <v>0</v>
      </c>
      <c r="AZ233" s="129">
        <f t="shared" si="54"/>
        <v>0</v>
      </c>
      <c r="BA233" s="129">
        <f t="shared" si="54"/>
        <v>0</v>
      </c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</row>
    <row r="234" ht="18.75" customHeight="1">
      <c r="A234" s="28"/>
      <c r="B234" s="10"/>
      <c r="C234" s="115">
        <f>C232-C233</f>
        <v>2.761648746</v>
      </c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</row>
    <row r="235" ht="15.0" customHeight="1">
      <c r="A235" s="28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</row>
    <row r="236" ht="18.75" customHeight="1">
      <c r="A236" s="28"/>
      <c r="B236" s="10">
        <f>IF(N9="Year 1",2,1)</f>
        <v>2</v>
      </c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</row>
    <row r="237" ht="18.75" customHeight="1">
      <c r="A237" s="28"/>
      <c r="B237" s="10"/>
      <c r="C237" s="10"/>
      <c r="D237" s="127">
        <f t="shared" ref="D237:BA237" si="55">E222</f>
        <v>1.1</v>
      </c>
      <c r="E237" s="127">
        <f t="shared" si="55"/>
        <v>1.21</v>
      </c>
      <c r="F237" s="127">
        <f t="shared" si="55"/>
        <v>1.331</v>
      </c>
      <c r="G237" s="127">
        <f t="shared" si="55"/>
        <v>1.4641</v>
      </c>
      <c r="H237" s="127">
        <f t="shared" si="55"/>
        <v>1.61051</v>
      </c>
      <c r="I237" s="127">
        <f t="shared" si="55"/>
        <v>1.771561</v>
      </c>
      <c r="J237" s="127">
        <f t="shared" si="55"/>
        <v>1.9487171</v>
      </c>
      <c r="K237" s="127">
        <f t="shared" si="55"/>
        <v>2.14358881</v>
      </c>
      <c r="L237" s="127">
        <f t="shared" si="55"/>
        <v>2.357947691</v>
      </c>
      <c r="M237" s="127">
        <f t="shared" si="55"/>
        <v>2.59374246</v>
      </c>
      <c r="N237" s="127">
        <f t="shared" si="55"/>
        <v>2.853116706</v>
      </c>
      <c r="O237" s="127">
        <f t="shared" si="55"/>
        <v>3.138428377</v>
      </c>
      <c r="P237" s="127">
        <f t="shared" si="55"/>
        <v>3.452271214</v>
      </c>
      <c r="Q237" s="127">
        <f t="shared" si="55"/>
        <v>3.797498336</v>
      </c>
      <c r="R237" s="127">
        <f t="shared" si="55"/>
        <v>4.177248169</v>
      </c>
      <c r="S237" s="127">
        <f t="shared" si="55"/>
        <v>4.594972986</v>
      </c>
      <c r="T237" s="127">
        <f t="shared" si="55"/>
        <v>5.054470285</v>
      </c>
      <c r="U237" s="127">
        <f t="shared" si="55"/>
        <v>5.559917313</v>
      </c>
      <c r="V237" s="127">
        <f t="shared" si="55"/>
        <v>6.115909045</v>
      </c>
      <c r="W237" s="127">
        <f t="shared" si="55"/>
        <v>6.727499949</v>
      </c>
      <c r="X237" s="127">
        <f t="shared" si="55"/>
        <v>7.400249944</v>
      </c>
      <c r="Y237" s="127">
        <f t="shared" si="55"/>
        <v>8.140274939</v>
      </c>
      <c r="Z237" s="127">
        <f t="shared" si="55"/>
        <v>8.954302433</v>
      </c>
      <c r="AA237" s="127">
        <f t="shared" si="55"/>
        <v>9.849732676</v>
      </c>
      <c r="AB237" s="127">
        <f t="shared" si="55"/>
        <v>10.83470594</v>
      </c>
      <c r="AC237" s="127">
        <f t="shared" si="55"/>
        <v>11.91817654</v>
      </c>
      <c r="AD237" s="127">
        <f t="shared" si="55"/>
        <v>13.10999419</v>
      </c>
      <c r="AE237" s="127">
        <f t="shared" si="55"/>
        <v>14.42099361</v>
      </c>
      <c r="AF237" s="127">
        <f t="shared" si="55"/>
        <v>15.86309297</v>
      </c>
      <c r="AG237" s="127">
        <f t="shared" si="55"/>
        <v>17.44940227</v>
      </c>
      <c r="AH237" s="127">
        <f t="shared" si="55"/>
        <v>19.1943425</v>
      </c>
      <c r="AI237" s="127">
        <f t="shared" si="55"/>
        <v>21.11377675</v>
      </c>
      <c r="AJ237" s="127">
        <f t="shared" si="55"/>
        <v>23.22515442</v>
      </c>
      <c r="AK237" s="127">
        <f t="shared" si="55"/>
        <v>25.54766986</v>
      </c>
      <c r="AL237" s="127">
        <f t="shared" si="55"/>
        <v>28.10243685</v>
      </c>
      <c r="AM237" s="127">
        <f t="shared" si="55"/>
        <v>30.91268053</v>
      </c>
      <c r="AN237" s="127">
        <f t="shared" si="55"/>
        <v>34.00394859</v>
      </c>
      <c r="AO237" s="127">
        <f t="shared" si="55"/>
        <v>37.40434344</v>
      </c>
      <c r="AP237" s="127">
        <f t="shared" si="55"/>
        <v>41.14477779</v>
      </c>
      <c r="AQ237" s="127">
        <f t="shared" si="55"/>
        <v>45.25925557</v>
      </c>
      <c r="AR237" s="127">
        <f t="shared" si="55"/>
        <v>49.78518112</v>
      </c>
      <c r="AS237" s="127">
        <f t="shared" si="55"/>
        <v>54.76369924</v>
      </c>
      <c r="AT237" s="127">
        <f t="shared" si="55"/>
        <v>60.24006916</v>
      </c>
      <c r="AU237" s="127">
        <f t="shared" si="55"/>
        <v>66.26407608</v>
      </c>
      <c r="AV237" s="127">
        <f t="shared" si="55"/>
        <v>72.89048369</v>
      </c>
      <c r="AW237" s="127">
        <f t="shared" si="55"/>
        <v>80.17953205</v>
      </c>
      <c r="AX237" s="127">
        <f t="shared" si="55"/>
        <v>88.19748526</v>
      </c>
      <c r="AY237" s="127">
        <f t="shared" si="55"/>
        <v>97.01723378</v>
      </c>
      <c r="AZ237" s="127">
        <f t="shared" si="55"/>
        <v>106.7189572</v>
      </c>
      <c r="BA237" s="127">
        <f t="shared" si="55"/>
        <v>117.3908529</v>
      </c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</row>
    <row r="238" ht="18.75" customHeight="1">
      <c r="A238" s="28"/>
      <c r="B238" s="10"/>
      <c r="C238" s="10"/>
      <c r="D238" s="130">
        <f t="shared" ref="D238:BA238" si="56">D221/D237</f>
        <v>90.90909091</v>
      </c>
      <c r="E238" s="130">
        <f t="shared" si="56"/>
        <v>54.54545455</v>
      </c>
      <c r="F238" s="130">
        <f t="shared" si="56"/>
        <v>33.53869271</v>
      </c>
      <c r="G238" s="130">
        <f t="shared" si="56"/>
        <v>21.13953965</v>
      </c>
      <c r="H238" s="130">
        <f t="shared" si="56"/>
        <v>13.65939485</v>
      </c>
      <c r="I238" s="130">
        <f t="shared" si="56"/>
        <v>9.047131654</v>
      </c>
      <c r="J238" s="130">
        <f t="shared" si="56"/>
        <v>6.141083304</v>
      </c>
      <c r="K238" s="130">
        <f t="shared" si="56"/>
        <v>4.270844298</v>
      </c>
      <c r="L238" s="130">
        <f t="shared" si="56"/>
        <v>3.04212011</v>
      </c>
      <c r="M238" s="130">
        <f t="shared" si="56"/>
        <v>2.218596686</v>
      </c>
      <c r="N238" s="130">
        <f t="shared" si="56"/>
        <v>1.698447224</v>
      </c>
      <c r="O238" s="130">
        <f t="shared" si="56"/>
        <v>1.235234345</v>
      </c>
      <c r="P238" s="130">
        <f t="shared" si="56"/>
        <v>0.8983522506</v>
      </c>
      <c r="Q238" s="130">
        <f t="shared" si="56"/>
        <v>0.6533470913</v>
      </c>
      <c r="R238" s="130">
        <f t="shared" si="56"/>
        <v>0.475161521</v>
      </c>
      <c r="S238" s="130">
        <f t="shared" si="56"/>
        <v>0.3455720153</v>
      </c>
      <c r="T238" s="130">
        <f t="shared" si="56"/>
        <v>0.251325102</v>
      </c>
      <c r="U238" s="130">
        <f t="shared" si="56"/>
        <v>0.1827818924</v>
      </c>
      <c r="V238" s="130">
        <f t="shared" si="56"/>
        <v>0.1329322854</v>
      </c>
      <c r="W238" s="130">
        <f t="shared" si="56"/>
        <v>0.09667802571</v>
      </c>
      <c r="X238" s="130">
        <f t="shared" si="56"/>
        <v>0.07031129143</v>
      </c>
      <c r="Y238" s="130">
        <f t="shared" si="56"/>
        <v>0.05113548468</v>
      </c>
      <c r="Z238" s="130">
        <f t="shared" si="56"/>
        <v>0.0371894434</v>
      </c>
      <c r="AA238" s="130">
        <f t="shared" si="56"/>
        <v>0.02704686793</v>
      </c>
      <c r="AB238" s="130">
        <f t="shared" si="56"/>
        <v>0.0196704494</v>
      </c>
      <c r="AC238" s="130">
        <f t="shared" si="56"/>
        <v>0.01430578138</v>
      </c>
      <c r="AD238" s="130">
        <f t="shared" si="56"/>
        <v>0.01040420464</v>
      </c>
      <c r="AE238" s="130">
        <f t="shared" si="56"/>
        <v>0.007566694285</v>
      </c>
      <c r="AF238" s="130">
        <f t="shared" si="56"/>
        <v>0.005503050389</v>
      </c>
      <c r="AG238" s="130">
        <f t="shared" si="56"/>
        <v>0.004002218465</v>
      </c>
      <c r="AH238" s="130">
        <f t="shared" si="56"/>
        <v>0.002910704338</v>
      </c>
      <c r="AI238" s="130">
        <f t="shared" si="56"/>
        <v>0.002116875882</v>
      </c>
      <c r="AJ238" s="130">
        <f t="shared" si="56"/>
        <v>0.001539546096</v>
      </c>
      <c r="AK238" s="130">
        <f t="shared" si="56"/>
        <v>0.001119669888</v>
      </c>
      <c r="AL238" s="130">
        <f t="shared" si="56"/>
        <v>0.0008143053732</v>
      </c>
      <c r="AM238" s="130">
        <f t="shared" si="56"/>
        <v>0.0005922220896</v>
      </c>
      <c r="AN238" s="130">
        <f t="shared" si="56"/>
        <v>0.0004307069743</v>
      </c>
      <c r="AO238" s="130">
        <f t="shared" si="56"/>
        <v>0.0003132414358</v>
      </c>
      <c r="AP238" s="130">
        <f t="shared" si="56"/>
        <v>0.0002278119533</v>
      </c>
      <c r="AQ238" s="130">
        <f t="shared" si="56"/>
        <v>0.0001656814206</v>
      </c>
      <c r="AR238" s="130">
        <f t="shared" si="56"/>
        <v>0.0001204955786</v>
      </c>
      <c r="AS238" s="130">
        <f t="shared" si="56"/>
        <v>0.00008763314809</v>
      </c>
      <c r="AT238" s="130">
        <f t="shared" si="56"/>
        <v>0.00006373319861</v>
      </c>
      <c r="AU238" s="130">
        <f t="shared" si="56"/>
        <v>0.00004635141717</v>
      </c>
      <c r="AV238" s="130">
        <f t="shared" si="56"/>
        <v>0.00003371012158</v>
      </c>
      <c r="AW238" s="130">
        <f t="shared" si="56"/>
        <v>0.00002451645206</v>
      </c>
      <c r="AX238" s="130">
        <f t="shared" si="56"/>
        <v>0.00001783014695</v>
      </c>
      <c r="AY238" s="130">
        <f t="shared" si="56"/>
        <v>0.0000129673796</v>
      </c>
      <c r="AZ238" s="130">
        <f t="shared" si="56"/>
        <v>0.000009430821527</v>
      </c>
      <c r="BA238" s="130">
        <f t="shared" si="56"/>
        <v>0.000006858779293</v>
      </c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</row>
    <row r="239" ht="15.0" customHeight="1">
      <c r="A239" s="28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</row>
    <row r="240" ht="18.75" customHeight="1">
      <c r="A240" s="131"/>
      <c r="B240" s="132"/>
      <c r="C240" s="132"/>
      <c r="D240" s="133">
        <f t="shared" ref="D240:BA240" si="57">IF($B236=1,D223,D238)</f>
        <v>90.90909091</v>
      </c>
      <c r="E240" s="133">
        <f t="shared" si="57"/>
        <v>54.54545455</v>
      </c>
      <c r="F240" s="133">
        <f t="shared" si="57"/>
        <v>33.53869271</v>
      </c>
      <c r="G240" s="133">
        <f t="shared" si="57"/>
        <v>21.13953965</v>
      </c>
      <c r="H240" s="133">
        <f t="shared" si="57"/>
        <v>13.65939485</v>
      </c>
      <c r="I240" s="133">
        <f t="shared" si="57"/>
        <v>9.047131654</v>
      </c>
      <c r="J240" s="133">
        <f t="shared" si="57"/>
        <v>6.141083304</v>
      </c>
      <c r="K240" s="133">
        <f t="shared" si="57"/>
        <v>4.270844298</v>
      </c>
      <c r="L240" s="133">
        <f t="shared" si="57"/>
        <v>3.04212011</v>
      </c>
      <c r="M240" s="133">
        <f t="shared" si="57"/>
        <v>2.218596686</v>
      </c>
      <c r="N240" s="133">
        <f t="shared" si="57"/>
        <v>1.698447224</v>
      </c>
      <c r="O240" s="133">
        <f t="shared" si="57"/>
        <v>1.235234345</v>
      </c>
      <c r="P240" s="133">
        <f t="shared" si="57"/>
        <v>0.8983522506</v>
      </c>
      <c r="Q240" s="133">
        <f t="shared" si="57"/>
        <v>0.6533470913</v>
      </c>
      <c r="R240" s="133">
        <f t="shared" si="57"/>
        <v>0.475161521</v>
      </c>
      <c r="S240" s="133">
        <f t="shared" si="57"/>
        <v>0.3455720153</v>
      </c>
      <c r="T240" s="133">
        <f t="shared" si="57"/>
        <v>0.251325102</v>
      </c>
      <c r="U240" s="133">
        <f t="shared" si="57"/>
        <v>0.1827818924</v>
      </c>
      <c r="V240" s="133">
        <f t="shared" si="57"/>
        <v>0.1329322854</v>
      </c>
      <c r="W240" s="133">
        <f t="shared" si="57"/>
        <v>0.09667802571</v>
      </c>
      <c r="X240" s="133">
        <f t="shared" si="57"/>
        <v>0.07031129143</v>
      </c>
      <c r="Y240" s="133">
        <f t="shared" si="57"/>
        <v>0.05113548468</v>
      </c>
      <c r="Z240" s="133">
        <f t="shared" si="57"/>
        <v>0.0371894434</v>
      </c>
      <c r="AA240" s="133">
        <f t="shared" si="57"/>
        <v>0.02704686793</v>
      </c>
      <c r="AB240" s="133">
        <f t="shared" si="57"/>
        <v>0.0196704494</v>
      </c>
      <c r="AC240" s="133">
        <f t="shared" si="57"/>
        <v>0.01430578138</v>
      </c>
      <c r="AD240" s="133">
        <f t="shared" si="57"/>
        <v>0.01040420464</v>
      </c>
      <c r="AE240" s="133">
        <f t="shared" si="57"/>
        <v>0.007566694285</v>
      </c>
      <c r="AF240" s="133">
        <f t="shared" si="57"/>
        <v>0.005503050389</v>
      </c>
      <c r="AG240" s="133">
        <f t="shared" si="57"/>
        <v>0.004002218465</v>
      </c>
      <c r="AH240" s="133">
        <f t="shared" si="57"/>
        <v>0.002910704338</v>
      </c>
      <c r="AI240" s="133">
        <f t="shared" si="57"/>
        <v>0.002116875882</v>
      </c>
      <c r="AJ240" s="133">
        <f t="shared" si="57"/>
        <v>0.001539546096</v>
      </c>
      <c r="AK240" s="133">
        <f t="shared" si="57"/>
        <v>0.001119669888</v>
      </c>
      <c r="AL240" s="133">
        <f t="shared" si="57"/>
        <v>0.0008143053732</v>
      </c>
      <c r="AM240" s="133">
        <f t="shared" si="57"/>
        <v>0.0005922220896</v>
      </c>
      <c r="AN240" s="133">
        <f t="shared" si="57"/>
        <v>0.0004307069743</v>
      </c>
      <c r="AO240" s="133">
        <f t="shared" si="57"/>
        <v>0.0003132414358</v>
      </c>
      <c r="AP240" s="133">
        <f t="shared" si="57"/>
        <v>0.0002278119533</v>
      </c>
      <c r="AQ240" s="133">
        <f t="shared" si="57"/>
        <v>0.0001656814206</v>
      </c>
      <c r="AR240" s="133">
        <f t="shared" si="57"/>
        <v>0.0001204955786</v>
      </c>
      <c r="AS240" s="133">
        <f t="shared" si="57"/>
        <v>0.00008763314809</v>
      </c>
      <c r="AT240" s="133">
        <f t="shared" si="57"/>
        <v>0.00006373319861</v>
      </c>
      <c r="AU240" s="133">
        <f t="shared" si="57"/>
        <v>0.00004635141717</v>
      </c>
      <c r="AV240" s="133">
        <f t="shared" si="57"/>
        <v>0.00003371012158</v>
      </c>
      <c r="AW240" s="133">
        <f t="shared" si="57"/>
        <v>0.00002451645206</v>
      </c>
      <c r="AX240" s="133">
        <f t="shared" si="57"/>
        <v>0.00001783014695</v>
      </c>
      <c r="AY240" s="133">
        <f t="shared" si="57"/>
        <v>0.0000129673796</v>
      </c>
      <c r="AZ240" s="133">
        <f t="shared" si="57"/>
        <v>0.000009430821527</v>
      </c>
      <c r="BA240" s="133">
        <f t="shared" si="57"/>
        <v>0.000006858779293</v>
      </c>
      <c r="BB240" s="132"/>
      <c r="BC240" s="133">
        <f>SUM(D240:BA240)</f>
        <v>244.7395702</v>
      </c>
      <c r="BD240" s="132"/>
      <c r="BE240" s="132"/>
      <c r="BF240" s="132"/>
      <c r="BG240" s="132"/>
      <c r="BH240" s="132"/>
      <c r="BI240" s="132"/>
      <c r="BJ240" s="132"/>
      <c r="BK240" s="132"/>
      <c r="BL240" s="132"/>
      <c r="BM240" s="132"/>
      <c r="BN240" s="132"/>
      <c r="BO240" s="132"/>
      <c r="BP240" s="132"/>
      <c r="BQ240" s="132"/>
      <c r="BR240" s="132"/>
      <c r="BS240" s="132"/>
      <c r="BT240" s="132"/>
      <c r="BU240" s="132"/>
      <c r="BV240" s="132"/>
      <c r="BW240" s="132"/>
      <c r="BX240" s="132"/>
      <c r="BY240" s="132"/>
    </row>
    <row r="241" ht="18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</row>
    <row r="242" ht="18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</row>
    <row r="243" ht="18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</row>
    <row r="244" ht="18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</row>
    <row r="245" ht="18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</row>
    <row r="246" ht="18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</row>
    <row r="247" ht="18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</row>
    <row r="248" ht="18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</row>
    <row r="249" ht="18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</row>
    <row r="250" ht="18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</row>
    <row r="251" ht="18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</row>
    <row r="252" ht="18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</row>
    <row r="253" ht="18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</row>
    <row r="254" ht="18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</row>
    <row r="255" ht="18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</row>
    <row r="256" ht="18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</row>
    <row r="257" ht="18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</row>
    <row r="258" ht="18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</row>
    <row r="259" ht="18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</row>
    <row r="260" ht="18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</row>
    <row r="261" ht="18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</row>
    <row r="262" ht="18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</row>
    <row r="263" ht="18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</row>
    <row r="264" ht="18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</row>
    <row r="265" ht="18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</row>
    <row r="266" ht="18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</row>
    <row r="267" ht="18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</row>
    <row r="268" ht="18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</row>
    <row r="269" ht="18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</row>
    <row r="270" ht="18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</row>
    <row r="271" ht="18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</row>
    <row r="272" ht="18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</row>
    <row r="273" ht="18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</row>
    <row r="274" ht="18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</row>
    <row r="275" ht="18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</row>
    <row r="276" ht="18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</row>
    <row r="277" ht="18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</row>
    <row r="278" ht="18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</row>
    <row r="279" ht="18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</row>
    <row r="280" ht="18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</row>
    <row r="281" ht="18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</row>
    <row r="282" ht="18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</row>
    <row r="283" ht="18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</row>
    <row r="284" ht="18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</row>
    <row r="285" ht="18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</row>
    <row r="286" ht="18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</row>
    <row r="287" ht="18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</row>
    <row r="288" ht="18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</row>
    <row r="289" ht="18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</row>
    <row r="290" ht="18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</row>
    <row r="291" ht="18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</row>
    <row r="292" ht="18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</row>
    <row r="293" ht="18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</row>
    <row r="294" ht="18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</row>
    <row r="295" ht="18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</row>
    <row r="296" ht="18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</row>
    <row r="297" ht="18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</row>
    <row r="298" ht="18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</row>
    <row r="299" ht="18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</row>
    <row r="300" ht="18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</row>
    <row r="301" ht="18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</row>
    <row r="302" ht="18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</row>
    <row r="303" ht="18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</row>
    <row r="304" ht="18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</row>
    <row r="305" ht="18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</row>
    <row r="306" ht="18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</row>
    <row r="307" ht="18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</row>
    <row r="308" ht="18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</row>
    <row r="309" ht="18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</row>
    <row r="310" ht="18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</row>
    <row r="311" ht="18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</row>
    <row r="312" ht="18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</row>
    <row r="313" ht="18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</row>
    <row r="314" ht="18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</row>
    <row r="315" ht="18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</row>
    <row r="316" ht="18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</row>
    <row r="317" ht="18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</row>
    <row r="318" ht="18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</row>
    <row r="319" ht="18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</row>
    <row r="320" ht="18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</row>
    <row r="321" ht="18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</row>
    <row r="322" ht="18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</row>
    <row r="323" ht="18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</row>
    <row r="324" ht="18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</row>
    <row r="325" ht="18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</row>
    <row r="326" ht="18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</row>
    <row r="327" ht="18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</row>
    <row r="328" ht="18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</row>
    <row r="329" ht="18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</row>
    <row r="330" ht="18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</row>
    <row r="331" ht="18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</row>
    <row r="332" ht="18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</row>
    <row r="333" ht="18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</row>
    <row r="334" ht="18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</row>
    <row r="335" ht="18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</row>
    <row r="336" ht="18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</row>
    <row r="337" ht="18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</row>
    <row r="338" ht="18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</row>
    <row r="339" ht="18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</row>
    <row r="340" ht="18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</row>
    <row r="341" ht="18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</row>
    <row r="342" ht="18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</row>
    <row r="343" ht="18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</row>
    <row r="344" ht="18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</row>
    <row r="345" ht="18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</row>
    <row r="346" ht="18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</row>
    <row r="347" ht="18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</row>
    <row r="348" ht="18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</row>
    <row r="349" ht="18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</row>
    <row r="350" ht="18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</row>
    <row r="351" ht="18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</row>
    <row r="352" ht="18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</row>
    <row r="353" ht="18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</row>
    <row r="354" ht="18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</row>
    <row r="355" ht="18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</row>
    <row r="356" ht="18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</row>
    <row r="357" ht="18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</row>
    <row r="358" ht="18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</row>
    <row r="359" ht="18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</row>
    <row r="360" ht="18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</row>
    <row r="361" ht="18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</row>
    <row r="362" ht="18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</row>
    <row r="363" ht="18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</row>
    <row r="364" ht="18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</row>
    <row r="365" ht="18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</row>
    <row r="366" ht="18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</row>
    <row r="367" ht="18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</row>
    <row r="368" ht="18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</row>
    <row r="369" ht="18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</row>
    <row r="370" ht="18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</row>
    <row r="371" ht="18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</row>
    <row r="372" ht="18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</row>
    <row r="373" ht="18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</row>
    <row r="374" ht="18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</row>
    <row r="375" ht="18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</row>
    <row r="376" ht="18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</row>
    <row r="377" ht="18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</row>
    <row r="378" ht="18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</row>
    <row r="379" ht="18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</row>
    <row r="380" ht="18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</row>
    <row r="381" ht="18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</row>
    <row r="382" ht="18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</row>
    <row r="383" ht="18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</row>
    <row r="384" ht="18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</row>
    <row r="385" ht="18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</row>
    <row r="386" ht="18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</row>
    <row r="387" ht="18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</row>
    <row r="388" ht="18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</row>
    <row r="389" ht="18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</row>
    <row r="390" ht="18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</row>
    <row r="391" ht="18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</row>
    <row r="392" ht="18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</row>
    <row r="393" ht="18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</row>
    <row r="394" ht="18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</row>
    <row r="395" ht="18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</row>
    <row r="396" ht="18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</row>
    <row r="397" ht="18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</row>
    <row r="398" ht="18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</row>
    <row r="399" ht="18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</row>
    <row r="400" ht="18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</row>
    <row r="401" ht="18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</row>
    <row r="402" ht="18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</row>
    <row r="403" ht="18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</row>
    <row r="404" ht="18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</row>
    <row r="405" ht="18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</row>
    <row r="406" ht="18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</row>
    <row r="407" ht="18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</row>
    <row r="408" ht="18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</row>
    <row r="409" ht="18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</row>
    <row r="410" ht="18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</row>
    <row r="411" ht="18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</row>
    <row r="412" ht="18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</row>
    <row r="413" ht="18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</row>
    <row r="414" ht="18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</row>
    <row r="415" ht="18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</row>
    <row r="416" ht="18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</row>
    <row r="417" ht="18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</row>
    <row r="418" ht="18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</row>
    <row r="419" ht="18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</row>
    <row r="420" ht="18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</row>
    <row r="421" ht="18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</row>
    <row r="422" ht="18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</row>
    <row r="423" ht="18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</row>
    <row r="424" ht="18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</row>
    <row r="425" ht="18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</row>
    <row r="426" ht="18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</row>
    <row r="427" ht="18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</row>
    <row r="428" ht="18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</row>
    <row r="429" ht="18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</row>
    <row r="430" ht="18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</row>
    <row r="431" ht="18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</row>
    <row r="432" ht="18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</row>
    <row r="433" ht="18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</row>
    <row r="434" ht="18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</row>
    <row r="435" ht="18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</row>
    <row r="436" ht="18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</row>
    <row r="437" ht="18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</row>
    <row r="438" ht="18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</row>
    <row r="439" ht="18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</row>
    <row r="440" ht="18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</row>
    <row r="441" ht="18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</row>
    <row r="442" ht="18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</row>
    <row r="443" ht="18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</row>
    <row r="444" ht="18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</row>
    <row r="445" ht="18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</row>
    <row r="446" ht="18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</row>
    <row r="447" ht="18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</row>
    <row r="448" ht="18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</row>
    <row r="449" ht="18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</row>
    <row r="450" ht="18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</row>
    <row r="451" ht="18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</row>
    <row r="452" ht="18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</row>
    <row r="453" ht="18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</row>
    <row r="454" ht="18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</row>
    <row r="455" ht="18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</row>
    <row r="456" ht="18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</row>
    <row r="457" ht="18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</row>
    <row r="458" ht="18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</row>
    <row r="459" ht="18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</row>
    <row r="460" ht="18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</row>
    <row r="461" ht="18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</row>
    <row r="462" ht="18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</row>
    <row r="463" ht="18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</row>
    <row r="464" ht="18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</row>
    <row r="465" ht="18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</row>
    <row r="466" ht="18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</row>
    <row r="467" ht="18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</row>
    <row r="468" ht="18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</row>
    <row r="469" ht="18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</row>
    <row r="470" ht="18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</row>
    <row r="471" ht="18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</row>
    <row r="472" ht="18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</row>
    <row r="473" ht="18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</row>
    <row r="474" ht="18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</row>
    <row r="475" ht="18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</row>
    <row r="476" ht="18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</row>
    <row r="477" ht="18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</row>
    <row r="478" ht="18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</row>
    <row r="479" ht="18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</row>
    <row r="480" ht="18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</row>
    <row r="481" ht="18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</row>
    <row r="482" ht="18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</row>
    <row r="483" ht="18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</row>
    <row r="484" ht="18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</row>
    <row r="485" ht="18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</row>
    <row r="486" ht="18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</row>
    <row r="487" ht="18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</row>
    <row r="488" ht="18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</row>
    <row r="489" ht="18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</row>
    <row r="490" ht="18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</row>
    <row r="491" ht="18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</row>
    <row r="492" ht="18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</row>
    <row r="493" ht="18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</row>
    <row r="494" ht="18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</row>
    <row r="495" ht="18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</row>
    <row r="496" ht="18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</row>
    <row r="497" ht="18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</row>
    <row r="498" ht="18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</row>
    <row r="499" ht="18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</row>
    <row r="500" ht="18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</row>
    <row r="501" ht="18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</row>
    <row r="502" ht="18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</row>
    <row r="503" ht="18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</row>
    <row r="504" ht="18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</row>
    <row r="505" ht="18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</row>
    <row r="506" ht="18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</row>
    <row r="507" ht="18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</row>
    <row r="508" ht="18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</row>
    <row r="509" ht="18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</row>
    <row r="510" ht="18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</row>
    <row r="511" ht="18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</row>
    <row r="512" ht="18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</row>
    <row r="513" ht="18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</row>
    <row r="514" ht="18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</row>
    <row r="515" ht="18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</row>
    <row r="516" ht="18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</row>
    <row r="517" ht="18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</row>
    <row r="518" ht="18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</row>
    <row r="519" ht="18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</row>
    <row r="520" ht="18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</row>
    <row r="521" ht="18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</row>
    <row r="522" ht="18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</row>
    <row r="523" ht="18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</row>
    <row r="524" ht="18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</row>
    <row r="525" ht="18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</row>
    <row r="526" ht="18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</row>
    <row r="527" ht="18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</row>
    <row r="528" ht="18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</row>
    <row r="529" ht="18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</row>
    <row r="530" ht="18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</row>
    <row r="531" ht="18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</row>
    <row r="532" ht="18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</row>
    <row r="533" ht="18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</row>
    <row r="534" ht="18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</row>
    <row r="535" ht="18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</row>
    <row r="536" ht="18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</row>
    <row r="537" ht="18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</row>
    <row r="538" ht="18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</row>
    <row r="539" ht="18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</row>
    <row r="540" ht="18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</row>
    <row r="541" ht="18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</row>
    <row r="542" ht="18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</row>
    <row r="543" ht="18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</row>
    <row r="544" ht="18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</row>
    <row r="545" ht="18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</row>
    <row r="546" ht="18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</row>
    <row r="547" ht="18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</row>
    <row r="548" ht="18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</row>
    <row r="549" ht="18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</row>
    <row r="550" ht="18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</row>
    <row r="551" ht="18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</row>
    <row r="552" ht="18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</row>
    <row r="553" ht="18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</row>
    <row r="554" ht="18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</row>
    <row r="555" ht="18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</row>
    <row r="556" ht="18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</row>
    <row r="557" ht="18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</row>
    <row r="558" ht="18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</row>
    <row r="559" ht="18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</row>
    <row r="560" ht="18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</row>
    <row r="561" ht="18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</row>
    <row r="562" ht="18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</row>
    <row r="563" ht="18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</row>
    <row r="564" ht="18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</row>
    <row r="565" ht="18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</row>
    <row r="566" ht="18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</row>
    <row r="567" ht="18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</row>
    <row r="568" ht="18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</row>
    <row r="569" ht="18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</row>
    <row r="570" ht="18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</row>
    <row r="571" ht="18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</row>
    <row r="572" ht="18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</row>
    <row r="573" ht="18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</row>
    <row r="574" ht="18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</row>
    <row r="575" ht="18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</row>
    <row r="576" ht="18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</row>
    <row r="577" ht="18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</row>
    <row r="578" ht="18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</row>
    <row r="579" ht="18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</row>
    <row r="580" ht="18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</row>
    <row r="581" ht="18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</row>
    <row r="582" ht="18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</row>
    <row r="583" ht="18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</row>
    <row r="584" ht="18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</row>
    <row r="585" ht="18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</row>
    <row r="586" ht="18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</row>
    <row r="587" ht="18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</row>
    <row r="588" ht="18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</row>
    <row r="589" ht="18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</row>
    <row r="590" ht="18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</row>
    <row r="591" ht="18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</row>
    <row r="592" ht="18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</row>
    <row r="593" ht="18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</row>
    <row r="594" ht="18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</row>
    <row r="595" ht="18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</row>
    <row r="596" ht="18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</row>
    <row r="597" ht="18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</row>
    <row r="598" ht="18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</row>
    <row r="599" ht="18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</row>
    <row r="600" ht="18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</row>
    <row r="601" ht="18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</row>
    <row r="602" ht="18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</row>
    <row r="603" ht="18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</row>
    <row r="604" ht="18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</row>
    <row r="605" ht="18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</row>
    <row r="606" ht="18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</row>
    <row r="607" ht="18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</row>
    <row r="608" ht="18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</row>
    <row r="609" ht="18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</row>
    <row r="610" ht="18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</row>
    <row r="611" ht="18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</row>
    <row r="612" ht="18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</row>
    <row r="613" ht="18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</row>
    <row r="614" ht="18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</row>
    <row r="615" ht="18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</row>
    <row r="616" ht="18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</row>
    <row r="617" ht="18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</row>
    <row r="618" ht="18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</row>
    <row r="619" ht="18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</row>
    <row r="620" ht="18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</row>
    <row r="621" ht="18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</row>
    <row r="622" ht="18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</row>
    <row r="623" ht="18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</row>
    <row r="624" ht="18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</row>
    <row r="625" ht="18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</row>
    <row r="626" ht="18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</row>
    <row r="627" ht="18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</row>
    <row r="628" ht="18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</row>
    <row r="629" ht="18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</row>
    <row r="630" ht="18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</row>
    <row r="631" ht="18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</row>
    <row r="632" ht="18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</row>
    <row r="633" ht="18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</row>
    <row r="634" ht="18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</row>
    <row r="635" ht="18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</row>
    <row r="636" ht="18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</row>
    <row r="637" ht="18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</row>
    <row r="638" ht="18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</row>
    <row r="639" ht="18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</row>
    <row r="640" ht="18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</row>
    <row r="641" ht="18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</row>
    <row r="642" ht="18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</row>
    <row r="643" ht="18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</row>
    <row r="644" ht="18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</row>
    <row r="645" ht="18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</row>
    <row r="646" ht="18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</row>
    <row r="647" ht="18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</row>
    <row r="648" ht="18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</row>
    <row r="649" ht="18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</row>
    <row r="650" ht="18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</row>
    <row r="651" ht="18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</row>
    <row r="652" ht="18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</row>
    <row r="653" ht="18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</row>
    <row r="654" ht="18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</row>
    <row r="655" ht="18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</row>
    <row r="656" ht="18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</row>
    <row r="657" ht="18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</row>
    <row r="658" ht="18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</row>
    <row r="659" ht="18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</row>
    <row r="660" ht="18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</row>
    <row r="661" ht="18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</row>
    <row r="662" ht="18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</row>
    <row r="663" ht="18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</row>
    <row r="664" ht="18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</row>
    <row r="665" ht="18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</row>
    <row r="666" ht="18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</row>
    <row r="667" ht="18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</row>
    <row r="668" ht="18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</row>
    <row r="669" ht="18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</row>
    <row r="670" ht="18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</row>
    <row r="671" ht="18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</row>
    <row r="672" ht="18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</row>
    <row r="673" ht="18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</row>
    <row r="674" ht="18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</row>
    <row r="675" ht="18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</row>
    <row r="676" ht="18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</row>
    <row r="677" ht="18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</row>
    <row r="678" ht="18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</row>
    <row r="679" ht="18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</row>
    <row r="680" ht="18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</row>
    <row r="681" ht="18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</row>
    <row r="682" ht="18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</row>
    <row r="683" ht="18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</row>
    <row r="684" ht="18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</row>
    <row r="685" ht="18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</row>
    <row r="686" ht="18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</row>
    <row r="687" ht="18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</row>
    <row r="688" ht="18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</row>
    <row r="689" ht="18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</row>
    <row r="690" ht="18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</row>
    <row r="691" ht="18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</row>
    <row r="692" ht="18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</row>
    <row r="693" ht="18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</row>
    <row r="694" ht="18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</row>
    <row r="695" ht="18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</row>
    <row r="696" ht="18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</row>
    <row r="697" ht="18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</row>
    <row r="698" ht="18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</row>
    <row r="699" ht="18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</row>
    <row r="700" ht="18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</row>
    <row r="701" ht="18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</row>
    <row r="702" ht="18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</row>
    <row r="703" ht="18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</row>
    <row r="704" ht="18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</row>
    <row r="705" ht="18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</row>
    <row r="706" ht="18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</row>
    <row r="707" ht="18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</row>
    <row r="708" ht="18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</row>
    <row r="709" ht="18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</row>
    <row r="710" ht="18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</row>
    <row r="711" ht="18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</row>
    <row r="712" ht="18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</row>
    <row r="713" ht="18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</row>
    <row r="714" ht="18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</row>
    <row r="715" ht="18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</row>
    <row r="716" ht="18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</row>
    <row r="717" ht="18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</row>
    <row r="718" ht="18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</row>
    <row r="719" ht="18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</row>
    <row r="720" ht="18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</row>
    <row r="721" ht="18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</row>
    <row r="722" ht="18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</row>
    <row r="723" ht="18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</row>
    <row r="724" ht="18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</row>
    <row r="725" ht="18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</row>
    <row r="726" ht="18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</row>
    <row r="727" ht="18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</row>
    <row r="728" ht="18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</row>
    <row r="729" ht="18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</row>
    <row r="730" ht="18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</row>
    <row r="731" ht="18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</row>
    <row r="732" ht="18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</row>
    <row r="733" ht="18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</row>
    <row r="734" ht="18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</row>
    <row r="735" ht="18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</row>
    <row r="736" ht="18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</row>
    <row r="737" ht="18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</row>
    <row r="738" ht="18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</row>
    <row r="739" ht="18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</row>
    <row r="740" ht="18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</row>
    <row r="741" ht="18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</row>
    <row r="742" ht="18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</row>
    <row r="743" ht="18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</row>
    <row r="744" ht="18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</row>
    <row r="745" ht="18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</row>
    <row r="746" ht="18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</row>
    <row r="747" ht="18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</row>
    <row r="748" ht="18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</row>
    <row r="749" ht="18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</row>
    <row r="750" ht="18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</row>
    <row r="751" ht="18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</row>
    <row r="752" ht="18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</row>
    <row r="753" ht="18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</row>
    <row r="754" ht="18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</row>
    <row r="755" ht="18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</row>
    <row r="756" ht="18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</row>
    <row r="757" ht="18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</row>
    <row r="758" ht="18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</row>
    <row r="759" ht="18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</row>
    <row r="760" ht="18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</row>
    <row r="761" ht="18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</row>
    <row r="762" ht="18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</row>
    <row r="763" ht="18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</row>
    <row r="764" ht="18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</row>
    <row r="765" ht="18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</row>
    <row r="766" ht="18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</row>
    <row r="767" ht="18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</row>
    <row r="768" ht="18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</row>
    <row r="769" ht="18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</row>
    <row r="770" ht="18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</row>
    <row r="771" ht="18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</row>
    <row r="772" ht="18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</row>
    <row r="773" ht="18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</row>
    <row r="774" ht="18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</row>
    <row r="775" ht="18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</row>
    <row r="776" ht="18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</row>
    <row r="777" ht="18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</row>
    <row r="778" ht="18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</row>
    <row r="779" ht="18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</row>
    <row r="780" ht="18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</row>
    <row r="781" ht="18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</row>
    <row r="782" ht="18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</row>
    <row r="783" ht="18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</row>
    <row r="784" ht="18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</row>
    <row r="785" ht="18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</row>
    <row r="786" ht="18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</row>
    <row r="787" ht="18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</row>
    <row r="788" ht="18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</row>
    <row r="789" ht="18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</row>
    <row r="790" ht="18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</row>
    <row r="791" ht="18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</row>
    <row r="792" ht="18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</row>
    <row r="793" ht="18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</row>
    <row r="794" ht="18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</row>
    <row r="795" ht="18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</row>
    <row r="796" ht="18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</row>
    <row r="797" ht="18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</row>
    <row r="798" ht="18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</row>
    <row r="799" ht="18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</row>
    <row r="800" ht="18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</row>
    <row r="801" ht="18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</row>
    <row r="802" ht="18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</row>
    <row r="803" ht="18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</row>
    <row r="804" ht="18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</row>
    <row r="805" ht="18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</row>
    <row r="806" ht="18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</row>
    <row r="807" ht="18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</row>
    <row r="808" ht="18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</row>
    <row r="809" ht="18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</row>
    <row r="810" ht="18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</row>
    <row r="811" ht="18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</row>
    <row r="812" ht="18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</row>
    <row r="813" ht="18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</row>
    <row r="814" ht="18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</row>
    <row r="815" ht="18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</row>
    <row r="816" ht="18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</row>
    <row r="817" ht="18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</row>
    <row r="818" ht="18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</row>
    <row r="819" ht="18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</row>
    <row r="820" ht="18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</row>
    <row r="821" ht="18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</row>
    <row r="822" ht="18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</row>
    <row r="823" ht="18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</row>
    <row r="824" ht="18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</row>
    <row r="825" ht="18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</row>
    <row r="826" ht="18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</row>
    <row r="827" ht="18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</row>
    <row r="828" ht="18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</row>
    <row r="829" ht="18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</row>
    <row r="830" ht="18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</row>
    <row r="831" ht="18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</row>
    <row r="832" ht="18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</row>
    <row r="833" ht="18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</row>
    <row r="834" ht="18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</row>
    <row r="835" ht="18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</row>
    <row r="836" ht="18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</row>
    <row r="837" ht="18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</row>
    <row r="838" ht="18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</row>
    <row r="839" ht="18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</row>
    <row r="840" ht="18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</row>
    <row r="841" ht="18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</row>
    <row r="842" ht="18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</row>
    <row r="843" ht="18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</row>
    <row r="844" ht="18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</row>
    <row r="845" ht="18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</row>
    <row r="846" ht="18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</row>
    <row r="847" ht="18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</row>
    <row r="848" ht="18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</row>
    <row r="849" ht="18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</row>
    <row r="850" ht="18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</row>
    <row r="851" ht="18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</row>
    <row r="852" ht="18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</row>
    <row r="853" ht="18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</row>
    <row r="854" ht="18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</row>
    <row r="855" ht="18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</row>
    <row r="856" ht="18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</row>
    <row r="857" ht="18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</row>
    <row r="858" ht="18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</row>
    <row r="859" ht="18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</row>
    <row r="860" ht="18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</row>
    <row r="861" ht="18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</row>
    <row r="862" ht="18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</row>
    <row r="863" ht="18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</row>
    <row r="864" ht="18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</row>
    <row r="865" ht="18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</row>
    <row r="866" ht="18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</row>
    <row r="867" ht="18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</row>
    <row r="868" ht="18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</row>
    <row r="869" ht="18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</row>
    <row r="870" ht="18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</row>
    <row r="871" ht="18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</row>
    <row r="872" ht="18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</row>
    <row r="873" ht="18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</row>
    <row r="874" ht="18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</row>
    <row r="875" ht="18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</row>
    <row r="876" ht="18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</row>
    <row r="877" ht="18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</row>
    <row r="878" ht="18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</row>
    <row r="879" ht="18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</row>
    <row r="880" ht="18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</row>
    <row r="881" ht="18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</row>
    <row r="882" ht="18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</row>
    <row r="883" ht="18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</row>
    <row r="884" ht="18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</row>
    <row r="885" ht="18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</row>
    <row r="886" ht="18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</row>
    <row r="887" ht="18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</row>
    <row r="888" ht="18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</row>
    <row r="889" ht="18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</row>
    <row r="890" ht="18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</row>
    <row r="891" ht="18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</row>
    <row r="892" ht="18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</row>
    <row r="893" ht="18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</row>
    <row r="894" ht="18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</row>
    <row r="895" ht="18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</row>
    <row r="896" ht="18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</row>
    <row r="897" ht="18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</row>
    <row r="898" ht="18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</row>
    <row r="899" ht="18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</row>
    <row r="900" ht="18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</row>
    <row r="901" ht="18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</row>
    <row r="902" ht="18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</row>
    <row r="903" ht="18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</row>
    <row r="904" ht="18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</row>
    <row r="905" ht="18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</row>
    <row r="906" ht="18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</row>
    <row r="907" ht="18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</row>
    <row r="908" ht="18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</row>
    <row r="909" ht="18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</row>
    <row r="910" ht="18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</row>
    <row r="911" ht="18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</row>
    <row r="912" ht="18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</row>
    <row r="913" ht="18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</row>
    <row r="914" ht="18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</row>
    <row r="915" ht="18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</row>
    <row r="916" ht="18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</row>
    <row r="917" ht="18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</row>
    <row r="918" ht="18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</row>
    <row r="919" ht="18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</row>
    <row r="920" ht="18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</row>
    <row r="921" ht="18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</row>
    <row r="922" ht="18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</row>
    <row r="923" ht="18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</row>
    <row r="924" ht="18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</row>
    <row r="925" ht="18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</row>
    <row r="926" ht="18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</row>
    <row r="927" ht="18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</row>
    <row r="928" ht="18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</row>
    <row r="929" ht="18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</row>
    <row r="930" ht="18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</row>
    <row r="931" ht="18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</row>
    <row r="932" ht="18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</row>
    <row r="933" ht="18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</row>
    <row r="934" ht="18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</row>
    <row r="935" ht="18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</row>
    <row r="936" ht="18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</row>
    <row r="937" ht="18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</row>
    <row r="938" ht="18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</row>
    <row r="939" ht="18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</row>
    <row r="940" ht="18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</row>
    <row r="941" ht="18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</row>
    <row r="942" ht="18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</row>
    <row r="943" ht="18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</row>
    <row r="944" ht="18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</row>
    <row r="945" ht="18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</row>
    <row r="946" ht="18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</row>
    <row r="947" ht="18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</row>
    <row r="948" ht="18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</row>
    <row r="949" ht="18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</row>
    <row r="950" ht="18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</row>
    <row r="951" ht="18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</row>
    <row r="952" ht="18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</row>
    <row r="953" ht="18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</row>
    <row r="954" ht="18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</row>
    <row r="955" ht="18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</row>
    <row r="956" ht="18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</row>
    <row r="957" ht="18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</row>
    <row r="958" ht="18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</row>
    <row r="959" ht="18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</row>
    <row r="960" ht="18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</row>
    <row r="961" ht="18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</row>
    <row r="962" ht="18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</row>
    <row r="963" ht="18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</row>
    <row r="964" ht="18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</row>
    <row r="965" ht="18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</row>
    <row r="966" ht="18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</row>
    <row r="967" ht="18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</row>
    <row r="968" ht="18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</row>
    <row r="969" ht="18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</row>
    <row r="970" ht="18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</row>
    <row r="971" ht="18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</row>
    <row r="972" ht="18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</row>
    <row r="973" ht="18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</row>
    <row r="974" ht="18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</row>
    <row r="975" ht="18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</row>
    <row r="976" ht="18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</row>
    <row r="977" ht="18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</row>
    <row r="978" ht="18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</row>
    <row r="979" ht="18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</row>
    <row r="980" ht="18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</row>
    <row r="981" ht="18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</row>
    <row r="982" ht="18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</row>
    <row r="983" ht="18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</row>
    <row r="984" ht="18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</row>
    <row r="985" ht="18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</row>
    <row r="986" ht="18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</row>
    <row r="987" ht="18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</row>
    <row r="988" ht="18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</row>
    <row r="989" ht="18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</row>
    <row r="990" ht="18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</row>
    <row r="991" ht="18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</row>
    <row r="992" ht="18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</row>
    <row r="993" ht="18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</row>
    <row r="994" ht="18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</row>
    <row r="995" ht="18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</row>
    <row r="996" ht="18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</row>
    <row r="997" ht="18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</row>
    <row r="998" ht="18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</row>
    <row r="999" ht="18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</row>
    <row r="1000" ht="18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</row>
  </sheetData>
  <mergeCells count="27">
    <mergeCell ref="B8:C8"/>
    <mergeCell ref="B9:C9"/>
    <mergeCell ref="B12:B13"/>
    <mergeCell ref="B29:C29"/>
    <mergeCell ref="B31:C31"/>
    <mergeCell ref="B33:C33"/>
    <mergeCell ref="B35:C35"/>
    <mergeCell ref="E8:F10"/>
    <mergeCell ref="B10:C10"/>
    <mergeCell ref="B2:N2"/>
    <mergeCell ref="B3:N3"/>
    <mergeCell ref="B4:N4"/>
    <mergeCell ref="B7:F7"/>
    <mergeCell ref="J7:N7"/>
    <mergeCell ref="J8:M8"/>
    <mergeCell ref="J9:M9"/>
    <mergeCell ref="F29:J29"/>
    <mergeCell ref="F31:J31"/>
    <mergeCell ref="F33:J33"/>
    <mergeCell ref="F34:K34"/>
    <mergeCell ref="J10:N10"/>
    <mergeCell ref="C12:M12"/>
    <mergeCell ref="N12:N13"/>
    <mergeCell ref="O12:O13"/>
    <mergeCell ref="L24:O24"/>
    <mergeCell ref="B26:D26"/>
    <mergeCell ref="J26:K26"/>
  </mergeCells>
  <hyperlinks>
    <hyperlink r:id="rId1" ref="G5"/>
    <hyperlink r:id="rId2" ref="L5"/>
    <hyperlink r:id="rId3" ref="J26"/>
  </hyperlinks>
  <printOptions/>
  <pageMargins bottom="0.75" footer="0.0" header="0.0" left="0.7" right="0.7" top="0.75"/>
  <pageSetup orientation="portrait"/>
  <headerFooter>
    <oddFooter>&amp;C000000&amp;P</oddFooter>
  </headerFooter>
  <drawing r:id="rId4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