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3960" windowHeight="3990" activeTab="1"/>
  </bookViews>
  <sheets>
    <sheet name="Revisions" sheetId="16" r:id="rId1"/>
    <sheet name="Nomenclature" sheetId="1" r:id="rId2"/>
    <sheet name="Example 14-1" sheetId="3" r:id="rId3"/>
    <sheet name="Example 14-2" sheetId="8" r:id="rId4"/>
    <sheet name="Example 14-3" sheetId="9" r:id="rId5"/>
    <sheet name="Figure 14-5" sheetId="10" r:id="rId6"/>
    <sheet name="Figure 14-8" sheetId="11" r:id="rId7"/>
    <sheet name="Figure 14-9" sheetId="12" r:id="rId8"/>
    <sheet name="Figure 14-11" sheetId="13" r:id="rId9"/>
    <sheet name="Figure 14-23" sheetId="14" r:id="rId10"/>
    <sheet name="Limits" sheetId="15" r:id="rId11"/>
  </sheets>
  <calcPr calcId="171027"/>
</workbook>
</file>

<file path=xl/calcChain.xml><?xml version="1.0" encoding="utf-8"?>
<calcChain xmlns="http://schemas.openxmlformats.org/spreadsheetml/2006/main">
  <c r="L17" i="9" l="1"/>
  <c r="L15" i="9"/>
  <c r="E17" i="9"/>
  <c r="E21" i="8"/>
  <c r="E23" i="8" s="1"/>
  <c r="E25" i="8" s="1"/>
  <c r="L20" i="8"/>
  <c r="L21" i="8" s="1"/>
  <c r="L22" i="8" s="1"/>
  <c r="L42" i="3" l="1"/>
  <c r="E50" i="3"/>
  <c r="E54" i="3" s="1"/>
  <c r="L46" i="3" l="1"/>
  <c r="L34" i="3"/>
  <c r="L31" i="3"/>
  <c r="L44" i="3" s="1"/>
  <c r="L22" i="3"/>
  <c r="L21" i="3"/>
  <c r="L23" i="3" l="1"/>
  <c r="L24" i="3" s="1"/>
  <c r="L25" i="3" s="1"/>
  <c r="L36" i="3"/>
  <c r="L47" i="3" s="1"/>
  <c r="L48" i="3" s="1"/>
  <c r="L50" i="3" s="1"/>
  <c r="L55" i="3" s="1"/>
  <c r="L57" i="3" s="1"/>
  <c r="L43" i="3"/>
  <c r="L51" i="3" l="1"/>
  <c r="L52" i="3" s="1"/>
  <c r="L54" i="3" s="1"/>
  <c r="F10" i="8" l="1"/>
  <c r="E19" i="9"/>
  <c r="E35" i="3"/>
  <c r="E43" i="3"/>
  <c r="E48" i="3" s="1"/>
  <c r="E45" i="3"/>
  <c r="E33" i="3"/>
  <c r="F11" i="3"/>
  <c r="E56" i="3" l="1"/>
  <c r="E37" i="3"/>
  <c r="E39" i="3" s="1"/>
  <c r="E41" i="3" s="1"/>
  <c r="E52" i="3"/>
  <c r="E58" i="3" l="1"/>
  <c r="E60" i="3" s="1"/>
  <c r="E62" i="3" s="1"/>
  <c r="E63" i="3" s="1"/>
  <c r="E65" i="3" l="1"/>
  <c r="E67" i="3" s="1"/>
</calcChain>
</file>

<file path=xl/sharedStrings.xml><?xml version="1.0" encoding="utf-8"?>
<sst xmlns="http://schemas.openxmlformats.org/spreadsheetml/2006/main" count="680" uniqueCount="322">
  <si>
    <t>Nomenclature</t>
  </si>
  <si>
    <t>=</t>
  </si>
  <si>
    <t>L</t>
  </si>
  <si>
    <t>P</t>
  </si>
  <si>
    <t>Q</t>
  </si>
  <si>
    <t>T</t>
  </si>
  <si>
    <t>W</t>
  </si>
  <si>
    <t>Given Data:</t>
  </si>
  <si>
    <t>°F</t>
  </si>
  <si>
    <t>psia</t>
  </si>
  <si>
    <r>
      <rPr>
        <sz val="11"/>
        <color indexed="18"/>
        <rFont val="Calibri"/>
        <family val="2"/>
      </rPr>
      <t>°</t>
    </r>
    <r>
      <rPr>
        <sz val="11"/>
        <color indexed="18"/>
        <rFont val="Times New Roman"/>
        <family val="1"/>
      </rPr>
      <t>R</t>
    </r>
  </si>
  <si>
    <t>FIG. 14-1</t>
  </si>
  <si>
    <t>GHP</t>
  </si>
  <si>
    <t>gas horsepower defined by Eq 14-7b</t>
  </si>
  <si>
    <t>h</t>
  </si>
  <si>
    <t>k</t>
  </si>
  <si>
    <t>m</t>
  </si>
  <si>
    <t>r</t>
  </si>
  <si>
    <t>S</t>
  </si>
  <si>
    <t>X</t>
  </si>
  <si>
    <t>b</t>
  </si>
  <si>
    <t>d</t>
  </si>
  <si>
    <t>i</t>
  </si>
  <si>
    <t>n</t>
  </si>
  <si>
    <t>s</t>
  </si>
  <si>
    <t>V</t>
  </si>
  <si>
    <t>enthalpy, Btu/lb</t>
  </si>
  <si>
    <t>isentropic enthalpy Btu/lb</t>
  </si>
  <si>
    <t>specific heat ratio</t>
  </si>
  <si>
    <t>refrigerant flow, lb/hr</t>
  </si>
  <si>
    <t>number of stages</t>
  </si>
  <si>
    <t>pressure, psia</t>
  </si>
  <si>
    <t>heat duty, BTU/hr</t>
  </si>
  <si>
    <t>compression ratio</t>
  </si>
  <si>
    <t>work of compression, Btu/hr</t>
  </si>
  <si>
    <t>weight fraction</t>
  </si>
  <si>
    <t>isentropic efficiency</t>
  </si>
  <si>
    <t>surface tension, dynes/cm</t>
  </si>
  <si>
    <t>enthalpy change, Btu/lb</t>
  </si>
  <si>
    <t>Subscripts</t>
  </si>
  <si>
    <t>A,B,C,D</t>
  </si>
  <si>
    <t>cd</t>
  </si>
  <si>
    <t>ref</t>
  </si>
  <si>
    <t>1,2</t>
  </si>
  <si>
    <t>liquid state</t>
  </si>
  <si>
    <t>vapor state</t>
  </si>
  <si>
    <t>denote unique points of operation on P-H diagrams</t>
  </si>
  <si>
    <t>bypass</t>
  </si>
  <si>
    <t>isentropic</t>
  </si>
  <si>
    <t>condenser</t>
  </si>
  <si>
    <t>refrigeration</t>
  </si>
  <si>
    <t>suction</t>
  </si>
  <si>
    <t>discharge</t>
  </si>
  <si>
    <t>stage number</t>
  </si>
  <si>
    <t>Total</t>
  </si>
  <si>
    <t>MMBtu/hr</t>
  </si>
  <si>
    <t>psi</t>
  </si>
  <si>
    <t>Btu/lb</t>
  </si>
  <si>
    <t>To determine 1st stage suction pressure</t>
  </si>
  <si>
    <t>To determine second stage suction pressure</t>
  </si>
  <si>
    <t>To determine the compression ratio per stage</t>
  </si>
  <si>
    <t>To determine 1st stage discharge pressure</t>
  </si>
  <si>
    <r>
      <t>Receiver Temperature        T</t>
    </r>
    <r>
      <rPr>
        <vertAlign val="subscript"/>
        <sz val="11"/>
        <rFont val="Times New Roman"/>
        <family val="1"/>
      </rPr>
      <t>R</t>
    </r>
  </si>
  <si>
    <r>
      <t>Liquid Enthalpy @ 120 F, 240 psia  (from curve)     h</t>
    </r>
    <r>
      <rPr>
        <vertAlign val="subscript"/>
        <sz val="11"/>
        <rFont val="Times New Roman"/>
        <family val="1"/>
      </rPr>
      <t>L2</t>
    </r>
  </si>
  <si>
    <r>
      <t>Liquid Enthalpy @ 25 F, 62 psia (from curve)   h</t>
    </r>
    <r>
      <rPr>
        <vertAlign val="subscript"/>
        <sz val="11"/>
        <rFont val="Times New Roman"/>
        <family val="1"/>
      </rPr>
      <t>L1</t>
    </r>
  </si>
  <si>
    <r>
      <t>Vapor Enthalpy @ -40 F, 16 psia (from curve)   h</t>
    </r>
    <r>
      <rPr>
        <vertAlign val="subscript"/>
        <sz val="11"/>
        <rFont val="Times New Roman"/>
        <family val="1"/>
      </rPr>
      <t>V1</t>
    </r>
  </si>
  <si>
    <t>lb/hr</t>
  </si>
  <si>
    <t>To determine mass flow through Chiller #1</t>
  </si>
  <si>
    <t>To determine mass flow through Chiller #2</t>
  </si>
  <si>
    <t>To determine ideal change in enthalpy across first stage:</t>
  </si>
  <si>
    <r>
      <t xml:space="preserve">Isentropic Efficiency       </t>
    </r>
    <r>
      <rPr>
        <sz val="11"/>
        <rFont val="Symbol"/>
        <family val="1"/>
        <charset val="2"/>
      </rPr>
      <t>h</t>
    </r>
  </si>
  <si>
    <t>based on inlet entropy of 0.93 Btu/(lb-R)</t>
  </si>
  <si>
    <t>To determine 1st stage horsepower</t>
  </si>
  <si>
    <t>hp</t>
  </si>
  <si>
    <t>By performing a heat balance around the second stage suction drum, referring to Fig. 14-9</t>
  </si>
  <si>
    <t>By performing a material balance around the second stage compression,</t>
  </si>
  <si>
    <t>To determine 1st stage discharge enthalpy</t>
  </si>
  <si>
    <t>To determine 2nd stage inlet enthalpy</t>
  </si>
  <si>
    <t>To determine ideal change in enthalpy across second stage:</t>
  </si>
  <si>
    <t>To determine 2nd stage horsepower</t>
  </si>
  <si>
    <t>Total HP</t>
  </si>
  <si>
    <t>To determine condenser duty</t>
  </si>
  <si>
    <t>Qcd</t>
  </si>
  <si>
    <t>Figure 14-11</t>
  </si>
  <si>
    <t>see figure</t>
  </si>
  <si>
    <t>Subcooler Duty</t>
  </si>
  <si>
    <t>By performing a total heat balance around the system in 14-11</t>
  </si>
  <si>
    <t>By performing a total heat balance around the subcooler, the enthalpy after the subcooler is:</t>
  </si>
  <si>
    <t>To determine the new flowrate to the second stage chiller,</t>
  </si>
  <si>
    <t>Chiller Duty</t>
  </si>
  <si>
    <r>
      <t>Refrigerant Temperature        T</t>
    </r>
    <r>
      <rPr>
        <vertAlign val="subscript"/>
        <sz val="11"/>
        <rFont val="Times New Roman"/>
        <family val="1"/>
      </rPr>
      <t>R</t>
    </r>
  </si>
  <si>
    <r>
      <t>Chiller 1 Temperature              T</t>
    </r>
    <r>
      <rPr>
        <vertAlign val="subscript"/>
        <sz val="11"/>
        <rFont val="Times New Roman"/>
        <family val="1"/>
      </rPr>
      <t>1</t>
    </r>
  </si>
  <si>
    <r>
      <t>Chiller 1 Duty              Q</t>
    </r>
    <r>
      <rPr>
        <vertAlign val="subscript"/>
        <sz val="11"/>
        <rFont val="Times New Roman"/>
        <family val="1"/>
      </rPr>
      <t>1</t>
    </r>
  </si>
  <si>
    <r>
      <t>Chiller 2 Temperature              T</t>
    </r>
    <r>
      <rPr>
        <vertAlign val="subscript"/>
        <sz val="11"/>
        <rFont val="Times New Roman"/>
        <family val="1"/>
      </rPr>
      <t>2</t>
    </r>
  </si>
  <si>
    <r>
      <t>Chiller 2 Duty              Q</t>
    </r>
    <r>
      <rPr>
        <vertAlign val="subscript"/>
        <sz val="11"/>
        <rFont val="Times New Roman"/>
        <family val="1"/>
      </rPr>
      <t>2</t>
    </r>
  </si>
  <si>
    <r>
      <t xml:space="preserve">Pressure Drop between compressor and receiver   </t>
    </r>
    <r>
      <rPr>
        <sz val="11"/>
        <rFont val="Symbol"/>
        <family val="1"/>
        <charset val="2"/>
      </rPr>
      <t>D</t>
    </r>
    <r>
      <rPr>
        <sz val="11"/>
        <rFont val="Times New Roman"/>
        <family val="1"/>
      </rPr>
      <t>P</t>
    </r>
    <r>
      <rPr>
        <vertAlign val="subscript"/>
        <sz val="11"/>
        <rFont val="Times New Roman"/>
        <family val="1"/>
      </rPr>
      <t>1</t>
    </r>
  </si>
  <si>
    <r>
      <t xml:space="preserve">Presure drop between chillers and compressor suction </t>
    </r>
    <r>
      <rPr>
        <sz val="11"/>
        <rFont val="Symbol"/>
        <family val="1"/>
        <charset val="2"/>
      </rPr>
      <t>D</t>
    </r>
    <r>
      <rPr>
        <sz val="11"/>
        <rFont val="Times New Roman"/>
        <family val="1"/>
      </rPr>
      <t>P</t>
    </r>
    <r>
      <rPr>
        <vertAlign val="subscript"/>
        <sz val="11"/>
        <rFont val="Times New Roman"/>
        <family val="1"/>
      </rPr>
      <t>2</t>
    </r>
  </si>
  <si>
    <r>
      <t>Propane Vapor Pressure at 120 F (from curve)            P</t>
    </r>
    <r>
      <rPr>
        <vertAlign val="superscript"/>
        <sz val="11"/>
        <rFont val="Times New Roman"/>
        <family val="1"/>
      </rPr>
      <t>*</t>
    </r>
    <r>
      <rPr>
        <sz val="11"/>
        <rFont val="Times New Roman"/>
        <family val="1"/>
      </rPr>
      <t>120</t>
    </r>
  </si>
  <si>
    <r>
      <t>Propane Vapor Pressure at -40 F (from curve)             P</t>
    </r>
    <r>
      <rPr>
        <vertAlign val="superscript"/>
        <sz val="11"/>
        <rFont val="Times New Roman"/>
        <family val="1"/>
      </rPr>
      <t>*</t>
    </r>
    <r>
      <rPr>
        <sz val="11"/>
        <rFont val="Times New Roman"/>
        <family val="1"/>
      </rPr>
      <t>-40</t>
    </r>
  </si>
  <si>
    <r>
      <t>Vapor Enthalpy @ 25 F, 62 psia (from curve)  h</t>
    </r>
    <r>
      <rPr>
        <vertAlign val="subscript"/>
        <sz val="11"/>
        <rFont val="Times New Roman"/>
        <family val="1"/>
      </rPr>
      <t>V2</t>
    </r>
  </si>
  <si>
    <r>
      <t>Q</t>
    </r>
    <r>
      <rPr>
        <vertAlign val="subscript"/>
        <sz val="11"/>
        <rFont val="Times New Roman"/>
        <family val="1"/>
      </rPr>
      <t>cd</t>
    </r>
  </si>
  <si>
    <r>
      <t>(h</t>
    </r>
    <r>
      <rPr>
        <vertAlign val="subscript"/>
        <sz val="11"/>
        <rFont val="Times New Roman"/>
        <family val="1"/>
      </rPr>
      <t>v2d</t>
    </r>
    <r>
      <rPr>
        <sz val="11"/>
        <rFont val="Times New Roman"/>
        <family val="1"/>
      </rPr>
      <t xml:space="preserve"> - h</t>
    </r>
    <r>
      <rPr>
        <vertAlign val="subscript"/>
        <sz val="11"/>
        <rFont val="Times New Roman"/>
        <family val="1"/>
      </rPr>
      <t>L2</t>
    </r>
    <r>
      <rPr>
        <sz val="11"/>
        <rFont val="Times New Roman"/>
        <family val="1"/>
      </rPr>
      <t>)*m</t>
    </r>
    <r>
      <rPr>
        <vertAlign val="subscript"/>
        <sz val="11"/>
        <rFont val="Times New Roman"/>
        <family val="1"/>
      </rPr>
      <t>T</t>
    </r>
  </si>
  <si>
    <r>
      <t>Isentropic Enthalpy at 60 psia (Figure 24-26)   h'</t>
    </r>
    <r>
      <rPr>
        <vertAlign val="subscript"/>
        <sz val="11"/>
        <rFont val="Times New Roman"/>
        <family val="1"/>
      </rPr>
      <t>vd-60</t>
    </r>
  </si>
  <si>
    <r>
      <t>Isentropic Enthalpy at 250 psia (Figure 24-26)   h'</t>
    </r>
    <r>
      <rPr>
        <vertAlign val="subscript"/>
        <sz val="11"/>
        <rFont val="Times New Roman"/>
        <family val="1"/>
      </rPr>
      <t>vd-250</t>
    </r>
  </si>
  <si>
    <r>
      <t>Mass Flow Rate to Chiller #1 (from Ex 1)   m</t>
    </r>
    <r>
      <rPr>
        <vertAlign val="subscript"/>
        <sz val="11"/>
        <rFont val="Times New Roman"/>
        <family val="1"/>
      </rPr>
      <t>1</t>
    </r>
  </si>
  <si>
    <r>
      <t>Liquid Enthalpy at 120 F        h</t>
    </r>
    <r>
      <rPr>
        <vertAlign val="subscript"/>
        <sz val="11"/>
        <rFont val="Times New Roman"/>
        <family val="1"/>
      </rPr>
      <t>L</t>
    </r>
  </si>
  <si>
    <r>
      <t>Vapor Enthalpy at 25 F           h</t>
    </r>
    <r>
      <rPr>
        <vertAlign val="subscript"/>
        <sz val="11"/>
        <rFont val="Times New Roman"/>
        <family val="1"/>
      </rPr>
      <t>V</t>
    </r>
  </si>
  <si>
    <r>
      <t>Second Stage Chiller Duty       Q</t>
    </r>
    <r>
      <rPr>
        <vertAlign val="subscript"/>
        <sz val="11"/>
        <rFont val="Times New Roman"/>
        <family val="1"/>
      </rPr>
      <t>2</t>
    </r>
  </si>
  <si>
    <r>
      <t>Condenser Temperature (assume)    T</t>
    </r>
    <r>
      <rPr>
        <vertAlign val="subscript"/>
        <sz val="11"/>
        <rFont val="Times New Roman"/>
        <family val="1"/>
      </rPr>
      <t>cd</t>
    </r>
  </si>
  <si>
    <t>To determine 2nd stage discharge enthalpy</t>
  </si>
  <si>
    <r>
      <t>h</t>
    </r>
    <r>
      <rPr>
        <vertAlign val="subscript"/>
        <sz val="11"/>
        <color indexed="16"/>
        <rFont val="Times New Roman"/>
        <family val="1"/>
      </rPr>
      <t>v2d</t>
    </r>
  </si>
  <si>
    <r>
      <t>P</t>
    </r>
    <r>
      <rPr>
        <vertAlign val="subscript"/>
        <sz val="11"/>
        <color indexed="16"/>
        <rFont val="Times New Roman"/>
        <family val="1"/>
      </rPr>
      <t>s</t>
    </r>
  </si>
  <si>
    <r>
      <t>P</t>
    </r>
    <r>
      <rPr>
        <vertAlign val="superscript"/>
        <sz val="11"/>
        <color indexed="16"/>
        <rFont val="Times New Roman"/>
        <family val="1"/>
      </rPr>
      <t>*</t>
    </r>
    <r>
      <rPr>
        <sz val="11"/>
        <color indexed="16"/>
        <rFont val="Times New Roman"/>
        <family val="1"/>
      </rPr>
      <t>-40 - 1.5 psi</t>
    </r>
  </si>
  <si>
    <r>
      <t>(P</t>
    </r>
    <r>
      <rPr>
        <vertAlign val="subscript"/>
        <sz val="11"/>
        <color indexed="16"/>
        <rFont val="Times New Roman"/>
        <family val="1"/>
      </rPr>
      <t>d</t>
    </r>
    <r>
      <rPr>
        <sz val="11"/>
        <color indexed="16"/>
        <rFont val="Times New Roman"/>
        <family val="1"/>
      </rPr>
      <t>/P</t>
    </r>
    <r>
      <rPr>
        <vertAlign val="subscript"/>
        <sz val="11"/>
        <color indexed="16"/>
        <rFont val="Times New Roman"/>
        <family val="1"/>
      </rPr>
      <t>s</t>
    </r>
    <r>
      <rPr>
        <sz val="11"/>
        <color indexed="16"/>
        <rFont val="Times New Roman"/>
        <family val="1"/>
      </rPr>
      <t>)</t>
    </r>
    <r>
      <rPr>
        <vertAlign val="superscript"/>
        <sz val="11"/>
        <color indexed="16"/>
        <rFont val="Times New Roman"/>
        <family val="1"/>
      </rPr>
      <t>1/n</t>
    </r>
  </si>
  <si>
    <r>
      <t>P</t>
    </r>
    <r>
      <rPr>
        <vertAlign val="subscript"/>
        <sz val="11"/>
        <color indexed="16"/>
        <rFont val="Times New Roman"/>
        <family val="1"/>
      </rPr>
      <t>s2</t>
    </r>
  </si>
  <si>
    <r>
      <t>P</t>
    </r>
    <r>
      <rPr>
        <vertAlign val="subscript"/>
        <sz val="11"/>
        <color indexed="16"/>
        <rFont val="Times New Roman"/>
        <family val="1"/>
      </rPr>
      <t>s</t>
    </r>
    <r>
      <rPr>
        <sz val="11"/>
        <color indexed="16"/>
        <rFont val="Times New Roman"/>
        <family val="1"/>
      </rPr>
      <t>r</t>
    </r>
  </si>
  <si>
    <r>
      <t>P</t>
    </r>
    <r>
      <rPr>
        <vertAlign val="subscript"/>
        <sz val="11"/>
        <color indexed="16"/>
        <rFont val="Times New Roman"/>
        <family val="1"/>
      </rPr>
      <t>d1</t>
    </r>
  </si>
  <si>
    <r>
      <t>P</t>
    </r>
    <r>
      <rPr>
        <vertAlign val="subscript"/>
        <sz val="11"/>
        <color indexed="16"/>
        <rFont val="Times New Roman"/>
        <family val="1"/>
      </rPr>
      <t>s2</t>
    </r>
    <r>
      <rPr>
        <sz val="11"/>
        <color indexed="16"/>
        <rFont val="Times New Roman"/>
        <family val="1"/>
      </rPr>
      <t xml:space="preserve"> + 2.0 psi</t>
    </r>
  </si>
  <si>
    <r>
      <t>m</t>
    </r>
    <r>
      <rPr>
        <vertAlign val="subscript"/>
        <sz val="11"/>
        <color indexed="16"/>
        <rFont val="Times New Roman"/>
        <family val="1"/>
      </rPr>
      <t>1</t>
    </r>
  </si>
  <si>
    <r>
      <t>Q</t>
    </r>
    <r>
      <rPr>
        <vertAlign val="subscript"/>
        <sz val="11"/>
        <color indexed="16"/>
        <rFont val="Times New Roman"/>
        <family val="1"/>
      </rPr>
      <t>1</t>
    </r>
    <r>
      <rPr>
        <sz val="11"/>
        <color indexed="16"/>
        <rFont val="Times New Roman"/>
        <family val="1"/>
      </rPr>
      <t>/(h</t>
    </r>
    <r>
      <rPr>
        <vertAlign val="subscript"/>
        <sz val="11"/>
        <color indexed="16"/>
        <rFont val="Times New Roman"/>
        <family val="1"/>
      </rPr>
      <t>v1</t>
    </r>
    <r>
      <rPr>
        <sz val="11"/>
        <color indexed="16"/>
        <rFont val="Times New Roman"/>
        <family val="1"/>
      </rPr>
      <t>-h</t>
    </r>
    <r>
      <rPr>
        <vertAlign val="subscript"/>
        <sz val="11"/>
        <color indexed="16"/>
        <rFont val="Times New Roman"/>
        <family val="1"/>
      </rPr>
      <t>L1</t>
    </r>
    <r>
      <rPr>
        <sz val="11"/>
        <color indexed="16"/>
        <rFont val="Times New Roman"/>
        <family val="1"/>
      </rPr>
      <t>)</t>
    </r>
  </si>
  <si>
    <r>
      <t>m</t>
    </r>
    <r>
      <rPr>
        <vertAlign val="subscript"/>
        <sz val="11"/>
        <color indexed="16"/>
        <rFont val="Times New Roman"/>
        <family val="1"/>
      </rPr>
      <t>2</t>
    </r>
  </si>
  <si>
    <r>
      <t>Q</t>
    </r>
    <r>
      <rPr>
        <vertAlign val="subscript"/>
        <sz val="11"/>
        <color indexed="16"/>
        <rFont val="Times New Roman"/>
        <family val="1"/>
      </rPr>
      <t>2</t>
    </r>
    <r>
      <rPr>
        <sz val="11"/>
        <color indexed="16"/>
        <rFont val="Times New Roman"/>
        <family val="1"/>
      </rPr>
      <t>/(h</t>
    </r>
    <r>
      <rPr>
        <vertAlign val="subscript"/>
        <sz val="11"/>
        <color indexed="16"/>
        <rFont val="Times New Roman"/>
        <family val="1"/>
      </rPr>
      <t>v2</t>
    </r>
    <r>
      <rPr>
        <sz val="11"/>
        <color indexed="16"/>
        <rFont val="Times New Roman"/>
        <family val="1"/>
      </rPr>
      <t>-h</t>
    </r>
    <r>
      <rPr>
        <vertAlign val="subscript"/>
        <sz val="11"/>
        <color indexed="16"/>
        <rFont val="Times New Roman"/>
        <family val="1"/>
      </rPr>
      <t>L2</t>
    </r>
    <r>
      <rPr>
        <sz val="11"/>
        <color indexed="16"/>
        <rFont val="Times New Roman"/>
        <family val="1"/>
      </rPr>
      <t>)</t>
    </r>
  </si>
  <si>
    <r>
      <t>D</t>
    </r>
    <r>
      <rPr>
        <sz val="11"/>
        <color indexed="16"/>
        <rFont val="Times New Roman"/>
        <family val="1"/>
      </rPr>
      <t>H</t>
    </r>
    <r>
      <rPr>
        <vertAlign val="subscript"/>
        <sz val="11"/>
        <color indexed="16"/>
        <rFont val="Times New Roman"/>
        <family val="1"/>
      </rPr>
      <t>ideal1</t>
    </r>
  </si>
  <si>
    <r>
      <t>GHP</t>
    </r>
    <r>
      <rPr>
        <vertAlign val="subscript"/>
        <sz val="11"/>
        <color indexed="16"/>
        <rFont val="Times New Roman"/>
        <family val="1"/>
      </rPr>
      <t>1</t>
    </r>
  </si>
  <si>
    <r>
      <t>h</t>
    </r>
    <r>
      <rPr>
        <vertAlign val="subscript"/>
        <sz val="11"/>
        <color indexed="16"/>
        <rFont val="Times New Roman"/>
        <family val="1"/>
      </rPr>
      <t>v1d</t>
    </r>
  </si>
  <si>
    <r>
      <t>m</t>
    </r>
    <r>
      <rPr>
        <vertAlign val="subscript"/>
        <sz val="11"/>
        <color indexed="16"/>
        <rFont val="Times New Roman"/>
        <family val="1"/>
      </rPr>
      <t>T</t>
    </r>
  </si>
  <si>
    <r>
      <t>m</t>
    </r>
    <r>
      <rPr>
        <vertAlign val="subscript"/>
        <sz val="11"/>
        <color indexed="16"/>
        <rFont val="Times New Roman"/>
        <family val="1"/>
      </rPr>
      <t>1</t>
    </r>
    <r>
      <rPr>
        <sz val="11"/>
        <color indexed="16"/>
        <rFont val="Times New Roman"/>
        <family val="1"/>
      </rPr>
      <t xml:space="preserve"> + (m</t>
    </r>
    <r>
      <rPr>
        <vertAlign val="subscript"/>
        <sz val="11"/>
        <color indexed="16"/>
        <rFont val="Times New Roman"/>
        <family val="1"/>
      </rPr>
      <t>b</t>
    </r>
    <r>
      <rPr>
        <sz val="11"/>
        <color indexed="16"/>
        <rFont val="Times New Roman"/>
        <family val="1"/>
      </rPr>
      <t xml:space="preserve"> - 78,570)</t>
    </r>
  </si>
  <si>
    <r>
      <t>h</t>
    </r>
    <r>
      <rPr>
        <vertAlign val="subscript"/>
        <sz val="11"/>
        <color indexed="16"/>
        <rFont val="Times New Roman"/>
        <family val="1"/>
      </rPr>
      <t>v2s</t>
    </r>
  </si>
  <si>
    <r>
      <t>D</t>
    </r>
    <r>
      <rPr>
        <sz val="11"/>
        <color indexed="16"/>
        <rFont val="Times New Roman"/>
        <family val="1"/>
      </rPr>
      <t>H</t>
    </r>
    <r>
      <rPr>
        <vertAlign val="subscript"/>
        <sz val="11"/>
        <color indexed="16"/>
        <rFont val="Times New Roman"/>
        <family val="1"/>
      </rPr>
      <t>ideal2</t>
    </r>
  </si>
  <si>
    <r>
      <t>h'</t>
    </r>
    <r>
      <rPr>
        <vertAlign val="subscript"/>
        <sz val="11"/>
        <color indexed="16"/>
        <rFont val="Times New Roman"/>
        <family val="1"/>
      </rPr>
      <t>vd-250</t>
    </r>
    <r>
      <rPr>
        <sz val="11"/>
        <color indexed="16"/>
        <rFont val="Times New Roman"/>
        <family val="1"/>
      </rPr>
      <t xml:space="preserve"> - h</t>
    </r>
    <r>
      <rPr>
        <vertAlign val="subscript"/>
        <sz val="11"/>
        <color indexed="16"/>
        <rFont val="Times New Roman"/>
        <family val="1"/>
      </rPr>
      <t>v2s</t>
    </r>
  </si>
  <si>
    <r>
      <t>GHP</t>
    </r>
    <r>
      <rPr>
        <vertAlign val="subscript"/>
        <sz val="11"/>
        <color indexed="16"/>
        <rFont val="Times New Roman"/>
        <family val="1"/>
      </rPr>
      <t>2</t>
    </r>
  </si>
  <si>
    <r>
      <t>D</t>
    </r>
    <r>
      <rPr>
        <sz val="11"/>
        <color indexed="16"/>
        <rFont val="Times New Roman"/>
        <family val="1"/>
      </rPr>
      <t>H</t>
    </r>
    <r>
      <rPr>
        <vertAlign val="subscript"/>
        <sz val="11"/>
        <color indexed="16"/>
        <rFont val="Times New Roman"/>
        <family val="1"/>
      </rPr>
      <t>ideal2</t>
    </r>
    <r>
      <rPr>
        <sz val="11"/>
        <color indexed="16"/>
        <rFont val="Times New Roman"/>
        <family val="1"/>
      </rPr>
      <t xml:space="preserve"> (m</t>
    </r>
    <r>
      <rPr>
        <vertAlign val="subscript"/>
        <sz val="11"/>
        <color indexed="16"/>
        <rFont val="Times New Roman"/>
        <family val="1"/>
      </rPr>
      <t>T</t>
    </r>
    <r>
      <rPr>
        <sz val="11"/>
        <color indexed="16"/>
        <rFont val="Times New Roman"/>
        <family val="1"/>
      </rPr>
      <t>)</t>
    </r>
    <r>
      <rPr>
        <vertAlign val="subscript"/>
        <sz val="11"/>
        <color indexed="16"/>
        <rFont val="Times New Roman"/>
        <family val="1"/>
      </rPr>
      <t xml:space="preserve"> </t>
    </r>
    <r>
      <rPr>
        <sz val="11"/>
        <color indexed="16"/>
        <rFont val="Times New Roman"/>
        <family val="1"/>
      </rPr>
      <t>/ (2544.4 *</t>
    </r>
    <r>
      <rPr>
        <sz val="11"/>
        <color indexed="16"/>
        <rFont val="Symbol"/>
        <family val="1"/>
        <charset val="2"/>
      </rPr>
      <t xml:space="preserve"> h</t>
    </r>
    <r>
      <rPr>
        <sz val="11"/>
        <color indexed="16"/>
        <rFont val="Times New Roman"/>
        <family val="1"/>
      </rPr>
      <t>)</t>
    </r>
  </si>
  <si>
    <t>To determine the total HP, add the HP of each stage,</t>
  </si>
  <si>
    <r>
      <t>GHP</t>
    </r>
    <r>
      <rPr>
        <vertAlign val="subscript"/>
        <sz val="11"/>
        <rFont val="Times New Roman"/>
        <family val="1"/>
      </rPr>
      <t>1</t>
    </r>
    <r>
      <rPr>
        <sz val="11"/>
        <rFont val="Times New Roman"/>
        <family val="1"/>
      </rPr>
      <t xml:space="preserve"> + GHP</t>
    </r>
    <r>
      <rPr>
        <vertAlign val="subscript"/>
        <sz val="11"/>
        <rFont val="Times New Roman"/>
        <family val="1"/>
      </rPr>
      <t>2</t>
    </r>
  </si>
  <si>
    <t>Eq. 14-8</t>
  </si>
  <si>
    <t>To determine the HP of each stage, the work for each stage must be calculated</t>
  </si>
  <si>
    <t>Eq. 14-7</t>
  </si>
  <si>
    <t xml:space="preserve">W  </t>
  </si>
  <si>
    <t>Eq. 14-7b</t>
  </si>
  <si>
    <t xml:space="preserve">Intermediate Calculations </t>
  </si>
  <si>
    <r>
      <t>D</t>
    </r>
    <r>
      <rPr>
        <sz val="11"/>
        <rFont val="Times New Roman"/>
        <family val="1"/>
      </rPr>
      <t>H</t>
    </r>
    <r>
      <rPr>
        <vertAlign val="subscript"/>
        <sz val="11"/>
        <rFont val="Times New Roman"/>
        <family val="1"/>
      </rPr>
      <t>ideal</t>
    </r>
    <r>
      <rPr>
        <sz val="11"/>
        <rFont val="Times New Roman"/>
        <family val="1"/>
      </rPr>
      <t xml:space="preserve"> (m) / </t>
    </r>
    <r>
      <rPr>
        <sz val="11"/>
        <rFont val="Symbol"/>
        <family val="1"/>
        <charset val="2"/>
      </rPr>
      <t>h</t>
    </r>
  </si>
  <si>
    <t>Determine the new total refrigerant mass flow rate, and flow rate to the second stage chiller flow rate</t>
  </si>
  <si>
    <r>
      <t>h</t>
    </r>
    <r>
      <rPr>
        <vertAlign val="subscript"/>
        <sz val="11"/>
        <color indexed="16"/>
        <rFont val="Times New Roman"/>
        <family val="1"/>
      </rPr>
      <t>L2</t>
    </r>
  </si>
  <si>
    <r>
      <t>GPH</t>
    </r>
    <r>
      <rPr>
        <b/>
        <vertAlign val="subscript"/>
        <sz val="11"/>
        <color indexed="62"/>
        <rFont val="Times New Roman"/>
        <family val="1"/>
      </rPr>
      <t>1</t>
    </r>
    <r>
      <rPr>
        <b/>
        <sz val="11"/>
        <color indexed="62"/>
        <rFont val="Times New Roman"/>
        <family val="1"/>
      </rPr>
      <t xml:space="preserve"> + GPH</t>
    </r>
    <r>
      <rPr>
        <b/>
        <vertAlign val="subscript"/>
        <sz val="11"/>
        <color indexed="62"/>
        <rFont val="Times New Roman"/>
        <family val="1"/>
      </rPr>
      <t>2</t>
    </r>
  </si>
  <si>
    <r>
      <t>Q</t>
    </r>
    <r>
      <rPr>
        <b/>
        <vertAlign val="subscript"/>
        <sz val="11"/>
        <color indexed="62"/>
        <rFont val="Times New Roman"/>
        <family val="1"/>
      </rPr>
      <t>cd</t>
    </r>
  </si>
  <si>
    <r>
      <t>(h</t>
    </r>
    <r>
      <rPr>
        <b/>
        <vertAlign val="subscript"/>
        <sz val="11"/>
        <color indexed="62"/>
        <rFont val="Times New Roman"/>
        <family val="1"/>
      </rPr>
      <t>v2d</t>
    </r>
    <r>
      <rPr>
        <b/>
        <sz val="11"/>
        <color indexed="62"/>
        <rFont val="Times New Roman"/>
        <family val="1"/>
      </rPr>
      <t xml:space="preserve"> - h</t>
    </r>
    <r>
      <rPr>
        <b/>
        <vertAlign val="subscript"/>
        <sz val="11"/>
        <color indexed="62"/>
        <rFont val="Times New Roman"/>
        <family val="1"/>
      </rPr>
      <t>L2</t>
    </r>
    <r>
      <rPr>
        <b/>
        <sz val="11"/>
        <color indexed="62"/>
        <rFont val="Times New Roman"/>
        <family val="1"/>
      </rPr>
      <t>)*m</t>
    </r>
    <r>
      <rPr>
        <b/>
        <vertAlign val="subscript"/>
        <sz val="11"/>
        <color indexed="62"/>
        <rFont val="Times New Roman"/>
        <family val="1"/>
      </rPr>
      <t>T</t>
    </r>
  </si>
  <si>
    <r>
      <t>m</t>
    </r>
    <r>
      <rPr>
        <b/>
        <vertAlign val="subscript"/>
        <sz val="11"/>
        <color indexed="18"/>
        <rFont val="Times New Roman"/>
        <family val="1"/>
      </rPr>
      <t>T</t>
    </r>
  </si>
  <si>
    <r>
      <t>m</t>
    </r>
    <r>
      <rPr>
        <b/>
        <vertAlign val="subscript"/>
        <sz val="11"/>
        <color indexed="18"/>
        <rFont val="Times New Roman"/>
        <family val="1"/>
      </rPr>
      <t>2</t>
    </r>
  </si>
  <si>
    <r>
      <t>Q</t>
    </r>
    <r>
      <rPr>
        <b/>
        <vertAlign val="subscript"/>
        <sz val="11"/>
        <color indexed="18"/>
        <rFont val="Times New Roman"/>
        <family val="1"/>
      </rPr>
      <t>2</t>
    </r>
    <r>
      <rPr>
        <b/>
        <sz val="11"/>
        <color indexed="18"/>
        <rFont val="Times New Roman"/>
        <family val="1"/>
      </rPr>
      <t xml:space="preserve"> (10^6) / (h</t>
    </r>
    <r>
      <rPr>
        <b/>
        <vertAlign val="subscript"/>
        <sz val="11"/>
        <color indexed="18"/>
        <rFont val="Times New Roman"/>
        <family val="1"/>
      </rPr>
      <t>v</t>
    </r>
    <r>
      <rPr>
        <b/>
        <sz val="11"/>
        <color indexed="18"/>
        <rFont val="Times New Roman"/>
        <family val="1"/>
      </rPr>
      <t>-h</t>
    </r>
    <r>
      <rPr>
        <b/>
        <vertAlign val="subscript"/>
        <sz val="11"/>
        <color indexed="18"/>
        <rFont val="Times New Roman"/>
        <family val="1"/>
      </rPr>
      <t>L2</t>
    </r>
    <r>
      <rPr>
        <b/>
        <sz val="11"/>
        <color indexed="18"/>
        <rFont val="Times New Roman"/>
        <family val="1"/>
      </rPr>
      <t>)</t>
    </r>
  </si>
  <si>
    <t xml:space="preserve">Calculations </t>
  </si>
  <si>
    <t>To determine the condesner duty, multiply the mass flow through the condenser by the enthalpy change in the condenser</t>
  </si>
  <si>
    <t>To determine 2nd stage discharge pressure</t>
  </si>
  <si>
    <r>
      <t>[(h</t>
    </r>
    <r>
      <rPr>
        <vertAlign val="subscript"/>
        <sz val="11"/>
        <color indexed="16"/>
        <rFont val="Times New Roman"/>
        <family val="1"/>
      </rPr>
      <t>v1d</t>
    </r>
    <r>
      <rPr>
        <sz val="11"/>
        <color indexed="16"/>
        <rFont val="Times New Roman"/>
        <family val="1"/>
      </rPr>
      <t>) (m</t>
    </r>
    <r>
      <rPr>
        <vertAlign val="subscript"/>
        <sz val="11"/>
        <color indexed="16"/>
        <rFont val="Times New Roman"/>
        <family val="1"/>
      </rPr>
      <t>1</t>
    </r>
    <r>
      <rPr>
        <sz val="11"/>
        <color indexed="16"/>
        <rFont val="Times New Roman"/>
        <family val="1"/>
      </rPr>
      <t>) + (h</t>
    </r>
    <r>
      <rPr>
        <vertAlign val="subscript"/>
        <sz val="11"/>
        <color indexed="16"/>
        <rFont val="Times New Roman"/>
        <family val="1"/>
      </rPr>
      <t>V2</t>
    </r>
    <r>
      <rPr>
        <sz val="11"/>
        <color indexed="16"/>
        <rFont val="Times New Roman"/>
        <family val="1"/>
      </rPr>
      <t>) (m</t>
    </r>
    <r>
      <rPr>
        <vertAlign val="subscript"/>
        <sz val="11"/>
        <color indexed="16"/>
        <rFont val="Times New Roman"/>
        <family val="1"/>
      </rPr>
      <t>b</t>
    </r>
    <r>
      <rPr>
        <sz val="11"/>
        <color indexed="16"/>
        <rFont val="Times New Roman"/>
        <family val="1"/>
      </rPr>
      <t xml:space="preserve"> - 78,570)] / m</t>
    </r>
    <r>
      <rPr>
        <vertAlign val="subscript"/>
        <sz val="11"/>
        <color indexed="16"/>
        <rFont val="Times New Roman"/>
        <family val="1"/>
      </rPr>
      <t>T</t>
    </r>
  </si>
  <si>
    <r>
      <t>D</t>
    </r>
    <r>
      <rPr>
        <sz val="11"/>
        <color indexed="16"/>
        <rFont val="Times New Roman"/>
        <family val="1"/>
      </rPr>
      <t>H</t>
    </r>
    <r>
      <rPr>
        <vertAlign val="subscript"/>
        <sz val="11"/>
        <color indexed="16"/>
        <rFont val="Times New Roman"/>
        <family val="1"/>
      </rPr>
      <t>ideal1</t>
    </r>
    <r>
      <rPr>
        <sz val="11"/>
        <color indexed="16"/>
        <rFont val="Times New Roman"/>
        <family val="1"/>
      </rPr>
      <t>(m</t>
    </r>
    <r>
      <rPr>
        <vertAlign val="subscript"/>
        <sz val="11"/>
        <color indexed="16"/>
        <rFont val="Times New Roman"/>
        <family val="1"/>
      </rPr>
      <t>1</t>
    </r>
    <r>
      <rPr>
        <sz val="11"/>
        <color indexed="16"/>
        <rFont val="Times New Roman"/>
        <family val="1"/>
      </rPr>
      <t xml:space="preserve">)/(2,544.4 * </t>
    </r>
    <r>
      <rPr>
        <sz val="11"/>
        <color indexed="16"/>
        <rFont val="Symbol"/>
        <family val="1"/>
        <charset val="2"/>
      </rPr>
      <t>h</t>
    </r>
    <r>
      <rPr>
        <sz val="11"/>
        <color indexed="16"/>
        <rFont val="Times New Roman"/>
        <family val="1"/>
      </rPr>
      <t>)</t>
    </r>
  </si>
  <si>
    <t>W / 2,544.4</t>
  </si>
  <si>
    <r>
      <t>P</t>
    </r>
    <r>
      <rPr>
        <vertAlign val="subscript"/>
        <sz val="11"/>
        <rFont val="Times New Roman"/>
        <family val="1"/>
      </rPr>
      <t>d</t>
    </r>
  </si>
  <si>
    <t>Heat Sink</t>
  </si>
  <si>
    <t>Water</t>
  </si>
  <si>
    <t>Air (Gulf Coast)</t>
  </si>
  <si>
    <t>F</t>
  </si>
  <si>
    <t>Temperature</t>
  </si>
  <si>
    <t>Refrigerant</t>
  </si>
  <si>
    <t>Condensing</t>
  </si>
  <si>
    <t>Refrigerant Condensing Temperatures</t>
  </si>
  <si>
    <t>80-100</t>
  </si>
  <si>
    <t>115-125</t>
  </si>
  <si>
    <t>Ethane</t>
  </si>
  <si>
    <t>Propane</t>
  </si>
  <si>
    <t>Use double-acting packing on cylinders operating near or below atmospheric pressure.</t>
  </si>
  <si>
    <t xml:space="preserve">The refrigerant system should be designed for at least 250 psig throughout. </t>
  </si>
  <si>
    <t xml:space="preserve">The lowest operating temperature for a lithium bromide-water system is 42F. </t>
  </si>
  <si>
    <t>Units typically operate between 42F and 50F.</t>
  </si>
  <si>
    <t>Lowest Refrigerant Temperatures near Atmospheric Pressure</t>
  </si>
  <si>
    <t>Refer to ANSI B31.3 and ANSI B31.5 (Refrigeration Piping Code)</t>
  </si>
  <si>
    <t>The sample calculations, equations and spreadsheets presented herein were developed using examples published in the Engineering Data Book as published by the Gas Processor Suppliers Association as a service to the gas processing industry.  All information and calculation formulae has been compiled and edited in cooperation with Gas Processors Association (GPA).</t>
  </si>
  <si>
    <r>
      <t>h'</t>
    </r>
    <r>
      <rPr>
        <vertAlign val="subscript"/>
        <sz val="11"/>
        <rFont val="Times New Roman"/>
        <family val="1"/>
      </rPr>
      <t>vd</t>
    </r>
  </si>
  <si>
    <r>
      <t>entropy, Btu/(lb-</t>
    </r>
    <r>
      <rPr>
        <sz val="11"/>
        <rFont val="Arial"/>
        <family val="2"/>
      </rPr>
      <t>°</t>
    </r>
    <r>
      <rPr>
        <sz val="11"/>
        <rFont val="Times New Roman"/>
        <family val="1"/>
      </rPr>
      <t>R)</t>
    </r>
  </si>
  <si>
    <r>
      <t xml:space="preserve">temperature, </t>
    </r>
    <r>
      <rPr>
        <sz val="11"/>
        <rFont val="Arial"/>
        <family val="2"/>
      </rPr>
      <t>°</t>
    </r>
    <r>
      <rPr>
        <sz val="11"/>
        <rFont val="Times New Roman"/>
        <family val="1"/>
      </rPr>
      <t>F</t>
    </r>
  </si>
  <si>
    <r>
      <t>density, lb/ft</t>
    </r>
    <r>
      <rPr>
        <vertAlign val="superscript"/>
        <sz val="11"/>
        <rFont val="Times New Roman"/>
        <family val="1"/>
      </rPr>
      <t>3</t>
    </r>
  </si>
  <si>
    <r>
      <t>D</t>
    </r>
    <r>
      <rPr>
        <sz val="11"/>
        <rFont val="Times New Roman"/>
        <family val="1"/>
      </rPr>
      <t>h</t>
    </r>
  </si>
  <si>
    <t>Operating Conditions and Design</t>
  </si>
  <si>
    <t>Chiller 1 Temperature</t>
  </si>
  <si>
    <r>
      <t>T</t>
    </r>
    <r>
      <rPr>
        <vertAlign val="subscript"/>
        <sz val="11"/>
        <rFont val="Times New Roman"/>
        <family val="1"/>
      </rPr>
      <t>1</t>
    </r>
  </si>
  <si>
    <r>
      <t>Q</t>
    </r>
    <r>
      <rPr>
        <vertAlign val="subscript"/>
        <sz val="11"/>
        <rFont val="Times New Roman"/>
        <family val="1"/>
      </rPr>
      <t>1</t>
    </r>
  </si>
  <si>
    <r>
      <t>Q</t>
    </r>
    <r>
      <rPr>
        <vertAlign val="subscript"/>
        <sz val="11"/>
        <rFont val="Times New Roman"/>
        <family val="1"/>
      </rPr>
      <t>2</t>
    </r>
  </si>
  <si>
    <r>
      <t>T</t>
    </r>
    <r>
      <rPr>
        <vertAlign val="subscript"/>
        <sz val="11"/>
        <rFont val="Times New Roman"/>
        <family val="1"/>
      </rPr>
      <t>R</t>
    </r>
  </si>
  <si>
    <r>
      <rPr>
        <sz val="11"/>
        <rFont val="Symbol"/>
        <family val="1"/>
        <charset val="2"/>
      </rPr>
      <t>D</t>
    </r>
    <r>
      <rPr>
        <sz val="11"/>
        <rFont val="Times New Roman"/>
        <family val="1"/>
      </rPr>
      <t>P</t>
    </r>
    <r>
      <rPr>
        <vertAlign val="subscript"/>
        <sz val="11"/>
        <rFont val="Times New Roman"/>
        <family val="1"/>
      </rPr>
      <t>1</t>
    </r>
  </si>
  <si>
    <t>Chiller 1 Duty</t>
  </si>
  <si>
    <t>Chiller 2 Duty</t>
  </si>
  <si>
    <t>Pressure Drop between compressor and receiver</t>
  </si>
  <si>
    <t>Presure drop between chillers and compressor suction</t>
  </si>
  <si>
    <r>
      <rPr>
        <sz val="11"/>
        <rFont val="Symbol"/>
        <family val="1"/>
        <charset val="2"/>
      </rPr>
      <t>D</t>
    </r>
    <r>
      <rPr>
        <sz val="11"/>
        <rFont val="Times New Roman"/>
        <family val="1"/>
      </rPr>
      <t>P</t>
    </r>
    <r>
      <rPr>
        <vertAlign val="subscript"/>
        <sz val="11"/>
        <rFont val="Times New Roman"/>
        <family val="1"/>
      </rPr>
      <t>2</t>
    </r>
  </si>
  <si>
    <r>
      <t>h</t>
    </r>
    <r>
      <rPr>
        <vertAlign val="subscript"/>
        <sz val="11"/>
        <rFont val="Times New Roman"/>
        <family val="1"/>
      </rPr>
      <t>L2</t>
    </r>
  </si>
  <si>
    <r>
      <t>h</t>
    </r>
    <r>
      <rPr>
        <vertAlign val="subscript"/>
        <sz val="11"/>
        <rFont val="Times New Roman"/>
        <family val="1"/>
      </rPr>
      <t>L1</t>
    </r>
  </si>
  <si>
    <t>Isentropic Efficiency</t>
  </si>
  <si>
    <r>
      <t>T</t>
    </r>
    <r>
      <rPr>
        <vertAlign val="subscript"/>
        <sz val="11"/>
        <rFont val="Times New Roman"/>
        <family val="1"/>
      </rPr>
      <t>2</t>
    </r>
  </si>
  <si>
    <t>Chiller 2 Temperature</t>
  </si>
  <si>
    <t>Receiver/Condensing Temperature</t>
  </si>
  <si>
    <t>Propane Vapor Pressure Discharge</t>
  </si>
  <si>
    <t>Propane Vapor Pressure Suction</t>
  </si>
  <si>
    <r>
      <t>P</t>
    </r>
    <r>
      <rPr>
        <vertAlign val="subscript"/>
        <sz val="11"/>
        <rFont val="Times New Roman"/>
        <family val="1"/>
      </rPr>
      <t>s</t>
    </r>
  </si>
  <si>
    <t>Number of compression stages</t>
  </si>
  <si>
    <r>
      <t>P</t>
    </r>
    <r>
      <rPr>
        <vertAlign val="subscript"/>
        <sz val="11"/>
        <rFont val="Times New Roman"/>
        <family val="1"/>
      </rPr>
      <t>s2</t>
    </r>
  </si>
  <si>
    <r>
      <t>P</t>
    </r>
    <r>
      <rPr>
        <vertAlign val="subscript"/>
        <sz val="11"/>
        <rFont val="Times New Roman"/>
        <family val="1"/>
      </rPr>
      <t>d1</t>
    </r>
  </si>
  <si>
    <r>
      <t>h</t>
    </r>
    <r>
      <rPr>
        <vertAlign val="subscript"/>
        <sz val="11"/>
        <rFont val="Times New Roman"/>
        <family val="1"/>
      </rPr>
      <t>v1</t>
    </r>
  </si>
  <si>
    <r>
      <t>m</t>
    </r>
    <r>
      <rPr>
        <vertAlign val="subscript"/>
        <sz val="11"/>
        <rFont val="Times New Roman"/>
        <family val="1"/>
      </rPr>
      <t>1</t>
    </r>
  </si>
  <si>
    <t>Figure (24-22)</t>
  </si>
  <si>
    <r>
      <t>h</t>
    </r>
    <r>
      <rPr>
        <vertAlign val="subscript"/>
        <sz val="11"/>
        <rFont val="Times New Roman"/>
        <family val="1"/>
      </rPr>
      <t>v2</t>
    </r>
  </si>
  <si>
    <r>
      <t>m</t>
    </r>
    <r>
      <rPr>
        <vertAlign val="subscript"/>
        <sz val="11"/>
        <rFont val="Times New Roman"/>
        <family val="1"/>
      </rPr>
      <t>2</t>
    </r>
  </si>
  <si>
    <r>
      <t>P</t>
    </r>
    <r>
      <rPr>
        <vertAlign val="superscript"/>
        <sz val="11"/>
        <rFont val="Times New Roman"/>
        <family val="1"/>
      </rPr>
      <t>*</t>
    </r>
    <r>
      <rPr>
        <sz val="11"/>
        <rFont val="Times New Roman"/>
        <family val="1"/>
      </rPr>
      <t>T</t>
    </r>
    <r>
      <rPr>
        <vertAlign val="subscript"/>
        <sz val="11"/>
        <rFont val="Times New Roman"/>
        <family val="1"/>
      </rPr>
      <t>R</t>
    </r>
  </si>
  <si>
    <r>
      <t>P</t>
    </r>
    <r>
      <rPr>
        <vertAlign val="superscript"/>
        <sz val="11"/>
        <rFont val="Times New Roman"/>
        <family val="1"/>
      </rPr>
      <t>*</t>
    </r>
    <r>
      <rPr>
        <sz val="11"/>
        <rFont val="Times New Roman"/>
        <family val="1"/>
      </rPr>
      <t>T</t>
    </r>
    <r>
      <rPr>
        <vertAlign val="subscript"/>
        <sz val="11"/>
        <rFont val="Times New Roman"/>
        <family val="1"/>
      </rPr>
      <t>1</t>
    </r>
  </si>
  <si>
    <r>
      <t>Liquid Enthalpy at T</t>
    </r>
    <r>
      <rPr>
        <vertAlign val="subscript"/>
        <sz val="11"/>
        <rFont val="Times New Roman"/>
        <family val="1"/>
      </rPr>
      <t>2</t>
    </r>
    <r>
      <rPr>
        <sz val="11"/>
        <rFont val="Times New Roman"/>
        <family val="1"/>
      </rPr>
      <t>, P</t>
    </r>
    <r>
      <rPr>
        <vertAlign val="subscript"/>
        <sz val="11"/>
        <rFont val="Times New Roman"/>
        <family val="1"/>
      </rPr>
      <t>d1</t>
    </r>
  </si>
  <si>
    <r>
      <t>P</t>
    </r>
    <r>
      <rPr>
        <vertAlign val="superscript"/>
        <sz val="11"/>
        <color rgb="FF800000"/>
        <rFont val="Times New Roman"/>
        <family val="1"/>
      </rPr>
      <t>*</t>
    </r>
    <r>
      <rPr>
        <sz val="11"/>
        <color rgb="FF800000"/>
        <rFont val="Times New Roman"/>
        <family val="1"/>
      </rPr>
      <t>120 + 10 psi</t>
    </r>
  </si>
  <si>
    <r>
      <t>[m</t>
    </r>
    <r>
      <rPr>
        <vertAlign val="subscript"/>
        <sz val="11"/>
        <color rgb="FF800000"/>
        <rFont val="Times New Roman"/>
        <family val="1"/>
      </rPr>
      <t>b</t>
    </r>
    <r>
      <rPr>
        <sz val="11"/>
        <color rgb="FF800000"/>
        <rFont val="Times New Roman"/>
        <family val="1"/>
      </rPr>
      <t xml:space="preserve"> - (m</t>
    </r>
    <r>
      <rPr>
        <vertAlign val="subscript"/>
        <sz val="11"/>
        <color rgb="FF800000"/>
        <rFont val="Times New Roman"/>
        <family val="1"/>
      </rPr>
      <t>1</t>
    </r>
    <r>
      <rPr>
        <sz val="11"/>
        <color rgb="FF800000"/>
        <rFont val="Times New Roman"/>
        <family val="1"/>
      </rPr>
      <t>-m</t>
    </r>
    <r>
      <rPr>
        <vertAlign val="subscript"/>
        <sz val="11"/>
        <color rgb="FF800000"/>
        <rFont val="Times New Roman"/>
        <family val="1"/>
      </rPr>
      <t>2</t>
    </r>
    <r>
      <rPr>
        <sz val="11"/>
        <color rgb="FF800000"/>
        <rFont val="Times New Roman"/>
        <family val="1"/>
      </rPr>
      <t>)] (h</t>
    </r>
    <r>
      <rPr>
        <vertAlign val="subscript"/>
        <sz val="11"/>
        <color rgb="FF800000"/>
        <rFont val="Times New Roman"/>
        <family val="1"/>
      </rPr>
      <t>V2</t>
    </r>
    <r>
      <rPr>
        <sz val="11"/>
        <color rgb="FF800000"/>
        <rFont val="Times New Roman"/>
        <family val="1"/>
      </rPr>
      <t>) + m</t>
    </r>
    <r>
      <rPr>
        <vertAlign val="subscript"/>
        <sz val="11"/>
        <color rgb="FF800000"/>
        <rFont val="Times New Roman"/>
        <family val="1"/>
      </rPr>
      <t>1</t>
    </r>
    <r>
      <rPr>
        <sz val="11"/>
        <color rgb="FF800000"/>
        <rFont val="Times New Roman"/>
        <family val="1"/>
      </rPr>
      <t xml:space="preserve"> (h</t>
    </r>
    <r>
      <rPr>
        <vertAlign val="subscript"/>
        <sz val="11"/>
        <color rgb="FF800000"/>
        <rFont val="Times New Roman"/>
        <family val="1"/>
      </rPr>
      <t>L1</t>
    </r>
    <r>
      <rPr>
        <sz val="11"/>
        <color rgb="FF800000"/>
        <rFont val="Times New Roman"/>
        <family val="1"/>
      </rPr>
      <t xml:space="preserve">) </t>
    </r>
  </si>
  <si>
    <r>
      <t>m</t>
    </r>
    <r>
      <rPr>
        <vertAlign val="subscript"/>
        <sz val="11"/>
        <color rgb="FF800000"/>
        <rFont val="Times New Roman"/>
        <family val="1"/>
      </rPr>
      <t>b</t>
    </r>
    <r>
      <rPr>
        <sz val="11"/>
        <color rgb="FF800000"/>
        <rFont val="Times New Roman"/>
        <family val="1"/>
      </rPr>
      <t xml:space="preserve"> (h</t>
    </r>
    <r>
      <rPr>
        <vertAlign val="subscript"/>
        <sz val="11"/>
        <color rgb="FF800000"/>
        <rFont val="Times New Roman"/>
        <family val="1"/>
      </rPr>
      <t>L2</t>
    </r>
    <r>
      <rPr>
        <sz val="11"/>
        <color rgb="FF800000"/>
        <rFont val="Times New Roman"/>
        <family val="1"/>
      </rPr>
      <t>) + m</t>
    </r>
    <r>
      <rPr>
        <vertAlign val="subscript"/>
        <sz val="11"/>
        <color rgb="FF800000"/>
        <rFont val="Times New Roman"/>
        <family val="1"/>
      </rPr>
      <t>2</t>
    </r>
    <r>
      <rPr>
        <sz val="11"/>
        <color rgb="FF800000"/>
        <rFont val="Times New Roman"/>
        <family val="1"/>
      </rPr>
      <t xml:space="preserve"> (h</t>
    </r>
    <r>
      <rPr>
        <vertAlign val="subscript"/>
        <sz val="11"/>
        <color rgb="FF800000"/>
        <rFont val="Times New Roman"/>
        <family val="1"/>
      </rPr>
      <t>V2</t>
    </r>
    <r>
      <rPr>
        <sz val="11"/>
        <color rgb="FF800000"/>
        <rFont val="Times New Roman"/>
        <family val="1"/>
      </rPr>
      <t>)</t>
    </r>
  </si>
  <si>
    <r>
      <t>m</t>
    </r>
    <r>
      <rPr>
        <vertAlign val="subscript"/>
        <sz val="11"/>
        <color rgb="FF800000"/>
        <rFont val="Times New Roman"/>
        <family val="1"/>
      </rPr>
      <t>b</t>
    </r>
  </si>
  <si>
    <r>
      <t>h'</t>
    </r>
    <r>
      <rPr>
        <vertAlign val="subscript"/>
        <sz val="11"/>
        <color indexed="16"/>
        <rFont val="Times New Roman"/>
        <family val="1"/>
      </rPr>
      <t>vd-60</t>
    </r>
    <r>
      <rPr>
        <sz val="11"/>
        <color indexed="16"/>
        <rFont val="Times New Roman"/>
        <family val="1"/>
      </rPr>
      <t xml:space="preserve"> - h</t>
    </r>
    <r>
      <rPr>
        <vertAlign val="subscript"/>
        <sz val="11"/>
        <color indexed="16"/>
        <rFont val="Times New Roman"/>
        <family val="1"/>
      </rPr>
      <t>v1</t>
    </r>
  </si>
  <si>
    <r>
      <t>D</t>
    </r>
    <r>
      <rPr>
        <sz val="11"/>
        <color indexed="16"/>
        <rFont val="Times New Roman"/>
        <family val="1"/>
      </rPr>
      <t>H</t>
    </r>
    <r>
      <rPr>
        <vertAlign val="subscript"/>
        <sz val="11"/>
        <color indexed="16"/>
        <rFont val="Times New Roman"/>
        <family val="1"/>
      </rPr>
      <t>ideal1</t>
    </r>
    <r>
      <rPr>
        <sz val="11"/>
        <color indexed="16"/>
        <rFont val="Times New Roman"/>
        <family val="1"/>
      </rPr>
      <t>/</t>
    </r>
    <r>
      <rPr>
        <sz val="11"/>
        <color indexed="16"/>
        <rFont val="Symbol"/>
        <family val="1"/>
        <charset val="2"/>
      </rPr>
      <t>h</t>
    </r>
    <r>
      <rPr>
        <sz val="11"/>
        <color indexed="16"/>
        <rFont val="Times New Roman"/>
        <family val="1"/>
      </rPr>
      <t xml:space="preserve"> + h</t>
    </r>
    <r>
      <rPr>
        <vertAlign val="subscript"/>
        <sz val="11"/>
        <color indexed="16"/>
        <rFont val="Times New Roman"/>
        <family val="1"/>
      </rPr>
      <t>v1</t>
    </r>
  </si>
  <si>
    <r>
      <t>D</t>
    </r>
    <r>
      <rPr>
        <sz val="11"/>
        <color indexed="16"/>
        <rFont val="Times New Roman"/>
        <family val="1"/>
      </rPr>
      <t>H</t>
    </r>
    <r>
      <rPr>
        <vertAlign val="subscript"/>
        <sz val="11"/>
        <color indexed="16"/>
        <rFont val="Times New Roman"/>
        <family val="1"/>
      </rPr>
      <t>ideal2</t>
    </r>
    <r>
      <rPr>
        <sz val="11"/>
        <color indexed="16"/>
        <rFont val="Times New Roman"/>
        <family val="1"/>
      </rPr>
      <t>/</t>
    </r>
    <r>
      <rPr>
        <sz val="11"/>
        <color indexed="16"/>
        <rFont val="Symbol"/>
        <family val="1"/>
        <charset val="2"/>
      </rPr>
      <t>h</t>
    </r>
    <r>
      <rPr>
        <sz val="11"/>
        <color indexed="16"/>
        <rFont val="Times New Roman"/>
        <family val="1"/>
      </rPr>
      <t xml:space="preserve"> +  h'</t>
    </r>
    <r>
      <rPr>
        <vertAlign val="subscript"/>
        <sz val="11"/>
        <color indexed="16"/>
        <rFont val="Times New Roman"/>
        <family val="1"/>
      </rPr>
      <t>vd-250</t>
    </r>
  </si>
  <si>
    <r>
      <t>Vapor Enthalpy at T</t>
    </r>
    <r>
      <rPr>
        <vertAlign val="subscript"/>
        <sz val="11"/>
        <rFont val="Times New Roman"/>
        <family val="1"/>
      </rPr>
      <t>1</t>
    </r>
    <r>
      <rPr>
        <sz val="11"/>
        <rFont val="Times New Roman"/>
        <family val="1"/>
      </rPr>
      <t>, P*T</t>
    </r>
    <r>
      <rPr>
        <vertAlign val="subscript"/>
        <sz val="11"/>
        <rFont val="Times New Roman"/>
        <family val="1"/>
      </rPr>
      <t>1</t>
    </r>
  </si>
  <si>
    <r>
      <t>Vapor Enthalpy at T</t>
    </r>
    <r>
      <rPr>
        <vertAlign val="subscript"/>
        <sz val="11"/>
        <rFont val="Times New Roman"/>
        <family val="1"/>
      </rPr>
      <t>2</t>
    </r>
    <r>
      <rPr>
        <sz val="11"/>
        <rFont val="Times New Roman"/>
        <family val="1"/>
      </rPr>
      <t>, P</t>
    </r>
    <r>
      <rPr>
        <vertAlign val="subscript"/>
        <sz val="11"/>
        <rFont val="Times New Roman"/>
        <family val="1"/>
      </rPr>
      <t>d1</t>
    </r>
  </si>
  <si>
    <r>
      <t>Liquid Enthalpy at T</t>
    </r>
    <r>
      <rPr>
        <vertAlign val="subscript"/>
        <sz val="11"/>
        <rFont val="Times New Roman"/>
        <family val="1"/>
      </rPr>
      <t>R</t>
    </r>
    <r>
      <rPr>
        <sz val="11"/>
        <rFont val="Times New Roman"/>
        <family val="1"/>
      </rPr>
      <t>, P*T</t>
    </r>
    <r>
      <rPr>
        <vertAlign val="subscript"/>
        <sz val="11"/>
        <rFont val="Times New Roman"/>
        <family val="1"/>
      </rPr>
      <t>R</t>
    </r>
  </si>
  <si>
    <t>Mass Flows</t>
  </si>
  <si>
    <t>System Pressures</t>
  </si>
  <si>
    <t>1st Stage Chiller Flow</t>
  </si>
  <si>
    <t>2nd Stage Chiller Flow</t>
  </si>
  <si>
    <t>Refrigerant bypassing 2nd Stage Chiller</t>
  </si>
  <si>
    <t>Discharge Pressure</t>
  </si>
  <si>
    <t>Suction Pressure</t>
  </si>
  <si>
    <t>Ratio Per Stage</t>
  </si>
  <si>
    <t>2nd Stage Suction</t>
  </si>
  <si>
    <t>1st Stage Discharge</t>
  </si>
  <si>
    <t>Inlet Entropy</t>
  </si>
  <si>
    <r>
      <t>S</t>
    </r>
    <r>
      <rPr>
        <vertAlign val="subscript"/>
        <sz val="11"/>
        <rFont val="Times New Roman"/>
        <family val="1"/>
      </rPr>
      <t>1</t>
    </r>
  </si>
  <si>
    <r>
      <t>Btu/(lb</t>
    </r>
    <r>
      <rPr>
        <sz val="11"/>
        <rFont val="Calibri"/>
        <family val="2"/>
      </rPr>
      <t>·°R)</t>
    </r>
  </si>
  <si>
    <r>
      <t>Isentropic Enthalpy at P</t>
    </r>
    <r>
      <rPr>
        <vertAlign val="subscript"/>
        <sz val="11"/>
        <rFont val="Times New Roman"/>
        <family val="1"/>
      </rPr>
      <t>s2</t>
    </r>
  </si>
  <si>
    <r>
      <t>h'</t>
    </r>
    <r>
      <rPr>
        <vertAlign val="subscript"/>
        <sz val="11"/>
        <rFont val="Times New Roman"/>
        <family val="1"/>
      </rPr>
      <t>vd-Ps2</t>
    </r>
  </si>
  <si>
    <r>
      <t>Isentropic Enthalpy at P</t>
    </r>
    <r>
      <rPr>
        <vertAlign val="subscript"/>
        <sz val="11"/>
        <rFont val="Times New Roman"/>
        <family val="1"/>
      </rPr>
      <t>d</t>
    </r>
  </si>
  <si>
    <r>
      <t>h'</t>
    </r>
    <r>
      <rPr>
        <vertAlign val="subscript"/>
        <sz val="11"/>
        <rFont val="Times New Roman"/>
        <family val="1"/>
      </rPr>
      <t>vd-Pd</t>
    </r>
  </si>
  <si>
    <t>1st Stage Ideal Change in Enthalpy</t>
  </si>
  <si>
    <r>
      <t>D</t>
    </r>
    <r>
      <rPr>
        <sz val="11"/>
        <rFont val="Times New Roman"/>
        <family val="1"/>
      </rPr>
      <t>H</t>
    </r>
    <r>
      <rPr>
        <vertAlign val="subscript"/>
        <sz val="11"/>
        <rFont val="Times New Roman"/>
        <family val="1"/>
      </rPr>
      <t>ideal1</t>
    </r>
  </si>
  <si>
    <t>Calculate Power and Duty</t>
  </si>
  <si>
    <t>1st Stage Compression Power required</t>
  </si>
  <si>
    <r>
      <t>GHP</t>
    </r>
    <r>
      <rPr>
        <vertAlign val="subscript"/>
        <sz val="11"/>
        <rFont val="Times New Roman"/>
        <family val="1"/>
      </rPr>
      <t>1</t>
    </r>
  </si>
  <si>
    <t>1st Stage Work of Compression</t>
  </si>
  <si>
    <r>
      <t>W</t>
    </r>
    <r>
      <rPr>
        <vertAlign val="subscript"/>
        <sz val="11"/>
        <rFont val="Times New Roman"/>
        <family val="1"/>
      </rPr>
      <t>1</t>
    </r>
  </si>
  <si>
    <t>(Equation 14-7)</t>
  </si>
  <si>
    <t>(Equation 14-7b)</t>
  </si>
  <si>
    <t>1st Stage Discharge Enthalpy</t>
  </si>
  <si>
    <r>
      <t>h</t>
    </r>
    <r>
      <rPr>
        <vertAlign val="subscript"/>
        <sz val="11"/>
        <rFont val="Times New Roman"/>
        <family val="1"/>
      </rPr>
      <t>v1d</t>
    </r>
  </si>
  <si>
    <t>Total Refrigerant Flow</t>
  </si>
  <si>
    <r>
      <t>m</t>
    </r>
    <r>
      <rPr>
        <vertAlign val="subscript"/>
        <sz val="11"/>
        <rFont val="Times New Roman"/>
        <family val="1"/>
      </rPr>
      <t>T</t>
    </r>
  </si>
  <si>
    <t>Second Stage Inlet Enthalpy</t>
  </si>
  <si>
    <r>
      <t>h</t>
    </r>
    <r>
      <rPr>
        <vertAlign val="subscript"/>
        <sz val="11"/>
        <rFont val="Times New Roman"/>
        <family val="1"/>
      </rPr>
      <t>v2s</t>
    </r>
  </si>
  <si>
    <t>2nd Stage Ideal Change in Enthalpy</t>
  </si>
  <si>
    <r>
      <t>D</t>
    </r>
    <r>
      <rPr>
        <sz val="11"/>
        <rFont val="Times New Roman"/>
        <family val="1"/>
      </rPr>
      <t>H</t>
    </r>
    <r>
      <rPr>
        <vertAlign val="subscript"/>
        <sz val="11"/>
        <rFont val="Times New Roman"/>
        <family val="1"/>
      </rPr>
      <t>ideal2</t>
    </r>
  </si>
  <si>
    <t>2nd Stage Work of Compression</t>
  </si>
  <si>
    <t>2nd Stage Compression Power required</t>
  </si>
  <si>
    <t>Total Compression Power Required</t>
  </si>
  <si>
    <r>
      <t>GHP</t>
    </r>
    <r>
      <rPr>
        <vertAlign val="subscript"/>
        <sz val="11"/>
        <rFont val="Times New Roman"/>
        <family val="1"/>
      </rPr>
      <t>T</t>
    </r>
  </si>
  <si>
    <t>2nd Stage Discharge Enthalpy</t>
  </si>
  <si>
    <r>
      <t>h</t>
    </r>
    <r>
      <rPr>
        <vertAlign val="subscript"/>
        <sz val="11"/>
        <rFont val="Times New Roman"/>
        <family val="1"/>
      </rPr>
      <t>v2d</t>
    </r>
  </si>
  <si>
    <t>Condenser Duty</t>
  </si>
  <si>
    <t>(Equation 14-8)</t>
  </si>
  <si>
    <t>(Equation 14-7a)</t>
  </si>
  <si>
    <t>MMBTU/hr</t>
  </si>
  <si>
    <r>
      <t>Subcooler Duty    Q</t>
    </r>
    <r>
      <rPr>
        <vertAlign val="subscript"/>
        <sz val="11"/>
        <rFont val="Times New Roman"/>
        <family val="1"/>
      </rPr>
      <t>s</t>
    </r>
  </si>
  <si>
    <r>
      <t>(m</t>
    </r>
    <r>
      <rPr>
        <vertAlign val="subscript"/>
        <sz val="11"/>
        <color indexed="16"/>
        <rFont val="Times New Roman"/>
        <family val="1"/>
      </rPr>
      <t>T</t>
    </r>
    <r>
      <rPr>
        <sz val="11"/>
        <color indexed="16"/>
        <rFont val="Times New Roman"/>
        <family val="1"/>
      </rPr>
      <t xml:space="preserve"> (h</t>
    </r>
    <r>
      <rPr>
        <vertAlign val="subscript"/>
        <sz val="11"/>
        <color indexed="16"/>
        <rFont val="Times New Roman"/>
        <family val="1"/>
      </rPr>
      <t>L</t>
    </r>
    <r>
      <rPr>
        <sz val="11"/>
        <color indexed="16"/>
        <rFont val="Times New Roman"/>
        <family val="1"/>
      </rPr>
      <t>)  - Q</t>
    </r>
    <r>
      <rPr>
        <vertAlign val="subscript"/>
        <sz val="11"/>
        <color indexed="16"/>
        <rFont val="Times New Roman"/>
        <family val="1"/>
      </rPr>
      <t>s</t>
    </r>
    <r>
      <rPr>
        <sz val="11"/>
        <color indexed="16"/>
        <rFont val="Times New Roman"/>
        <family val="1"/>
      </rPr>
      <t>)/m</t>
    </r>
    <r>
      <rPr>
        <vertAlign val="subscript"/>
        <sz val="11"/>
        <color indexed="16"/>
        <rFont val="Times New Roman"/>
        <family val="1"/>
      </rPr>
      <t>T</t>
    </r>
  </si>
  <si>
    <t>Second Stage Chiller Duty</t>
  </si>
  <si>
    <t>Receiver Temperature</t>
  </si>
  <si>
    <r>
      <t>Q</t>
    </r>
    <r>
      <rPr>
        <vertAlign val="subscript"/>
        <sz val="11"/>
        <rFont val="Times New Roman"/>
        <family val="1"/>
      </rPr>
      <t>s</t>
    </r>
  </si>
  <si>
    <t>Mass Flow Rate to Chiller #1</t>
  </si>
  <si>
    <t>Physical Properties</t>
  </si>
  <si>
    <r>
      <t>Liquid Enthalpy at T</t>
    </r>
    <r>
      <rPr>
        <vertAlign val="subscript"/>
        <sz val="11"/>
        <rFont val="Times New Roman"/>
        <family val="1"/>
      </rPr>
      <t>R</t>
    </r>
  </si>
  <si>
    <r>
      <t>h</t>
    </r>
    <r>
      <rPr>
        <vertAlign val="subscript"/>
        <sz val="11"/>
        <rFont val="Times New Roman"/>
        <family val="1"/>
      </rPr>
      <t>V2</t>
    </r>
  </si>
  <si>
    <r>
      <t>h</t>
    </r>
    <r>
      <rPr>
        <vertAlign val="subscript"/>
        <sz val="11"/>
        <rFont val="Times New Roman"/>
        <family val="1"/>
      </rPr>
      <t>TR</t>
    </r>
  </si>
  <si>
    <t>Enthalpy out of Subcooler</t>
  </si>
  <si>
    <t>Vapor Enthalpy out of Second Stage Chiller</t>
  </si>
  <si>
    <t>Liquid Enthalpy out of Second Stage Chiller</t>
  </si>
  <si>
    <t>Second Stage Chiller Flow</t>
  </si>
  <si>
    <t>Refrigerant Temperature</t>
  </si>
  <si>
    <t>Condenser Temperature (assume)</t>
  </si>
  <si>
    <r>
      <t>T</t>
    </r>
    <r>
      <rPr>
        <vertAlign val="subscript"/>
        <sz val="11"/>
        <rFont val="Times New Roman"/>
        <family val="1"/>
      </rPr>
      <t>cd</t>
    </r>
  </si>
  <si>
    <t>Refer to figure 14-23</t>
  </si>
  <si>
    <t>Horsepower and Duty</t>
  </si>
  <si>
    <t>hp/MMBtu/hr</t>
  </si>
  <si>
    <t>(Figure 14-23)</t>
  </si>
  <si>
    <t>Horsepower</t>
  </si>
  <si>
    <t>MMBTU/hr/MMBTU/hr</t>
  </si>
  <si>
    <t>Btu/hr</t>
  </si>
  <si>
    <t>(Equation 14-9)</t>
  </si>
  <si>
    <r>
      <t>P</t>
    </r>
    <r>
      <rPr>
        <vertAlign val="subscript"/>
        <sz val="11"/>
        <color rgb="FF800000"/>
        <rFont val="Times New Roman"/>
        <family val="1"/>
      </rPr>
      <t>d</t>
    </r>
  </si>
  <si>
    <r>
      <t>m</t>
    </r>
    <r>
      <rPr>
        <vertAlign val="subscript"/>
        <sz val="11"/>
        <rFont val="Times New Roman"/>
        <family val="1"/>
      </rPr>
      <t>b</t>
    </r>
  </si>
  <si>
    <r>
      <t>Liquid Enthalpy at 25 F, 62psia     h</t>
    </r>
    <r>
      <rPr>
        <vertAlign val="subscript"/>
        <sz val="11"/>
        <rFont val="Times New Roman"/>
        <family val="1"/>
      </rPr>
      <t>L1</t>
    </r>
  </si>
  <si>
    <r>
      <t>(m</t>
    </r>
    <r>
      <rPr>
        <b/>
        <vertAlign val="subscript"/>
        <sz val="11"/>
        <color rgb="FF000080"/>
        <rFont val="Times New Roman"/>
        <family val="1"/>
      </rPr>
      <t>T</t>
    </r>
    <r>
      <rPr>
        <b/>
        <sz val="11"/>
        <color rgb="FF000080"/>
        <rFont val="Times New Roman"/>
        <family val="1"/>
      </rPr>
      <t>) (h</t>
    </r>
    <r>
      <rPr>
        <b/>
        <vertAlign val="subscript"/>
        <sz val="11"/>
        <color rgb="FF000080"/>
        <rFont val="Times New Roman"/>
        <family val="1"/>
      </rPr>
      <t>L</t>
    </r>
    <r>
      <rPr>
        <b/>
        <sz val="11"/>
        <color rgb="FF000080"/>
        <rFont val="Times New Roman"/>
        <family val="1"/>
      </rPr>
      <t>) + Q</t>
    </r>
    <r>
      <rPr>
        <b/>
        <vertAlign val="subscript"/>
        <sz val="11"/>
        <color rgb="FF000080"/>
        <rFont val="Times New Roman"/>
        <family val="1"/>
      </rPr>
      <t xml:space="preserve">2 </t>
    </r>
  </si>
  <si>
    <r>
      <t>(m</t>
    </r>
    <r>
      <rPr>
        <b/>
        <vertAlign val="subscript"/>
        <sz val="11"/>
        <color rgb="FF000080"/>
        <rFont val="Times New Roman"/>
        <family val="1"/>
      </rPr>
      <t>T</t>
    </r>
    <r>
      <rPr>
        <b/>
        <sz val="11"/>
        <color rgb="FF000080"/>
        <rFont val="Times New Roman"/>
        <family val="1"/>
      </rPr>
      <t>-m</t>
    </r>
    <r>
      <rPr>
        <b/>
        <vertAlign val="subscript"/>
        <sz val="11"/>
        <color rgb="FF000080"/>
        <rFont val="Times New Roman"/>
        <family val="1"/>
      </rPr>
      <t>1</t>
    </r>
    <r>
      <rPr>
        <b/>
        <sz val="11"/>
        <color rgb="FF000080"/>
        <rFont val="Times New Roman"/>
        <family val="1"/>
      </rPr>
      <t>) (h</t>
    </r>
    <r>
      <rPr>
        <b/>
        <vertAlign val="subscript"/>
        <sz val="11"/>
        <color rgb="FF000080"/>
        <rFont val="Times New Roman"/>
        <family val="1"/>
      </rPr>
      <t>V</t>
    </r>
    <r>
      <rPr>
        <b/>
        <sz val="11"/>
        <color rgb="FF000080"/>
        <rFont val="Times New Roman"/>
        <family val="1"/>
      </rPr>
      <t>)  + m</t>
    </r>
    <r>
      <rPr>
        <b/>
        <vertAlign val="subscript"/>
        <sz val="11"/>
        <color rgb="FF000080"/>
        <rFont val="Times New Roman"/>
        <family val="1"/>
      </rPr>
      <t>1</t>
    </r>
    <r>
      <rPr>
        <b/>
        <sz val="11"/>
        <color rgb="FF000080"/>
        <rFont val="Times New Roman"/>
        <family val="1"/>
      </rPr>
      <t>(h</t>
    </r>
    <r>
      <rPr>
        <b/>
        <vertAlign val="subscript"/>
        <sz val="11"/>
        <color rgb="FF000080"/>
        <rFont val="Times New Roman"/>
        <family val="1"/>
      </rPr>
      <t>L1</t>
    </r>
    <r>
      <rPr>
        <b/>
        <sz val="11"/>
        <color rgb="FF000080"/>
        <rFont val="Times New Roman"/>
        <family val="1"/>
      </rPr>
      <t>) + Q</t>
    </r>
    <r>
      <rPr>
        <b/>
        <vertAlign val="subscript"/>
        <sz val="11"/>
        <color rgb="FF000080"/>
        <rFont val="Times New Roman"/>
        <family val="1"/>
      </rPr>
      <t>s</t>
    </r>
  </si>
  <si>
    <r>
      <t>Horsepower/MMBtu/hr at T</t>
    </r>
    <r>
      <rPr>
        <vertAlign val="subscript"/>
        <sz val="11"/>
        <rFont val="Times New Roman"/>
        <family val="1"/>
      </rPr>
      <t>R</t>
    </r>
    <r>
      <rPr>
        <sz val="11"/>
        <rFont val="Times New Roman"/>
        <family val="1"/>
      </rPr>
      <t>, T</t>
    </r>
    <r>
      <rPr>
        <vertAlign val="subscript"/>
        <sz val="11"/>
        <rFont val="Times New Roman"/>
        <family val="1"/>
      </rPr>
      <t>cd</t>
    </r>
  </si>
  <si>
    <r>
      <t>GHP</t>
    </r>
    <r>
      <rPr>
        <vertAlign val="subscript"/>
        <sz val="11"/>
        <rFont val="Times New Roman"/>
        <family val="1"/>
      </rPr>
      <t>Tcd</t>
    </r>
  </si>
  <si>
    <r>
      <t>Condenser Duty/MMBtu/hr at T</t>
    </r>
    <r>
      <rPr>
        <vertAlign val="subscript"/>
        <sz val="11"/>
        <rFont val="Times New Roman"/>
        <family val="1"/>
      </rPr>
      <t>R</t>
    </r>
    <r>
      <rPr>
        <sz val="11"/>
        <rFont val="Times New Roman"/>
        <family val="1"/>
      </rPr>
      <t>, T</t>
    </r>
    <r>
      <rPr>
        <vertAlign val="subscript"/>
        <sz val="11"/>
        <rFont val="Times New Roman"/>
        <family val="1"/>
      </rPr>
      <t>cd</t>
    </r>
  </si>
  <si>
    <r>
      <t>Q</t>
    </r>
    <r>
      <rPr>
        <vertAlign val="subscript"/>
        <sz val="11"/>
        <rFont val="Times New Roman"/>
        <family val="1"/>
      </rPr>
      <t>cd</t>
    </r>
    <r>
      <rPr>
        <sz val="11"/>
        <rFont val="Times New Roman"/>
        <family val="1"/>
      </rPr>
      <t>(T</t>
    </r>
    <r>
      <rPr>
        <vertAlign val="subscript"/>
        <sz val="11"/>
        <rFont val="Times New Roman"/>
        <family val="1"/>
      </rPr>
      <t>cd</t>
    </r>
    <r>
      <rPr>
        <sz val="11"/>
        <rFont val="Times New Roman"/>
        <family val="1"/>
      </rPr>
      <t>)</t>
    </r>
  </si>
  <si>
    <r>
      <t>Q</t>
    </r>
    <r>
      <rPr>
        <vertAlign val="subscript"/>
        <sz val="11"/>
        <rFont val="Times New Roman"/>
        <family val="1"/>
      </rPr>
      <t>cd</t>
    </r>
    <r>
      <rPr>
        <b/>
        <sz val="11"/>
        <rFont val="Times New Roman"/>
        <family val="1"/>
      </rPr>
      <t/>
    </r>
  </si>
  <si>
    <t>This is due to the vapor pressure of the refrigerant at ambient temperatures when the system is down.</t>
  </si>
  <si>
    <t>Beware of metallurgical cold temperature limits (eg, -20F for carbon steel).</t>
  </si>
  <si>
    <r>
      <rPr>
        <sz val="11"/>
        <color theme="1"/>
        <rFont val="Calibri"/>
        <family val="2"/>
      </rPr>
      <t>°</t>
    </r>
    <r>
      <rPr>
        <sz val="11"/>
        <color theme="1"/>
        <rFont val="Times New Roman"/>
        <family val="1"/>
      </rPr>
      <t>R</t>
    </r>
  </si>
  <si>
    <t>(evaporator temperature)</t>
  </si>
  <si>
    <t>222*25</t>
  </si>
  <si>
    <t>hp per MMbtu / hr of refrigeration</t>
  </si>
  <si>
    <t>MMBtu /hr per MMbtu / hr of refrigeration</t>
  </si>
  <si>
    <t>1.565*25</t>
  </si>
  <si>
    <r>
      <t>Example 14-1 -- Calculate the horsepower and condenser duty required for the process shown in Fig 14-8 using propane refrigerant and enthalpy values from Fig. 24-22 in Section 24.  Design condensing temperature is 120</t>
    </r>
    <r>
      <rPr>
        <b/>
        <sz val="11"/>
        <rFont val="Arial"/>
        <family val="2"/>
      </rPr>
      <t>°</t>
    </r>
    <r>
      <rPr>
        <b/>
        <sz val="11"/>
        <rFont val="Times New Roman"/>
        <family val="1"/>
      </rPr>
      <t>F.  The pressure drop from the chillers to the compressor suction is 1.5 psi.  The pressure drop from compressor discharge to the receiver is 10 psi.</t>
    </r>
  </si>
  <si>
    <t>Example 14-2 -- Consider installing a 3 MMBtu/hr subcooler on the liquid propane refrigerant  from the receiver at 120 F in Example 14-1 for the two-stage propane refrigeration system.  The second stage of this system is shown in Figure 14-11.</t>
  </si>
  <si>
    <t>Example 14-3 -- Estimate the horsepower and condenser duty requirements for a single-stage propylene refrigeration system that will provide 25 MMbtu/hr of process chilling at a refrigerant level of -20 F.</t>
  </si>
  <si>
    <r>
      <t xml:space="preserve">Example 14-1 -- Calculate the horsepower and condenser duty required for the process shown in Fig 14-8 using propane refrigeration.  Design condensing temperature is 120 </t>
    </r>
    <r>
      <rPr>
        <b/>
        <sz val="11"/>
        <rFont val="Arial"/>
        <family val="2"/>
      </rPr>
      <t>°</t>
    </r>
    <r>
      <rPr>
        <b/>
        <sz val="11"/>
        <rFont val="Times New Roman"/>
        <family val="1"/>
      </rPr>
      <t>F.  The pressure drop from the chillers to the compressor suction is 1.5 psi.  The pressure drop from compressor discharge to the receiver is 10 psi.</t>
    </r>
  </si>
  <si>
    <t>GPSA Engineering Data Book 14th Edition</t>
  </si>
  <si>
    <t>REVISION</t>
  </si>
  <si>
    <t>DATE</t>
  </si>
  <si>
    <t>REASON(S) FOR REVISION</t>
  </si>
  <si>
    <t xml:space="preserve">Initial release </t>
  </si>
  <si>
    <t>While every effort has been made to present accurate and reliable technical information and calculation spreadsheets based on the GPSA Engineering Data Book sample calculations, the use of such information is voluntary and the GPA and GPSA do not guarantee the accuracy, completeness, efficacy, or timeliness of such information.  Reference herein to any specific commercial product, calculation method, process, or service by trade-name, trademark, and service mark manufacturer or otherwise does not constitute or imply endorsement, recommendation or favoring by the GPA and/or GPSA.</t>
  </si>
  <si>
    <t>The Calculation Spreadsheets are provided without warranty of any kind including warranties of accuracy or reasonableness of factual or scientific assumptions, studies or conclusions, or merchantability, fitness for a particular purpose, or non-infringement of intellectual property.</t>
  </si>
  <si>
    <t>In no event will the GPA or GPSA and their members be liable for any damages whatsoever (including without limitation, those resulting from lost profits, lost data or business interruption) arising from the use, inability to, reference to or reliance on the information in this Publication, whether based on warranty, contract, tort or any other legal theory and whether or not advised of the possibility of such damages.</t>
  </si>
  <si>
    <t>These calculation spreadsheets are provided to provide an “Operational level” of accuracy calculation based on rather broad assumptions (including but not limited to: temperatures, pressures, compositions, imperial curves, site conditions etc) and do not replace detailed and accurate Design Engineering taking into account actual process conditions, fluid properties, equipment condition or fowling and actual control set-point dead-band limitations.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</si>
</sst>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0.0"/>
    <numFmt numFmtId="166" formatCode="#,##0.0"/>
  </numFmts>
  <fonts count="48" x14ac:knownFonts="1">
    <font>
      <sz val="11"/>
      <color theme="1"/>
      <name val="Calibri"/>
      <family val="2"/>
      <scheme val="minor"/>
    </font>
    <font>
      <sz val="10"/>
      <name val="Times New Roman"/>
      <family val="1"/>
    </font>
    <font>
      <b/>
      <sz val="11"/>
      <name val="Times New Roman"/>
      <family val="1"/>
    </font>
    <font>
      <sz val="11"/>
      <name val="Times New Roman"/>
      <family val="1"/>
    </font>
    <font>
      <sz val="11"/>
      <color indexed="18"/>
      <name val="Times New Roman"/>
      <family val="1"/>
    </font>
    <font>
      <sz val="11"/>
      <name val="Arial"/>
      <family val="2"/>
    </font>
    <font>
      <vertAlign val="subscript"/>
      <sz val="11"/>
      <name val="Times New Roman"/>
      <family val="1"/>
    </font>
    <font>
      <vertAlign val="superscript"/>
      <sz val="11"/>
      <name val="Times New Roman"/>
      <family val="1"/>
    </font>
    <font>
      <sz val="11"/>
      <color indexed="16"/>
      <name val="Times New Roman"/>
      <family val="1"/>
    </font>
    <font>
      <b/>
      <sz val="11"/>
      <color indexed="18"/>
      <name val="Times New Roman"/>
      <family val="1"/>
    </font>
    <font>
      <sz val="11"/>
      <color indexed="18"/>
      <name val="Calibri"/>
      <family val="2"/>
    </font>
    <font>
      <sz val="8"/>
      <name val="Calibri"/>
      <family val="2"/>
    </font>
    <font>
      <sz val="10"/>
      <name val="Symbol"/>
      <family val="1"/>
      <charset val="2"/>
    </font>
    <font>
      <sz val="11"/>
      <name val="Symbol"/>
      <family val="1"/>
      <charset val="2"/>
    </font>
    <font>
      <sz val="11"/>
      <color indexed="10"/>
      <name val="Times New Roman"/>
      <family val="1"/>
    </font>
    <font>
      <vertAlign val="subscript"/>
      <sz val="11"/>
      <color indexed="16"/>
      <name val="Times New Roman"/>
      <family val="1"/>
    </font>
    <font>
      <sz val="11"/>
      <color indexed="16"/>
      <name val="Symbol"/>
      <family val="1"/>
      <charset val="2"/>
    </font>
    <font>
      <vertAlign val="superscript"/>
      <sz val="11"/>
      <color indexed="16"/>
      <name val="Times New Roman"/>
      <family val="1"/>
    </font>
    <font>
      <sz val="11"/>
      <name val="Arial"/>
      <family val="2"/>
    </font>
    <font>
      <u/>
      <sz val="11"/>
      <color indexed="16"/>
      <name val="Times New Roman"/>
      <family val="1"/>
    </font>
    <font>
      <sz val="11"/>
      <color indexed="62"/>
      <name val="Times New Roman"/>
      <family val="1"/>
    </font>
    <font>
      <b/>
      <sz val="11"/>
      <color indexed="62"/>
      <name val="Times New Roman"/>
      <family val="1"/>
    </font>
    <font>
      <b/>
      <vertAlign val="subscript"/>
      <sz val="11"/>
      <color indexed="62"/>
      <name val="Times New Roman"/>
      <family val="1"/>
    </font>
    <font>
      <b/>
      <vertAlign val="subscript"/>
      <sz val="11"/>
      <color indexed="18"/>
      <name val="Times New Roman"/>
      <family val="1"/>
    </font>
    <font>
      <b/>
      <sz val="11"/>
      <color indexed="18"/>
      <name val="Symbol"/>
      <family val="1"/>
      <charset val="2"/>
    </font>
    <font>
      <sz val="11"/>
      <color theme="1"/>
      <name val="Calibri"/>
      <family val="2"/>
      <scheme val="minor"/>
    </font>
    <font>
      <sz val="11"/>
      <color rgb="FFFF0000"/>
      <name val="Times New Roman"/>
      <family val="1"/>
    </font>
    <font>
      <sz val="11"/>
      <color theme="5" tint="-0.249977111117893"/>
      <name val="Times New Roman"/>
      <family val="1"/>
    </font>
    <font>
      <b/>
      <u/>
      <sz val="14"/>
      <color theme="1"/>
      <name val="Times New Roman"/>
      <family val="1"/>
    </font>
    <font>
      <sz val="11"/>
      <color theme="1"/>
      <name val="Times New Roman"/>
      <family val="1"/>
    </font>
    <font>
      <b/>
      <u/>
      <sz val="11"/>
      <color theme="1"/>
      <name val="Times New Roman"/>
      <family val="1"/>
    </font>
    <font>
      <u/>
      <sz val="11"/>
      <color theme="1"/>
      <name val="Times New Roman"/>
      <family val="1"/>
    </font>
    <font>
      <b/>
      <sz val="11"/>
      <name val="Arial"/>
      <family val="2"/>
    </font>
    <font>
      <sz val="11"/>
      <name val="Calibri"/>
      <family val="2"/>
    </font>
    <font>
      <sz val="11"/>
      <name val="Calibri"/>
      <family val="2"/>
      <scheme val="minor"/>
    </font>
    <font>
      <sz val="11"/>
      <color rgb="FF800000"/>
      <name val="Times New Roman"/>
      <family val="1"/>
    </font>
    <font>
      <vertAlign val="superscript"/>
      <sz val="11"/>
      <color rgb="FF800000"/>
      <name val="Times New Roman"/>
      <family val="1"/>
    </font>
    <font>
      <vertAlign val="subscript"/>
      <sz val="11"/>
      <color rgb="FF800000"/>
      <name val="Times New Roman"/>
      <family val="1"/>
    </font>
    <font>
      <sz val="11"/>
      <color rgb="FF800000"/>
      <name val="Symbol"/>
      <family val="1"/>
      <charset val="2"/>
    </font>
    <font>
      <u/>
      <sz val="11"/>
      <name val="Times New Roman"/>
      <family val="1"/>
    </font>
    <font>
      <b/>
      <sz val="11"/>
      <color rgb="FF000080"/>
      <name val="Times New Roman"/>
      <family val="1"/>
    </font>
    <font>
      <b/>
      <vertAlign val="subscript"/>
      <sz val="11"/>
      <color rgb="FF000080"/>
      <name val="Times New Roman"/>
      <family val="1"/>
    </font>
    <font>
      <sz val="11"/>
      <color rgb="FF3333FF"/>
      <name val="Times New Roman"/>
      <family val="1"/>
    </font>
    <font>
      <sz val="11"/>
      <color theme="1"/>
      <name val="Calibri"/>
      <family val="2"/>
    </font>
    <font>
      <b/>
      <sz val="11"/>
      <color theme="1"/>
      <name val="Times New Roman"/>
      <family val="1"/>
    </font>
    <font>
      <sz val="10"/>
      <name val="Arial"/>
      <family val="2"/>
    </font>
    <font>
      <b/>
      <sz val="10"/>
      <name val="Times New Roman"/>
      <family val="1"/>
    </font>
    <font>
      <sz val="11"/>
      <color rgb="FFC00000"/>
      <name val="Times New Roman"/>
      <family val="1"/>
    </font>
  </fonts>
  <fills count="5">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s>
  <borders count="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5" fillId="0" borderId="0" applyFont="0" applyFill="0" applyBorder="0" applyAlignment="0" applyProtection="0"/>
    <xf numFmtId="0" fontId="45" fillId="0" borderId="0"/>
  </cellStyleXfs>
  <cellXfs count="177">
    <xf numFmtId="0" fontId="0" fillId="0" borderId="0" xfId="0"/>
    <xf numFmtId="0" fontId="4" fillId="2" borderId="0" xfId="0" applyFont="1" applyFill="1" applyBorder="1" applyProtection="1"/>
    <xf numFmtId="0" fontId="3" fillId="0" borderId="0" xfId="0" applyFont="1" applyProtection="1"/>
    <xf numFmtId="0" fontId="3" fillId="2" borderId="0" xfId="0" applyFont="1" applyFill="1" applyBorder="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horizontal="left"/>
    </xf>
    <xf numFmtId="166" fontId="3" fillId="2" borderId="0" xfId="0" applyNumberFormat="1" applyFont="1" applyFill="1" applyBorder="1" applyAlignment="1" applyProtection="1">
      <alignment horizontal="center"/>
    </xf>
    <xf numFmtId="0" fontId="3" fillId="2" borderId="0" xfId="0" applyFont="1" applyFill="1" applyBorder="1" applyAlignment="1" applyProtection="1">
      <alignment horizontal="right"/>
    </xf>
    <xf numFmtId="0" fontId="13" fillId="2" borderId="0" xfId="0" applyFont="1" applyFill="1" applyBorder="1" applyAlignment="1" applyProtection="1">
      <alignment horizontal="left"/>
    </xf>
    <xf numFmtId="164" fontId="3" fillId="2" borderId="0" xfId="0" applyNumberFormat="1" applyFont="1" applyFill="1" applyBorder="1" applyAlignment="1" applyProtection="1">
      <alignment horizontal="center"/>
    </xf>
    <xf numFmtId="0" fontId="3" fillId="2" borderId="0" xfId="0" applyFont="1" applyFill="1" applyBorder="1" applyAlignment="1" applyProtection="1">
      <alignment horizontal="left"/>
    </xf>
    <xf numFmtId="0" fontId="8" fillId="2" borderId="0" xfId="0" applyFont="1" applyFill="1" applyBorder="1" applyProtection="1"/>
    <xf numFmtId="0" fontId="8" fillId="2" borderId="0" xfId="0" applyFont="1" applyFill="1" applyBorder="1" applyAlignment="1" applyProtection="1">
      <alignment horizontal="center"/>
    </xf>
    <xf numFmtId="0" fontId="8" fillId="2" borderId="0" xfId="0" applyFont="1" applyFill="1" applyBorder="1" applyAlignment="1" applyProtection="1">
      <alignment horizontal="right"/>
    </xf>
    <xf numFmtId="1" fontId="8" fillId="2" borderId="0" xfId="0" applyNumberFormat="1" applyFont="1" applyFill="1" applyBorder="1" applyAlignment="1" applyProtection="1">
      <alignment horizontal="left"/>
    </xf>
    <xf numFmtId="0" fontId="16" fillId="2" borderId="0" xfId="0" applyFont="1" applyFill="1" applyBorder="1" applyAlignment="1" applyProtection="1">
      <alignment horizontal="left"/>
    </xf>
    <xf numFmtId="0" fontId="16" fillId="2" borderId="0" xfId="0" applyFont="1" applyFill="1" applyBorder="1" applyAlignment="1" applyProtection="1">
      <alignment horizontal="right"/>
    </xf>
    <xf numFmtId="0" fontId="21" fillId="2" borderId="0" xfId="0" applyFont="1" applyFill="1" applyBorder="1" applyAlignment="1" applyProtection="1">
      <alignment horizontal="right"/>
    </xf>
    <xf numFmtId="0" fontId="21" fillId="2" borderId="0" xfId="0" applyFont="1" applyFill="1" applyBorder="1" applyAlignment="1" applyProtection="1">
      <alignment horizontal="center"/>
    </xf>
    <xf numFmtId="0" fontId="21" fillId="2" borderId="0" xfId="0" applyFont="1" applyFill="1" applyBorder="1" applyAlignment="1" applyProtection="1">
      <alignment horizontal="left"/>
    </xf>
    <xf numFmtId="3" fontId="21" fillId="2" borderId="0" xfId="0" applyNumberFormat="1" applyFont="1" applyFill="1" applyBorder="1" applyAlignment="1" applyProtection="1">
      <alignment horizontal="left"/>
    </xf>
    <xf numFmtId="1" fontId="4" fillId="2" borderId="0" xfId="0" applyNumberFormat="1" applyFont="1" applyFill="1" applyBorder="1" applyAlignment="1" applyProtection="1">
      <alignment horizontal="left"/>
    </xf>
    <xf numFmtId="0" fontId="14" fillId="2" borderId="0" xfId="0" applyFont="1" applyFill="1" applyBorder="1" applyProtection="1"/>
    <xf numFmtId="1" fontId="21" fillId="2" borderId="0" xfId="0" applyNumberFormat="1" applyFont="1" applyFill="1" applyBorder="1" applyAlignment="1" applyProtection="1">
      <alignment horizontal="left"/>
    </xf>
    <xf numFmtId="0" fontId="21" fillId="2" borderId="0" xfId="0" applyFont="1" applyFill="1" applyBorder="1" applyProtection="1"/>
    <xf numFmtId="0" fontId="27" fillId="0" borderId="0" xfId="0" applyFont="1" applyProtection="1"/>
    <xf numFmtId="0" fontId="3" fillId="3" borderId="0" xfId="0" applyFont="1" applyFill="1" applyBorder="1" applyAlignment="1" applyProtection="1">
      <alignment horizontal="center"/>
      <protection locked="0"/>
    </xf>
    <xf numFmtId="0" fontId="9" fillId="2" borderId="0" xfId="0" applyFont="1" applyFill="1" applyBorder="1" applyAlignment="1" applyProtection="1">
      <alignment horizontal="center"/>
    </xf>
    <xf numFmtId="1" fontId="9" fillId="2" borderId="0" xfId="0" applyNumberFormat="1" applyFont="1" applyFill="1" applyBorder="1" applyAlignment="1" applyProtection="1">
      <alignment horizontal="left"/>
    </xf>
    <xf numFmtId="0" fontId="9" fillId="2" borderId="0" xfId="0" applyFont="1" applyFill="1" applyBorder="1" applyAlignment="1" applyProtection="1">
      <alignment horizontal="left"/>
    </xf>
    <xf numFmtId="0" fontId="9" fillId="2" borderId="0" xfId="0" applyFont="1" applyFill="1" applyBorder="1" applyAlignment="1" applyProtection="1">
      <alignment horizontal="right"/>
    </xf>
    <xf numFmtId="0" fontId="24" fillId="2" borderId="0" xfId="0" applyFont="1" applyFill="1" applyBorder="1" applyAlignment="1" applyProtection="1">
      <alignment horizontal="left"/>
    </xf>
    <xf numFmtId="3" fontId="9" fillId="2" borderId="0" xfId="0" applyNumberFormat="1" applyFont="1" applyFill="1" applyBorder="1" applyAlignment="1" applyProtection="1">
      <alignment horizontal="left"/>
    </xf>
    <xf numFmtId="0" fontId="35" fillId="2" borderId="0" xfId="0" applyFont="1" applyFill="1" applyBorder="1" applyAlignment="1" applyProtection="1">
      <alignment horizontal="center"/>
    </xf>
    <xf numFmtId="0" fontId="35" fillId="2" borderId="0" xfId="0" applyFont="1" applyFill="1" applyBorder="1" applyProtection="1"/>
    <xf numFmtId="0" fontId="35" fillId="2" borderId="0" xfId="0" applyFont="1" applyFill="1" applyBorder="1" applyAlignment="1" applyProtection="1">
      <alignment horizontal="right"/>
    </xf>
    <xf numFmtId="0" fontId="38" fillId="2" borderId="0" xfId="0" applyFont="1" applyFill="1" applyBorder="1" applyAlignment="1" applyProtection="1">
      <alignment horizontal="left"/>
    </xf>
    <xf numFmtId="2" fontId="21" fillId="2" borderId="0" xfId="0" applyNumberFormat="1" applyFont="1" applyFill="1" applyBorder="1" applyAlignment="1" applyProtection="1">
      <alignment horizontal="left"/>
    </xf>
    <xf numFmtId="1" fontId="3" fillId="2" borderId="0" xfId="0" applyNumberFormat="1" applyFont="1" applyFill="1" applyBorder="1" applyAlignment="1" applyProtection="1">
      <alignment horizontal="center"/>
    </xf>
    <xf numFmtId="3" fontId="3" fillId="2" borderId="0" xfId="0" applyNumberFormat="1" applyFont="1" applyFill="1" applyBorder="1" applyAlignment="1" applyProtection="1">
      <alignment horizontal="center"/>
    </xf>
    <xf numFmtId="0" fontId="40" fillId="2" borderId="0" xfId="0" applyFont="1" applyFill="1" applyBorder="1" applyAlignment="1" applyProtection="1">
      <alignment horizontal="right"/>
    </xf>
    <xf numFmtId="0" fontId="40" fillId="2" borderId="0" xfId="0" applyFont="1" applyFill="1" applyBorder="1" applyAlignment="1" applyProtection="1">
      <alignment horizontal="left"/>
    </xf>
    <xf numFmtId="0" fontId="35" fillId="2" borderId="0" xfId="0" applyFont="1" applyFill="1" applyBorder="1" applyAlignment="1" applyProtection="1">
      <alignment horizontal="left"/>
    </xf>
    <xf numFmtId="0" fontId="3" fillId="2" borderId="0" xfId="0" applyFont="1" applyFill="1" applyBorder="1" applyAlignment="1" applyProtection="1">
      <alignment wrapText="1"/>
    </xf>
    <xf numFmtId="0" fontId="18" fillId="2" borderId="0" xfId="0" applyFont="1" applyFill="1" applyBorder="1" applyAlignment="1" applyProtection="1"/>
    <xf numFmtId="0" fontId="8" fillId="2" borderId="0" xfId="0" applyFont="1" applyFill="1" applyBorder="1" applyAlignment="1" applyProtection="1">
      <alignment horizontal="left"/>
    </xf>
    <xf numFmtId="0" fontId="4" fillId="2" borderId="0" xfId="0" applyFont="1" applyFill="1" applyBorder="1" applyAlignment="1" applyProtection="1">
      <alignment horizontal="center"/>
    </xf>
    <xf numFmtId="2" fontId="35" fillId="2" borderId="0" xfId="0" applyNumberFormat="1" applyFont="1" applyFill="1" applyBorder="1" applyAlignment="1" applyProtection="1">
      <alignment horizontal="center"/>
    </xf>
    <xf numFmtId="1" fontId="8" fillId="2" borderId="0" xfId="0" applyNumberFormat="1" applyFont="1" applyFill="1" applyBorder="1" applyAlignment="1" applyProtection="1">
      <alignment horizontal="center"/>
    </xf>
    <xf numFmtId="3" fontId="8" fillId="2" borderId="0" xfId="0" applyNumberFormat="1" applyFont="1" applyFill="1" applyBorder="1" applyAlignment="1" applyProtection="1">
      <alignment horizontal="center"/>
    </xf>
    <xf numFmtId="1" fontId="35" fillId="2" borderId="0" xfId="0" applyNumberFormat="1" applyFont="1" applyFill="1" applyBorder="1" applyAlignment="1" applyProtection="1">
      <alignment horizontal="center"/>
    </xf>
    <xf numFmtId="3" fontId="35" fillId="2" borderId="0" xfId="0" applyNumberFormat="1" applyFont="1" applyFill="1" applyBorder="1" applyAlignment="1" applyProtection="1">
      <alignment horizontal="center"/>
    </xf>
    <xf numFmtId="3" fontId="21" fillId="2" borderId="0" xfId="0" applyNumberFormat="1" applyFont="1" applyFill="1" applyBorder="1" applyAlignment="1" applyProtection="1">
      <alignment horizontal="center"/>
    </xf>
    <xf numFmtId="1" fontId="21" fillId="2" borderId="0" xfId="0" applyNumberFormat="1" applyFont="1" applyFill="1" applyBorder="1" applyAlignment="1" applyProtection="1">
      <alignment horizontal="center"/>
    </xf>
    <xf numFmtId="165" fontId="21" fillId="2" borderId="0" xfId="0" applyNumberFormat="1" applyFont="1" applyFill="1" applyBorder="1" applyAlignment="1" applyProtection="1">
      <alignment horizontal="center"/>
    </xf>
    <xf numFmtId="3" fontId="3" fillId="3" borderId="0" xfId="0" applyNumberFormat="1" applyFont="1" applyFill="1" applyBorder="1" applyAlignment="1" applyProtection="1">
      <alignment horizontal="center"/>
      <protection locked="0"/>
    </xf>
    <xf numFmtId="37" fontId="3" fillId="3" borderId="0" xfId="1" applyNumberFormat="1" applyFont="1" applyFill="1" applyBorder="1" applyAlignment="1" applyProtection="1">
      <alignment horizontal="center"/>
      <protection locked="0"/>
    </xf>
    <xf numFmtId="0" fontId="42" fillId="2" borderId="0" xfId="0" applyFont="1" applyFill="1" applyBorder="1" applyProtection="1"/>
    <xf numFmtId="0" fontId="29" fillId="2" borderId="0" xfId="0" applyFont="1" applyFill="1" applyBorder="1" applyAlignment="1" applyProtection="1">
      <alignment horizontal="center"/>
    </xf>
    <xf numFmtId="0" fontId="29" fillId="2" borderId="0" xfId="0" applyFont="1" applyFill="1" applyBorder="1" applyAlignment="1" applyProtection="1">
      <alignment horizontal="left"/>
    </xf>
    <xf numFmtId="0" fontId="29" fillId="2" borderId="0" xfId="0" applyFont="1" applyFill="1" applyBorder="1" applyProtection="1"/>
    <xf numFmtId="164" fontId="29" fillId="2" borderId="0" xfId="0" applyNumberFormat="1" applyFont="1" applyFill="1" applyBorder="1" applyAlignment="1" applyProtection="1">
      <alignment horizontal="center"/>
    </xf>
    <xf numFmtId="0" fontId="44" fillId="2" borderId="0" xfId="0" applyFont="1" applyFill="1" applyBorder="1" applyProtection="1"/>
    <xf numFmtId="2" fontId="3" fillId="3" borderId="0" xfId="0" applyNumberFormat="1" applyFont="1" applyFill="1" applyBorder="1" applyAlignment="1" applyProtection="1">
      <alignment horizontal="center"/>
      <protection locked="0"/>
    </xf>
    <xf numFmtId="165" fontId="3" fillId="3" borderId="0" xfId="0" applyNumberFormat="1" applyFont="1" applyFill="1" applyBorder="1" applyAlignment="1" applyProtection="1">
      <alignment horizontal="center"/>
      <protection locked="0"/>
    </xf>
    <xf numFmtId="1" fontId="3" fillId="3" borderId="0" xfId="0" applyNumberFormat="1" applyFont="1" applyFill="1" applyBorder="1" applyAlignment="1" applyProtection="1">
      <alignment horizontal="center"/>
      <protection locked="0"/>
    </xf>
    <xf numFmtId="0" fontId="30" fillId="2" borderId="0" xfId="0" applyFont="1" applyFill="1" applyBorder="1" applyAlignment="1" applyProtection="1">
      <alignment horizontal="left"/>
    </xf>
    <xf numFmtId="0" fontId="2" fillId="2" borderId="0" xfId="0" applyFont="1" applyFill="1" applyBorder="1" applyProtection="1"/>
    <xf numFmtId="0" fontId="3" fillId="0" borderId="0" xfId="2" applyFont="1" applyProtection="1"/>
    <xf numFmtId="0" fontId="45" fillId="0" borderId="0" xfId="2" applyProtection="1"/>
    <xf numFmtId="0" fontId="0" fillId="0" borderId="0" xfId="0" applyProtection="1"/>
    <xf numFmtId="0" fontId="46" fillId="4" borderId="2" xfId="2" applyFont="1" applyFill="1" applyBorder="1" applyAlignment="1" applyProtection="1">
      <alignment horizontal="center"/>
    </xf>
    <xf numFmtId="0" fontId="46" fillId="4" borderId="2" xfId="2" applyFont="1" applyFill="1" applyBorder="1" applyAlignment="1" applyProtection="1">
      <alignment horizontal="left"/>
    </xf>
    <xf numFmtId="0" fontId="3" fillId="0" borderId="2" xfId="2" applyFont="1" applyBorder="1" applyAlignment="1" applyProtection="1">
      <alignment horizontal="center"/>
    </xf>
    <xf numFmtId="14" fontId="3" fillId="0" borderId="2" xfId="2" applyNumberFormat="1" applyFont="1" applyBorder="1" applyAlignment="1" applyProtection="1">
      <alignment horizontal="center"/>
    </xf>
    <xf numFmtId="0" fontId="3" fillId="0" borderId="2" xfId="2" applyFont="1" applyBorder="1" applyProtection="1"/>
    <xf numFmtId="0" fontId="1" fillId="0" borderId="2" xfId="2" applyFont="1" applyBorder="1" applyProtection="1"/>
    <xf numFmtId="0" fontId="0" fillId="0" borderId="0" xfId="0" applyFont="1" applyAlignment="1" applyProtection="1">
      <alignment horizontal="center" vertical="top"/>
    </xf>
    <xf numFmtId="0" fontId="3" fillId="0" borderId="0" xfId="0" applyFont="1" applyAlignment="1" applyProtection="1">
      <alignment vertical="top" wrapText="1"/>
    </xf>
    <xf numFmtId="0" fontId="3" fillId="0" borderId="0" xfId="0" applyFont="1" applyAlignment="1" applyProtection="1">
      <alignment horizontal="center" vertical="top"/>
    </xf>
    <xf numFmtId="0" fontId="1" fillId="0" borderId="0" xfId="0" applyFont="1" applyProtection="1"/>
    <xf numFmtId="0" fontId="2" fillId="0" borderId="0" xfId="0" applyFont="1" applyAlignment="1" applyProtection="1">
      <alignment horizontal="center" vertical="top"/>
    </xf>
    <xf numFmtId="0" fontId="12" fillId="0" borderId="0" xfId="0" applyFont="1" applyProtection="1"/>
    <xf numFmtId="0" fontId="0" fillId="0" borderId="0" xfId="0" quotePrefix="1" applyFont="1" applyAlignment="1" applyProtection="1">
      <alignment horizontal="center" vertical="top"/>
    </xf>
    <xf numFmtId="0" fontId="13" fillId="0" borderId="0" xfId="0" applyFont="1" applyAlignment="1" applyProtection="1">
      <alignment horizontal="center" vertical="top"/>
    </xf>
    <xf numFmtId="0" fontId="33" fillId="0" borderId="0" xfId="0" applyFont="1" applyAlignment="1" applyProtection="1">
      <alignment vertical="top" wrapText="1"/>
    </xf>
    <xf numFmtId="0" fontId="3" fillId="0" borderId="0" xfId="2" applyFont="1" applyProtection="1">
      <protection locked="0"/>
    </xf>
    <xf numFmtId="0" fontId="3" fillId="0" borderId="0" xfId="0" applyFont="1" applyAlignment="1" applyProtection="1">
      <alignment horizontal="center"/>
      <protection locked="0"/>
    </xf>
    <xf numFmtId="0" fontId="3" fillId="0" borderId="0" xfId="0" applyFont="1" applyProtection="1">
      <protection locked="0"/>
    </xf>
    <xf numFmtId="0" fontId="2" fillId="3" borderId="0" xfId="0" applyFont="1" applyFill="1" applyBorder="1" applyProtection="1">
      <protection locked="0"/>
    </xf>
    <xf numFmtId="0" fontId="2" fillId="3" borderId="0" xfId="0" applyFont="1" applyFill="1" applyBorder="1" applyAlignment="1" applyProtection="1">
      <alignment horizontal="center"/>
      <protection locked="0"/>
    </xf>
    <xf numFmtId="0" fontId="3" fillId="3" borderId="0" xfId="0" applyFont="1" applyFill="1" applyBorder="1" applyProtection="1">
      <protection locked="0"/>
    </xf>
    <xf numFmtId="0" fontId="4" fillId="3" borderId="0" xfId="0" applyFont="1" applyFill="1" applyBorder="1" applyProtection="1">
      <protection locked="0"/>
    </xf>
    <xf numFmtId="0" fontId="4" fillId="3" borderId="0" xfId="0" applyFont="1" applyFill="1" applyBorder="1" applyAlignment="1" applyProtection="1">
      <alignment horizontal="left"/>
      <protection locked="0"/>
    </xf>
    <xf numFmtId="0" fontId="13" fillId="3" borderId="0" xfId="0" applyFont="1" applyFill="1" applyBorder="1" applyAlignment="1" applyProtection="1">
      <alignment horizontal="center"/>
      <protection locked="0"/>
    </xf>
    <xf numFmtId="0" fontId="26" fillId="3" borderId="0" xfId="0" applyFont="1" applyFill="1" applyBorder="1" applyProtection="1">
      <protection locked="0"/>
    </xf>
    <xf numFmtId="0" fontId="29" fillId="3" borderId="0" xfId="0" applyFont="1" applyFill="1" applyBorder="1" applyProtection="1">
      <protection locked="0"/>
    </xf>
    <xf numFmtId="0" fontId="34" fillId="3" borderId="0" xfId="0" applyFont="1" applyFill="1" applyBorder="1" applyAlignment="1" applyProtection="1">
      <alignment horizontal="center"/>
      <protection locked="0"/>
    </xf>
    <xf numFmtId="166" fontId="3" fillId="3" borderId="0" xfId="0" applyNumberFormat="1" applyFont="1" applyFill="1" applyBorder="1" applyAlignment="1" applyProtection="1">
      <alignment horizontal="center"/>
      <protection locked="0"/>
    </xf>
    <xf numFmtId="0" fontId="3" fillId="3" borderId="0" xfId="0" quotePrefix="1" applyFont="1" applyFill="1" applyBorder="1" applyProtection="1">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34" fillId="0" borderId="0" xfId="0" applyFont="1" applyFill="1" applyBorder="1" applyAlignment="1" applyProtection="1">
      <alignment horizontal="center"/>
      <protection locked="0"/>
    </xf>
    <xf numFmtId="0" fontId="29" fillId="0" borderId="0" xfId="0" applyFont="1" applyFill="1" applyBorder="1" applyProtection="1">
      <protection locked="0"/>
    </xf>
    <xf numFmtId="0" fontId="47" fillId="0" borderId="0" xfId="2" applyFont="1" applyFill="1" applyProtection="1">
      <protection locked="0"/>
    </xf>
    <xf numFmtId="0" fontId="4" fillId="0" borderId="0" xfId="0" applyFont="1" applyFill="1" applyBorder="1" applyProtection="1">
      <protection locked="0"/>
    </xf>
    <xf numFmtId="0" fontId="47" fillId="0" borderId="0" xfId="2" applyFont="1" applyProtection="1">
      <protection locked="0"/>
    </xf>
    <xf numFmtId="0" fontId="3" fillId="0" borderId="0" xfId="0" applyFont="1" applyFill="1" applyBorder="1" applyAlignment="1" applyProtection="1">
      <alignment horizontal="right"/>
      <protection locked="0"/>
    </xf>
    <xf numFmtId="0" fontId="13" fillId="0" borderId="0" xfId="0" applyFont="1" applyFill="1" applyBorder="1" applyAlignment="1" applyProtection="1">
      <alignment horizontal="left"/>
      <protection locked="0"/>
    </xf>
    <xf numFmtId="164" fontId="3"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19" fillId="0" borderId="0" xfId="0" applyFont="1" applyFill="1" applyBorder="1" applyAlignment="1" applyProtection="1">
      <alignment horizontal="left"/>
      <protection locked="0"/>
    </xf>
    <xf numFmtId="0" fontId="19" fillId="0" borderId="0" xfId="0" applyFont="1" applyFill="1" applyBorder="1" applyAlignment="1" applyProtection="1">
      <alignment horizontal="center"/>
      <protection locked="0"/>
    </xf>
    <xf numFmtId="0" fontId="8" fillId="0" borderId="0" xfId="0" applyFont="1" applyFill="1" applyBorder="1" applyProtection="1">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horizontal="right"/>
      <protection locked="0"/>
    </xf>
    <xf numFmtId="2" fontId="3" fillId="0" borderId="0" xfId="0" applyNumberFormat="1" applyFont="1" applyFill="1" applyBorder="1" applyAlignment="1" applyProtection="1">
      <alignment horizontal="left"/>
      <protection locked="0"/>
    </xf>
    <xf numFmtId="0" fontId="8" fillId="0" borderId="0" xfId="0" applyFont="1" applyFill="1" applyBorder="1" applyAlignment="1" applyProtection="1">
      <protection locked="0"/>
    </xf>
    <xf numFmtId="1" fontId="8" fillId="0" borderId="0" xfId="0" applyNumberFormat="1" applyFont="1" applyFill="1" applyBorder="1" applyAlignment="1" applyProtection="1">
      <alignment horizontal="left"/>
      <protection locked="0"/>
    </xf>
    <xf numFmtId="3" fontId="8" fillId="0" borderId="0" xfId="0" applyNumberFormat="1" applyFont="1" applyFill="1" applyBorder="1" applyAlignment="1" applyProtection="1">
      <alignment horizontal="left"/>
      <protection locked="0"/>
    </xf>
    <xf numFmtId="0" fontId="16" fillId="0" borderId="0" xfId="0" applyFont="1" applyFill="1" applyBorder="1" applyAlignment="1" applyProtection="1">
      <alignment horizontal="left"/>
      <protection locked="0"/>
    </xf>
    <xf numFmtId="3" fontId="3" fillId="0" borderId="0" xfId="0" applyNumberFormat="1" applyFont="1" applyFill="1" applyBorder="1" applyAlignment="1" applyProtection="1">
      <alignment horizontal="left"/>
      <protection locked="0"/>
    </xf>
    <xf numFmtId="0" fontId="16" fillId="0" borderId="0" xfId="0" applyFont="1" applyFill="1" applyBorder="1" applyAlignment="1" applyProtection="1">
      <alignment horizontal="right"/>
      <protection locked="0"/>
    </xf>
    <xf numFmtId="0" fontId="16" fillId="0" borderId="0" xfId="0" applyFont="1" applyFill="1" applyBorder="1" applyAlignment="1" applyProtection="1">
      <alignment horizontal="center"/>
      <protection locked="0"/>
    </xf>
    <xf numFmtId="37" fontId="8" fillId="0" borderId="0" xfId="1" applyNumberFormat="1" applyFont="1" applyFill="1" applyBorder="1" applyAlignment="1" applyProtection="1">
      <alignment horizontal="left"/>
      <protection locked="0"/>
    </xf>
    <xf numFmtId="1" fontId="4" fillId="0" borderId="0" xfId="0" applyNumberFormat="1"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21" fillId="0" borderId="0" xfId="0" applyFont="1" applyFill="1" applyBorder="1" applyAlignment="1" applyProtection="1">
      <alignment horizontal="right"/>
      <protection locked="0"/>
    </xf>
    <xf numFmtId="0" fontId="21" fillId="0" borderId="0" xfId="0" applyFont="1" applyFill="1" applyBorder="1" applyAlignment="1" applyProtection="1">
      <alignment horizontal="center"/>
      <protection locked="0"/>
    </xf>
    <xf numFmtId="0" fontId="21" fillId="0" borderId="0" xfId="0" applyFont="1" applyFill="1" applyBorder="1" applyAlignment="1" applyProtection="1">
      <alignment horizontal="left"/>
      <protection locked="0"/>
    </xf>
    <xf numFmtId="3" fontId="21" fillId="0" borderId="0" xfId="0" applyNumberFormat="1" applyFont="1" applyFill="1" applyBorder="1" applyAlignment="1" applyProtection="1">
      <alignment horizontal="left"/>
      <protection locked="0"/>
    </xf>
    <xf numFmtId="0" fontId="14" fillId="0" borderId="0" xfId="0" applyFont="1" applyFill="1" applyBorder="1" applyProtection="1">
      <protection locked="0"/>
    </xf>
    <xf numFmtId="1" fontId="21" fillId="0" borderId="0" xfId="0" applyNumberFormat="1" applyFont="1" applyFill="1" applyBorder="1" applyAlignment="1" applyProtection="1">
      <alignment horizontal="left"/>
      <protection locked="0"/>
    </xf>
    <xf numFmtId="0" fontId="21" fillId="0" borderId="0" xfId="0" applyFont="1" applyFill="1" applyBorder="1" applyProtection="1">
      <protection locked="0"/>
    </xf>
    <xf numFmtId="0" fontId="20" fillId="0" borderId="0" xfId="0" applyFont="1" applyFill="1" applyBorder="1" applyAlignment="1" applyProtection="1">
      <alignment horizontal="right"/>
      <protection locked="0"/>
    </xf>
    <xf numFmtId="0" fontId="20" fillId="0" borderId="0" xfId="0" applyFont="1" applyFill="1" applyBorder="1" applyAlignment="1" applyProtection="1">
      <alignment horizontal="center"/>
      <protection locked="0"/>
    </xf>
    <xf numFmtId="0" fontId="20" fillId="0" borderId="0" xfId="0" applyFont="1" applyFill="1" applyBorder="1" applyProtection="1">
      <protection locked="0"/>
    </xf>
    <xf numFmtId="0" fontId="20" fillId="0" borderId="0" xfId="0" applyFont="1" applyFill="1" applyBorder="1" applyAlignment="1" applyProtection="1">
      <protection locked="0"/>
    </xf>
    <xf numFmtId="0" fontId="20" fillId="0" borderId="0" xfId="0" applyFont="1" applyFill="1" applyBorder="1" applyAlignment="1" applyProtection="1">
      <alignment horizontal="left"/>
      <protection locked="0"/>
    </xf>
    <xf numFmtId="0" fontId="9" fillId="0" borderId="0" xfId="0" applyFont="1" applyFill="1" applyBorder="1" applyProtection="1">
      <protection locked="0"/>
    </xf>
    <xf numFmtId="0" fontId="9" fillId="0" borderId="0" xfId="0" applyFont="1" applyFill="1" applyBorder="1" applyAlignment="1" applyProtection="1">
      <alignment horizontal="center"/>
      <protection locked="0"/>
    </xf>
    <xf numFmtId="1" fontId="9" fillId="0" borderId="0" xfId="0" applyNumberFormat="1"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9" fillId="0" borderId="0" xfId="0" applyFont="1" applyFill="1" applyBorder="1" applyAlignment="1" applyProtection="1">
      <alignment horizontal="right"/>
      <protection locked="0"/>
    </xf>
    <xf numFmtId="0" fontId="24" fillId="0" borderId="0" xfId="0" applyFont="1" applyFill="1" applyBorder="1" applyAlignment="1" applyProtection="1">
      <alignment horizontal="center"/>
      <protection locked="0"/>
    </xf>
    <xf numFmtId="0" fontId="3" fillId="3" borderId="0" xfId="0" applyFont="1" applyFill="1" applyBorder="1" applyAlignment="1" applyProtection="1">
      <alignment horizontal="left"/>
      <protection locked="0"/>
    </xf>
    <xf numFmtId="1" fontId="3" fillId="3" borderId="0" xfId="0" applyNumberFormat="1" applyFont="1" applyFill="1" applyBorder="1" applyAlignment="1" applyProtection="1">
      <alignment horizontal="left"/>
      <protection locked="0"/>
    </xf>
    <xf numFmtId="0" fontId="2" fillId="3" borderId="0" xfId="0" applyFont="1" applyFill="1" applyBorder="1" applyAlignment="1" applyProtection="1">
      <alignment horizontal="left"/>
      <protection locked="0"/>
    </xf>
    <xf numFmtId="0" fontId="39" fillId="3" borderId="0" xfId="0" applyFont="1" applyFill="1" applyBorder="1" applyAlignment="1" applyProtection="1">
      <alignment horizontal="left"/>
      <protection locked="0"/>
    </xf>
    <xf numFmtId="0" fontId="21" fillId="0" borderId="0" xfId="0" applyFont="1" applyProtection="1">
      <protection locked="0"/>
    </xf>
    <xf numFmtId="1" fontId="29" fillId="3" borderId="0" xfId="0" applyNumberFormat="1" applyFont="1" applyFill="1" applyBorder="1" applyAlignment="1" applyProtection="1">
      <alignment horizontal="left"/>
      <protection locked="0"/>
    </xf>
    <xf numFmtId="0" fontId="21" fillId="3" borderId="0" xfId="0" applyFont="1" applyFill="1" applyBorder="1" applyProtection="1">
      <protection locked="0"/>
    </xf>
    <xf numFmtId="0" fontId="21" fillId="3" borderId="0" xfId="0" applyFont="1" applyFill="1" applyBorder="1" applyAlignment="1" applyProtection="1">
      <alignment horizontal="center"/>
      <protection locked="0"/>
    </xf>
    <xf numFmtId="1" fontId="21" fillId="3" borderId="0" xfId="0" applyNumberFormat="1" applyFont="1" applyFill="1" applyBorder="1" applyAlignment="1" applyProtection="1">
      <alignment horizontal="left"/>
      <protection locked="0"/>
    </xf>
    <xf numFmtId="0" fontId="21" fillId="3" borderId="0" xfId="0" applyFont="1" applyFill="1" applyBorder="1" applyAlignment="1" applyProtection="1">
      <alignment horizontal="left"/>
      <protection locked="0"/>
    </xf>
    <xf numFmtId="0" fontId="21" fillId="3" borderId="0" xfId="0" applyFont="1" applyFill="1" applyBorder="1" applyAlignment="1" applyProtection="1">
      <alignment horizontal="right"/>
      <protection locked="0"/>
    </xf>
    <xf numFmtId="3" fontId="21" fillId="3" borderId="0" xfId="0" applyNumberFormat="1" applyFont="1" applyFill="1" applyBorder="1" applyAlignment="1" applyProtection="1">
      <alignment horizontal="left"/>
      <protection locked="0"/>
    </xf>
    <xf numFmtId="0" fontId="47" fillId="0" borderId="0" xfId="2" applyFont="1" applyFill="1" applyProtection="1"/>
    <xf numFmtId="0" fontId="47" fillId="0" borderId="0" xfId="2" applyFont="1" applyProtection="1"/>
    <xf numFmtId="0" fontId="29" fillId="0" borderId="0" xfId="0" applyFont="1" applyProtection="1"/>
    <xf numFmtId="0" fontId="28" fillId="0" borderId="0" xfId="0" applyFont="1" applyProtection="1"/>
    <xf numFmtId="0" fontId="30" fillId="0" borderId="0" xfId="0" applyFont="1" applyProtection="1"/>
    <xf numFmtId="0" fontId="29" fillId="0" borderId="0" xfId="0" applyFont="1" applyAlignment="1" applyProtection="1">
      <alignment horizontal="center"/>
    </xf>
    <xf numFmtId="0" fontId="31" fillId="0" borderId="0" xfId="0" applyFont="1" applyAlignment="1" applyProtection="1">
      <alignment horizontal="center"/>
    </xf>
    <xf numFmtId="0" fontId="2" fillId="0" borderId="0" xfId="0" applyFont="1" applyAlignment="1" applyProtection="1">
      <alignment horizontal="center" vertical="top" wrapText="1"/>
    </xf>
    <xf numFmtId="0" fontId="29" fillId="0" borderId="0" xfId="0" applyFont="1" applyAlignment="1" applyProtection="1">
      <alignment horizontal="center"/>
    </xf>
    <xf numFmtId="0" fontId="2" fillId="0" borderId="1" xfId="0" applyFont="1" applyBorder="1" applyAlignment="1" applyProtection="1">
      <alignment horizontal="center" vertical="top" wrapText="1"/>
    </xf>
    <xf numFmtId="0" fontId="29" fillId="0" borderId="1" xfId="0" applyFont="1" applyBorder="1" applyAlignment="1" applyProtection="1">
      <alignment horizontal="center"/>
    </xf>
    <xf numFmtId="0" fontId="2" fillId="0" borderId="0" xfId="0" applyFont="1" applyAlignment="1" applyProtection="1">
      <alignment horizontal="left"/>
    </xf>
    <xf numFmtId="0" fontId="8" fillId="0" borderId="0"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wrapText="1"/>
      <protection locked="0"/>
    </xf>
    <xf numFmtId="0" fontId="18" fillId="0" borderId="0" xfId="0" applyFont="1" applyFill="1" applyBorder="1" applyAlignment="1" applyProtection="1">
      <protection locked="0"/>
    </xf>
    <xf numFmtId="0" fontId="2" fillId="3" borderId="0"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xf>
    <xf numFmtId="0" fontId="2" fillId="3" borderId="0" xfId="0" applyFont="1" applyFill="1" applyBorder="1" applyAlignment="1" applyProtection="1">
      <alignment vertical="top" wrapText="1"/>
      <protection locked="0"/>
    </xf>
  </cellXfs>
  <cellStyles count="3">
    <cellStyle name="Comma" xfId="1" builtinId="3"/>
    <cellStyle name="Normal" xfId="0" builtinId="0"/>
    <cellStyle name="Normal 2" xfId="2"/>
  </cellStyles>
  <dxfs count="0"/>
  <tableStyles count="0" defaultTableStyle="TableStyleMedium9" defaultPivotStyle="PivotStyleLight16"/>
  <colors>
    <mruColors>
      <color rgb="FF3333FF"/>
      <color rgb="FF000080"/>
      <color rgb="FF800000"/>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4</xdr:row>
      <xdr:rowOff>95250</xdr:rowOff>
    </xdr:from>
    <xdr:to>
      <xdr:col>15</xdr:col>
      <xdr:colOff>120176</xdr:colOff>
      <xdr:row>35</xdr:row>
      <xdr:rowOff>19050</xdr:rowOff>
    </xdr:to>
    <xdr:pic>
      <xdr:nvPicPr>
        <xdr:cNvPr id="2" name="Picture 1"/>
        <xdr:cNvPicPr>
          <a:picLocks noChangeAspect="1"/>
        </xdr:cNvPicPr>
      </xdr:nvPicPr>
      <xdr:blipFill>
        <a:blip xmlns:r="http://schemas.openxmlformats.org/officeDocument/2006/relationships" r:embed="rId1"/>
        <a:stretch>
          <a:fillRect/>
        </a:stretch>
      </xdr:blipFill>
      <xdr:spPr>
        <a:xfrm>
          <a:off x="57150" y="95250"/>
          <a:ext cx="9207026" cy="5829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190499</xdr:rowOff>
    </xdr:from>
    <xdr:to>
      <xdr:col>9</xdr:col>
      <xdr:colOff>229889</xdr:colOff>
      <xdr:row>40</xdr:row>
      <xdr:rowOff>152400</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190499"/>
          <a:ext cx="5106689" cy="6819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10</xdr:col>
      <xdr:colOff>113600</xdr:colOff>
      <xdr:row>29</xdr:row>
      <xdr:rowOff>189905</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190500"/>
          <a:ext cx="5600000" cy="47619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10</xdr:col>
      <xdr:colOff>294553</xdr:colOff>
      <xdr:row>29</xdr:row>
      <xdr:rowOff>104191</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190500"/>
          <a:ext cx="5780953" cy="46761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14</xdr:col>
      <xdr:colOff>209550</xdr:colOff>
      <xdr:row>49</xdr:row>
      <xdr:rowOff>174038</xdr:rowOff>
    </xdr:to>
    <xdr:pic>
      <xdr:nvPicPr>
        <xdr:cNvPr id="2" name="Picture 1"/>
        <xdr:cNvPicPr>
          <a:picLocks noChangeAspect="1"/>
        </xdr:cNvPicPr>
      </xdr:nvPicPr>
      <xdr:blipFill>
        <a:blip xmlns:r="http://schemas.openxmlformats.org/officeDocument/2006/relationships" r:embed="rId1"/>
        <a:stretch>
          <a:fillRect/>
        </a:stretch>
      </xdr:blipFill>
      <xdr:spPr>
        <a:xfrm>
          <a:off x="609600" y="190500"/>
          <a:ext cx="8134350" cy="85560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E26" sqref="E26"/>
    </sheetView>
  </sheetViews>
  <sheetFormatPr defaultRowHeight="15" x14ac:dyDescent="0.25"/>
  <cols>
    <col min="1" max="2" width="9.140625" style="70"/>
    <col min="3" max="3" width="27" style="70" customWidth="1"/>
    <col min="4" max="16384" width="9.140625" style="70"/>
  </cols>
  <sheetData>
    <row r="1" spans="1:3" x14ac:dyDescent="0.25">
      <c r="A1" s="68" t="s">
        <v>313</v>
      </c>
      <c r="B1" s="69"/>
      <c r="C1" s="69"/>
    </row>
    <row r="4" spans="1:3" x14ac:dyDescent="0.25">
      <c r="A4" s="71" t="s">
        <v>314</v>
      </c>
      <c r="B4" s="71" t="s">
        <v>315</v>
      </c>
      <c r="C4" s="72" t="s">
        <v>316</v>
      </c>
    </row>
    <row r="5" spans="1:3" x14ac:dyDescent="0.25">
      <c r="A5" s="73">
        <v>0</v>
      </c>
      <c r="B5" s="74">
        <v>42826</v>
      </c>
      <c r="C5" s="75" t="s">
        <v>317</v>
      </c>
    </row>
    <row r="6" spans="1:3" x14ac:dyDescent="0.25">
      <c r="A6" s="75"/>
      <c r="B6" s="75"/>
      <c r="C6" s="75"/>
    </row>
    <row r="7" spans="1:3" x14ac:dyDescent="0.25">
      <c r="A7" s="76"/>
      <c r="B7" s="76"/>
      <c r="C7" s="76"/>
    </row>
  </sheetData>
  <sheetProtection password="E156"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5"/>
  <sheetViews>
    <sheetView showGridLines="0" workbookViewId="0">
      <selection activeCell="Q23" sqref="Q23"/>
    </sheetView>
  </sheetViews>
  <sheetFormatPr defaultRowHeight="15" x14ac:dyDescent="0.25"/>
  <cols>
    <col min="1" max="16384" width="9.140625" style="70"/>
  </cols>
  <sheetData>
    <row r="1" spans="1:1" x14ac:dyDescent="0.25">
      <c r="A1" s="68" t="s">
        <v>313</v>
      </c>
    </row>
    <row r="51" spans="1:1" x14ac:dyDescent="0.25">
      <c r="A51" s="158" t="s">
        <v>174</v>
      </c>
    </row>
    <row r="52" spans="1:1" x14ac:dyDescent="0.25">
      <c r="A52" s="158" t="s">
        <v>318</v>
      </c>
    </row>
    <row r="53" spans="1:1" x14ac:dyDescent="0.25">
      <c r="A53" s="158" t="s">
        <v>319</v>
      </c>
    </row>
    <row r="54" spans="1:1" x14ac:dyDescent="0.25">
      <c r="A54" s="158" t="s">
        <v>320</v>
      </c>
    </row>
    <row r="55" spans="1:1" x14ac:dyDescent="0.25">
      <c r="A55" s="159" t="s">
        <v>321</v>
      </c>
    </row>
  </sheetData>
  <sheetProtection password="E156" sheet="1" objects="1" scenarios="1"/>
  <phoneticPr fontId="11" type="noConversion"/>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K26" sqref="K26"/>
    </sheetView>
  </sheetViews>
  <sheetFormatPr defaultRowHeight="15" x14ac:dyDescent="0.25"/>
  <cols>
    <col min="1" max="1" width="9.140625" style="160"/>
    <col min="2" max="2" width="15.5703125" style="160" customWidth="1"/>
    <col min="3" max="3" width="13.140625" style="160" customWidth="1"/>
    <col min="4" max="10" width="9.140625" style="160"/>
    <col min="11" max="16384" width="9.140625" style="70"/>
  </cols>
  <sheetData>
    <row r="1" spans="1:3" x14ac:dyDescent="0.25">
      <c r="A1" s="68" t="s">
        <v>313</v>
      </c>
    </row>
    <row r="2" spans="1:3" ht="18.75" x14ac:dyDescent="0.3">
      <c r="A2" s="161"/>
    </row>
    <row r="5" spans="1:3" x14ac:dyDescent="0.25">
      <c r="A5" s="162" t="s">
        <v>163</v>
      </c>
    </row>
    <row r="7" spans="1:3" x14ac:dyDescent="0.25">
      <c r="B7" s="163"/>
      <c r="C7" s="163" t="s">
        <v>161</v>
      </c>
    </row>
    <row r="8" spans="1:3" x14ac:dyDescent="0.25">
      <c r="B8" s="163"/>
      <c r="C8" s="163" t="s">
        <v>162</v>
      </c>
    </row>
    <row r="9" spans="1:3" x14ac:dyDescent="0.25">
      <c r="B9" s="163"/>
      <c r="C9" s="163" t="s">
        <v>160</v>
      </c>
    </row>
    <row r="10" spans="1:3" x14ac:dyDescent="0.25">
      <c r="B10" s="164" t="s">
        <v>156</v>
      </c>
      <c r="C10" s="164" t="s">
        <v>159</v>
      </c>
    </row>
    <row r="11" spans="1:3" x14ac:dyDescent="0.25">
      <c r="B11" s="163" t="s">
        <v>157</v>
      </c>
      <c r="C11" s="163" t="s">
        <v>164</v>
      </c>
    </row>
    <row r="12" spans="1:3" x14ac:dyDescent="0.25">
      <c r="B12" s="163" t="s">
        <v>158</v>
      </c>
      <c r="C12" s="163" t="s">
        <v>165</v>
      </c>
    </row>
    <row r="14" spans="1:3" x14ac:dyDescent="0.25">
      <c r="A14" s="162" t="s">
        <v>172</v>
      </c>
    </row>
    <row r="16" spans="1:3" x14ac:dyDescent="0.25">
      <c r="B16" s="163"/>
      <c r="C16" s="163" t="s">
        <v>160</v>
      </c>
    </row>
    <row r="17" spans="1:3" x14ac:dyDescent="0.25">
      <c r="B17" s="164" t="s">
        <v>161</v>
      </c>
      <c r="C17" s="164" t="s">
        <v>159</v>
      </c>
    </row>
    <row r="18" spans="1:3" x14ac:dyDescent="0.25">
      <c r="B18" s="163" t="s">
        <v>166</v>
      </c>
      <c r="C18" s="163">
        <v>-120</v>
      </c>
    </row>
    <row r="19" spans="1:3" x14ac:dyDescent="0.25">
      <c r="B19" s="163" t="s">
        <v>167</v>
      </c>
      <c r="C19" s="163">
        <v>-40</v>
      </c>
    </row>
    <row r="21" spans="1:3" x14ac:dyDescent="0.25">
      <c r="A21" s="160" t="s">
        <v>168</v>
      </c>
    </row>
    <row r="23" spans="1:3" x14ac:dyDescent="0.25">
      <c r="A23" s="160" t="s">
        <v>169</v>
      </c>
    </row>
    <row r="24" spans="1:3" x14ac:dyDescent="0.25">
      <c r="A24" s="160" t="s">
        <v>301</v>
      </c>
    </row>
    <row r="26" spans="1:3" x14ac:dyDescent="0.25">
      <c r="A26" s="160" t="s">
        <v>302</v>
      </c>
    </row>
    <row r="27" spans="1:3" x14ac:dyDescent="0.25">
      <c r="A27" s="160" t="s">
        <v>173</v>
      </c>
    </row>
    <row r="29" spans="1:3" x14ac:dyDescent="0.25">
      <c r="A29" s="160" t="s">
        <v>170</v>
      </c>
    </row>
    <row r="30" spans="1:3" x14ac:dyDescent="0.25">
      <c r="A30" s="160" t="s">
        <v>171</v>
      </c>
    </row>
    <row r="33" spans="1:1" x14ac:dyDescent="0.25">
      <c r="A33" s="158" t="s">
        <v>174</v>
      </c>
    </row>
    <row r="34" spans="1:1" x14ac:dyDescent="0.25">
      <c r="A34" s="158" t="s">
        <v>318</v>
      </c>
    </row>
    <row r="35" spans="1:1" x14ac:dyDescent="0.25">
      <c r="A35" s="158" t="s">
        <v>319</v>
      </c>
    </row>
    <row r="36" spans="1:1" x14ac:dyDescent="0.25">
      <c r="A36" s="158" t="s">
        <v>320</v>
      </c>
    </row>
    <row r="37" spans="1:1" x14ac:dyDescent="0.25">
      <c r="A37" s="159" t="s">
        <v>321</v>
      </c>
    </row>
  </sheetData>
  <sheetProtection password="E156" sheet="1" objects="1" scenarios="1"/>
  <pageMargins left="0.2" right="0.2"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tabSelected="1" workbookViewId="0">
      <selection activeCell="G28" sqref="G28"/>
    </sheetView>
  </sheetViews>
  <sheetFormatPr defaultRowHeight="15" x14ac:dyDescent="0.25"/>
  <cols>
    <col min="1" max="1" width="9.140625" style="79"/>
    <col min="2" max="2" width="5" style="77" customWidth="1"/>
    <col min="3" max="3" width="32.85546875" style="78" customWidth="1"/>
    <col min="4" max="4" width="9.140625" style="2"/>
    <col min="5" max="5" width="9.140625" style="79"/>
    <col min="6" max="6" width="4.42578125" style="77" customWidth="1"/>
    <col min="7" max="7" width="45.140625" style="78" customWidth="1"/>
    <col min="8" max="16384" width="9.140625" style="80"/>
  </cols>
  <sheetData>
    <row r="1" spans="1:11" x14ac:dyDescent="0.25">
      <c r="A1" s="68" t="s">
        <v>313</v>
      </c>
    </row>
    <row r="5" spans="1:11" x14ac:dyDescent="0.25">
      <c r="A5" s="165" t="s">
        <v>11</v>
      </c>
      <c r="B5" s="166"/>
      <c r="C5" s="166"/>
      <c r="D5" s="166"/>
      <c r="E5" s="166"/>
      <c r="F5" s="166"/>
      <c r="G5" s="166"/>
    </row>
    <row r="6" spans="1:11" ht="15.75" thickBot="1" x14ac:dyDescent="0.3">
      <c r="A6" s="167" t="s">
        <v>0</v>
      </c>
      <c r="B6" s="168"/>
      <c r="C6" s="168"/>
      <c r="D6" s="168"/>
      <c r="E6" s="168"/>
      <c r="F6" s="168"/>
      <c r="G6" s="168"/>
    </row>
    <row r="7" spans="1:11" x14ac:dyDescent="0.25">
      <c r="A7" s="79" t="s">
        <v>12</v>
      </c>
      <c r="B7" s="79" t="s">
        <v>1</v>
      </c>
      <c r="C7" s="78" t="s">
        <v>13</v>
      </c>
      <c r="E7" s="81" t="s">
        <v>39</v>
      </c>
      <c r="F7" s="79"/>
    </row>
    <row r="8" spans="1:11" x14ac:dyDescent="0.25">
      <c r="A8" s="79" t="s">
        <v>14</v>
      </c>
      <c r="B8" s="79" t="s">
        <v>1</v>
      </c>
      <c r="C8" s="78" t="s">
        <v>26</v>
      </c>
      <c r="E8" s="79" t="s">
        <v>2</v>
      </c>
      <c r="F8" s="79" t="s">
        <v>1</v>
      </c>
      <c r="G8" s="78" t="s">
        <v>44</v>
      </c>
    </row>
    <row r="9" spans="1:11" ht="16.5" x14ac:dyDescent="0.25">
      <c r="A9" s="79" t="s">
        <v>175</v>
      </c>
      <c r="B9" s="79" t="s">
        <v>1</v>
      </c>
      <c r="C9" s="78" t="s">
        <v>27</v>
      </c>
      <c r="E9" s="79" t="s">
        <v>25</v>
      </c>
      <c r="F9" s="79" t="s">
        <v>1</v>
      </c>
      <c r="G9" s="78" t="s">
        <v>45</v>
      </c>
    </row>
    <row r="10" spans="1:11" x14ac:dyDescent="0.25">
      <c r="A10" s="79" t="s">
        <v>15</v>
      </c>
      <c r="B10" s="79" t="s">
        <v>1</v>
      </c>
      <c r="C10" s="78" t="s">
        <v>28</v>
      </c>
      <c r="E10" s="79" t="s">
        <v>40</v>
      </c>
      <c r="F10" s="79" t="s">
        <v>1</v>
      </c>
      <c r="G10" s="78" t="s">
        <v>46</v>
      </c>
    </row>
    <row r="11" spans="1:11" x14ac:dyDescent="0.25">
      <c r="A11" s="79" t="s">
        <v>16</v>
      </c>
      <c r="B11" s="79" t="s">
        <v>1</v>
      </c>
      <c r="C11" s="78" t="s">
        <v>29</v>
      </c>
      <c r="E11" s="79" t="s">
        <v>20</v>
      </c>
      <c r="F11" s="79" t="s">
        <v>1</v>
      </c>
      <c r="G11" s="78" t="s">
        <v>47</v>
      </c>
    </row>
    <row r="12" spans="1:11" x14ac:dyDescent="0.25">
      <c r="A12" s="79" t="s">
        <v>23</v>
      </c>
      <c r="B12" s="79" t="s">
        <v>1</v>
      </c>
      <c r="C12" s="78" t="s">
        <v>30</v>
      </c>
      <c r="E12" s="79" t="s">
        <v>22</v>
      </c>
      <c r="F12" s="79" t="s">
        <v>1</v>
      </c>
      <c r="G12" s="78" t="s">
        <v>48</v>
      </c>
    </row>
    <row r="13" spans="1:11" x14ac:dyDescent="0.25">
      <c r="A13" s="79" t="s">
        <v>3</v>
      </c>
      <c r="B13" s="79" t="s">
        <v>1</v>
      </c>
      <c r="C13" s="78" t="s">
        <v>31</v>
      </c>
      <c r="E13" s="79" t="s">
        <v>41</v>
      </c>
      <c r="F13" s="79" t="s">
        <v>1</v>
      </c>
      <c r="G13" s="78" t="s">
        <v>49</v>
      </c>
    </row>
    <row r="14" spans="1:11" x14ac:dyDescent="0.25">
      <c r="A14" s="79" t="s">
        <v>4</v>
      </c>
      <c r="B14" s="79" t="s">
        <v>1</v>
      </c>
      <c r="C14" s="78" t="s">
        <v>32</v>
      </c>
      <c r="E14" s="79" t="s">
        <v>42</v>
      </c>
      <c r="F14" s="79" t="s">
        <v>1</v>
      </c>
      <c r="G14" s="78" t="s">
        <v>50</v>
      </c>
    </row>
    <row r="15" spans="1:11" x14ac:dyDescent="0.25">
      <c r="A15" s="79" t="s">
        <v>17</v>
      </c>
      <c r="B15" s="79" t="s">
        <v>1</v>
      </c>
      <c r="C15" s="78" t="s">
        <v>33</v>
      </c>
      <c r="E15" s="79" t="s">
        <v>24</v>
      </c>
      <c r="F15" s="79" t="s">
        <v>1</v>
      </c>
      <c r="G15" s="78" t="s">
        <v>51</v>
      </c>
    </row>
    <row r="16" spans="1:11" x14ac:dyDescent="0.25">
      <c r="A16" s="79" t="s">
        <v>18</v>
      </c>
      <c r="B16" s="79" t="s">
        <v>1</v>
      </c>
      <c r="C16" s="78" t="s">
        <v>176</v>
      </c>
      <c r="E16" s="79" t="s">
        <v>21</v>
      </c>
      <c r="F16" s="79" t="s">
        <v>1</v>
      </c>
      <c r="G16" s="78" t="s">
        <v>52</v>
      </c>
      <c r="K16" s="82"/>
    </row>
    <row r="17" spans="1:11" ht="18" customHeight="1" x14ac:dyDescent="0.25">
      <c r="A17" s="79" t="s">
        <v>5</v>
      </c>
      <c r="B17" s="83" t="s">
        <v>1</v>
      </c>
      <c r="C17" s="78" t="s">
        <v>177</v>
      </c>
      <c r="E17" s="79" t="s">
        <v>23</v>
      </c>
      <c r="F17" s="79" t="s">
        <v>1</v>
      </c>
      <c r="G17" s="78" t="s">
        <v>53</v>
      </c>
      <c r="K17" s="82"/>
    </row>
    <row r="18" spans="1:11" ht="15" customHeight="1" x14ac:dyDescent="0.25">
      <c r="A18" s="79" t="s">
        <v>6</v>
      </c>
      <c r="B18" s="79" t="s">
        <v>1</v>
      </c>
      <c r="C18" s="78" t="s">
        <v>34</v>
      </c>
      <c r="E18" s="79" t="s">
        <v>5</v>
      </c>
      <c r="F18" s="79" t="s">
        <v>1</v>
      </c>
      <c r="G18" s="78" t="s">
        <v>54</v>
      </c>
      <c r="K18" s="82"/>
    </row>
    <row r="19" spans="1:11" x14ac:dyDescent="0.25">
      <c r="A19" s="79" t="s">
        <v>19</v>
      </c>
      <c r="B19" s="79" t="s">
        <v>1</v>
      </c>
      <c r="C19" s="78" t="s">
        <v>35</v>
      </c>
      <c r="E19" s="79" t="s">
        <v>43</v>
      </c>
      <c r="F19" s="79" t="s">
        <v>1</v>
      </c>
      <c r="G19" s="78" t="s">
        <v>53</v>
      </c>
      <c r="K19" s="82"/>
    </row>
    <row r="20" spans="1:11" x14ac:dyDescent="0.25">
      <c r="A20" s="84" t="s">
        <v>14</v>
      </c>
      <c r="B20" s="79" t="s">
        <v>1</v>
      </c>
      <c r="C20" s="78" t="s">
        <v>36</v>
      </c>
      <c r="F20" s="79"/>
      <c r="K20" s="82"/>
    </row>
    <row r="21" spans="1:11" x14ac:dyDescent="0.25">
      <c r="A21" s="84" t="s">
        <v>24</v>
      </c>
      <c r="B21" s="79" t="s">
        <v>1</v>
      </c>
      <c r="C21" s="78" t="s">
        <v>37</v>
      </c>
      <c r="F21" s="79"/>
      <c r="K21" s="82"/>
    </row>
    <row r="22" spans="1:11" ht="18" x14ac:dyDescent="0.25">
      <c r="A22" s="84" t="s">
        <v>17</v>
      </c>
      <c r="B22" s="79" t="s">
        <v>1</v>
      </c>
      <c r="C22" s="78" t="s">
        <v>178</v>
      </c>
      <c r="E22" s="169"/>
      <c r="F22" s="169"/>
      <c r="G22" s="169"/>
      <c r="K22" s="82"/>
    </row>
    <row r="23" spans="1:11" x14ac:dyDescent="0.25">
      <c r="A23" s="84" t="s">
        <v>179</v>
      </c>
      <c r="B23" s="79" t="s">
        <v>1</v>
      </c>
      <c r="C23" s="78" t="s">
        <v>38</v>
      </c>
      <c r="F23" s="79"/>
      <c r="K23" s="82"/>
    </row>
    <row r="24" spans="1:11" x14ac:dyDescent="0.25">
      <c r="B24" s="79"/>
      <c r="F24" s="79"/>
      <c r="K24" s="82"/>
    </row>
    <row r="25" spans="1:11" x14ac:dyDescent="0.25">
      <c r="A25" s="2"/>
      <c r="B25" s="2"/>
      <c r="C25" s="2"/>
      <c r="F25" s="79"/>
      <c r="G25" s="85"/>
      <c r="K25" s="82"/>
    </row>
    <row r="26" spans="1:11" x14ac:dyDescent="0.25">
      <c r="A26" s="25"/>
      <c r="B26" s="79"/>
      <c r="F26" s="79"/>
      <c r="K26" s="82"/>
    </row>
    <row r="27" spans="1:11" x14ac:dyDescent="0.25">
      <c r="A27" s="25"/>
      <c r="B27" s="79"/>
      <c r="F27" s="79"/>
      <c r="K27" s="82"/>
    </row>
    <row r="28" spans="1:11" x14ac:dyDescent="0.25">
      <c r="A28" s="25"/>
      <c r="B28" s="79"/>
      <c r="F28" s="79"/>
      <c r="K28" s="82"/>
    </row>
    <row r="29" spans="1:11" x14ac:dyDescent="0.25">
      <c r="A29" s="25"/>
      <c r="B29" s="79"/>
      <c r="F29" s="79"/>
      <c r="K29" s="82"/>
    </row>
    <row r="30" spans="1:11" x14ac:dyDescent="0.25">
      <c r="A30" s="25"/>
      <c r="B30" s="79"/>
      <c r="F30" s="79"/>
      <c r="K30" s="82"/>
    </row>
    <row r="31" spans="1:11" x14ac:dyDescent="0.25">
      <c r="B31" s="79"/>
      <c r="K31" s="82"/>
    </row>
    <row r="32" spans="1:11" x14ac:dyDescent="0.25">
      <c r="K32" s="82"/>
    </row>
    <row r="33" spans="11:11" x14ac:dyDescent="0.25">
      <c r="K33" s="82"/>
    </row>
    <row r="34" spans="11:11" x14ac:dyDescent="0.25">
      <c r="K34" s="82"/>
    </row>
    <row r="35" spans="11:11" x14ac:dyDescent="0.25">
      <c r="K35" s="82"/>
    </row>
    <row r="36" spans="11:11" x14ac:dyDescent="0.25">
      <c r="K36" s="82"/>
    </row>
    <row r="37" spans="11:11" x14ac:dyDescent="0.25">
      <c r="K37" s="82"/>
    </row>
    <row r="38" spans="11:11" x14ac:dyDescent="0.25">
      <c r="K38" s="82"/>
    </row>
    <row r="39" spans="11:11" x14ac:dyDescent="0.25">
      <c r="K39" s="82"/>
    </row>
    <row r="40" spans="11:11" x14ac:dyDescent="0.25">
      <c r="K40" s="82"/>
    </row>
    <row r="41" spans="11:11" x14ac:dyDescent="0.25">
      <c r="K41" s="82"/>
    </row>
    <row r="42" spans="11:11" x14ac:dyDescent="0.25">
      <c r="K42" s="82"/>
    </row>
    <row r="43" spans="11:11" x14ac:dyDescent="0.25">
      <c r="K43" s="82"/>
    </row>
    <row r="44" spans="11:11" x14ac:dyDescent="0.25">
      <c r="K44" s="82"/>
    </row>
    <row r="45" spans="11:11" x14ac:dyDescent="0.25">
      <c r="K45" s="82"/>
    </row>
    <row r="46" spans="11:11" x14ac:dyDescent="0.25">
      <c r="K46" s="82"/>
    </row>
    <row r="47" spans="11:11" x14ac:dyDescent="0.25">
      <c r="K47" s="82"/>
    </row>
    <row r="48" spans="11:11" x14ac:dyDescent="0.25">
      <c r="K48" s="82"/>
    </row>
    <row r="49" spans="11:11" x14ac:dyDescent="0.25">
      <c r="K49" s="82"/>
    </row>
    <row r="50" spans="11:11" x14ac:dyDescent="0.25">
      <c r="K50" s="82"/>
    </row>
    <row r="51" spans="11:11" x14ac:dyDescent="0.25">
      <c r="K51" s="82"/>
    </row>
    <row r="52" spans="11:11" x14ac:dyDescent="0.25">
      <c r="K52" s="82"/>
    </row>
    <row r="53" spans="11:11" x14ac:dyDescent="0.25">
      <c r="K53" s="82"/>
    </row>
    <row r="54" spans="11:11" x14ac:dyDescent="0.25">
      <c r="K54" s="82"/>
    </row>
    <row r="55" spans="11:11" x14ac:dyDescent="0.25">
      <c r="K55" s="82"/>
    </row>
    <row r="56" spans="11:11" x14ac:dyDescent="0.25">
      <c r="K56" s="82"/>
    </row>
    <row r="57" spans="11:11" x14ac:dyDescent="0.25">
      <c r="K57" s="82"/>
    </row>
    <row r="58" spans="11:11" x14ac:dyDescent="0.25">
      <c r="K58" s="82"/>
    </row>
    <row r="59" spans="11:11" x14ac:dyDescent="0.25">
      <c r="K59" s="82"/>
    </row>
    <row r="60" spans="11:11" x14ac:dyDescent="0.25">
      <c r="K60" s="82"/>
    </row>
    <row r="61" spans="11:11" x14ac:dyDescent="0.25">
      <c r="K61" s="82"/>
    </row>
    <row r="62" spans="11:11" x14ac:dyDescent="0.25">
      <c r="K62" s="82"/>
    </row>
    <row r="63" spans="11:11" x14ac:dyDescent="0.25">
      <c r="K63" s="82"/>
    </row>
    <row r="64" spans="11:11" x14ac:dyDescent="0.25">
      <c r="K64" s="82"/>
    </row>
    <row r="65" spans="11:11" x14ac:dyDescent="0.25">
      <c r="K65" s="82"/>
    </row>
    <row r="66" spans="11:11" x14ac:dyDescent="0.25">
      <c r="K66" s="82"/>
    </row>
  </sheetData>
  <sheetProtection password="E156" sheet="1" objects="1" scenarios="1"/>
  <mergeCells count="3">
    <mergeCell ref="A5:G5"/>
    <mergeCell ref="A6:G6"/>
    <mergeCell ref="E22:G22"/>
  </mergeCells>
  <phoneticPr fontId="1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9"/>
  <sheetViews>
    <sheetView zoomScale="90" zoomScaleNormal="90" workbookViewId="0">
      <selection activeCell="H17" sqref="H17"/>
    </sheetView>
  </sheetViews>
  <sheetFormatPr defaultRowHeight="15" x14ac:dyDescent="0.25"/>
  <cols>
    <col min="1" max="1" width="54.7109375" style="88" customWidth="1"/>
    <col min="2" max="2" width="3.7109375" style="87" customWidth="1"/>
    <col min="3" max="3" width="35.140625" style="87" bestFit="1" customWidth="1"/>
    <col min="4" max="4" width="11" style="88" customWidth="1"/>
    <col min="5" max="5" width="13.28515625" style="87" customWidth="1"/>
    <col min="6" max="6" width="9.140625" style="88"/>
    <col min="7" max="7" width="18" style="88" customWidth="1"/>
    <col min="8" max="8" width="9.140625" style="88"/>
    <col min="9" max="9" width="48.85546875" style="88" bestFit="1" customWidth="1"/>
    <col min="10" max="10" width="10.140625" style="87" customWidth="1"/>
    <col min="11" max="11" width="6.7109375" style="87" customWidth="1"/>
    <col min="12" max="12" width="12.7109375" style="87" bestFit="1" customWidth="1"/>
    <col min="13" max="13" width="16.140625" style="88" customWidth="1"/>
    <col min="14" max="14" width="9.42578125" style="88" bestFit="1" customWidth="1"/>
    <col min="15" max="15" width="9.140625" style="88"/>
    <col min="16" max="16" width="18.140625" style="88" customWidth="1"/>
    <col min="17" max="16384" width="9.140625" style="88"/>
  </cols>
  <sheetData>
    <row r="1" spans="1:16" x14ac:dyDescent="0.25">
      <c r="A1" s="86" t="s">
        <v>313</v>
      </c>
    </row>
    <row r="5" spans="1:16" ht="50.25" customHeight="1" x14ac:dyDescent="0.25">
      <c r="A5" s="175" t="s">
        <v>309</v>
      </c>
      <c r="B5" s="175"/>
      <c r="C5" s="175"/>
      <c r="D5" s="175"/>
      <c r="E5" s="175"/>
      <c r="F5" s="175"/>
      <c r="G5" s="175"/>
      <c r="I5" s="174" t="s">
        <v>312</v>
      </c>
      <c r="J5" s="174"/>
      <c r="K5" s="174"/>
      <c r="L5" s="174"/>
      <c r="M5" s="174"/>
      <c r="N5" s="174"/>
      <c r="O5" s="174"/>
      <c r="P5" s="174"/>
    </row>
    <row r="6" spans="1:16" x14ac:dyDescent="0.25">
      <c r="A6" s="62" t="s">
        <v>7</v>
      </c>
      <c r="B6" s="4"/>
      <c r="C6" s="4"/>
      <c r="D6" s="3"/>
      <c r="E6" s="46"/>
      <c r="F6" s="1"/>
      <c r="G6" s="1"/>
      <c r="I6" s="89" t="s">
        <v>180</v>
      </c>
      <c r="J6" s="90"/>
      <c r="K6" s="26"/>
      <c r="L6" s="26"/>
      <c r="M6" s="91"/>
      <c r="N6" s="92"/>
      <c r="O6" s="92"/>
      <c r="P6" s="92"/>
    </row>
    <row r="7" spans="1:16" ht="16.5" x14ac:dyDescent="0.3">
      <c r="A7" s="3" t="s">
        <v>91</v>
      </c>
      <c r="B7" s="4" t="s">
        <v>1</v>
      </c>
      <c r="C7" s="4">
        <v>-40</v>
      </c>
      <c r="D7" s="3" t="s">
        <v>8</v>
      </c>
      <c r="E7" s="46"/>
      <c r="F7" s="1"/>
      <c r="G7" s="1"/>
      <c r="I7" s="91" t="s">
        <v>181</v>
      </c>
      <c r="J7" s="26" t="s">
        <v>182</v>
      </c>
      <c r="K7" s="26" t="s">
        <v>1</v>
      </c>
      <c r="L7" s="65">
        <v>-40</v>
      </c>
      <c r="M7" s="91" t="s">
        <v>8</v>
      </c>
      <c r="N7" s="92"/>
      <c r="O7" s="92"/>
      <c r="P7" s="92"/>
    </row>
    <row r="8" spans="1:16" ht="16.5" x14ac:dyDescent="0.3">
      <c r="A8" s="3" t="s">
        <v>92</v>
      </c>
      <c r="B8" s="4" t="s">
        <v>1</v>
      </c>
      <c r="C8" s="4">
        <v>25</v>
      </c>
      <c r="D8" s="3" t="s">
        <v>55</v>
      </c>
      <c r="E8" s="46"/>
      <c r="F8" s="1"/>
      <c r="G8" s="1"/>
      <c r="I8" s="91" t="s">
        <v>187</v>
      </c>
      <c r="J8" s="26" t="s">
        <v>183</v>
      </c>
      <c r="K8" s="26" t="s">
        <v>1</v>
      </c>
      <c r="L8" s="65">
        <v>25</v>
      </c>
      <c r="M8" s="91" t="s">
        <v>55</v>
      </c>
      <c r="N8" s="92"/>
      <c r="O8" s="92"/>
      <c r="P8" s="92"/>
    </row>
    <row r="9" spans="1:16" ht="16.5" x14ac:dyDescent="0.3">
      <c r="A9" s="3" t="s">
        <v>93</v>
      </c>
      <c r="B9" s="4" t="s">
        <v>1</v>
      </c>
      <c r="C9" s="4">
        <v>25</v>
      </c>
      <c r="D9" s="3" t="s">
        <v>8</v>
      </c>
      <c r="E9" s="46"/>
      <c r="F9" s="1"/>
      <c r="G9" s="1"/>
      <c r="I9" s="91" t="s">
        <v>196</v>
      </c>
      <c r="J9" s="26" t="s">
        <v>195</v>
      </c>
      <c r="K9" s="26" t="s">
        <v>1</v>
      </c>
      <c r="L9" s="65">
        <v>25</v>
      </c>
      <c r="M9" s="91" t="s">
        <v>8</v>
      </c>
      <c r="N9" s="92"/>
      <c r="O9" s="92"/>
      <c r="P9" s="92"/>
    </row>
    <row r="10" spans="1:16" ht="16.5" x14ac:dyDescent="0.3">
      <c r="A10" s="3" t="s">
        <v>94</v>
      </c>
      <c r="B10" s="4" t="s">
        <v>1</v>
      </c>
      <c r="C10" s="4">
        <v>10</v>
      </c>
      <c r="D10" s="3" t="s">
        <v>55</v>
      </c>
      <c r="E10" s="46"/>
      <c r="F10" s="5"/>
      <c r="G10" s="1"/>
      <c r="I10" s="91" t="s">
        <v>188</v>
      </c>
      <c r="J10" s="26" t="s">
        <v>184</v>
      </c>
      <c r="K10" s="26" t="s">
        <v>1</v>
      </c>
      <c r="L10" s="65">
        <v>10</v>
      </c>
      <c r="M10" s="91" t="s">
        <v>55</v>
      </c>
      <c r="N10" s="92"/>
      <c r="O10" s="93"/>
      <c r="P10" s="92"/>
    </row>
    <row r="11" spans="1:16" ht="16.5" x14ac:dyDescent="0.3">
      <c r="A11" s="3" t="s">
        <v>62</v>
      </c>
      <c r="B11" s="4" t="s">
        <v>1</v>
      </c>
      <c r="C11" s="4">
        <v>120</v>
      </c>
      <c r="D11" s="3" t="s">
        <v>8</v>
      </c>
      <c r="E11" s="58" t="s">
        <v>1</v>
      </c>
      <c r="F11" s="59">
        <f>C11+459.67</f>
        <v>579.67000000000007</v>
      </c>
      <c r="G11" s="60" t="s">
        <v>303</v>
      </c>
      <c r="I11" s="91" t="s">
        <v>197</v>
      </c>
      <c r="J11" s="26" t="s">
        <v>185</v>
      </c>
      <c r="K11" s="26" t="s">
        <v>1</v>
      </c>
      <c r="L11" s="65">
        <v>120</v>
      </c>
      <c r="M11" s="91" t="s">
        <v>8</v>
      </c>
      <c r="N11" s="92"/>
      <c r="O11" s="93"/>
      <c r="P11" s="92"/>
    </row>
    <row r="12" spans="1:16" ht="16.5" x14ac:dyDescent="0.3">
      <c r="A12" s="3" t="s">
        <v>95</v>
      </c>
      <c r="B12" s="4" t="s">
        <v>1</v>
      </c>
      <c r="C12" s="6">
        <v>10</v>
      </c>
      <c r="D12" s="3" t="s">
        <v>56</v>
      </c>
      <c r="E12" s="58"/>
      <c r="F12" s="60"/>
      <c r="G12" s="60"/>
      <c r="I12" s="91" t="s">
        <v>189</v>
      </c>
      <c r="J12" s="26" t="s">
        <v>186</v>
      </c>
      <c r="K12" s="26" t="s">
        <v>1</v>
      </c>
      <c r="L12" s="64">
        <v>10</v>
      </c>
      <c r="M12" s="91" t="s">
        <v>56</v>
      </c>
      <c r="N12" s="92"/>
      <c r="O12" s="92"/>
      <c r="P12" s="92"/>
    </row>
    <row r="13" spans="1:16" ht="16.5" x14ac:dyDescent="0.3">
      <c r="A13" s="3" t="s">
        <v>96</v>
      </c>
      <c r="B13" s="4" t="s">
        <v>1</v>
      </c>
      <c r="C13" s="4">
        <v>1.5</v>
      </c>
      <c r="D13" s="3" t="s">
        <v>56</v>
      </c>
      <c r="E13" s="58"/>
      <c r="F13" s="60"/>
      <c r="G13" s="60"/>
      <c r="I13" s="91" t="s">
        <v>190</v>
      </c>
      <c r="J13" s="26" t="s">
        <v>191</v>
      </c>
      <c r="K13" s="26" t="s">
        <v>1</v>
      </c>
      <c r="L13" s="64">
        <v>1.5</v>
      </c>
      <c r="M13" s="91" t="s">
        <v>56</v>
      </c>
      <c r="N13" s="92"/>
      <c r="O13" s="92"/>
      <c r="P13" s="92"/>
    </row>
    <row r="14" spans="1:16" ht="18" x14ac:dyDescent="0.25">
      <c r="A14" s="3" t="s">
        <v>97</v>
      </c>
      <c r="B14" s="4" t="s">
        <v>1</v>
      </c>
      <c r="C14" s="4">
        <v>240</v>
      </c>
      <c r="D14" s="3" t="s">
        <v>9</v>
      </c>
      <c r="E14" s="58"/>
      <c r="F14" s="60"/>
      <c r="G14" s="60"/>
      <c r="I14" s="91" t="s">
        <v>194</v>
      </c>
      <c r="J14" s="94" t="s">
        <v>14</v>
      </c>
      <c r="K14" s="26" t="s">
        <v>1</v>
      </c>
      <c r="L14" s="63">
        <v>0.1</v>
      </c>
      <c r="M14" s="91"/>
      <c r="N14" s="92"/>
      <c r="O14" s="92"/>
      <c r="P14" s="92"/>
    </row>
    <row r="15" spans="1:16" ht="18" x14ac:dyDescent="0.25">
      <c r="A15" s="3" t="s">
        <v>98</v>
      </c>
      <c r="B15" s="4" t="s">
        <v>1</v>
      </c>
      <c r="C15" s="4">
        <v>16</v>
      </c>
      <c r="D15" s="3" t="s">
        <v>9</v>
      </c>
      <c r="E15" s="58"/>
      <c r="F15" s="60"/>
      <c r="G15" s="60"/>
      <c r="I15" s="91" t="s">
        <v>201</v>
      </c>
      <c r="J15" s="26" t="s">
        <v>23</v>
      </c>
      <c r="K15" s="26" t="s">
        <v>1</v>
      </c>
      <c r="L15" s="26">
        <v>2</v>
      </c>
      <c r="M15" s="91"/>
      <c r="N15" s="92"/>
      <c r="O15" s="92"/>
      <c r="P15" s="92"/>
    </row>
    <row r="16" spans="1:16" ht="16.5" x14ac:dyDescent="0.3">
      <c r="A16" s="3" t="s">
        <v>63</v>
      </c>
      <c r="B16" s="4" t="s">
        <v>1</v>
      </c>
      <c r="C16" s="4">
        <v>230</v>
      </c>
      <c r="D16" s="3" t="s">
        <v>57</v>
      </c>
      <c r="E16" s="58"/>
      <c r="F16" s="60"/>
      <c r="G16" s="60"/>
      <c r="I16" s="91"/>
      <c r="J16" s="26"/>
      <c r="K16" s="26"/>
      <c r="L16" s="26"/>
      <c r="M16" s="91"/>
      <c r="N16" s="92"/>
      <c r="O16" s="92"/>
      <c r="P16" s="92"/>
    </row>
    <row r="17" spans="1:16" ht="16.5" x14ac:dyDescent="0.3">
      <c r="A17" s="3" t="s">
        <v>64</v>
      </c>
      <c r="B17" s="4" t="s">
        <v>1</v>
      </c>
      <c r="C17" s="4">
        <v>168</v>
      </c>
      <c r="D17" s="3" t="s">
        <v>57</v>
      </c>
      <c r="E17" s="58"/>
      <c r="F17" s="60"/>
      <c r="G17" s="60"/>
      <c r="I17" s="89" t="s">
        <v>223</v>
      </c>
      <c r="J17" s="26"/>
      <c r="K17" s="26"/>
      <c r="L17" s="26"/>
      <c r="M17" s="91"/>
      <c r="N17" s="92"/>
      <c r="O17" s="92"/>
      <c r="P17" s="92"/>
    </row>
    <row r="18" spans="1:16" ht="16.5" x14ac:dyDescent="0.3">
      <c r="A18" s="3" t="s">
        <v>99</v>
      </c>
      <c r="B18" s="4" t="s">
        <v>1</v>
      </c>
      <c r="C18" s="4">
        <v>330</v>
      </c>
      <c r="D18" s="3" t="s">
        <v>57</v>
      </c>
      <c r="E18" s="58"/>
      <c r="F18" s="60"/>
      <c r="G18" s="60"/>
      <c r="I18" s="91"/>
      <c r="J18" s="26"/>
      <c r="K18" s="26"/>
      <c r="L18" s="26"/>
      <c r="M18" s="91"/>
      <c r="N18" s="95"/>
      <c r="O18" s="92"/>
      <c r="P18" s="92"/>
    </row>
    <row r="19" spans="1:16" ht="18.75" x14ac:dyDescent="0.3">
      <c r="A19" s="3" t="s">
        <v>65</v>
      </c>
      <c r="B19" s="4" t="s">
        <v>1</v>
      </c>
      <c r="C19" s="38">
        <v>310</v>
      </c>
      <c r="D19" s="3" t="s">
        <v>57</v>
      </c>
      <c r="E19" s="58"/>
      <c r="F19" s="60"/>
      <c r="G19" s="60"/>
      <c r="I19" s="91" t="s">
        <v>198</v>
      </c>
      <c r="J19" s="26" t="s">
        <v>209</v>
      </c>
      <c r="K19" s="26" t="s">
        <v>1</v>
      </c>
      <c r="L19" s="26">
        <v>240</v>
      </c>
      <c r="M19" s="91" t="s">
        <v>9</v>
      </c>
      <c r="N19" s="96" t="s">
        <v>206</v>
      </c>
      <c r="O19" s="96"/>
      <c r="P19" s="96"/>
    </row>
    <row r="20" spans="1:16" ht="18.75" x14ac:dyDescent="0.3">
      <c r="A20" s="3" t="s">
        <v>102</v>
      </c>
      <c r="B20" s="4" t="s">
        <v>1</v>
      </c>
      <c r="C20" s="4">
        <v>338</v>
      </c>
      <c r="D20" s="3" t="s">
        <v>57</v>
      </c>
      <c r="E20" s="59" t="s">
        <v>71</v>
      </c>
      <c r="F20" s="60"/>
      <c r="G20" s="60"/>
      <c r="I20" s="91" t="s">
        <v>199</v>
      </c>
      <c r="J20" s="26" t="s">
        <v>210</v>
      </c>
      <c r="K20" s="26" t="s">
        <v>1</v>
      </c>
      <c r="L20" s="26">
        <v>16</v>
      </c>
      <c r="M20" s="91" t="s">
        <v>9</v>
      </c>
      <c r="N20" s="96" t="s">
        <v>206</v>
      </c>
      <c r="O20" s="96"/>
      <c r="P20" s="96"/>
    </row>
    <row r="21" spans="1:16" ht="16.5" x14ac:dyDescent="0.3">
      <c r="A21" s="3" t="s">
        <v>103</v>
      </c>
      <c r="B21" s="4" t="s">
        <v>1</v>
      </c>
      <c r="C21" s="4">
        <v>367</v>
      </c>
      <c r="D21" s="3" t="s">
        <v>57</v>
      </c>
      <c r="E21" s="58"/>
      <c r="F21" s="60"/>
      <c r="G21" s="60"/>
      <c r="I21" s="91" t="s">
        <v>227</v>
      </c>
      <c r="J21" s="26" t="s">
        <v>155</v>
      </c>
      <c r="K21" s="97" t="s">
        <v>1</v>
      </c>
      <c r="L21" s="98">
        <f>L19+L12</f>
        <v>250</v>
      </c>
      <c r="M21" s="91" t="s">
        <v>9</v>
      </c>
      <c r="N21" s="96"/>
      <c r="O21" s="96"/>
      <c r="P21" s="96"/>
    </row>
    <row r="22" spans="1:16" ht="16.5" x14ac:dyDescent="0.3">
      <c r="A22" s="3" t="s">
        <v>70</v>
      </c>
      <c r="B22" s="4" t="s">
        <v>1</v>
      </c>
      <c r="C22" s="4">
        <v>0.75</v>
      </c>
      <c r="D22" s="3"/>
      <c r="E22" s="58"/>
      <c r="F22" s="60"/>
      <c r="G22" s="60"/>
      <c r="I22" s="91" t="s">
        <v>228</v>
      </c>
      <c r="J22" s="26" t="s">
        <v>200</v>
      </c>
      <c r="K22" s="97" t="s">
        <v>1</v>
      </c>
      <c r="L22" s="26">
        <f>L20-L13</f>
        <v>14.5</v>
      </c>
      <c r="M22" s="91" t="s">
        <v>9</v>
      </c>
      <c r="N22" s="96"/>
      <c r="O22" s="96"/>
      <c r="P22" s="96"/>
    </row>
    <row r="23" spans="1:16" x14ac:dyDescent="0.25">
      <c r="A23" s="3"/>
      <c r="B23" s="4"/>
      <c r="C23" s="4"/>
      <c r="D23" s="3"/>
      <c r="E23" s="58"/>
      <c r="F23" s="60"/>
      <c r="G23" s="60"/>
      <c r="I23" s="91" t="s">
        <v>229</v>
      </c>
      <c r="J23" s="26" t="s">
        <v>17</v>
      </c>
      <c r="K23" s="97" t="s">
        <v>1</v>
      </c>
      <c r="L23" s="63">
        <f>(L21/L22)^(1/L15)</f>
        <v>4.1522739926869985</v>
      </c>
      <c r="M23" s="91"/>
      <c r="N23" s="96" t="s">
        <v>290</v>
      </c>
      <c r="O23" s="96"/>
      <c r="P23" s="96"/>
    </row>
    <row r="24" spans="1:16" ht="16.5" x14ac:dyDescent="0.3">
      <c r="A24" s="3" t="s">
        <v>135</v>
      </c>
      <c r="B24" s="4"/>
      <c r="C24" s="4"/>
      <c r="D24" s="3"/>
      <c r="E24" s="58"/>
      <c r="F24" s="60"/>
      <c r="G24" s="60"/>
      <c r="I24" s="91" t="s">
        <v>230</v>
      </c>
      <c r="J24" s="26" t="s">
        <v>202</v>
      </c>
      <c r="K24" s="97" t="s">
        <v>1</v>
      </c>
      <c r="L24" s="65">
        <f>L22*L23</f>
        <v>60.207972893961475</v>
      </c>
      <c r="M24" s="91" t="s">
        <v>9</v>
      </c>
      <c r="N24" s="96"/>
      <c r="O24" s="96"/>
      <c r="P24" s="96"/>
    </row>
    <row r="25" spans="1:16" ht="16.5" x14ac:dyDescent="0.3">
      <c r="A25" s="7" t="s">
        <v>137</v>
      </c>
      <c r="B25" s="4" t="s">
        <v>1</v>
      </c>
      <c r="C25" s="8" t="s">
        <v>140</v>
      </c>
      <c r="D25" s="3"/>
      <c r="E25" s="58"/>
      <c r="F25" s="60"/>
      <c r="G25" s="61" t="s">
        <v>136</v>
      </c>
      <c r="I25" s="91" t="s">
        <v>231</v>
      </c>
      <c r="J25" s="26" t="s">
        <v>203</v>
      </c>
      <c r="K25" s="97" t="s">
        <v>1</v>
      </c>
      <c r="L25" s="65">
        <f>L24+L13</f>
        <v>61.707972893961475</v>
      </c>
      <c r="M25" s="91" t="s">
        <v>9</v>
      </c>
      <c r="N25" s="96"/>
      <c r="O25" s="96"/>
      <c r="P25" s="96"/>
    </row>
    <row r="26" spans="1:16" x14ac:dyDescent="0.25">
      <c r="A26" s="7" t="s">
        <v>12</v>
      </c>
      <c r="B26" s="4" t="s">
        <v>1</v>
      </c>
      <c r="C26" s="10" t="s">
        <v>154</v>
      </c>
      <c r="D26" s="3"/>
      <c r="E26" s="58"/>
      <c r="F26" s="60"/>
      <c r="G26" s="61" t="s">
        <v>138</v>
      </c>
      <c r="I26" s="91"/>
      <c r="J26" s="26"/>
      <c r="K26" s="97"/>
      <c r="L26" s="26"/>
      <c r="M26" s="91"/>
      <c r="N26" s="96"/>
      <c r="O26" s="96"/>
      <c r="P26" s="96"/>
    </row>
    <row r="27" spans="1:16" x14ac:dyDescent="0.25">
      <c r="A27" s="43" t="s">
        <v>132</v>
      </c>
      <c r="B27" s="44"/>
      <c r="C27" s="44"/>
      <c r="D27" s="44"/>
      <c r="E27" s="58"/>
      <c r="F27" s="60"/>
      <c r="G27" s="60"/>
      <c r="I27" s="89" t="s">
        <v>222</v>
      </c>
      <c r="J27" s="26"/>
      <c r="K27" s="97"/>
      <c r="L27" s="26"/>
      <c r="M27" s="91"/>
      <c r="N27" s="96"/>
      <c r="O27" s="96"/>
      <c r="P27" s="96"/>
    </row>
    <row r="28" spans="1:16" ht="16.5" x14ac:dyDescent="0.3">
      <c r="A28" s="7" t="s">
        <v>80</v>
      </c>
      <c r="B28" s="4" t="s">
        <v>1</v>
      </c>
      <c r="C28" s="10" t="s">
        <v>133</v>
      </c>
      <c r="D28" s="3"/>
      <c r="E28" s="58"/>
      <c r="F28" s="60"/>
      <c r="G28" s="61"/>
      <c r="I28" s="91"/>
      <c r="J28" s="26"/>
      <c r="K28" s="97"/>
      <c r="L28" s="26"/>
      <c r="M28" s="91"/>
      <c r="N28" s="96"/>
      <c r="O28" s="96"/>
      <c r="P28" s="96"/>
    </row>
    <row r="29" spans="1:16" ht="16.5" x14ac:dyDescent="0.3">
      <c r="A29" s="3" t="s">
        <v>150</v>
      </c>
      <c r="B29" s="4"/>
      <c r="C29" s="4"/>
      <c r="D29" s="3"/>
      <c r="E29" s="58"/>
      <c r="F29" s="60"/>
      <c r="G29" s="60"/>
      <c r="I29" s="99" t="s">
        <v>219</v>
      </c>
      <c r="J29" s="26" t="s">
        <v>204</v>
      </c>
      <c r="K29" s="97" t="s">
        <v>1</v>
      </c>
      <c r="L29" s="55">
        <v>310</v>
      </c>
      <c r="M29" s="91" t="s">
        <v>57</v>
      </c>
      <c r="N29" s="96" t="s">
        <v>206</v>
      </c>
      <c r="O29" s="96"/>
      <c r="P29" s="96"/>
    </row>
    <row r="30" spans="1:16" ht="16.5" x14ac:dyDescent="0.3">
      <c r="A30" s="7" t="s">
        <v>100</v>
      </c>
      <c r="B30" s="4" t="s">
        <v>1</v>
      </c>
      <c r="C30" s="10" t="s">
        <v>101</v>
      </c>
      <c r="D30" s="3"/>
      <c r="E30" s="58"/>
      <c r="F30" s="60"/>
      <c r="G30" s="61" t="s">
        <v>134</v>
      </c>
      <c r="I30" s="99" t="s">
        <v>211</v>
      </c>
      <c r="J30" s="26" t="s">
        <v>193</v>
      </c>
      <c r="K30" s="97" t="s">
        <v>1</v>
      </c>
      <c r="L30" s="55">
        <v>168</v>
      </c>
      <c r="M30" s="91" t="s">
        <v>57</v>
      </c>
      <c r="N30" s="96" t="s">
        <v>206</v>
      </c>
      <c r="O30" s="96"/>
      <c r="P30" s="96"/>
    </row>
    <row r="31" spans="1:16" ht="16.5" x14ac:dyDescent="0.3">
      <c r="A31" s="66" t="s">
        <v>139</v>
      </c>
      <c r="B31" s="4"/>
      <c r="C31" s="10"/>
      <c r="D31" s="3"/>
      <c r="E31" s="58"/>
      <c r="F31" s="60"/>
      <c r="G31" s="61"/>
      <c r="I31" s="91" t="s">
        <v>224</v>
      </c>
      <c r="J31" s="26" t="s">
        <v>205</v>
      </c>
      <c r="K31" s="97" t="s">
        <v>1</v>
      </c>
      <c r="L31" s="55">
        <f>L8*10^6/(L29-L30)</f>
        <v>176056.338028169</v>
      </c>
      <c r="M31" s="91" t="s">
        <v>66</v>
      </c>
      <c r="N31" s="96"/>
      <c r="O31" s="96"/>
      <c r="P31" s="96"/>
    </row>
    <row r="32" spans="1:16" ht="16.5" x14ac:dyDescent="0.3">
      <c r="A32" s="42" t="s">
        <v>58</v>
      </c>
      <c r="B32" s="42"/>
      <c r="C32" s="12"/>
      <c r="D32" s="12"/>
      <c r="E32" s="58"/>
      <c r="F32" s="59"/>
      <c r="G32" s="60"/>
      <c r="I32" s="91" t="s">
        <v>220</v>
      </c>
      <c r="J32" s="26" t="s">
        <v>207</v>
      </c>
      <c r="K32" s="97" t="s">
        <v>1</v>
      </c>
      <c r="L32" s="55">
        <v>330</v>
      </c>
      <c r="M32" s="91" t="s">
        <v>57</v>
      </c>
      <c r="N32" s="96" t="s">
        <v>206</v>
      </c>
      <c r="O32" s="96"/>
      <c r="P32" s="96"/>
    </row>
    <row r="33" spans="1:16" ht="18.75" x14ac:dyDescent="0.3">
      <c r="A33" s="13" t="s">
        <v>111</v>
      </c>
      <c r="B33" s="12" t="s">
        <v>1</v>
      </c>
      <c r="C33" s="45" t="s">
        <v>112</v>
      </c>
      <c r="D33" s="12" t="s">
        <v>1</v>
      </c>
      <c r="E33" s="12">
        <f>C15-C13</f>
        <v>14.5</v>
      </c>
      <c r="F33" s="45" t="s">
        <v>9</v>
      </c>
      <c r="G33" s="9"/>
      <c r="I33" s="99" t="s">
        <v>221</v>
      </c>
      <c r="J33" s="26" t="s">
        <v>192</v>
      </c>
      <c r="K33" s="97" t="s">
        <v>1</v>
      </c>
      <c r="L33" s="55">
        <v>230</v>
      </c>
      <c r="M33" s="91" t="s">
        <v>57</v>
      </c>
      <c r="N33" s="96" t="s">
        <v>206</v>
      </c>
      <c r="O33" s="96"/>
      <c r="P33" s="96"/>
    </row>
    <row r="34" spans="1:16" ht="15" customHeight="1" x14ac:dyDescent="0.3">
      <c r="A34" s="42" t="s">
        <v>151</v>
      </c>
      <c r="B34" s="42"/>
      <c r="C34" s="12"/>
      <c r="D34" s="12"/>
      <c r="E34" s="12"/>
      <c r="F34" s="45"/>
      <c r="G34" s="3"/>
      <c r="I34" s="91" t="s">
        <v>225</v>
      </c>
      <c r="J34" s="26" t="s">
        <v>208</v>
      </c>
      <c r="K34" s="97" t="s">
        <v>1</v>
      </c>
      <c r="L34" s="55">
        <f>L10*10^6/(L32-L33)</f>
        <v>100000</v>
      </c>
      <c r="M34" s="91" t="s">
        <v>66</v>
      </c>
      <c r="N34" s="96"/>
      <c r="O34" s="96"/>
      <c r="P34" s="96"/>
    </row>
    <row r="35" spans="1:16" ht="18.75" x14ac:dyDescent="0.3">
      <c r="A35" s="35" t="s">
        <v>291</v>
      </c>
      <c r="B35" s="33" t="s">
        <v>1</v>
      </c>
      <c r="C35" s="42" t="s">
        <v>212</v>
      </c>
      <c r="D35" s="33" t="s">
        <v>1</v>
      </c>
      <c r="E35" s="33">
        <f>C14+10</f>
        <v>250</v>
      </c>
      <c r="F35" s="42" t="s">
        <v>9</v>
      </c>
      <c r="G35" s="9"/>
      <c r="I35" s="91"/>
      <c r="J35" s="26"/>
      <c r="K35" s="97"/>
      <c r="L35" s="55"/>
      <c r="M35" s="91"/>
      <c r="N35" s="96"/>
      <c r="O35" s="96"/>
      <c r="P35" s="96"/>
    </row>
    <row r="36" spans="1:16" ht="16.5" x14ac:dyDescent="0.3">
      <c r="A36" s="45" t="s">
        <v>60</v>
      </c>
      <c r="B36" s="45"/>
      <c r="C36" s="45"/>
      <c r="D36" s="12"/>
      <c r="E36" s="12"/>
      <c r="F36" s="45"/>
      <c r="G36" s="9"/>
      <c r="I36" s="91" t="s">
        <v>226</v>
      </c>
      <c r="J36" s="26" t="s">
        <v>292</v>
      </c>
      <c r="K36" s="97" t="s">
        <v>1</v>
      </c>
      <c r="L36" s="55">
        <f>ROUND((L31*(L32-L30))/(L32-L33),-1)</f>
        <v>285210</v>
      </c>
      <c r="M36" s="91" t="s">
        <v>66</v>
      </c>
      <c r="N36" s="96"/>
      <c r="O36" s="96"/>
      <c r="P36" s="96"/>
    </row>
    <row r="37" spans="1:16" ht="18.75" x14ac:dyDescent="0.3">
      <c r="A37" s="13" t="s">
        <v>17</v>
      </c>
      <c r="B37" s="12" t="s">
        <v>1</v>
      </c>
      <c r="C37" s="45" t="s">
        <v>113</v>
      </c>
      <c r="D37" s="12" t="s">
        <v>1</v>
      </c>
      <c r="E37" s="47">
        <f>(E35/E33)^(1/2)</f>
        <v>4.1522739926869985</v>
      </c>
      <c r="F37" s="45"/>
      <c r="G37" s="9"/>
      <c r="I37" s="91"/>
      <c r="J37" s="26"/>
      <c r="K37" s="97"/>
      <c r="L37" s="26"/>
      <c r="M37" s="91"/>
      <c r="N37" s="96"/>
      <c r="O37" s="96"/>
      <c r="P37" s="96"/>
    </row>
    <row r="38" spans="1:16" x14ac:dyDescent="0.25">
      <c r="A38" s="45" t="s">
        <v>59</v>
      </c>
      <c r="B38" s="45"/>
      <c r="C38" s="12"/>
      <c r="D38" s="11"/>
      <c r="E38" s="12"/>
      <c r="F38" s="45"/>
      <c r="G38" s="3"/>
      <c r="I38" s="89" t="s">
        <v>241</v>
      </c>
      <c r="J38" s="26"/>
      <c r="K38" s="97"/>
      <c r="L38" s="26"/>
      <c r="M38" s="91"/>
      <c r="N38" s="96"/>
      <c r="O38" s="96"/>
      <c r="P38" s="96"/>
    </row>
    <row r="39" spans="1:16" ht="16.5" x14ac:dyDescent="0.3">
      <c r="A39" s="13" t="s">
        <v>114</v>
      </c>
      <c r="B39" s="12" t="s">
        <v>1</v>
      </c>
      <c r="C39" s="45" t="s">
        <v>115</v>
      </c>
      <c r="D39" s="12" t="s">
        <v>1</v>
      </c>
      <c r="E39" s="48">
        <f>E33*E37</f>
        <v>60.207972893961475</v>
      </c>
      <c r="F39" s="45" t="s">
        <v>9</v>
      </c>
      <c r="G39" s="3"/>
      <c r="I39" s="91" t="s">
        <v>232</v>
      </c>
      <c r="J39" s="26" t="s">
        <v>233</v>
      </c>
      <c r="K39" s="97" t="s">
        <v>1</v>
      </c>
      <c r="L39" s="26">
        <v>0.92500000000000004</v>
      </c>
      <c r="M39" s="91" t="s">
        <v>234</v>
      </c>
      <c r="N39" s="96" t="s">
        <v>206</v>
      </c>
      <c r="O39" s="96"/>
      <c r="P39" s="96"/>
    </row>
    <row r="40" spans="1:16" ht="16.5" x14ac:dyDescent="0.3">
      <c r="A40" s="45" t="s">
        <v>61</v>
      </c>
      <c r="B40" s="45"/>
      <c r="C40" s="45"/>
      <c r="D40" s="12"/>
      <c r="E40" s="12"/>
      <c r="F40" s="45"/>
      <c r="G40" s="9"/>
      <c r="I40" s="91" t="s">
        <v>235</v>
      </c>
      <c r="J40" s="26" t="s">
        <v>236</v>
      </c>
      <c r="K40" s="97" t="s">
        <v>1</v>
      </c>
      <c r="L40" s="26">
        <v>338</v>
      </c>
      <c r="M40" s="91" t="s">
        <v>57</v>
      </c>
      <c r="N40" s="96" t="s">
        <v>206</v>
      </c>
      <c r="O40" s="96"/>
      <c r="P40" s="96"/>
    </row>
    <row r="41" spans="1:16" ht="16.5" x14ac:dyDescent="0.3">
      <c r="A41" s="13" t="s">
        <v>116</v>
      </c>
      <c r="B41" s="12" t="s">
        <v>1</v>
      </c>
      <c r="C41" s="45" t="s">
        <v>117</v>
      </c>
      <c r="D41" s="12" t="s">
        <v>1</v>
      </c>
      <c r="E41" s="48">
        <f>E39+2</f>
        <v>62.207972893961475</v>
      </c>
      <c r="F41" s="45" t="s">
        <v>9</v>
      </c>
      <c r="G41" s="9"/>
      <c r="I41" s="91"/>
      <c r="J41" s="26"/>
      <c r="K41" s="97"/>
      <c r="L41" s="26"/>
      <c r="M41" s="91"/>
      <c r="N41" s="96"/>
      <c r="O41" s="96"/>
      <c r="P41" s="96"/>
    </row>
    <row r="42" spans="1:16" ht="16.5" x14ac:dyDescent="0.3">
      <c r="A42" s="45" t="s">
        <v>67</v>
      </c>
      <c r="B42" s="45"/>
      <c r="C42" s="12"/>
      <c r="D42" s="11"/>
      <c r="E42" s="12"/>
      <c r="F42" s="45"/>
      <c r="G42" s="3"/>
      <c r="I42" s="91" t="s">
        <v>239</v>
      </c>
      <c r="J42" s="94" t="s">
        <v>240</v>
      </c>
      <c r="K42" s="97" t="s">
        <v>1</v>
      </c>
      <c r="L42" s="26">
        <f>L40-L29</f>
        <v>28</v>
      </c>
      <c r="M42" s="91" t="s">
        <v>57</v>
      </c>
      <c r="N42" s="96"/>
      <c r="O42" s="96"/>
      <c r="P42" s="96"/>
    </row>
    <row r="43" spans="1:16" ht="16.5" x14ac:dyDescent="0.3">
      <c r="A43" s="13" t="s">
        <v>118</v>
      </c>
      <c r="B43" s="12" t="s">
        <v>1</v>
      </c>
      <c r="C43" s="45" t="s">
        <v>119</v>
      </c>
      <c r="D43" s="12" t="s">
        <v>1</v>
      </c>
      <c r="E43" s="49">
        <f>C8*1000000/(C19-C17)</f>
        <v>176056.338028169</v>
      </c>
      <c r="F43" s="45" t="s">
        <v>66</v>
      </c>
      <c r="G43" s="3"/>
      <c r="I43" s="91" t="s">
        <v>244</v>
      </c>
      <c r="J43" s="26" t="s">
        <v>245</v>
      </c>
      <c r="K43" s="97" t="s">
        <v>1</v>
      </c>
      <c r="L43" s="55">
        <f>L42*L31/L14</f>
        <v>49295774.647887319</v>
      </c>
      <c r="M43" s="91" t="s">
        <v>289</v>
      </c>
      <c r="N43" s="96" t="s">
        <v>246</v>
      </c>
      <c r="O43" s="96"/>
      <c r="P43" s="96"/>
    </row>
    <row r="44" spans="1:16" ht="16.5" x14ac:dyDescent="0.3">
      <c r="A44" s="45" t="s">
        <v>68</v>
      </c>
      <c r="B44" s="45"/>
      <c r="C44" s="12"/>
      <c r="D44" s="11"/>
      <c r="E44" s="12"/>
      <c r="F44" s="45"/>
      <c r="G44" s="3"/>
      <c r="I44" s="91" t="s">
        <v>242</v>
      </c>
      <c r="J44" s="26" t="s">
        <v>243</v>
      </c>
      <c r="K44" s="97" t="s">
        <v>1</v>
      </c>
      <c r="L44" s="55">
        <f>L42*L31/(L14*2544.4)</f>
        <v>19374.223647180992</v>
      </c>
      <c r="M44" s="91" t="s">
        <v>73</v>
      </c>
      <c r="N44" s="96" t="s">
        <v>247</v>
      </c>
      <c r="O44" s="96"/>
      <c r="P44" s="96"/>
    </row>
    <row r="45" spans="1:16" ht="16.5" x14ac:dyDescent="0.3">
      <c r="A45" s="13" t="s">
        <v>120</v>
      </c>
      <c r="B45" s="12" t="s">
        <v>1</v>
      </c>
      <c r="C45" s="45" t="s">
        <v>121</v>
      </c>
      <c r="D45" s="12" t="s">
        <v>1</v>
      </c>
      <c r="E45" s="49">
        <f>C10*1000000/(C18-C16)</f>
        <v>100000</v>
      </c>
      <c r="F45" s="45" t="s">
        <v>66</v>
      </c>
      <c r="G45" s="3"/>
      <c r="I45" s="91"/>
      <c r="J45" s="26"/>
      <c r="K45" s="97"/>
      <c r="L45" s="65"/>
      <c r="M45" s="91"/>
      <c r="N45" s="96"/>
      <c r="O45" s="96"/>
      <c r="P45" s="96"/>
    </row>
    <row r="46" spans="1:16" ht="16.5" x14ac:dyDescent="0.3">
      <c r="A46" s="34" t="s">
        <v>74</v>
      </c>
      <c r="B46" s="33"/>
      <c r="C46" s="33"/>
      <c r="D46" s="33"/>
      <c r="E46" s="50"/>
      <c r="F46" s="42"/>
      <c r="G46" s="3"/>
      <c r="I46" s="91" t="s">
        <v>248</v>
      </c>
      <c r="J46" s="26" t="s">
        <v>249</v>
      </c>
      <c r="K46" s="97" t="s">
        <v>1</v>
      </c>
      <c r="L46" s="55">
        <f>L42/L14+L29</f>
        <v>590</v>
      </c>
      <c r="M46" s="91" t="s">
        <v>57</v>
      </c>
      <c r="N46" s="96" t="s">
        <v>264</v>
      </c>
      <c r="O46" s="96"/>
      <c r="P46" s="96"/>
    </row>
    <row r="47" spans="1:16" ht="16.5" x14ac:dyDescent="0.3">
      <c r="A47" s="35" t="s">
        <v>213</v>
      </c>
      <c r="B47" s="33" t="s">
        <v>1</v>
      </c>
      <c r="C47" s="42" t="s">
        <v>214</v>
      </c>
      <c r="D47" s="33"/>
      <c r="E47" s="50"/>
      <c r="F47" s="42"/>
      <c r="G47" s="3"/>
      <c r="I47" s="91" t="s">
        <v>250</v>
      </c>
      <c r="J47" s="26" t="s">
        <v>251</v>
      </c>
      <c r="K47" s="97" t="s">
        <v>1</v>
      </c>
      <c r="L47" s="55">
        <f>L31+(L36-(L31-L34))</f>
        <v>385210</v>
      </c>
      <c r="M47" s="91" t="s">
        <v>66</v>
      </c>
      <c r="N47" s="96"/>
      <c r="O47" s="96"/>
      <c r="P47" s="96"/>
    </row>
    <row r="48" spans="1:16" ht="16.5" x14ac:dyDescent="0.3">
      <c r="A48" s="35" t="s">
        <v>215</v>
      </c>
      <c r="B48" s="33" t="s">
        <v>1</v>
      </c>
      <c r="C48" s="36"/>
      <c r="D48" s="33" t="s">
        <v>1</v>
      </c>
      <c r="E48" s="51">
        <f>ROUND((E43*(C18-C17))/(C18-C16),-1)</f>
        <v>285210</v>
      </c>
      <c r="F48" s="42" t="s">
        <v>66</v>
      </c>
      <c r="G48" s="3"/>
      <c r="I48" s="91" t="s">
        <v>252</v>
      </c>
      <c r="J48" s="26" t="s">
        <v>253</v>
      </c>
      <c r="K48" s="97" t="s">
        <v>1</v>
      </c>
      <c r="L48" s="55">
        <f>(L46*L31+L32*(L47-L31))/L47</f>
        <v>448.83037275076958</v>
      </c>
      <c r="M48" s="91" t="s">
        <v>57</v>
      </c>
      <c r="N48" s="96"/>
      <c r="O48" s="96"/>
      <c r="P48" s="96"/>
    </row>
    <row r="49" spans="1:16" ht="16.5" x14ac:dyDescent="0.3">
      <c r="A49" s="11" t="s">
        <v>69</v>
      </c>
      <c r="B49" s="12"/>
      <c r="C49" s="12"/>
      <c r="D49" s="12"/>
      <c r="E49" s="48"/>
      <c r="F49" s="45"/>
      <c r="G49" s="3"/>
      <c r="I49" s="91" t="s">
        <v>237</v>
      </c>
      <c r="J49" s="26" t="s">
        <v>238</v>
      </c>
      <c r="K49" s="97" t="s">
        <v>1</v>
      </c>
      <c r="L49" s="55">
        <v>367</v>
      </c>
      <c r="M49" s="91" t="s">
        <v>57</v>
      </c>
      <c r="N49" s="96" t="s">
        <v>206</v>
      </c>
      <c r="O49" s="96"/>
      <c r="P49" s="96"/>
    </row>
    <row r="50" spans="1:16" ht="16.5" x14ac:dyDescent="0.3">
      <c r="A50" s="16" t="s">
        <v>122</v>
      </c>
      <c r="B50" s="12" t="s">
        <v>1</v>
      </c>
      <c r="C50" s="45" t="s">
        <v>216</v>
      </c>
      <c r="D50" s="12" t="s">
        <v>1</v>
      </c>
      <c r="E50" s="48">
        <f>C20-C19</f>
        <v>28</v>
      </c>
      <c r="F50" s="45" t="s">
        <v>57</v>
      </c>
      <c r="G50" s="3"/>
      <c r="I50" s="91" t="s">
        <v>254</v>
      </c>
      <c r="J50" s="94" t="s">
        <v>255</v>
      </c>
      <c r="K50" s="97" t="s">
        <v>1</v>
      </c>
      <c r="L50" s="55">
        <f>L49-L48</f>
        <v>-81.830372750769584</v>
      </c>
      <c r="M50" s="91" t="s">
        <v>57</v>
      </c>
      <c r="N50" s="96"/>
      <c r="O50" s="96"/>
      <c r="P50" s="96"/>
    </row>
    <row r="51" spans="1:16" ht="16.5" x14ac:dyDescent="0.3">
      <c r="A51" s="45" t="s">
        <v>72</v>
      </c>
      <c r="B51" s="45"/>
      <c r="C51" s="12"/>
      <c r="D51" s="12"/>
      <c r="E51" s="48"/>
      <c r="F51" s="45"/>
      <c r="G51" s="3"/>
      <c r="I51" s="91" t="s">
        <v>256</v>
      </c>
      <c r="J51" s="26" t="s">
        <v>245</v>
      </c>
      <c r="K51" s="97" t="s">
        <v>1</v>
      </c>
      <c r="L51" s="55">
        <f>L50*L47/L14</f>
        <v>-315218778.87323952</v>
      </c>
      <c r="M51" s="91" t="s">
        <v>289</v>
      </c>
      <c r="N51" s="96" t="s">
        <v>246</v>
      </c>
      <c r="O51" s="96"/>
      <c r="P51" s="96"/>
    </row>
    <row r="52" spans="1:16" ht="16.5" x14ac:dyDescent="0.3">
      <c r="A52" s="13" t="s">
        <v>123</v>
      </c>
      <c r="B52" s="12" t="s">
        <v>1</v>
      </c>
      <c r="C52" s="15" t="s">
        <v>153</v>
      </c>
      <c r="D52" s="12" t="s">
        <v>1</v>
      </c>
      <c r="E52" s="49">
        <f>E50/C22*E43/2544.4</f>
        <v>2583.2298196241327</v>
      </c>
      <c r="F52" s="45" t="s">
        <v>73</v>
      </c>
      <c r="G52" s="3"/>
      <c r="I52" s="91" t="s">
        <v>257</v>
      </c>
      <c r="J52" s="26" t="s">
        <v>243</v>
      </c>
      <c r="K52" s="97" t="s">
        <v>1</v>
      </c>
      <c r="L52" s="55">
        <f>L51/2544.4</f>
        <v>-123887.27357068051</v>
      </c>
      <c r="M52" s="91" t="s">
        <v>73</v>
      </c>
      <c r="N52" s="96" t="s">
        <v>247</v>
      </c>
      <c r="O52" s="96"/>
      <c r="P52" s="96"/>
    </row>
    <row r="53" spans="1:16" x14ac:dyDescent="0.25">
      <c r="A53" s="45" t="s">
        <v>76</v>
      </c>
      <c r="B53" s="45"/>
      <c r="C53" s="12"/>
      <c r="D53" s="12"/>
      <c r="E53" s="48"/>
      <c r="F53" s="45"/>
      <c r="G53" s="3"/>
      <c r="I53" s="91"/>
      <c r="J53" s="26"/>
      <c r="K53" s="97"/>
      <c r="L53" s="55"/>
      <c r="M53" s="91"/>
      <c r="N53" s="96"/>
      <c r="O53" s="96"/>
      <c r="P53" s="96"/>
    </row>
    <row r="54" spans="1:16" ht="16.5" x14ac:dyDescent="0.3">
      <c r="A54" s="13" t="s">
        <v>124</v>
      </c>
      <c r="B54" s="12" t="s">
        <v>1</v>
      </c>
      <c r="C54" s="15" t="s">
        <v>217</v>
      </c>
      <c r="D54" s="12" t="s">
        <v>1</v>
      </c>
      <c r="E54" s="48">
        <f>E50/C22+C19</f>
        <v>347.33333333333331</v>
      </c>
      <c r="F54" s="45" t="s">
        <v>57</v>
      </c>
      <c r="G54" s="3"/>
      <c r="I54" s="91" t="s">
        <v>258</v>
      </c>
      <c r="J54" s="26" t="s">
        <v>259</v>
      </c>
      <c r="K54" s="97" t="s">
        <v>1</v>
      </c>
      <c r="L54" s="55">
        <f>L52+L44</f>
        <v>-104513.04992349952</v>
      </c>
      <c r="M54" s="91" t="s">
        <v>73</v>
      </c>
      <c r="N54" s="96"/>
      <c r="O54" s="96"/>
      <c r="P54" s="96"/>
    </row>
    <row r="55" spans="1:16" ht="16.5" x14ac:dyDescent="0.3">
      <c r="A55" s="11" t="s">
        <v>75</v>
      </c>
      <c r="B55" s="12"/>
      <c r="C55" s="12"/>
      <c r="D55" s="12"/>
      <c r="E55" s="48"/>
      <c r="F55" s="45"/>
      <c r="G55" s="3"/>
      <c r="I55" s="91" t="s">
        <v>260</v>
      </c>
      <c r="J55" s="26" t="s">
        <v>261</v>
      </c>
      <c r="K55" s="97" t="s">
        <v>1</v>
      </c>
      <c r="L55" s="55">
        <f>L50/L14+L48</f>
        <v>-369.47335475692626</v>
      </c>
      <c r="M55" s="91" t="s">
        <v>57</v>
      </c>
      <c r="N55" s="96" t="s">
        <v>264</v>
      </c>
      <c r="O55" s="96"/>
      <c r="P55" s="96"/>
    </row>
    <row r="56" spans="1:16" ht="16.5" x14ac:dyDescent="0.3">
      <c r="A56" s="13" t="s">
        <v>125</v>
      </c>
      <c r="B56" s="12" t="s">
        <v>1</v>
      </c>
      <c r="C56" s="45" t="s">
        <v>126</v>
      </c>
      <c r="D56" s="12" t="s">
        <v>1</v>
      </c>
      <c r="E56" s="51">
        <f>E43+E48-(E43-E45)</f>
        <v>385210</v>
      </c>
      <c r="F56" s="45" t="s">
        <v>66</v>
      </c>
      <c r="G56" s="3"/>
      <c r="I56" s="91"/>
      <c r="J56" s="26"/>
      <c r="K56" s="97"/>
      <c r="L56" s="26"/>
      <c r="M56" s="91"/>
      <c r="N56" s="96"/>
      <c r="O56" s="96"/>
      <c r="P56" s="96"/>
    </row>
    <row r="57" spans="1:16" ht="16.5" x14ac:dyDescent="0.3">
      <c r="A57" s="45" t="s">
        <v>77</v>
      </c>
      <c r="B57" s="45"/>
      <c r="C57" s="12"/>
      <c r="D57" s="12"/>
      <c r="E57" s="48"/>
      <c r="F57" s="45"/>
      <c r="G57" s="3"/>
      <c r="I57" s="91" t="s">
        <v>262</v>
      </c>
      <c r="J57" s="26" t="s">
        <v>100</v>
      </c>
      <c r="K57" s="97" t="s">
        <v>1</v>
      </c>
      <c r="L57" s="64">
        <f>(L55-L33)*L47/1000000</f>
        <v>-230.92313098591558</v>
      </c>
      <c r="M57" s="91" t="s">
        <v>265</v>
      </c>
      <c r="N57" s="96" t="s">
        <v>263</v>
      </c>
      <c r="O57" s="96"/>
      <c r="P57" s="96"/>
    </row>
    <row r="58" spans="1:16" ht="16.5" x14ac:dyDescent="0.3">
      <c r="A58" s="13" t="s">
        <v>127</v>
      </c>
      <c r="B58" s="12" t="s">
        <v>1</v>
      </c>
      <c r="C58" s="45" t="s">
        <v>152</v>
      </c>
      <c r="D58" s="12" t="s">
        <v>1</v>
      </c>
      <c r="E58" s="49">
        <f>(E54*E43+C18*(E48-(E43-E45)))/E56</f>
        <v>337.92202485005129</v>
      </c>
      <c r="F58" s="45" t="s">
        <v>57</v>
      </c>
      <c r="G58" s="3"/>
      <c r="I58" s="91"/>
      <c r="J58" s="26"/>
      <c r="K58" s="97"/>
      <c r="L58" s="26"/>
      <c r="M58" s="91"/>
      <c r="N58" s="96"/>
      <c r="O58" s="96"/>
      <c r="P58" s="96"/>
    </row>
    <row r="59" spans="1:16" x14ac:dyDescent="0.25">
      <c r="A59" s="11" t="s">
        <v>78</v>
      </c>
      <c r="B59" s="12"/>
      <c r="C59" s="12"/>
      <c r="D59" s="12"/>
      <c r="E59" s="48"/>
      <c r="F59" s="45"/>
      <c r="G59" s="3"/>
      <c r="I59" s="100"/>
      <c r="J59" s="101"/>
      <c r="K59" s="102"/>
      <c r="L59" s="101"/>
      <c r="M59" s="100"/>
      <c r="N59" s="103"/>
      <c r="O59" s="103"/>
      <c r="P59" s="103"/>
    </row>
    <row r="60" spans="1:16" ht="16.5" x14ac:dyDescent="0.3">
      <c r="A60" s="16" t="s">
        <v>128</v>
      </c>
      <c r="B60" s="12" t="s">
        <v>1</v>
      </c>
      <c r="C60" s="45" t="s">
        <v>129</v>
      </c>
      <c r="D60" s="12" t="s">
        <v>1</v>
      </c>
      <c r="E60" s="48">
        <f>C21-E58</f>
        <v>29.077975149948713</v>
      </c>
      <c r="F60" s="45" t="s">
        <v>57</v>
      </c>
      <c r="G60" s="3"/>
      <c r="I60" s="100"/>
      <c r="J60" s="101"/>
      <c r="K60" s="102"/>
      <c r="L60" s="101"/>
      <c r="M60" s="100"/>
      <c r="N60" s="103"/>
      <c r="O60" s="103"/>
      <c r="P60" s="103"/>
    </row>
    <row r="61" spans="1:16" x14ac:dyDescent="0.25">
      <c r="A61" s="45" t="s">
        <v>79</v>
      </c>
      <c r="B61" s="45"/>
      <c r="C61" s="12"/>
      <c r="D61" s="12"/>
      <c r="E61" s="48"/>
      <c r="F61" s="45"/>
      <c r="G61" s="3"/>
      <c r="I61" s="100"/>
      <c r="J61" s="101"/>
      <c r="K61" s="102"/>
      <c r="L61" s="101"/>
      <c r="M61" s="100"/>
      <c r="N61" s="103"/>
      <c r="O61" s="103"/>
      <c r="P61" s="103"/>
    </row>
    <row r="62" spans="1:16" ht="16.5" x14ac:dyDescent="0.3">
      <c r="A62" s="13" t="s">
        <v>130</v>
      </c>
      <c r="B62" s="12" t="s">
        <v>1</v>
      </c>
      <c r="C62" s="15" t="s">
        <v>131</v>
      </c>
      <c r="D62" s="12" t="s">
        <v>1</v>
      </c>
      <c r="E62" s="49">
        <f>E60/C22*E56/2544.4</f>
        <v>5869.6886273184209</v>
      </c>
      <c r="F62" s="45" t="s">
        <v>73</v>
      </c>
      <c r="G62" s="3"/>
      <c r="I62" s="100"/>
      <c r="J62" s="101"/>
      <c r="K62" s="102"/>
      <c r="L62" s="101"/>
      <c r="M62" s="100"/>
      <c r="N62" s="103"/>
      <c r="O62" s="103"/>
      <c r="P62" s="103"/>
    </row>
    <row r="63" spans="1:16" ht="17.25" x14ac:dyDescent="0.3">
      <c r="A63" s="17" t="s">
        <v>80</v>
      </c>
      <c r="B63" s="18" t="s">
        <v>1</v>
      </c>
      <c r="C63" s="19" t="s">
        <v>143</v>
      </c>
      <c r="D63" s="18" t="s">
        <v>1</v>
      </c>
      <c r="E63" s="52">
        <f>E62+E52</f>
        <v>8452.9184469425527</v>
      </c>
      <c r="F63" s="19" t="s">
        <v>73</v>
      </c>
      <c r="G63" s="3"/>
      <c r="I63" s="100"/>
      <c r="J63" s="101"/>
      <c r="K63" s="102"/>
      <c r="L63" s="101"/>
      <c r="M63" s="100"/>
      <c r="N63" s="103"/>
      <c r="O63" s="103"/>
      <c r="P63" s="103"/>
    </row>
    <row r="64" spans="1:16" x14ac:dyDescent="0.25">
      <c r="A64" s="45" t="s">
        <v>109</v>
      </c>
      <c r="B64" s="45"/>
      <c r="C64" s="12"/>
      <c r="D64" s="12"/>
      <c r="E64" s="48"/>
      <c r="F64" s="45"/>
      <c r="G64" s="22"/>
      <c r="I64" s="100"/>
      <c r="J64" s="101"/>
      <c r="K64" s="102"/>
      <c r="L64" s="101"/>
      <c r="M64" s="100"/>
      <c r="N64" s="103"/>
      <c r="O64" s="103"/>
      <c r="P64" s="103"/>
    </row>
    <row r="65" spans="1:16" ht="16.5" x14ac:dyDescent="0.3">
      <c r="A65" s="13" t="s">
        <v>110</v>
      </c>
      <c r="B65" s="12" t="s">
        <v>1</v>
      </c>
      <c r="C65" s="15" t="s">
        <v>218</v>
      </c>
      <c r="D65" s="12" t="s">
        <v>1</v>
      </c>
      <c r="E65" s="48">
        <f>E60/C22+E58</f>
        <v>376.69265838331626</v>
      </c>
      <c r="F65" s="45" t="s">
        <v>57</v>
      </c>
      <c r="G65" s="22"/>
      <c r="I65" s="100"/>
      <c r="J65" s="101"/>
      <c r="K65" s="102"/>
      <c r="L65" s="101"/>
      <c r="M65" s="100"/>
      <c r="N65" s="103"/>
      <c r="O65" s="103"/>
      <c r="P65" s="103"/>
    </row>
    <row r="66" spans="1:16" x14ac:dyDescent="0.25">
      <c r="A66" s="19" t="s">
        <v>81</v>
      </c>
      <c r="B66" s="18"/>
      <c r="C66" s="18"/>
      <c r="D66" s="18"/>
      <c r="E66" s="53"/>
      <c r="F66" s="19"/>
      <c r="G66" s="24"/>
      <c r="I66" s="100"/>
      <c r="J66" s="101"/>
      <c r="K66" s="102"/>
      <c r="L66" s="101"/>
      <c r="M66" s="100"/>
      <c r="N66" s="103"/>
      <c r="O66" s="103"/>
      <c r="P66" s="103"/>
    </row>
    <row r="67" spans="1:16" ht="17.25" x14ac:dyDescent="0.3">
      <c r="A67" s="17" t="s">
        <v>144</v>
      </c>
      <c r="B67" s="18" t="s">
        <v>1</v>
      </c>
      <c r="C67" s="19" t="s">
        <v>145</v>
      </c>
      <c r="D67" s="18" t="s">
        <v>1</v>
      </c>
      <c r="E67" s="54">
        <f>E56/1000000*(E65-C16)</f>
        <v>56.507478935837256</v>
      </c>
      <c r="F67" s="19" t="s">
        <v>55</v>
      </c>
      <c r="G67" s="24"/>
      <c r="I67" s="100"/>
      <c r="J67" s="101"/>
      <c r="K67" s="102"/>
      <c r="L67" s="101"/>
      <c r="M67" s="100"/>
      <c r="N67" s="103"/>
      <c r="O67" s="103"/>
      <c r="P67" s="103"/>
    </row>
    <row r="68" spans="1:16" x14ac:dyDescent="0.25">
      <c r="A68" s="7"/>
      <c r="B68" s="4"/>
      <c r="C68" s="4"/>
      <c r="D68" s="3"/>
      <c r="E68" s="4"/>
      <c r="F68" s="10"/>
      <c r="G68" s="3"/>
      <c r="I68" s="100"/>
      <c r="J68" s="101"/>
      <c r="K68" s="102"/>
      <c r="L68" s="101"/>
      <c r="M68" s="100"/>
      <c r="N68" s="103"/>
      <c r="O68" s="103"/>
      <c r="P68" s="103"/>
    </row>
    <row r="69" spans="1:16" x14ac:dyDescent="0.25">
      <c r="B69" s="88"/>
      <c r="C69" s="88"/>
      <c r="E69" s="88"/>
      <c r="I69" s="100"/>
      <c r="J69" s="101"/>
      <c r="K69" s="102"/>
      <c r="L69" s="101"/>
      <c r="M69" s="100"/>
      <c r="N69" s="103"/>
      <c r="O69" s="103"/>
      <c r="P69" s="103"/>
    </row>
    <row r="70" spans="1:16" x14ac:dyDescent="0.25">
      <c r="A70" s="104" t="s">
        <v>174</v>
      </c>
      <c r="I70" s="100"/>
      <c r="J70" s="101"/>
      <c r="K70" s="102"/>
      <c r="L70" s="101"/>
      <c r="M70" s="100"/>
      <c r="N70" s="105"/>
      <c r="O70" s="105"/>
      <c r="P70" s="105"/>
    </row>
    <row r="71" spans="1:16" x14ac:dyDescent="0.25">
      <c r="A71" s="104" t="s">
        <v>318</v>
      </c>
      <c r="I71" s="100"/>
      <c r="J71" s="101"/>
      <c r="K71" s="102"/>
      <c r="L71" s="101"/>
      <c r="M71" s="100"/>
      <c r="N71" s="105"/>
      <c r="O71" s="105"/>
      <c r="P71" s="105"/>
    </row>
    <row r="72" spans="1:16" x14ac:dyDescent="0.25">
      <c r="A72" s="104" t="s">
        <v>319</v>
      </c>
      <c r="I72" s="100"/>
      <c r="J72" s="101"/>
      <c r="K72" s="102"/>
      <c r="L72" s="101"/>
      <c r="M72" s="100"/>
      <c r="N72" s="105"/>
      <c r="O72" s="105"/>
      <c r="P72" s="105"/>
    </row>
    <row r="73" spans="1:16" x14ac:dyDescent="0.25">
      <c r="A73" s="104" t="s">
        <v>320</v>
      </c>
      <c r="I73" s="100"/>
      <c r="J73" s="101"/>
      <c r="K73" s="102"/>
      <c r="L73" s="101"/>
      <c r="M73" s="100"/>
      <c r="N73" s="105"/>
      <c r="O73" s="105"/>
      <c r="P73" s="105"/>
    </row>
    <row r="74" spans="1:16" x14ac:dyDescent="0.25">
      <c r="A74" s="106" t="s">
        <v>321</v>
      </c>
      <c r="I74" s="100"/>
      <c r="J74" s="101"/>
      <c r="K74" s="102"/>
      <c r="L74" s="101"/>
      <c r="M74" s="100"/>
      <c r="N74" s="105"/>
      <c r="O74" s="105"/>
      <c r="P74" s="105"/>
    </row>
    <row r="75" spans="1:16" x14ac:dyDescent="0.25">
      <c r="I75" s="100"/>
      <c r="J75" s="101"/>
      <c r="K75" s="102"/>
      <c r="L75" s="101"/>
      <c r="M75" s="100"/>
      <c r="N75" s="105"/>
      <c r="O75" s="105"/>
      <c r="P75" s="105"/>
    </row>
    <row r="76" spans="1:16" x14ac:dyDescent="0.25">
      <c r="I76" s="100"/>
      <c r="J76" s="101"/>
      <c r="K76" s="102"/>
      <c r="L76" s="101"/>
      <c r="M76" s="100"/>
      <c r="N76" s="105"/>
      <c r="O76" s="105"/>
      <c r="P76" s="105"/>
    </row>
    <row r="77" spans="1:16" x14ac:dyDescent="0.25">
      <c r="I77" s="100"/>
      <c r="J77" s="101"/>
      <c r="K77" s="102"/>
      <c r="L77" s="101"/>
      <c r="M77" s="100"/>
      <c r="N77" s="105"/>
      <c r="O77" s="105"/>
      <c r="P77" s="105"/>
    </row>
    <row r="78" spans="1:16" x14ac:dyDescent="0.25">
      <c r="I78" s="100"/>
      <c r="J78" s="101"/>
      <c r="K78" s="102"/>
      <c r="L78" s="101"/>
      <c r="M78" s="100"/>
      <c r="N78" s="105"/>
      <c r="O78" s="105"/>
      <c r="P78" s="105"/>
    </row>
    <row r="79" spans="1:16" x14ac:dyDescent="0.25">
      <c r="I79" s="100"/>
      <c r="J79" s="101"/>
      <c r="K79" s="102"/>
      <c r="L79" s="101"/>
      <c r="M79" s="100"/>
      <c r="N79" s="105"/>
      <c r="O79" s="105"/>
      <c r="P79" s="105"/>
    </row>
    <row r="80" spans="1:16" x14ac:dyDescent="0.25">
      <c r="I80" s="100"/>
      <c r="J80" s="101"/>
      <c r="K80" s="102"/>
      <c r="L80" s="101"/>
      <c r="M80" s="100"/>
      <c r="N80" s="105"/>
      <c r="O80" s="105"/>
      <c r="P80" s="105"/>
    </row>
    <row r="81" spans="9:16" x14ac:dyDescent="0.25">
      <c r="I81" s="100"/>
      <c r="J81" s="101"/>
      <c r="K81" s="102"/>
      <c r="L81" s="101"/>
      <c r="M81" s="100"/>
      <c r="N81" s="105"/>
      <c r="O81" s="105"/>
      <c r="P81" s="105"/>
    </row>
    <row r="82" spans="9:16" x14ac:dyDescent="0.25">
      <c r="I82" s="100"/>
      <c r="J82" s="101"/>
      <c r="K82" s="102"/>
      <c r="L82" s="101"/>
      <c r="M82" s="100"/>
      <c r="N82" s="105"/>
      <c r="O82" s="105"/>
      <c r="P82" s="105"/>
    </row>
    <row r="83" spans="9:16" x14ac:dyDescent="0.25">
      <c r="I83" s="100"/>
      <c r="J83" s="101"/>
      <c r="K83" s="102"/>
      <c r="L83" s="101"/>
      <c r="M83" s="100"/>
      <c r="N83" s="105"/>
      <c r="O83" s="105"/>
      <c r="P83" s="105"/>
    </row>
    <row r="84" spans="9:16" x14ac:dyDescent="0.25">
      <c r="I84" s="100"/>
      <c r="J84" s="101"/>
      <c r="K84" s="102"/>
      <c r="L84" s="101"/>
      <c r="M84" s="100"/>
      <c r="N84" s="105"/>
      <c r="O84" s="105"/>
      <c r="P84" s="105"/>
    </row>
    <row r="85" spans="9:16" x14ac:dyDescent="0.25">
      <c r="I85" s="100"/>
      <c r="J85" s="101"/>
      <c r="K85" s="102"/>
      <c r="L85" s="101"/>
      <c r="M85" s="100"/>
      <c r="N85" s="105"/>
      <c r="O85" s="105"/>
      <c r="P85" s="105"/>
    </row>
    <row r="86" spans="9:16" x14ac:dyDescent="0.25">
      <c r="I86" s="100"/>
      <c r="J86" s="101"/>
      <c r="K86" s="102"/>
      <c r="L86" s="101"/>
      <c r="M86" s="100"/>
      <c r="N86" s="105"/>
      <c r="O86" s="105"/>
      <c r="P86" s="105"/>
    </row>
    <row r="87" spans="9:16" x14ac:dyDescent="0.25">
      <c r="I87" s="100"/>
      <c r="J87" s="101"/>
      <c r="K87" s="102"/>
      <c r="L87" s="101"/>
      <c r="M87" s="100"/>
      <c r="N87" s="105"/>
      <c r="O87" s="105"/>
      <c r="P87" s="105"/>
    </row>
    <row r="88" spans="9:16" x14ac:dyDescent="0.25">
      <c r="I88" s="100"/>
      <c r="J88" s="101"/>
      <c r="K88" s="102"/>
      <c r="L88" s="101"/>
      <c r="M88" s="100"/>
      <c r="N88" s="105"/>
      <c r="O88" s="105"/>
      <c r="P88" s="105"/>
    </row>
    <row r="89" spans="9:16" x14ac:dyDescent="0.25">
      <c r="I89" s="100"/>
      <c r="J89" s="101"/>
      <c r="K89" s="102"/>
      <c r="L89" s="101"/>
      <c r="M89" s="100"/>
      <c r="N89" s="105"/>
      <c r="O89" s="105"/>
      <c r="P89" s="105"/>
    </row>
    <row r="90" spans="9:16" x14ac:dyDescent="0.25">
      <c r="I90" s="100"/>
      <c r="J90" s="101"/>
      <c r="K90" s="102"/>
      <c r="L90" s="101"/>
      <c r="M90" s="100"/>
      <c r="N90" s="105"/>
      <c r="O90" s="105"/>
      <c r="P90" s="105"/>
    </row>
    <row r="91" spans="9:16" x14ac:dyDescent="0.25">
      <c r="I91" s="100"/>
      <c r="J91" s="101"/>
      <c r="K91" s="102"/>
      <c r="L91" s="101"/>
      <c r="M91" s="100"/>
      <c r="N91" s="105"/>
      <c r="O91" s="105"/>
      <c r="P91" s="105"/>
    </row>
    <row r="92" spans="9:16" x14ac:dyDescent="0.25">
      <c r="I92" s="100"/>
      <c r="J92" s="101"/>
      <c r="K92" s="102"/>
      <c r="L92" s="101"/>
      <c r="M92" s="100"/>
      <c r="N92" s="105"/>
      <c r="O92" s="105"/>
      <c r="P92" s="105"/>
    </row>
    <row r="93" spans="9:16" x14ac:dyDescent="0.25">
      <c r="I93" s="100"/>
      <c r="J93" s="101"/>
      <c r="K93" s="102"/>
      <c r="L93" s="101"/>
      <c r="M93" s="100"/>
      <c r="N93" s="105"/>
      <c r="O93" s="105"/>
      <c r="P93" s="105"/>
    </row>
    <row r="94" spans="9:16" x14ac:dyDescent="0.25">
      <c r="I94" s="100"/>
      <c r="J94" s="101"/>
      <c r="K94" s="102"/>
      <c r="L94" s="101"/>
      <c r="M94" s="100"/>
      <c r="N94" s="105"/>
      <c r="O94" s="105"/>
      <c r="P94" s="105"/>
    </row>
    <row r="95" spans="9:16" x14ac:dyDescent="0.25">
      <c r="I95" s="100"/>
      <c r="J95" s="101"/>
      <c r="K95" s="102"/>
      <c r="L95" s="101"/>
      <c r="M95" s="100"/>
      <c r="N95" s="105"/>
      <c r="O95" s="105"/>
      <c r="P95" s="105"/>
    </row>
    <row r="96" spans="9:16" x14ac:dyDescent="0.25">
      <c r="I96" s="100"/>
      <c r="J96" s="101"/>
      <c r="K96" s="102"/>
      <c r="L96" s="101"/>
      <c r="M96" s="100"/>
      <c r="N96" s="105"/>
      <c r="O96" s="105"/>
      <c r="P96" s="105"/>
    </row>
    <row r="97" spans="9:16" x14ac:dyDescent="0.25">
      <c r="I97" s="100"/>
      <c r="J97" s="101"/>
      <c r="K97" s="102"/>
      <c r="L97" s="101"/>
      <c r="M97" s="100"/>
      <c r="N97" s="105"/>
      <c r="O97" s="105"/>
      <c r="P97" s="105"/>
    </row>
    <row r="98" spans="9:16" x14ac:dyDescent="0.25">
      <c r="I98" s="100"/>
      <c r="J98" s="101"/>
      <c r="K98" s="102"/>
      <c r="L98" s="101"/>
      <c r="M98" s="100"/>
      <c r="N98" s="105"/>
      <c r="O98" s="105"/>
      <c r="P98" s="105"/>
    </row>
    <row r="99" spans="9:16" x14ac:dyDescent="0.25">
      <c r="I99" s="100"/>
      <c r="J99" s="101"/>
      <c r="K99" s="102"/>
      <c r="L99" s="101"/>
      <c r="M99" s="100"/>
      <c r="N99" s="105"/>
      <c r="O99" s="105"/>
      <c r="P99" s="105"/>
    </row>
    <row r="100" spans="9:16" x14ac:dyDescent="0.25">
      <c r="I100" s="100"/>
      <c r="J100" s="101"/>
      <c r="K100" s="102"/>
      <c r="L100" s="101"/>
      <c r="M100" s="100"/>
      <c r="N100" s="105"/>
      <c r="O100" s="105"/>
      <c r="P100" s="105"/>
    </row>
    <row r="101" spans="9:16" x14ac:dyDescent="0.25">
      <c r="I101" s="100"/>
      <c r="J101" s="101"/>
      <c r="K101" s="101"/>
      <c r="L101" s="101"/>
      <c r="M101" s="100"/>
      <c r="N101" s="105"/>
      <c r="O101" s="105"/>
      <c r="P101" s="105"/>
    </row>
    <row r="102" spans="9:16" x14ac:dyDescent="0.25">
      <c r="I102" s="100"/>
      <c r="J102" s="101"/>
      <c r="K102" s="101"/>
      <c r="L102" s="101"/>
      <c r="M102" s="100"/>
      <c r="N102" s="105"/>
      <c r="O102" s="105"/>
      <c r="P102" s="105"/>
    </row>
    <row r="103" spans="9:16" x14ac:dyDescent="0.25">
      <c r="I103" s="100"/>
      <c r="J103" s="101"/>
      <c r="K103" s="101"/>
      <c r="L103" s="101"/>
      <c r="M103" s="100"/>
      <c r="N103" s="105"/>
      <c r="O103" s="105"/>
      <c r="P103" s="105"/>
    </row>
    <row r="104" spans="9:16" x14ac:dyDescent="0.25">
      <c r="I104" s="107"/>
      <c r="J104" s="101"/>
      <c r="K104" s="101"/>
      <c r="L104" s="108"/>
      <c r="M104" s="100"/>
      <c r="N104" s="105"/>
      <c r="O104" s="105"/>
      <c r="P104" s="109"/>
    </row>
    <row r="105" spans="9:16" x14ac:dyDescent="0.25">
      <c r="I105" s="107"/>
      <c r="J105" s="101"/>
      <c r="K105" s="101"/>
      <c r="L105" s="110"/>
      <c r="M105" s="100"/>
      <c r="N105" s="105"/>
      <c r="O105" s="105"/>
      <c r="P105" s="109"/>
    </row>
    <row r="106" spans="9:16" x14ac:dyDescent="0.25">
      <c r="I106" s="107"/>
      <c r="J106" s="101"/>
      <c r="K106" s="101"/>
      <c r="L106" s="110"/>
      <c r="M106" s="100"/>
      <c r="N106" s="105"/>
      <c r="O106" s="105"/>
      <c r="P106" s="109"/>
    </row>
    <row r="107" spans="9:16" x14ac:dyDescent="0.25">
      <c r="I107" s="100"/>
      <c r="J107" s="101"/>
      <c r="K107" s="101"/>
      <c r="L107" s="101"/>
      <c r="M107" s="100"/>
      <c r="N107" s="105"/>
      <c r="O107" s="105"/>
      <c r="P107" s="105"/>
    </row>
    <row r="108" spans="9:16" x14ac:dyDescent="0.25">
      <c r="I108" s="172"/>
      <c r="J108" s="172"/>
      <c r="K108" s="173"/>
      <c r="L108" s="173"/>
      <c r="M108" s="173"/>
      <c r="N108" s="105"/>
      <c r="O108" s="105"/>
      <c r="P108" s="105"/>
    </row>
    <row r="109" spans="9:16" x14ac:dyDescent="0.25">
      <c r="I109" s="100"/>
      <c r="J109" s="101"/>
      <c r="K109" s="101"/>
      <c r="L109" s="101"/>
      <c r="M109" s="100"/>
      <c r="N109" s="105"/>
      <c r="O109" s="105"/>
      <c r="P109" s="100"/>
    </row>
    <row r="110" spans="9:16" x14ac:dyDescent="0.25">
      <c r="I110" s="107"/>
      <c r="J110" s="101"/>
      <c r="K110" s="101"/>
      <c r="L110" s="110"/>
      <c r="M110" s="100"/>
      <c r="N110" s="105"/>
      <c r="O110" s="105"/>
      <c r="P110" s="109"/>
    </row>
    <row r="111" spans="9:16" x14ac:dyDescent="0.25">
      <c r="I111" s="100"/>
      <c r="J111" s="101"/>
      <c r="K111" s="101"/>
      <c r="L111" s="101"/>
      <c r="M111" s="100"/>
      <c r="N111" s="105"/>
      <c r="O111" s="105"/>
      <c r="P111" s="100"/>
    </row>
    <row r="112" spans="9:16" x14ac:dyDescent="0.25">
      <c r="I112" s="100"/>
      <c r="J112" s="101"/>
      <c r="K112" s="101"/>
      <c r="L112" s="101"/>
      <c r="M112" s="100"/>
      <c r="N112" s="105"/>
      <c r="O112" s="105"/>
      <c r="P112" s="100"/>
    </row>
    <row r="113" spans="9:16" x14ac:dyDescent="0.25">
      <c r="I113" s="100"/>
      <c r="J113" s="101"/>
      <c r="K113" s="101"/>
      <c r="L113" s="101"/>
      <c r="M113" s="100"/>
      <c r="N113" s="105"/>
      <c r="O113" s="105"/>
      <c r="P113" s="100"/>
    </row>
    <row r="114" spans="9:16" x14ac:dyDescent="0.25">
      <c r="I114" s="107"/>
      <c r="J114" s="101"/>
      <c r="K114" s="101"/>
      <c r="L114" s="110"/>
      <c r="M114" s="100"/>
      <c r="N114" s="105"/>
      <c r="O114" s="105"/>
      <c r="P114" s="109"/>
    </row>
    <row r="115" spans="9:16" x14ac:dyDescent="0.25">
      <c r="I115" s="107"/>
      <c r="J115" s="101"/>
      <c r="K115" s="101"/>
      <c r="L115" s="110"/>
      <c r="M115" s="100"/>
      <c r="N115" s="105"/>
      <c r="O115" s="105"/>
      <c r="P115" s="109"/>
    </row>
    <row r="116" spans="9:16" x14ac:dyDescent="0.25">
      <c r="I116" s="111"/>
      <c r="J116" s="112"/>
      <c r="K116" s="101"/>
      <c r="L116" s="110"/>
      <c r="M116" s="100"/>
      <c r="N116" s="105"/>
      <c r="O116" s="105"/>
      <c r="P116" s="109"/>
    </row>
    <row r="117" spans="9:16" x14ac:dyDescent="0.25">
      <c r="I117" s="113"/>
      <c r="J117" s="114"/>
      <c r="K117" s="114"/>
      <c r="L117" s="114"/>
      <c r="M117" s="114"/>
      <c r="N117" s="115"/>
      <c r="O117" s="115"/>
      <c r="P117" s="100"/>
    </row>
    <row r="118" spans="9:16" x14ac:dyDescent="0.25">
      <c r="I118" s="170"/>
      <c r="J118" s="170"/>
      <c r="K118" s="170"/>
      <c r="L118" s="114"/>
      <c r="M118" s="114"/>
      <c r="N118" s="115"/>
      <c r="O118" s="115"/>
      <c r="P118" s="100"/>
    </row>
    <row r="119" spans="9:16" x14ac:dyDescent="0.25">
      <c r="I119" s="113"/>
      <c r="J119" s="114"/>
      <c r="K119" s="114"/>
      <c r="L119" s="114"/>
      <c r="M119" s="114"/>
      <c r="N119" s="115"/>
      <c r="O119" s="115"/>
      <c r="P119" s="100"/>
    </row>
    <row r="120" spans="9:16" x14ac:dyDescent="0.25">
      <c r="I120" s="116"/>
      <c r="J120" s="114"/>
      <c r="K120" s="114"/>
      <c r="L120" s="115"/>
      <c r="M120" s="114"/>
      <c r="N120" s="115"/>
      <c r="O120" s="115"/>
      <c r="P120" s="109"/>
    </row>
    <row r="121" spans="9:16" x14ac:dyDescent="0.25">
      <c r="I121" s="116"/>
      <c r="J121" s="114"/>
      <c r="K121" s="114"/>
      <c r="L121" s="115"/>
      <c r="M121" s="114"/>
      <c r="N121" s="115"/>
      <c r="O121" s="115"/>
      <c r="P121" s="109"/>
    </row>
    <row r="122" spans="9:16" x14ac:dyDescent="0.25">
      <c r="I122" s="171"/>
      <c r="J122" s="171"/>
      <c r="K122" s="171"/>
      <c r="L122" s="101"/>
      <c r="M122" s="101"/>
      <c r="N122" s="110"/>
      <c r="O122" s="115"/>
      <c r="P122" s="100"/>
    </row>
    <row r="123" spans="9:16" x14ac:dyDescent="0.25">
      <c r="I123" s="100"/>
      <c r="J123" s="101"/>
      <c r="K123" s="101"/>
      <c r="L123" s="101"/>
      <c r="M123" s="101"/>
      <c r="N123" s="110"/>
      <c r="O123" s="115"/>
      <c r="P123" s="100"/>
    </row>
    <row r="124" spans="9:16" x14ac:dyDescent="0.25">
      <c r="I124" s="107"/>
      <c r="J124" s="101"/>
      <c r="K124" s="101"/>
      <c r="L124" s="110"/>
      <c r="M124" s="101"/>
      <c r="N124" s="110"/>
      <c r="O124" s="115"/>
      <c r="P124" s="109"/>
    </row>
    <row r="125" spans="9:16" x14ac:dyDescent="0.25">
      <c r="I125" s="116"/>
      <c r="J125" s="114"/>
      <c r="K125" s="114"/>
      <c r="L125" s="115"/>
      <c r="M125" s="114"/>
      <c r="N125" s="115"/>
      <c r="O125" s="115"/>
      <c r="P125" s="109"/>
    </row>
    <row r="126" spans="9:16" x14ac:dyDescent="0.25">
      <c r="I126" s="170"/>
      <c r="J126" s="170"/>
      <c r="K126" s="170"/>
      <c r="L126" s="115"/>
      <c r="M126" s="114"/>
      <c r="N126" s="115"/>
      <c r="O126" s="115"/>
      <c r="P126" s="109"/>
    </row>
    <row r="127" spans="9:16" x14ac:dyDescent="0.25">
      <c r="I127" s="113"/>
      <c r="J127" s="114"/>
      <c r="K127" s="114"/>
      <c r="L127" s="115"/>
      <c r="M127" s="114"/>
      <c r="N127" s="115"/>
      <c r="O127" s="115"/>
      <c r="P127" s="109"/>
    </row>
    <row r="128" spans="9:16" x14ac:dyDescent="0.25">
      <c r="I128" s="116"/>
      <c r="J128" s="114"/>
      <c r="K128" s="114"/>
      <c r="L128" s="115"/>
      <c r="M128" s="114"/>
      <c r="N128" s="117"/>
      <c r="O128" s="115"/>
      <c r="P128" s="109"/>
    </row>
    <row r="129" spans="9:16" x14ac:dyDescent="0.25">
      <c r="I129" s="113"/>
      <c r="J129" s="114"/>
      <c r="K129" s="114"/>
      <c r="L129" s="115"/>
      <c r="M129" s="114"/>
      <c r="N129" s="115"/>
      <c r="O129" s="115"/>
      <c r="P129" s="109"/>
    </row>
    <row r="130" spans="9:16" x14ac:dyDescent="0.25">
      <c r="I130" s="170"/>
      <c r="J130" s="170"/>
      <c r="K130" s="170"/>
      <c r="L130" s="114"/>
      <c r="M130" s="113"/>
      <c r="N130" s="118"/>
      <c r="O130" s="115"/>
      <c r="P130" s="100"/>
    </row>
    <row r="131" spans="9:16" x14ac:dyDescent="0.25">
      <c r="I131" s="113"/>
      <c r="J131" s="114"/>
      <c r="K131" s="114"/>
      <c r="L131" s="114"/>
      <c r="M131" s="113"/>
      <c r="N131" s="118"/>
      <c r="O131" s="115"/>
      <c r="P131" s="100"/>
    </row>
    <row r="132" spans="9:16" x14ac:dyDescent="0.25">
      <c r="I132" s="116"/>
      <c r="J132" s="114"/>
      <c r="K132" s="114"/>
      <c r="L132" s="115"/>
      <c r="M132" s="114"/>
      <c r="N132" s="119"/>
      <c r="O132" s="115"/>
      <c r="P132" s="100"/>
    </row>
    <row r="133" spans="9:16" x14ac:dyDescent="0.25">
      <c r="I133" s="113"/>
      <c r="J133" s="114"/>
      <c r="K133" s="114"/>
      <c r="L133" s="114"/>
      <c r="M133" s="113"/>
      <c r="N133" s="118"/>
      <c r="O133" s="115"/>
      <c r="P133" s="100"/>
    </row>
    <row r="134" spans="9:16" x14ac:dyDescent="0.25">
      <c r="I134" s="170"/>
      <c r="J134" s="170"/>
      <c r="K134" s="170"/>
      <c r="L134" s="115"/>
      <c r="M134" s="114"/>
      <c r="N134" s="115"/>
      <c r="O134" s="115"/>
      <c r="P134" s="109"/>
    </row>
    <row r="135" spans="9:16" x14ac:dyDescent="0.25">
      <c r="I135" s="113"/>
      <c r="J135" s="114"/>
      <c r="K135" s="114"/>
      <c r="L135" s="115"/>
      <c r="M135" s="114"/>
      <c r="N135" s="115"/>
      <c r="O135" s="115"/>
      <c r="P135" s="109"/>
    </row>
    <row r="136" spans="9:16" x14ac:dyDescent="0.25">
      <c r="I136" s="116"/>
      <c r="J136" s="114"/>
      <c r="K136" s="114"/>
      <c r="L136" s="115"/>
      <c r="M136" s="114"/>
      <c r="N136" s="119"/>
      <c r="O136" s="115"/>
      <c r="P136" s="109"/>
    </row>
    <row r="137" spans="9:16" x14ac:dyDescent="0.25">
      <c r="I137" s="113"/>
      <c r="J137" s="114"/>
      <c r="K137" s="114"/>
      <c r="L137" s="115"/>
      <c r="M137" s="114"/>
      <c r="N137" s="115"/>
      <c r="O137" s="115"/>
      <c r="P137" s="109"/>
    </row>
    <row r="138" spans="9:16" x14ac:dyDescent="0.25">
      <c r="I138" s="170"/>
      <c r="J138" s="170"/>
      <c r="K138" s="170"/>
      <c r="L138" s="114"/>
      <c r="M138" s="113"/>
      <c r="N138" s="118"/>
      <c r="O138" s="115"/>
      <c r="P138" s="100"/>
    </row>
    <row r="139" spans="9:16" x14ac:dyDescent="0.25">
      <c r="I139" s="113"/>
      <c r="J139" s="114"/>
      <c r="K139" s="114"/>
      <c r="L139" s="114"/>
      <c r="M139" s="113"/>
      <c r="N139" s="118"/>
      <c r="O139" s="115"/>
      <c r="P139" s="100"/>
    </row>
    <row r="140" spans="9:16" x14ac:dyDescent="0.25">
      <c r="I140" s="116"/>
      <c r="J140" s="114"/>
      <c r="K140" s="114"/>
      <c r="L140" s="115"/>
      <c r="M140" s="114"/>
      <c r="N140" s="120"/>
      <c r="O140" s="115"/>
      <c r="P140" s="100"/>
    </row>
    <row r="141" spans="9:16" x14ac:dyDescent="0.25">
      <c r="I141" s="116"/>
      <c r="J141" s="114"/>
      <c r="K141" s="114"/>
      <c r="L141" s="115"/>
      <c r="M141" s="114"/>
      <c r="N141" s="119"/>
      <c r="O141" s="115"/>
      <c r="P141" s="100"/>
    </row>
    <row r="142" spans="9:16" x14ac:dyDescent="0.25">
      <c r="I142" s="170"/>
      <c r="J142" s="170"/>
      <c r="K142" s="170"/>
      <c r="L142" s="114"/>
      <c r="M142" s="113"/>
      <c r="N142" s="118"/>
      <c r="O142" s="115"/>
      <c r="P142" s="100"/>
    </row>
    <row r="143" spans="9:16" x14ac:dyDescent="0.25">
      <c r="I143" s="113"/>
      <c r="J143" s="114"/>
      <c r="K143" s="114"/>
      <c r="L143" s="114"/>
      <c r="M143" s="113"/>
      <c r="N143" s="118"/>
      <c r="O143" s="115"/>
      <c r="P143" s="100"/>
    </row>
    <row r="144" spans="9:16" x14ac:dyDescent="0.25">
      <c r="I144" s="116"/>
      <c r="J144" s="114"/>
      <c r="K144" s="114"/>
      <c r="L144" s="115"/>
      <c r="M144" s="114"/>
      <c r="N144" s="120"/>
      <c r="O144" s="115"/>
      <c r="P144" s="100"/>
    </row>
    <row r="145" spans="9:16" x14ac:dyDescent="0.25">
      <c r="I145" s="113"/>
      <c r="J145" s="114"/>
      <c r="K145" s="114"/>
      <c r="L145" s="114"/>
      <c r="M145" s="114"/>
      <c r="N145" s="119"/>
      <c r="O145" s="115"/>
      <c r="P145" s="100"/>
    </row>
    <row r="146" spans="9:16" x14ac:dyDescent="0.25">
      <c r="I146" s="113"/>
      <c r="J146" s="114"/>
      <c r="K146" s="114"/>
      <c r="L146" s="114"/>
      <c r="M146" s="114"/>
      <c r="N146" s="119"/>
      <c r="O146" s="115"/>
      <c r="P146" s="100"/>
    </row>
    <row r="147" spans="9:16" x14ac:dyDescent="0.25">
      <c r="I147" s="113"/>
      <c r="J147" s="114"/>
      <c r="K147" s="114"/>
      <c r="L147" s="114"/>
      <c r="M147" s="114"/>
      <c r="N147" s="119"/>
      <c r="O147" s="115"/>
      <c r="P147" s="100"/>
    </row>
    <row r="148" spans="9:16" x14ac:dyDescent="0.25">
      <c r="I148" s="116"/>
      <c r="J148" s="114"/>
      <c r="K148" s="114"/>
      <c r="L148" s="115"/>
      <c r="M148" s="114"/>
      <c r="N148" s="119"/>
      <c r="O148" s="115"/>
      <c r="P148" s="100"/>
    </row>
    <row r="149" spans="9:16" x14ac:dyDescent="0.25">
      <c r="I149" s="113"/>
      <c r="J149" s="114"/>
      <c r="K149" s="114"/>
      <c r="L149" s="115"/>
      <c r="M149" s="114"/>
      <c r="N149" s="119"/>
      <c r="O149" s="115"/>
      <c r="P149" s="100"/>
    </row>
    <row r="150" spans="9:16" x14ac:dyDescent="0.25">
      <c r="I150" s="116"/>
      <c r="J150" s="114"/>
      <c r="K150" s="114"/>
      <c r="L150" s="121"/>
      <c r="M150" s="114"/>
      <c r="N150" s="122"/>
      <c r="O150" s="115"/>
      <c r="P150" s="100"/>
    </row>
    <row r="151" spans="9:16" x14ac:dyDescent="0.25">
      <c r="I151" s="113"/>
      <c r="J151" s="114"/>
      <c r="K151" s="114"/>
      <c r="L151" s="114"/>
      <c r="M151" s="114"/>
      <c r="N151" s="119"/>
      <c r="O151" s="115"/>
      <c r="P151" s="100"/>
    </row>
    <row r="152" spans="9:16" x14ac:dyDescent="0.25">
      <c r="I152" s="113"/>
      <c r="J152" s="114"/>
      <c r="K152" s="114"/>
      <c r="L152" s="114"/>
      <c r="M152" s="114"/>
      <c r="N152" s="119"/>
      <c r="O152" s="115"/>
      <c r="P152" s="100"/>
    </row>
    <row r="153" spans="9:16" x14ac:dyDescent="0.25">
      <c r="I153" s="113"/>
      <c r="J153" s="114"/>
      <c r="K153" s="114"/>
      <c r="L153" s="114"/>
      <c r="M153" s="114"/>
      <c r="N153" s="119"/>
      <c r="O153" s="115"/>
      <c r="P153" s="100"/>
    </row>
    <row r="154" spans="9:16" x14ac:dyDescent="0.25">
      <c r="I154" s="123"/>
      <c r="J154" s="124"/>
      <c r="K154" s="114"/>
      <c r="L154" s="115"/>
      <c r="M154" s="114"/>
      <c r="N154" s="119"/>
      <c r="O154" s="115"/>
      <c r="P154" s="100"/>
    </row>
    <row r="155" spans="9:16" x14ac:dyDescent="0.25">
      <c r="I155" s="113"/>
      <c r="J155" s="114"/>
      <c r="K155" s="114"/>
      <c r="L155" s="115"/>
      <c r="M155" s="114"/>
      <c r="N155" s="119"/>
      <c r="O155" s="115"/>
      <c r="P155" s="100"/>
    </row>
    <row r="156" spans="9:16" x14ac:dyDescent="0.25">
      <c r="I156" s="170"/>
      <c r="J156" s="170"/>
      <c r="K156" s="170"/>
      <c r="L156" s="114"/>
      <c r="M156" s="114"/>
      <c r="N156" s="119"/>
      <c r="O156" s="115"/>
      <c r="P156" s="100"/>
    </row>
    <row r="157" spans="9:16" x14ac:dyDescent="0.25">
      <c r="I157" s="113"/>
      <c r="J157" s="114"/>
      <c r="K157" s="114"/>
      <c r="L157" s="114"/>
      <c r="M157" s="114"/>
      <c r="N157" s="119"/>
      <c r="O157" s="115"/>
      <c r="P157" s="100"/>
    </row>
    <row r="158" spans="9:16" x14ac:dyDescent="0.25">
      <c r="I158" s="116"/>
      <c r="J158" s="114"/>
      <c r="K158" s="114"/>
      <c r="L158" s="121"/>
      <c r="M158" s="114"/>
      <c r="N158" s="125"/>
      <c r="O158" s="115"/>
      <c r="P158" s="100"/>
    </row>
    <row r="159" spans="9:16" x14ac:dyDescent="0.25">
      <c r="I159" s="116"/>
      <c r="J159" s="114"/>
      <c r="K159" s="114"/>
      <c r="L159" s="114"/>
      <c r="M159" s="113"/>
      <c r="N159" s="118"/>
      <c r="O159" s="115"/>
      <c r="P159" s="100"/>
    </row>
    <row r="160" spans="9:16" x14ac:dyDescent="0.25">
      <c r="I160" s="170"/>
      <c r="J160" s="170"/>
      <c r="K160" s="170"/>
      <c r="L160" s="114"/>
      <c r="M160" s="114"/>
      <c r="N160" s="119"/>
      <c r="O160" s="115"/>
      <c r="P160" s="100"/>
    </row>
    <row r="161" spans="9:16" x14ac:dyDescent="0.25">
      <c r="I161" s="113"/>
      <c r="J161" s="114"/>
      <c r="K161" s="114"/>
      <c r="L161" s="114"/>
      <c r="M161" s="114"/>
      <c r="N161" s="119"/>
      <c r="O161" s="115"/>
      <c r="P161" s="100"/>
    </row>
    <row r="162" spans="9:16" x14ac:dyDescent="0.25">
      <c r="I162" s="116"/>
      <c r="J162" s="114"/>
      <c r="K162" s="114"/>
      <c r="L162" s="121"/>
      <c r="M162" s="114"/>
      <c r="N162" s="119"/>
      <c r="O162" s="115"/>
      <c r="P162" s="100"/>
    </row>
    <row r="163" spans="9:16" x14ac:dyDescent="0.25">
      <c r="I163" s="113"/>
      <c r="J163" s="114"/>
      <c r="K163" s="114"/>
      <c r="L163" s="114"/>
      <c r="M163" s="114"/>
      <c r="N163" s="119"/>
      <c r="O163" s="115"/>
      <c r="P163" s="100"/>
    </row>
    <row r="164" spans="9:16" x14ac:dyDescent="0.25">
      <c r="I164" s="113"/>
      <c r="J164" s="114"/>
      <c r="K164" s="114"/>
      <c r="L164" s="114"/>
      <c r="M164" s="114"/>
      <c r="N164" s="119"/>
      <c r="O164" s="115"/>
      <c r="P164" s="100"/>
    </row>
    <row r="165" spans="9:16" x14ac:dyDescent="0.25">
      <c r="I165" s="113"/>
      <c r="J165" s="114"/>
      <c r="K165" s="114"/>
      <c r="L165" s="114"/>
      <c r="M165" s="114"/>
      <c r="N165" s="119"/>
      <c r="O165" s="115"/>
      <c r="P165" s="100"/>
    </row>
    <row r="166" spans="9:16" x14ac:dyDescent="0.25">
      <c r="I166" s="116"/>
      <c r="J166" s="114"/>
      <c r="K166" s="114"/>
      <c r="L166" s="115"/>
      <c r="M166" s="114"/>
      <c r="N166" s="122"/>
      <c r="O166" s="115"/>
      <c r="P166" s="100"/>
    </row>
    <row r="167" spans="9:16" x14ac:dyDescent="0.25">
      <c r="I167" s="113"/>
      <c r="J167" s="114"/>
      <c r="K167" s="114"/>
      <c r="L167" s="115"/>
      <c r="M167" s="114"/>
      <c r="N167" s="119"/>
      <c r="O167" s="115"/>
      <c r="P167" s="100"/>
    </row>
    <row r="168" spans="9:16" x14ac:dyDescent="0.25">
      <c r="I168" s="170"/>
      <c r="J168" s="170"/>
      <c r="K168" s="170"/>
      <c r="L168" s="114"/>
      <c r="M168" s="114"/>
      <c r="N168" s="119"/>
      <c r="O168" s="115"/>
      <c r="P168" s="100"/>
    </row>
    <row r="169" spans="9:16" x14ac:dyDescent="0.25">
      <c r="I169" s="113"/>
      <c r="J169" s="114"/>
      <c r="K169" s="114"/>
      <c r="L169" s="114"/>
      <c r="M169" s="114"/>
      <c r="N169" s="119"/>
      <c r="O169" s="115"/>
      <c r="P169" s="100"/>
    </row>
    <row r="170" spans="9:16" x14ac:dyDescent="0.25">
      <c r="I170" s="116"/>
      <c r="J170" s="114"/>
      <c r="K170" s="114"/>
      <c r="L170" s="115"/>
      <c r="M170" s="114"/>
      <c r="N170" s="120"/>
      <c r="O170" s="115"/>
      <c r="P170" s="100"/>
    </row>
    <row r="171" spans="9:16" x14ac:dyDescent="0.25">
      <c r="I171" s="116"/>
      <c r="J171" s="114"/>
      <c r="K171" s="114"/>
      <c r="L171" s="114"/>
      <c r="M171" s="113"/>
      <c r="N171" s="118"/>
      <c r="O171" s="115"/>
      <c r="P171" s="100"/>
    </row>
    <row r="172" spans="9:16" x14ac:dyDescent="0.25">
      <c r="I172" s="113"/>
      <c r="J172" s="114"/>
      <c r="K172" s="114"/>
      <c r="L172" s="114"/>
      <c r="M172" s="114"/>
      <c r="N172" s="119"/>
      <c r="O172" s="115"/>
      <c r="P172" s="100"/>
    </row>
    <row r="173" spans="9:16" x14ac:dyDescent="0.25">
      <c r="I173" s="113"/>
      <c r="J173" s="114"/>
      <c r="K173" s="114"/>
      <c r="L173" s="114"/>
      <c r="M173" s="114"/>
      <c r="N173" s="119"/>
      <c r="O173" s="115"/>
      <c r="P173" s="100"/>
    </row>
    <row r="174" spans="9:16" x14ac:dyDescent="0.25">
      <c r="I174" s="123"/>
      <c r="J174" s="124"/>
      <c r="K174" s="114"/>
      <c r="L174" s="115"/>
      <c r="M174" s="114"/>
      <c r="N174" s="119"/>
      <c r="O174" s="115"/>
      <c r="P174" s="100"/>
    </row>
    <row r="175" spans="9:16" x14ac:dyDescent="0.25">
      <c r="I175" s="116"/>
      <c r="J175" s="114"/>
      <c r="K175" s="114"/>
      <c r="L175" s="114"/>
      <c r="M175" s="114"/>
      <c r="N175" s="119"/>
      <c r="O175" s="115"/>
      <c r="P175" s="100"/>
    </row>
    <row r="176" spans="9:16" x14ac:dyDescent="0.25">
      <c r="I176" s="170"/>
      <c r="J176" s="170"/>
      <c r="K176" s="170"/>
      <c r="L176" s="114"/>
      <c r="M176" s="114"/>
      <c r="N176" s="119"/>
      <c r="O176" s="115"/>
      <c r="P176" s="100"/>
    </row>
    <row r="177" spans="9:16" x14ac:dyDescent="0.25">
      <c r="I177" s="113"/>
      <c r="J177" s="114"/>
      <c r="K177" s="114"/>
      <c r="L177" s="114"/>
      <c r="M177" s="114"/>
      <c r="N177" s="119"/>
      <c r="O177" s="115"/>
      <c r="P177" s="100"/>
    </row>
    <row r="178" spans="9:16" x14ac:dyDescent="0.25">
      <c r="I178" s="116"/>
      <c r="J178" s="114"/>
      <c r="K178" s="114"/>
      <c r="L178" s="121"/>
      <c r="M178" s="114"/>
      <c r="N178" s="120"/>
      <c r="O178" s="115"/>
      <c r="P178" s="100"/>
    </row>
    <row r="179" spans="9:16" x14ac:dyDescent="0.25">
      <c r="I179" s="107"/>
      <c r="J179" s="101"/>
      <c r="K179" s="101"/>
      <c r="L179" s="101"/>
      <c r="M179" s="101"/>
      <c r="N179" s="126"/>
      <c r="O179" s="127"/>
      <c r="P179" s="100"/>
    </row>
    <row r="180" spans="9:16" x14ac:dyDescent="0.25">
      <c r="I180" s="128"/>
      <c r="J180" s="129"/>
      <c r="K180" s="129"/>
      <c r="L180" s="130"/>
      <c r="M180" s="129"/>
      <c r="N180" s="131"/>
      <c r="O180" s="130"/>
      <c r="P180" s="100"/>
    </row>
    <row r="181" spans="9:16" x14ac:dyDescent="0.25">
      <c r="I181" s="107"/>
      <c r="J181" s="101"/>
      <c r="K181" s="101"/>
      <c r="L181" s="101"/>
      <c r="M181" s="101"/>
      <c r="N181" s="126"/>
      <c r="O181" s="127"/>
      <c r="P181" s="100"/>
    </row>
    <row r="182" spans="9:16" x14ac:dyDescent="0.25">
      <c r="I182" s="170"/>
      <c r="J182" s="170"/>
      <c r="K182" s="170"/>
      <c r="L182" s="114"/>
      <c r="M182" s="114"/>
      <c r="N182" s="119"/>
      <c r="O182" s="115"/>
      <c r="P182" s="132"/>
    </row>
    <row r="183" spans="9:16" x14ac:dyDescent="0.25">
      <c r="I183" s="113"/>
      <c r="J183" s="114"/>
      <c r="K183" s="114"/>
      <c r="L183" s="114"/>
      <c r="M183" s="114"/>
      <c r="N183" s="119"/>
      <c r="O183" s="115"/>
      <c r="P183" s="132"/>
    </row>
    <row r="184" spans="9:16" x14ac:dyDescent="0.25">
      <c r="I184" s="116"/>
      <c r="J184" s="114"/>
      <c r="K184" s="114"/>
      <c r="L184" s="121"/>
      <c r="M184" s="114"/>
      <c r="N184" s="119"/>
      <c r="O184" s="115"/>
      <c r="P184" s="132"/>
    </row>
    <row r="185" spans="9:16" x14ac:dyDescent="0.25">
      <c r="I185" s="107"/>
      <c r="J185" s="101"/>
      <c r="K185" s="101"/>
      <c r="L185" s="101"/>
      <c r="M185" s="101"/>
      <c r="N185" s="126"/>
      <c r="O185" s="127"/>
      <c r="P185" s="100"/>
    </row>
    <row r="186" spans="9:16" x14ac:dyDescent="0.25">
      <c r="I186" s="130"/>
      <c r="J186" s="129"/>
      <c r="K186" s="129"/>
      <c r="L186" s="129"/>
      <c r="M186" s="129"/>
      <c r="N186" s="133"/>
      <c r="O186" s="130"/>
      <c r="P186" s="134"/>
    </row>
    <row r="187" spans="9:16" x14ac:dyDescent="0.25">
      <c r="I187" s="128"/>
      <c r="J187" s="129"/>
      <c r="K187" s="129"/>
      <c r="L187" s="129"/>
      <c r="M187" s="129"/>
      <c r="N187" s="133"/>
      <c r="O187" s="130"/>
      <c r="P187" s="134"/>
    </row>
    <row r="188" spans="9:16" x14ac:dyDescent="0.25">
      <c r="I188" s="128"/>
      <c r="J188" s="129"/>
      <c r="K188" s="129"/>
      <c r="L188" s="130"/>
      <c r="M188" s="129"/>
      <c r="N188" s="133"/>
      <c r="O188" s="130"/>
      <c r="P188" s="134"/>
    </row>
    <row r="189" spans="9:16" x14ac:dyDescent="0.25">
      <c r="I189" s="135"/>
      <c r="J189" s="136"/>
      <c r="K189" s="136"/>
      <c r="L189" s="136"/>
      <c r="M189" s="137"/>
      <c r="N189" s="138"/>
      <c r="O189" s="139"/>
      <c r="P189" s="137"/>
    </row>
  </sheetData>
  <sheetProtection password="E156" sheet="1" objects="1" scenarios="1"/>
  <mergeCells count="15">
    <mergeCell ref="I118:K118"/>
    <mergeCell ref="I108:M108"/>
    <mergeCell ref="I5:P5"/>
    <mergeCell ref="A5:G5"/>
    <mergeCell ref="I176:K176"/>
    <mergeCell ref="I142:K142"/>
    <mergeCell ref="I182:K182"/>
    <mergeCell ref="I126:K126"/>
    <mergeCell ref="I138:K138"/>
    <mergeCell ref="I134:K134"/>
    <mergeCell ref="I122:K122"/>
    <mergeCell ref="I130:K130"/>
    <mergeCell ref="I156:K156"/>
    <mergeCell ref="I168:K168"/>
    <mergeCell ref="I160:K160"/>
  </mergeCells>
  <phoneticPr fontId="11" type="noConversion"/>
  <pageMargins left="0.7" right="0.7" top="0.75" bottom="0.75" header="0.3" footer="0.3"/>
  <pageSetup orientation="portrait" r:id="rId1"/>
  <ignoredErrors>
    <ignoredError sqref="L21:L5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zoomScaleNormal="100" workbookViewId="0">
      <selection activeCell="H27" sqref="H27"/>
    </sheetView>
  </sheetViews>
  <sheetFormatPr defaultRowHeight="15" x14ac:dyDescent="0.25"/>
  <cols>
    <col min="1" max="1" width="31.85546875" style="88" customWidth="1"/>
    <col min="2" max="2" width="9.140625" style="87"/>
    <col min="3" max="3" width="26.140625" style="87" customWidth="1"/>
    <col min="4" max="4" width="12.85546875" style="88" customWidth="1"/>
    <col min="5" max="5" width="13.85546875" style="88" bestFit="1" customWidth="1"/>
    <col min="6" max="6" width="9.140625" style="88"/>
    <col min="7" max="7" width="13" style="88" customWidth="1"/>
    <col min="8" max="8" width="9.140625" style="88"/>
    <col min="9" max="9" width="44.5703125" style="88" customWidth="1"/>
    <col min="10" max="10" width="9.140625" style="87"/>
    <col min="11" max="11" width="9.85546875" style="87" bestFit="1" customWidth="1"/>
    <col min="12" max="12" width="18" style="87" customWidth="1"/>
    <col min="13" max="13" width="11.85546875" style="88" customWidth="1"/>
    <col min="14" max="14" width="9.140625" style="88"/>
    <col min="15" max="15" width="13.42578125" style="88" customWidth="1"/>
    <col min="16" max="16384" width="9.140625" style="88"/>
  </cols>
  <sheetData>
    <row r="1" spans="1:15" x14ac:dyDescent="0.25">
      <c r="A1" s="86" t="s">
        <v>313</v>
      </c>
    </row>
    <row r="5" spans="1:15" ht="42" customHeight="1" x14ac:dyDescent="0.25">
      <c r="A5" s="175" t="s">
        <v>310</v>
      </c>
      <c r="B5" s="175"/>
      <c r="C5" s="175"/>
      <c r="D5" s="175"/>
      <c r="E5" s="175"/>
      <c r="F5" s="175"/>
      <c r="G5" s="175"/>
      <c r="I5" s="174" t="s">
        <v>310</v>
      </c>
      <c r="J5" s="174"/>
      <c r="K5" s="174"/>
      <c r="L5" s="174"/>
      <c r="M5" s="174"/>
      <c r="N5" s="174"/>
      <c r="O5" s="174"/>
    </row>
    <row r="6" spans="1:15" x14ac:dyDescent="0.25">
      <c r="A6" s="67" t="s">
        <v>7</v>
      </c>
      <c r="B6" s="4"/>
      <c r="C6" s="4"/>
      <c r="D6" s="3"/>
      <c r="E6" s="1"/>
      <c r="F6" s="1"/>
      <c r="G6" s="1"/>
      <c r="I6" s="89" t="s">
        <v>180</v>
      </c>
      <c r="J6" s="26"/>
      <c r="K6" s="26"/>
      <c r="L6" s="26"/>
      <c r="M6" s="91"/>
      <c r="N6" s="92"/>
      <c r="O6" s="92"/>
    </row>
    <row r="7" spans="1:15" ht="16.5" x14ac:dyDescent="0.3">
      <c r="A7" s="3" t="s">
        <v>83</v>
      </c>
      <c r="B7" s="4" t="s">
        <v>1</v>
      </c>
      <c r="C7" s="4" t="s">
        <v>84</v>
      </c>
      <c r="D7" s="3"/>
      <c r="E7" s="1"/>
      <c r="F7" s="1"/>
      <c r="G7" s="1"/>
      <c r="I7" s="91" t="s">
        <v>85</v>
      </c>
      <c r="J7" s="26" t="s">
        <v>270</v>
      </c>
      <c r="K7" s="26" t="s">
        <v>1</v>
      </c>
      <c r="L7" s="26">
        <v>3</v>
      </c>
      <c r="M7" s="91" t="s">
        <v>55</v>
      </c>
      <c r="N7" s="92"/>
      <c r="O7" s="92"/>
    </row>
    <row r="8" spans="1:15" ht="16.5" x14ac:dyDescent="0.3">
      <c r="A8" s="3" t="s">
        <v>266</v>
      </c>
      <c r="B8" s="4" t="s">
        <v>1</v>
      </c>
      <c r="C8" s="4">
        <v>3</v>
      </c>
      <c r="D8" s="3" t="s">
        <v>55</v>
      </c>
      <c r="E8" s="1"/>
      <c r="F8" s="1"/>
      <c r="G8" s="1"/>
      <c r="I8" s="91" t="s">
        <v>268</v>
      </c>
      <c r="J8" s="26" t="s">
        <v>184</v>
      </c>
      <c r="K8" s="26" t="s">
        <v>1</v>
      </c>
      <c r="L8" s="26">
        <v>10</v>
      </c>
      <c r="M8" s="91" t="s">
        <v>55</v>
      </c>
      <c r="N8" s="92"/>
      <c r="O8" s="92"/>
    </row>
    <row r="9" spans="1:15" ht="16.5" x14ac:dyDescent="0.3">
      <c r="A9" s="3" t="s">
        <v>107</v>
      </c>
      <c r="B9" s="4" t="s">
        <v>1</v>
      </c>
      <c r="C9" s="4">
        <v>10</v>
      </c>
      <c r="D9" s="3" t="s">
        <v>55</v>
      </c>
      <c r="E9" s="1"/>
      <c r="F9" s="1"/>
      <c r="G9" s="1"/>
      <c r="I9" s="91" t="s">
        <v>269</v>
      </c>
      <c r="J9" s="26" t="s">
        <v>185</v>
      </c>
      <c r="K9" s="26" t="s">
        <v>1</v>
      </c>
      <c r="L9" s="26">
        <v>120</v>
      </c>
      <c r="M9" s="91" t="s">
        <v>8</v>
      </c>
      <c r="N9" s="92"/>
      <c r="O9" s="92"/>
    </row>
    <row r="10" spans="1:15" ht="16.5" x14ac:dyDescent="0.3">
      <c r="A10" s="3" t="s">
        <v>62</v>
      </c>
      <c r="B10" s="4" t="s">
        <v>1</v>
      </c>
      <c r="C10" s="4">
        <v>120</v>
      </c>
      <c r="D10" s="3" t="s">
        <v>8</v>
      </c>
      <c r="E10" s="1" t="s">
        <v>1</v>
      </c>
      <c r="F10" s="5">
        <f>C10+459.67</f>
        <v>579.67000000000007</v>
      </c>
      <c r="G10" s="1" t="s">
        <v>10</v>
      </c>
      <c r="I10" s="91" t="s">
        <v>271</v>
      </c>
      <c r="J10" s="26" t="s">
        <v>205</v>
      </c>
      <c r="K10" s="26" t="s">
        <v>1</v>
      </c>
      <c r="L10" s="56">
        <v>176056</v>
      </c>
      <c r="M10" s="91" t="s">
        <v>66</v>
      </c>
      <c r="N10" s="92"/>
      <c r="O10" s="92"/>
    </row>
    <row r="11" spans="1:15" ht="16.5" x14ac:dyDescent="0.3">
      <c r="A11" s="3" t="s">
        <v>104</v>
      </c>
      <c r="B11" s="4" t="s">
        <v>1</v>
      </c>
      <c r="C11" s="39">
        <v>176056</v>
      </c>
      <c r="D11" s="3" t="s">
        <v>66</v>
      </c>
      <c r="E11" s="1"/>
      <c r="F11" s="5"/>
      <c r="G11" s="1"/>
      <c r="I11" s="91"/>
      <c r="J11" s="26"/>
      <c r="K11" s="26"/>
      <c r="L11" s="26"/>
      <c r="M11" s="91"/>
      <c r="N11" s="92"/>
      <c r="O11" s="92"/>
    </row>
    <row r="12" spans="1:15" ht="16.5" x14ac:dyDescent="0.3">
      <c r="A12" s="3" t="s">
        <v>105</v>
      </c>
      <c r="B12" s="4" t="s">
        <v>1</v>
      </c>
      <c r="C12" s="4">
        <v>230</v>
      </c>
      <c r="D12" s="10" t="s">
        <v>57</v>
      </c>
      <c r="E12" s="1"/>
      <c r="F12" s="5"/>
      <c r="G12" s="1"/>
      <c r="I12" s="89" t="s">
        <v>272</v>
      </c>
      <c r="J12" s="26"/>
      <c r="K12" s="26"/>
      <c r="L12" s="26"/>
      <c r="M12" s="91"/>
      <c r="N12" s="92"/>
      <c r="O12" s="92"/>
    </row>
    <row r="13" spans="1:15" ht="16.5" x14ac:dyDescent="0.3">
      <c r="A13" s="3" t="s">
        <v>106</v>
      </c>
      <c r="B13" s="4" t="s">
        <v>1</v>
      </c>
      <c r="C13" s="4">
        <v>330</v>
      </c>
      <c r="D13" s="10" t="s">
        <v>57</v>
      </c>
      <c r="E13" s="1"/>
      <c r="F13" s="5"/>
      <c r="G13" s="1"/>
      <c r="I13" s="89"/>
      <c r="J13" s="26"/>
      <c r="K13" s="26"/>
      <c r="L13" s="26"/>
      <c r="M13" s="91"/>
      <c r="N13" s="92"/>
      <c r="O13" s="92"/>
    </row>
    <row r="14" spans="1:15" ht="16.5" x14ac:dyDescent="0.3">
      <c r="A14" s="3" t="s">
        <v>293</v>
      </c>
      <c r="B14" s="4" t="s">
        <v>1</v>
      </c>
      <c r="C14" s="4">
        <v>168</v>
      </c>
      <c r="D14" s="10" t="s">
        <v>57</v>
      </c>
      <c r="E14" s="1"/>
      <c r="F14" s="5"/>
      <c r="G14" s="1"/>
      <c r="I14" s="91" t="s">
        <v>273</v>
      </c>
      <c r="J14" s="26" t="s">
        <v>275</v>
      </c>
      <c r="K14" s="26" t="s">
        <v>1</v>
      </c>
      <c r="L14" s="26">
        <v>230</v>
      </c>
      <c r="M14" s="91" t="s">
        <v>57</v>
      </c>
      <c r="N14" s="92"/>
      <c r="O14" s="92"/>
    </row>
    <row r="15" spans="1:15" ht="16.5" x14ac:dyDescent="0.3">
      <c r="A15" s="3"/>
      <c r="B15" s="4"/>
      <c r="C15" s="4"/>
      <c r="D15" s="10"/>
      <c r="E15" s="1"/>
      <c r="F15" s="5"/>
      <c r="G15" s="1"/>
      <c r="I15" s="91" t="s">
        <v>277</v>
      </c>
      <c r="J15" s="26" t="s">
        <v>274</v>
      </c>
      <c r="K15" s="26" t="s">
        <v>1</v>
      </c>
      <c r="L15" s="26">
        <v>330</v>
      </c>
      <c r="M15" s="91" t="s">
        <v>57</v>
      </c>
      <c r="N15" s="92"/>
      <c r="O15" s="92"/>
    </row>
    <row r="16" spans="1:15" ht="16.5" x14ac:dyDescent="0.3">
      <c r="A16" s="3" t="s">
        <v>141</v>
      </c>
      <c r="B16" s="4"/>
      <c r="C16" s="4"/>
      <c r="D16" s="10"/>
      <c r="E16" s="1"/>
      <c r="F16" s="5"/>
      <c r="G16" s="1"/>
      <c r="I16" s="91" t="s">
        <v>278</v>
      </c>
      <c r="J16" s="26" t="s">
        <v>193</v>
      </c>
      <c r="K16" s="26" t="s">
        <v>1</v>
      </c>
      <c r="L16" s="26">
        <v>168</v>
      </c>
      <c r="M16" s="91" t="s">
        <v>57</v>
      </c>
      <c r="N16" s="92"/>
      <c r="O16" s="92"/>
    </row>
    <row r="17" spans="1:15" x14ac:dyDescent="0.25">
      <c r="A17" s="3"/>
      <c r="B17" s="4"/>
      <c r="C17" s="4"/>
      <c r="D17" s="10"/>
      <c r="E17" s="1"/>
      <c r="F17" s="5"/>
      <c r="G17" s="1"/>
      <c r="I17" s="91"/>
      <c r="J17" s="26"/>
      <c r="K17" s="26"/>
      <c r="L17" s="26"/>
      <c r="M17" s="91"/>
      <c r="N17" s="92"/>
      <c r="O17" s="92"/>
    </row>
    <row r="18" spans="1:15" x14ac:dyDescent="0.25">
      <c r="A18" s="66" t="s">
        <v>139</v>
      </c>
      <c r="B18" s="4"/>
      <c r="C18" s="4"/>
      <c r="D18" s="10"/>
      <c r="E18" s="1"/>
      <c r="F18" s="5"/>
      <c r="G18" s="1"/>
      <c r="I18" s="89" t="s">
        <v>222</v>
      </c>
      <c r="J18" s="26"/>
      <c r="K18" s="26"/>
      <c r="L18" s="26"/>
      <c r="M18" s="91"/>
      <c r="N18" s="92"/>
      <c r="O18" s="92"/>
    </row>
    <row r="19" spans="1:15" x14ac:dyDescent="0.25">
      <c r="A19" s="60" t="s">
        <v>86</v>
      </c>
      <c r="B19" s="27"/>
      <c r="C19" s="27"/>
      <c r="D19" s="27"/>
      <c r="E19" s="28"/>
      <c r="F19" s="29"/>
      <c r="G19" s="3"/>
      <c r="I19" s="91"/>
      <c r="J19" s="26"/>
      <c r="K19" s="26"/>
      <c r="L19" s="26"/>
      <c r="M19" s="91"/>
      <c r="N19" s="92"/>
      <c r="O19" s="92"/>
    </row>
    <row r="20" spans="1:15" ht="17.25" x14ac:dyDescent="0.3">
      <c r="A20" s="40" t="s">
        <v>294</v>
      </c>
      <c r="B20" s="27" t="s">
        <v>1</v>
      </c>
      <c r="C20" s="41" t="s">
        <v>295</v>
      </c>
      <c r="D20" s="27"/>
      <c r="E20" s="28"/>
      <c r="F20" s="29"/>
      <c r="G20" s="3"/>
      <c r="I20" s="91" t="s">
        <v>250</v>
      </c>
      <c r="J20" s="26" t="s">
        <v>251</v>
      </c>
      <c r="K20" s="26" t="s">
        <v>1</v>
      </c>
      <c r="L20" s="56">
        <f>ROUND((L10*(L16-L15)+(L7-L8)*1000000)/(L14-L15),-1)</f>
        <v>355210</v>
      </c>
      <c r="M20" s="91" t="s">
        <v>66</v>
      </c>
      <c r="N20" s="92"/>
      <c r="O20" s="92"/>
    </row>
    <row r="21" spans="1:15" ht="17.25" x14ac:dyDescent="0.3">
      <c r="A21" s="30" t="s">
        <v>146</v>
      </c>
      <c r="B21" s="27" t="s">
        <v>1</v>
      </c>
      <c r="C21" s="31"/>
      <c r="D21" s="27" t="s">
        <v>1</v>
      </c>
      <c r="E21" s="32">
        <f>ROUND((C11*(C14-C13)+(C8-C9)*1000000)/(C12-C13),-1)</f>
        <v>355210</v>
      </c>
      <c r="F21" s="29" t="s">
        <v>66</v>
      </c>
      <c r="G21" s="3"/>
      <c r="I21" s="91" t="s">
        <v>276</v>
      </c>
      <c r="J21" s="26" t="s">
        <v>192</v>
      </c>
      <c r="K21" s="26" t="s">
        <v>1</v>
      </c>
      <c r="L21" s="26">
        <f>ROUND((L20*L14-L7*1000000)/L20,0)</f>
        <v>222</v>
      </c>
      <c r="M21" s="91" t="s">
        <v>57</v>
      </c>
      <c r="N21" s="92"/>
      <c r="O21" s="92"/>
    </row>
    <row r="22" spans="1:15" ht="16.5" x14ac:dyDescent="0.3">
      <c r="A22" s="60" t="s">
        <v>87</v>
      </c>
      <c r="B22" s="12"/>
      <c r="C22" s="12"/>
      <c r="D22" s="12"/>
      <c r="E22" s="14"/>
      <c r="F22" s="45"/>
      <c r="G22" s="3"/>
      <c r="I22" s="91" t="s">
        <v>279</v>
      </c>
      <c r="J22" s="26" t="s">
        <v>208</v>
      </c>
      <c r="K22" s="26" t="s">
        <v>1</v>
      </c>
      <c r="L22" s="56">
        <f>L8*10^6/(L15-L21)</f>
        <v>92592.592592592599</v>
      </c>
      <c r="M22" s="91" t="s">
        <v>66</v>
      </c>
      <c r="N22" s="92"/>
      <c r="O22" s="92"/>
    </row>
    <row r="23" spans="1:15" ht="16.5" x14ac:dyDescent="0.3">
      <c r="A23" s="13" t="s">
        <v>142</v>
      </c>
      <c r="B23" s="12" t="s">
        <v>1</v>
      </c>
      <c r="C23" s="45" t="s">
        <v>267</v>
      </c>
      <c r="D23" s="12" t="s">
        <v>1</v>
      </c>
      <c r="E23" s="14">
        <f>ROUND((E21*C12-C8*1000000)/E21,0)</f>
        <v>222</v>
      </c>
      <c r="F23" s="45" t="s">
        <v>57</v>
      </c>
      <c r="G23" s="3"/>
      <c r="I23" s="91"/>
      <c r="J23" s="26"/>
      <c r="K23" s="26"/>
      <c r="L23" s="26"/>
      <c r="M23" s="91"/>
      <c r="N23" s="92"/>
      <c r="O23" s="92"/>
    </row>
    <row r="24" spans="1:15" x14ac:dyDescent="0.25">
      <c r="A24" s="29" t="s">
        <v>88</v>
      </c>
      <c r="B24" s="27"/>
      <c r="C24" s="31"/>
      <c r="D24" s="27"/>
      <c r="E24" s="28"/>
      <c r="F24" s="29"/>
      <c r="G24" s="3"/>
      <c r="I24" s="100"/>
      <c r="J24" s="101"/>
      <c r="K24" s="101"/>
      <c r="L24" s="101"/>
      <c r="M24" s="100"/>
      <c r="N24" s="105"/>
      <c r="O24" s="105"/>
    </row>
    <row r="25" spans="1:15" ht="17.25" x14ac:dyDescent="0.3">
      <c r="A25" s="30" t="s">
        <v>147</v>
      </c>
      <c r="B25" s="27" t="s">
        <v>1</v>
      </c>
      <c r="C25" s="29" t="s">
        <v>148</v>
      </c>
      <c r="D25" s="27" t="s">
        <v>1</v>
      </c>
      <c r="E25" s="32">
        <f>C9*1000000/(C13-E23)</f>
        <v>92592.592592592599</v>
      </c>
      <c r="F25" s="29" t="s">
        <v>66</v>
      </c>
      <c r="G25" s="3"/>
      <c r="I25" s="100"/>
      <c r="J25" s="101"/>
      <c r="K25" s="101"/>
      <c r="L25" s="101"/>
      <c r="M25" s="100"/>
      <c r="N25" s="105"/>
      <c r="O25" s="105"/>
    </row>
    <row r="26" spans="1:15" x14ac:dyDescent="0.25">
      <c r="A26" s="3"/>
      <c r="B26" s="4"/>
      <c r="C26" s="10"/>
      <c r="D26" s="4"/>
      <c r="E26" s="21"/>
      <c r="F26" s="5"/>
      <c r="G26" s="3"/>
      <c r="I26" s="100"/>
      <c r="J26" s="101"/>
      <c r="K26" s="101"/>
      <c r="L26" s="101"/>
      <c r="M26" s="100"/>
      <c r="N26" s="105"/>
      <c r="O26" s="127"/>
    </row>
    <row r="27" spans="1:15" x14ac:dyDescent="0.25">
      <c r="B27" s="88"/>
      <c r="C27" s="88"/>
      <c r="I27" s="100"/>
      <c r="J27" s="101"/>
      <c r="K27" s="101"/>
      <c r="L27" s="101"/>
      <c r="M27" s="110"/>
      <c r="N27" s="105"/>
      <c r="O27" s="127"/>
    </row>
    <row r="28" spans="1:15" x14ac:dyDescent="0.25">
      <c r="I28" s="100"/>
      <c r="J28" s="101"/>
      <c r="K28" s="101"/>
      <c r="L28" s="101"/>
      <c r="M28" s="100"/>
      <c r="N28" s="105"/>
      <c r="O28" s="105"/>
    </row>
    <row r="29" spans="1:15" x14ac:dyDescent="0.25">
      <c r="A29" s="104" t="s">
        <v>174</v>
      </c>
      <c r="I29" s="140"/>
      <c r="J29" s="141"/>
      <c r="K29" s="141"/>
      <c r="L29" s="141"/>
      <c r="M29" s="141"/>
      <c r="N29" s="142"/>
      <c r="O29" s="143"/>
    </row>
    <row r="30" spans="1:15" x14ac:dyDescent="0.25">
      <c r="A30" s="104" t="s">
        <v>318</v>
      </c>
      <c r="I30" s="140"/>
      <c r="J30" s="141"/>
      <c r="K30" s="141"/>
      <c r="L30" s="141"/>
      <c r="M30" s="141"/>
      <c r="N30" s="142"/>
      <c r="O30" s="143"/>
    </row>
    <row r="31" spans="1:15" x14ac:dyDescent="0.25">
      <c r="A31" s="104" t="s">
        <v>319</v>
      </c>
      <c r="I31" s="144"/>
      <c r="J31" s="141"/>
      <c r="K31" s="141"/>
      <c r="L31" s="141"/>
      <c r="M31" s="141"/>
      <c r="N31" s="142"/>
      <c r="O31" s="143"/>
    </row>
    <row r="32" spans="1:15" x14ac:dyDescent="0.25">
      <c r="A32" s="104" t="s">
        <v>320</v>
      </c>
      <c r="I32" s="140"/>
      <c r="J32" s="141"/>
      <c r="K32" s="141"/>
      <c r="L32" s="141"/>
      <c r="M32" s="141"/>
      <c r="N32" s="142"/>
      <c r="O32" s="143"/>
    </row>
    <row r="33" spans="1:15" x14ac:dyDescent="0.25">
      <c r="A33" s="106" t="s">
        <v>321</v>
      </c>
      <c r="I33" s="144"/>
      <c r="J33" s="141"/>
      <c r="K33" s="141"/>
      <c r="L33" s="145"/>
      <c r="M33" s="141"/>
      <c r="N33" s="142"/>
      <c r="O33" s="143"/>
    </row>
    <row r="34" spans="1:15" x14ac:dyDescent="0.25">
      <c r="I34" s="100"/>
      <c r="J34" s="101"/>
      <c r="K34" s="101"/>
      <c r="L34" s="101"/>
      <c r="M34" s="101"/>
      <c r="N34" s="126"/>
      <c r="O34" s="127"/>
    </row>
    <row r="35" spans="1:15" x14ac:dyDescent="0.25">
      <c r="I35" s="113"/>
      <c r="J35" s="114"/>
      <c r="K35" s="114"/>
      <c r="L35" s="114"/>
      <c r="M35" s="114"/>
      <c r="N35" s="119"/>
      <c r="O35" s="115"/>
    </row>
    <row r="36" spans="1:15" x14ac:dyDescent="0.25">
      <c r="I36" s="113"/>
      <c r="J36" s="114"/>
      <c r="K36" s="114"/>
      <c r="L36" s="114"/>
      <c r="M36" s="114"/>
      <c r="N36" s="119"/>
      <c r="O36" s="115"/>
    </row>
    <row r="37" spans="1:15" x14ac:dyDescent="0.25">
      <c r="I37" s="116"/>
      <c r="J37" s="114"/>
      <c r="K37" s="114"/>
      <c r="L37" s="114"/>
      <c r="M37" s="114"/>
      <c r="N37" s="119"/>
      <c r="O37" s="115"/>
    </row>
    <row r="38" spans="1:15" x14ac:dyDescent="0.25">
      <c r="I38" s="100"/>
      <c r="J38" s="101"/>
      <c r="K38" s="101"/>
      <c r="L38" s="101"/>
      <c r="M38" s="101"/>
      <c r="N38" s="126"/>
      <c r="O38" s="127"/>
    </row>
    <row r="39" spans="1:15" x14ac:dyDescent="0.25">
      <c r="I39" s="143"/>
      <c r="J39" s="141"/>
      <c r="K39" s="141"/>
      <c r="L39" s="145"/>
      <c r="M39" s="141"/>
      <c r="N39" s="142"/>
      <c r="O39" s="143"/>
    </row>
    <row r="40" spans="1:15" x14ac:dyDescent="0.25">
      <c r="I40" s="140"/>
      <c r="J40" s="141"/>
      <c r="K40" s="141"/>
      <c r="L40" s="141"/>
      <c r="M40" s="141"/>
      <c r="N40" s="142"/>
      <c r="O40" s="143"/>
    </row>
    <row r="41" spans="1:15" x14ac:dyDescent="0.25">
      <c r="I41" s="144"/>
      <c r="J41" s="141"/>
      <c r="K41" s="141"/>
      <c r="L41" s="141"/>
      <c r="M41" s="141"/>
      <c r="N41" s="142"/>
      <c r="O41" s="143"/>
    </row>
    <row r="42" spans="1:15" x14ac:dyDescent="0.25">
      <c r="I42" s="100"/>
      <c r="J42" s="101"/>
      <c r="K42" s="101"/>
      <c r="L42" s="101"/>
      <c r="M42" s="101"/>
      <c r="N42" s="126"/>
      <c r="O42" s="127"/>
    </row>
  </sheetData>
  <sheetProtection password="E156" sheet="1" objects="1" scenarios="1"/>
  <mergeCells count="2">
    <mergeCell ref="A5:G5"/>
    <mergeCell ref="I5:O5"/>
  </mergeCells>
  <phoneticPr fontId="11" type="noConversion"/>
  <pageMargins left="0.7" right="0.7" top="0.75" bottom="0.75" header="0.3" footer="0.3"/>
  <pageSetup orientation="portrait" r:id="rId1"/>
  <headerFooter alignWithMargins="0"/>
  <ignoredErrors>
    <ignoredError sqref="L20:L2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Normal="100" workbookViewId="0">
      <selection activeCell="F33" sqref="F33"/>
    </sheetView>
  </sheetViews>
  <sheetFormatPr defaultRowHeight="15" x14ac:dyDescent="0.25"/>
  <cols>
    <col min="1" max="1" width="38.85546875" style="88" customWidth="1"/>
    <col min="2" max="2" width="3.5703125" style="87" customWidth="1"/>
    <col min="3" max="3" width="12" style="87" customWidth="1"/>
    <col min="4" max="4" width="5.5703125" style="88" customWidth="1"/>
    <col min="5" max="5" width="6" style="88" customWidth="1"/>
    <col min="6" max="6" width="25.42578125" style="88" customWidth="1"/>
    <col min="7" max="7" width="6.7109375" style="88" customWidth="1"/>
    <col min="8" max="8" width="9.140625" style="88"/>
    <col min="9" max="9" width="37.140625" style="88" customWidth="1"/>
    <col min="10" max="10" width="9.5703125" style="88" customWidth="1"/>
    <col min="11" max="11" width="5.5703125" style="87" customWidth="1"/>
    <col min="12" max="12" width="11.5703125" style="87" customWidth="1"/>
    <col min="13" max="13" width="24.28515625" style="88" customWidth="1"/>
    <col min="14" max="14" width="9.140625" style="88"/>
    <col min="15" max="15" width="5" style="88" customWidth="1"/>
    <col min="16" max="16384" width="9.140625" style="88"/>
  </cols>
  <sheetData>
    <row r="1" spans="1:15" x14ac:dyDescent="0.25">
      <c r="A1" s="86" t="s">
        <v>313</v>
      </c>
    </row>
    <row r="5" spans="1:15" ht="35.25" customHeight="1" x14ac:dyDescent="0.25">
      <c r="A5" s="175" t="s">
        <v>311</v>
      </c>
      <c r="B5" s="175"/>
      <c r="C5" s="175"/>
      <c r="D5" s="175"/>
      <c r="E5" s="175"/>
      <c r="F5" s="175"/>
      <c r="G5" s="175"/>
      <c r="I5" s="176" t="s">
        <v>311</v>
      </c>
      <c r="J5" s="176"/>
      <c r="K5" s="176"/>
      <c r="L5" s="176"/>
      <c r="M5" s="176"/>
      <c r="N5" s="176"/>
      <c r="O5" s="92"/>
    </row>
    <row r="6" spans="1:15" x14ac:dyDescent="0.25">
      <c r="A6" s="67" t="s">
        <v>7</v>
      </c>
      <c r="B6" s="4"/>
      <c r="C6" s="4"/>
      <c r="D6" s="3"/>
      <c r="E6" s="1"/>
      <c r="F6" s="1"/>
      <c r="G6" s="1"/>
      <c r="I6" s="89" t="s">
        <v>180</v>
      </c>
      <c r="J6" s="89"/>
      <c r="K6" s="26"/>
      <c r="L6" s="26"/>
      <c r="M6" s="91"/>
      <c r="N6" s="91"/>
      <c r="O6" s="91"/>
    </row>
    <row r="7" spans="1:15" x14ac:dyDescent="0.25">
      <c r="A7" s="3"/>
      <c r="B7" s="4"/>
      <c r="C7" s="4"/>
      <c r="D7" s="3"/>
      <c r="E7" s="1"/>
      <c r="F7" s="1"/>
      <c r="G7" s="1"/>
      <c r="I7" s="91"/>
      <c r="J7" s="91"/>
      <c r="K7" s="26"/>
      <c r="L7" s="26"/>
      <c r="M7" s="91"/>
      <c r="N7" s="91"/>
      <c r="O7" s="91"/>
    </row>
    <row r="8" spans="1:15" ht="16.5" x14ac:dyDescent="0.3">
      <c r="A8" s="3" t="s">
        <v>89</v>
      </c>
      <c r="B8" s="4" t="s">
        <v>1</v>
      </c>
      <c r="C8" s="4">
        <v>25</v>
      </c>
      <c r="D8" s="3" t="s">
        <v>55</v>
      </c>
      <c r="E8" s="1"/>
      <c r="F8" s="1"/>
      <c r="G8" s="1"/>
      <c r="I8" s="91" t="s">
        <v>89</v>
      </c>
      <c r="J8" s="26" t="s">
        <v>183</v>
      </c>
      <c r="K8" s="26" t="s">
        <v>1</v>
      </c>
      <c r="L8" s="26">
        <v>25</v>
      </c>
      <c r="M8" s="146" t="s">
        <v>55</v>
      </c>
      <c r="N8" s="91"/>
      <c r="O8" s="91"/>
    </row>
    <row r="9" spans="1:15" ht="16.5" x14ac:dyDescent="0.3">
      <c r="A9" s="3" t="s">
        <v>90</v>
      </c>
      <c r="B9" s="4" t="s">
        <v>1</v>
      </c>
      <c r="C9" s="4">
        <v>-20</v>
      </c>
      <c r="D9" s="3" t="s">
        <v>8</v>
      </c>
      <c r="E9" s="1"/>
      <c r="F9" s="59" t="s">
        <v>304</v>
      </c>
      <c r="G9" s="1"/>
      <c r="I9" s="91" t="s">
        <v>280</v>
      </c>
      <c r="J9" s="26" t="s">
        <v>185</v>
      </c>
      <c r="K9" s="26" t="s">
        <v>1</v>
      </c>
      <c r="L9" s="26">
        <v>-20</v>
      </c>
      <c r="M9" s="146" t="s">
        <v>8</v>
      </c>
      <c r="N9" s="91"/>
      <c r="O9" s="147"/>
    </row>
    <row r="10" spans="1:15" ht="16.5" x14ac:dyDescent="0.3">
      <c r="A10" s="3" t="s">
        <v>108</v>
      </c>
      <c r="B10" s="4" t="s">
        <v>1</v>
      </c>
      <c r="C10" s="4">
        <v>100</v>
      </c>
      <c r="D10" s="3" t="s">
        <v>8</v>
      </c>
      <c r="E10" s="1"/>
      <c r="F10" s="5"/>
      <c r="G10" s="1"/>
      <c r="I10" s="91" t="s">
        <v>281</v>
      </c>
      <c r="J10" s="26" t="s">
        <v>282</v>
      </c>
      <c r="K10" s="26" t="s">
        <v>1</v>
      </c>
      <c r="L10" s="26">
        <v>100</v>
      </c>
      <c r="M10" s="146" t="s">
        <v>8</v>
      </c>
      <c r="N10" s="91"/>
      <c r="O10" s="146"/>
    </row>
    <row r="11" spans="1:15" x14ac:dyDescent="0.25">
      <c r="A11" s="3"/>
      <c r="B11" s="4"/>
      <c r="C11" s="4"/>
      <c r="D11" s="3"/>
      <c r="E11" s="1"/>
      <c r="F11" s="5"/>
      <c r="G11" s="1"/>
      <c r="I11" s="91"/>
      <c r="J11" s="91"/>
      <c r="K11" s="26"/>
      <c r="L11" s="26"/>
      <c r="M11" s="146"/>
      <c r="N11" s="91"/>
      <c r="O11" s="146"/>
    </row>
    <row r="12" spans="1:15" x14ac:dyDescent="0.25">
      <c r="A12" s="66" t="s">
        <v>149</v>
      </c>
      <c r="B12" s="4"/>
      <c r="C12" s="4"/>
      <c r="D12" s="3"/>
      <c r="E12" s="1"/>
      <c r="F12" s="5"/>
      <c r="G12" s="1"/>
      <c r="I12" s="148" t="s">
        <v>284</v>
      </c>
      <c r="J12" s="149"/>
      <c r="K12" s="26"/>
      <c r="L12" s="26"/>
      <c r="M12" s="146"/>
      <c r="N12" s="91"/>
      <c r="O12" s="146"/>
    </row>
    <row r="13" spans="1:15" x14ac:dyDescent="0.25">
      <c r="A13" s="57"/>
      <c r="B13" s="4"/>
      <c r="C13" s="4"/>
      <c r="D13" s="3"/>
      <c r="E13" s="1"/>
      <c r="F13" s="1"/>
      <c r="G13" s="1"/>
      <c r="I13" s="91"/>
      <c r="J13" s="91"/>
      <c r="K13" s="26"/>
      <c r="L13" s="26"/>
      <c r="M13" s="146"/>
      <c r="N13" s="91"/>
      <c r="O13" s="91"/>
    </row>
    <row r="14" spans="1:15" ht="16.5" x14ac:dyDescent="0.3">
      <c r="A14" s="62" t="s">
        <v>283</v>
      </c>
      <c r="B14" s="18"/>
      <c r="C14" s="18"/>
      <c r="D14" s="18"/>
      <c r="E14" s="23"/>
      <c r="F14" s="19"/>
      <c r="G14" s="24"/>
      <c r="H14" s="150"/>
      <c r="I14" s="91" t="s">
        <v>296</v>
      </c>
      <c r="J14" s="91" t="s">
        <v>297</v>
      </c>
      <c r="K14" s="26" t="s">
        <v>1</v>
      </c>
      <c r="L14" s="55">
        <v>222</v>
      </c>
      <c r="M14" s="146" t="s">
        <v>285</v>
      </c>
      <c r="N14" s="151" t="s">
        <v>286</v>
      </c>
      <c r="O14" s="148"/>
    </row>
    <row r="15" spans="1:15" x14ac:dyDescent="0.25">
      <c r="A15" s="24"/>
      <c r="B15" s="18"/>
      <c r="C15" s="18"/>
      <c r="D15" s="18"/>
      <c r="E15" s="23"/>
      <c r="F15" s="19"/>
      <c r="G15" s="24"/>
      <c r="H15" s="150"/>
      <c r="I15" s="91" t="s">
        <v>287</v>
      </c>
      <c r="J15" s="91" t="s">
        <v>12</v>
      </c>
      <c r="K15" s="26" t="s">
        <v>1</v>
      </c>
      <c r="L15" s="55">
        <f>L14*L8</f>
        <v>5550</v>
      </c>
      <c r="M15" s="146" t="s">
        <v>73</v>
      </c>
      <c r="N15" s="151"/>
      <c r="O15" s="148"/>
    </row>
    <row r="16" spans="1:15" ht="16.5" x14ac:dyDescent="0.3">
      <c r="A16" s="17" t="s">
        <v>12</v>
      </c>
      <c r="B16" s="18" t="s">
        <v>1</v>
      </c>
      <c r="C16" s="18">
        <v>222</v>
      </c>
      <c r="D16" s="19" t="s">
        <v>306</v>
      </c>
      <c r="E16" s="23"/>
      <c r="F16" s="19"/>
      <c r="G16" s="24"/>
      <c r="H16" s="150"/>
      <c r="I16" s="91" t="s">
        <v>298</v>
      </c>
      <c r="J16" s="26" t="s">
        <v>299</v>
      </c>
      <c r="K16" s="26" t="s">
        <v>1</v>
      </c>
      <c r="L16" s="26">
        <v>1.5649999999999999</v>
      </c>
      <c r="M16" s="146" t="s">
        <v>288</v>
      </c>
      <c r="N16" s="151" t="s">
        <v>286</v>
      </c>
      <c r="O16" s="148"/>
    </row>
    <row r="17" spans="1:15" ht="16.5" x14ac:dyDescent="0.3">
      <c r="A17" s="17" t="s">
        <v>12</v>
      </c>
      <c r="B17" s="18" t="s">
        <v>1</v>
      </c>
      <c r="C17" s="18" t="s">
        <v>305</v>
      </c>
      <c r="D17" s="18" t="s">
        <v>1</v>
      </c>
      <c r="E17" s="20">
        <f>222*C8</f>
        <v>5550</v>
      </c>
      <c r="F17" s="19" t="s">
        <v>73</v>
      </c>
      <c r="G17" s="24"/>
      <c r="H17" s="150"/>
      <c r="I17" s="91" t="s">
        <v>262</v>
      </c>
      <c r="J17" s="26" t="s">
        <v>300</v>
      </c>
      <c r="K17" s="26" t="s">
        <v>1</v>
      </c>
      <c r="L17" s="64">
        <f>L16*L8</f>
        <v>39.125</v>
      </c>
      <c r="M17" s="146" t="s">
        <v>265</v>
      </c>
      <c r="N17" s="151"/>
      <c r="O17" s="148"/>
    </row>
    <row r="18" spans="1:15" x14ac:dyDescent="0.25">
      <c r="A18" s="17" t="s">
        <v>82</v>
      </c>
      <c r="B18" s="18" t="s">
        <v>1</v>
      </c>
      <c r="C18" s="18">
        <v>1.5649999999999999</v>
      </c>
      <c r="D18" s="19" t="s">
        <v>307</v>
      </c>
      <c r="E18" s="23"/>
      <c r="F18" s="19"/>
      <c r="G18" s="24"/>
      <c r="H18" s="150"/>
      <c r="I18" s="152"/>
      <c r="J18" s="152"/>
      <c r="K18" s="153"/>
      <c r="L18" s="153"/>
      <c r="M18" s="153"/>
      <c r="N18" s="154"/>
      <c r="O18" s="155"/>
    </row>
    <row r="19" spans="1:15" x14ac:dyDescent="0.25">
      <c r="A19" s="17" t="s">
        <v>82</v>
      </c>
      <c r="B19" s="18" t="s">
        <v>1</v>
      </c>
      <c r="C19" s="18" t="s">
        <v>308</v>
      </c>
      <c r="D19" s="18" t="s">
        <v>1</v>
      </c>
      <c r="E19" s="37">
        <f>1.565*C8</f>
        <v>39.125</v>
      </c>
      <c r="F19" s="19" t="s">
        <v>55</v>
      </c>
      <c r="G19" s="24"/>
      <c r="H19" s="150"/>
      <c r="I19" s="156"/>
      <c r="J19" s="156"/>
      <c r="K19" s="153"/>
      <c r="L19" s="153"/>
      <c r="M19" s="153"/>
      <c r="N19" s="157"/>
      <c r="O19" s="155"/>
    </row>
    <row r="20" spans="1:15" x14ac:dyDescent="0.25">
      <c r="A20" s="24"/>
      <c r="B20" s="18"/>
      <c r="C20" s="18"/>
      <c r="D20" s="18"/>
      <c r="E20" s="23"/>
      <c r="F20" s="19"/>
      <c r="G20" s="24"/>
      <c r="H20" s="150"/>
      <c r="I20" s="152"/>
      <c r="J20" s="152"/>
      <c r="K20" s="153"/>
      <c r="L20" s="153"/>
      <c r="M20" s="153"/>
      <c r="N20" s="154"/>
      <c r="O20" s="155"/>
    </row>
    <row r="23" spans="1:15" x14ac:dyDescent="0.25">
      <c r="A23" s="104" t="s">
        <v>174</v>
      </c>
    </row>
    <row r="24" spans="1:15" x14ac:dyDescent="0.25">
      <c r="A24" s="104" t="s">
        <v>318</v>
      </c>
    </row>
    <row r="25" spans="1:15" x14ac:dyDescent="0.25">
      <c r="A25" s="104" t="s">
        <v>319</v>
      </c>
    </row>
    <row r="26" spans="1:15" x14ac:dyDescent="0.25">
      <c r="A26" s="104" t="s">
        <v>320</v>
      </c>
    </row>
    <row r="27" spans="1:15" x14ac:dyDescent="0.25">
      <c r="A27" s="106" t="s">
        <v>321</v>
      </c>
    </row>
  </sheetData>
  <sheetProtection password="E156" sheet="1" objects="1" scenarios="1"/>
  <mergeCells count="2">
    <mergeCell ref="I5:N5"/>
    <mergeCell ref="A5:G5"/>
  </mergeCells>
  <phoneticPr fontId="11" type="noConversion"/>
  <pageMargins left="0.7" right="0.7" top="0.75" bottom="0.75" header="0.3" footer="0.3"/>
  <pageSetup scale="54" orientation="portrait" r:id="rId1"/>
  <headerFooter alignWithMargins="0"/>
  <colBreaks count="1" manualBreakCount="1">
    <brk id="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workbookViewId="0">
      <selection activeCell="R28" sqref="R28"/>
    </sheetView>
  </sheetViews>
  <sheetFormatPr defaultRowHeight="15" x14ac:dyDescent="0.25"/>
  <cols>
    <col min="1" max="16384" width="9.140625" style="70"/>
  </cols>
  <sheetData>
    <row r="1" spans="1:1" x14ac:dyDescent="0.25">
      <c r="A1" s="68" t="s">
        <v>313</v>
      </c>
    </row>
    <row r="38" spans="1:1" x14ac:dyDescent="0.25">
      <c r="A38" s="158" t="s">
        <v>174</v>
      </c>
    </row>
    <row r="39" spans="1:1" x14ac:dyDescent="0.25">
      <c r="A39" s="158" t="s">
        <v>318</v>
      </c>
    </row>
    <row r="40" spans="1:1" x14ac:dyDescent="0.25">
      <c r="A40" s="158" t="s">
        <v>319</v>
      </c>
    </row>
    <row r="41" spans="1:1" x14ac:dyDescent="0.25">
      <c r="A41" s="158" t="s">
        <v>320</v>
      </c>
    </row>
    <row r="42" spans="1:1" x14ac:dyDescent="0.25">
      <c r="A42" s="159" t="s">
        <v>321</v>
      </c>
    </row>
  </sheetData>
  <sheetProtection password="E156" sheet="1" objects="1" scenarios="1"/>
  <phoneticPr fontId="11"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showGridLines="0" workbookViewId="0">
      <selection activeCell="S27" sqref="S27"/>
    </sheetView>
  </sheetViews>
  <sheetFormatPr defaultRowHeight="15" x14ac:dyDescent="0.25"/>
  <cols>
    <col min="1" max="16384" width="9.140625" style="70"/>
  </cols>
  <sheetData>
    <row r="1" spans="1:1" x14ac:dyDescent="0.25">
      <c r="A1" s="68" t="s">
        <v>313</v>
      </c>
    </row>
    <row r="42" spans="1:1" x14ac:dyDescent="0.25">
      <c r="A42" s="158" t="s">
        <v>174</v>
      </c>
    </row>
    <row r="43" spans="1:1" x14ac:dyDescent="0.25">
      <c r="A43" s="158" t="s">
        <v>318</v>
      </c>
    </row>
    <row r="44" spans="1:1" x14ac:dyDescent="0.25">
      <c r="A44" s="158" t="s">
        <v>319</v>
      </c>
    </row>
    <row r="45" spans="1:1" x14ac:dyDescent="0.25">
      <c r="A45" s="158" t="s">
        <v>320</v>
      </c>
    </row>
    <row r="46" spans="1:1" x14ac:dyDescent="0.25">
      <c r="A46" s="159" t="s">
        <v>321</v>
      </c>
    </row>
  </sheetData>
  <sheetProtection password="E156" sheet="1" objects="1" scenarios="1"/>
  <phoneticPr fontId="11"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showGridLines="0" workbookViewId="0">
      <selection activeCell="M26" sqref="M26"/>
    </sheetView>
  </sheetViews>
  <sheetFormatPr defaultRowHeight="15" x14ac:dyDescent="0.25"/>
  <cols>
    <col min="1" max="16384" width="9.140625" style="70"/>
  </cols>
  <sheetData>
    <row r="1" spans="1:1" x14ac:dyDescent="0.25">
      <c r="A1" s="68" t="s">
        <v>313</v>
      </c>
    </row>
    <row r="32" spans="1:1" x14ac:dyDescent="0.25">
      <c r="A32" s="158" t="s">
        <v>174</v>
      </c>
    </row>
    <row r="33" spans="1:1" x14ac:dyDescent="0.25">
      <c r="A33" s="158" t="s">
        <v>318</v>
      </c>
    </row>
    <row r="34" spans="1:1" x14ac:dyDescent="0.25">
      <c r="A34" s="158" t="s">
        <v>319</v>
      </c>
    </row>
    <row r="35" spans="1:1" x14ac:dyDescent="0.25">
      <c r="A35" s="158" t="s">
        <v>320</v>
      </c>
    </row>
    <row r="36" spans="1:1" x14ac:dyDescent="0.25">
      <c r="A36" s="159" t="s">
        <v>321</v>
      </c>
    </row>
  </sheetData>
  <sheetProtection password="E156" sheet="1" objects="1" scenarios="1"/>
  <phoneticPr fontId="11" type="noConversion"/>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showGridLines="0" workbookViewId="0">
      <selection activeCell="O23" sqref="O23"/>
    </sheetView>
  </sheetViews>
  <sheetFormatPr defaultRowHeight="15" x14ac:dyDescent="0.25"/>
  <cols>
    <col min="1" max="16384" width="9.140625" style="70"/>
  </cols>
  <sheetData>
    <row r="1" spans="1:1" x14ac:dyDescent="0.25">
      <c r="A1" s="68" t="s">
        <v>313</v>
      </c>
    </row>
    <row r="32" spans="1:1" x14ac:dyDescent="0.25">
      <c r="A32" s="158" t="s">
        <v>174</v>
      </c>
    </row>
    <row r="33" spans="1:1" x14ac:dyDescent="0.25">
      <c r="A33" s="158" t="s">
        <v>318</v>
      </c>
    </row>
    <row r="34" spans="1:1" x14ac:dyDescent="0.25">
      <c r="A34" s="158" t="s">
        <v>319</v>
      </c>
    </row>
    <row r="35" spans="1:1" x14ac:dyDescent="0.25">
      <c r="A35" s="158" t="s">
        <v>320</v>
      </c>
    </row>
    <row r="36" spans="1:1" x14ac:dyDescent="0.25">
      <c r="A36" s="159" t="s">
        <v>321</v>
      </c>
    </row>
  </sheetData>
  <sheetProtection password="E156" sheet="1" objects="1" scenarios="1"/>
  <phoneticPr fontId="11"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Revisions</vt:lpstr>
      <vt:lpstr>Nomenclature</vt:lpstr>
      <vt:lpstr>Example 14-1</vt:lpstr>
      <vt:lpstr>Example 14-2</vt:lpstr>
      <vt:lpstr>Example 14-3</vt:lpstr>
      <vt:lpstr>Figure 14-5</vt:lpstr>
      <vt:lpstr>Figure 14-8</vt:lpstr>
      <vt:lpstr>Figure 14-9</vt:lpstr>
      <vt:lpstr>Figure 14-11</vt:lpstr>
      <vt:lpstr>Figure 14-23</vt:lpstr>
      <vt:lpstr>Limits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Stuart</dc:creator>
  <cp:lastModifiedBy>Hamilton, Stuart</cp:lastModifiedBy>
  <cp:lastPrinted>2013-09-27T02:34:32Z</cp:lastPrinted>
  <dcterms:created xsi:type="dcterms:W3CDTF">2008-10-20T17:40:35Z</dcterms:created>
  <dcterms:modified xsi:type="dcterms:W3CDTF">2017-04-09T00:10:47Z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