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cloudconvert\server\files\tasks\5a80ecc2-ab2e-4b43-8fb2-dd1d9df8a1a6\"/>
    </mc:Choice>
  </mc:AlternateContent>
  <xr:revisionPtr revIDLastSave="0" documentId="8_{C2527356-94D7-4FE4-A506-7E40B817E1BC}" xr6:coauthVersionLast="47" xr6:coauthVersionMax="47" xr10:uidLastSave="{00000000-0000-0000-0000-000000000000}"/>
  <bookViews>
    <workbookView xWindow="1170" yWindow="1170" windowWidth="11520" windowHeight="7875" activeTab="1" xr2:uid="{04071128-9D27-4ED9-98D9-800DC51A69C7}"/>
  </bookViews>
  <sheets>
    <sheet name="Instructions" sheetId="7" r:id="rId1"/>
    <sheet name="Example Budget Forecast" sheetId="6" r:id="rId2"/>
  </sheets>
  <definedNames>
    <definedName name="_xlchart.v1.0" hidden="1">'Example Budget Forecast'!$AV$7:$AV$520</definedName>
    <definedName name="solver_typ" localSheetId="1" hidden="1">2</definedName>
    <definedName name="solver_ver" localSheetId="1" hidden="1">17</definedName>
    <definedName name="solveri_ISpPars_O11" localSheetId="1" hidden="1">"RiskSolver.UI.Charts.InputDlgPars:-1000001;1;1;44;17;29;52;0;90;90;0;0;0;0;1;"</definedName>
    <definedName name="solveri_ISpPars_P30" localSheetId="1" hidden="1">"RiskSolver.UI.Charts.InputDlgPars:-1000001;1;1;9;3;29;52;0;90;90;0;0;0;0;1;"</definedName>
    <definedName name="solveri_ISpPars_P31" localSheetId="1" hidden="1">"RiskSolver.UI.Charts.InputDlgPars:-1000001;1;1;20;7;29;52;0;90;90;0;0;0;0;1;"</definedName>
    <definedName name="solveri_ISpPars_P32" localSheetId="1" hidden="1">"RiskSolver.UI.Charts.InputDlgPars:-1000001;1;1;20;7;29;52;0;90;90;0;0;0;0;1;"</definedName>
    <definedName name="solveri_ISpPars_P33" localSheetId="1" hidden="1">"RiskSolver.UI.Charts.InputDlgPars:-1000001;1;1;44;16;29;52;0;90;90;0;0;0;0;1;"</definedName>
    <definedName name="solveri_ISpPars_P34" localSheetId="1" hidden="1">"RiskSolver.UI.Charts.InputDlgPars:-1000001;1;1;44;16;45;66;0;90;90;0;0;0;0;1;"</definedName>
    <definedName name="solveri_ISpPars_P40" localSheetId="1" hidden="1">"RiskSolver.UI.Charts.InputDlgPars:-1000001;1;1;44;16;37;48;0;90;90;0;0;0;0;1;"</definedName>
    <definedName name="solveri_ISpPars_P6" localSheetId="1" hidden="1">"RiskSolver.UI.Charts.InputDlgPars:-1000001;1;1;20;8;29;52;0;90;90;0;0;0;0;1;"</definedName>
    <definedName name="solveri_ISpPars_P65" localSheetId="1" hidden="1">"RiskSolver.UI.Charts.InputDlgPars:-1000001;1;1;44;16;46;57;0;90;90;0;0;0;0;1;"</definedName>
    <definedName name="solveri_ISpPars_P7" localSheetId="1" hidden="1">"RiskSolver.UI.Charts.InputDlgPars:-1000001;1;1;44;0;45;96;0;90;90;0;0;0;0;1;"</definedName>
    <definedName name="solvero_CRMax_R71" localSheetId="1" hidden="1">"System.Double:2257.29076980909"</definedName>
    <definedName name="solvero_CRMin_R71" localSheetId="1" hidden="1">"System.Double:-3627.33940123916"</definedName>
    <definedName name="solvero_OSpPars_R71" localSheetId="1" hidden="1">"RiskSolver.UI.Charts.OutDlgPars:-1000001;23;30;55;42;4;1;90;80;0;0;0;0;1;"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0" i="6" l="1"/>
  <c r="AB9" i="6"/>
  <c r="AC32" i="6"/>
  <c r="O85" i="6"/>
  <c r="S83" i="6"/>
  <c r="R83" i="6"/>
  <c r="Q83" i="6"/>
  <c r="P83" i="6"/>
  <c r="O83" i="6"/>
  <c r="N83" i="6"/>
  <c r="M83" i="6"/>
  <c r="L83" i="6"/>
  <c r="K83" i="6"/>
  <c r="J83" i="6"/>
  <c r="I83" i="6"/>
  <c r="H83" i="6"/>
  <c r="Y83" i="6" s="1"/>
  <c r="AO82" i="6"/>
  <c r="AJ82" i="6"/>
  <c r="AI82" i="6"/>
  <c r="AF82" i="6"/>
  <c r="AE82" i="6"/>
  <c r="AK82" i="6" s="1"/>
  <c r="AC82" i="6"/>
  <c r="Y82" i="6"/>
  <c r="AD82" i="6" s="1"/>
  <c r="X82" i="6"/>
  <c r="W82" i="6"/>
  <c r="V82" i="6"/>
  <c r="AB82" i="6" s="1"/>
  <c r="AO81" i="6"/>
  <c r="AJ81" i="6"/>
  <c r="AI81" i="6"/>
  <c r="AF81" i="6"/>
  <c r="AE81" i="6"/>
  <c r="AK81" i="6" s="1"/>
  <c r="AC81" i="6"/>
  <c r="Y81" i="6"/>
  <c r="X81" i="6"/>
  <c r="AD81" i="6" s="1"/>
  <c r="W81" i="6"/>
  <c r="V81" i="6"/>
  <c r="AB81" i="6" s="1"/>
  <c r="AF80" i="6"/>
  <c r="AE80" i="6"/>
  <c r="AK80" i="6" s="1"/>
  <c r="AO80" i="6" s="1"/>
  <c r="AC80" i="6"/>
  <c r="Y80" i="6"/>
  <c r="AD80" i="6" s="1"/>
  <c r="X80" i="6"/>
  <c r="AB80" i="6" s="1"/>
  <c r="W80" i="6"/>
  <c r="V80" i="6"/>
  <c r="AI80" i="6" s="1"/>
  <c r="AI79" i="6"/>
  <c r="AF79" i="6"/>
  <c r="AE79" i="6"/>
  <c r="AK79" i="6" s="1"/>
  <c r="AO79" i="6" s="1"/>
  <c r="AB79" i="6"/>
  <c r="Y79" i="6"/>
  <c r="AD79" i="6" s="1"/>
  <c r="X79" i="6"/>
  <c r="W79" i="6"/>
  <c r="V79" i="6"/>
  <c r="AI78" i="6"/>
  <c r="AF78" i="6"/>
  <c r="AE78" i="6"/>
  <c r="AK78" i="6" s="1"/>
  <c r="AO78" i="6" s="1"/>
  <c r="AD78" i="6"/>
  <c r="AC78" i="6"/>
  <c r="AB78" i="6"/>
  <c r="Y78" i="6"/>
  <c r="X78" i="6"/>
  <c r="W78" i="6"/>
  <c r="V78" i="6"/>
  <c r="AI77" i="6"/>
  <c r="AF77" i="6"/>
  <c r="AE77" i="6"/>
  <c r="AK77" i="6" s="1"/>
  <c r="AO77" i="6" s="1"/>
  <c r="AD77" i="6"/>
  <c r="AB77" i="6"/>
  <c r="Y77" i="6"/>
  <c r="AC77" i="6" s="1"/>
  <c r="X77" i="6"/>
  <c r="W77" i="6"/>
  <c r="V77" i="6"/>
  <c r="AF76" i="6"/>
  <c r="AE76" i="6"/>
  <c r="AK76" i="6" s="1"/>
  <c r="AO76" i="6" s="1"/>
  <c r="Y76" i="6"/>
  <c r="AD76" i="6" s="1"/>
  <c r="X76" i="6"/>
  <c r="W76" i="6"/>
  <c r="V76" i="6"/>
  <c r="AI76" i="6" s="1"/>
  <c r="AF75" i="6"/>
  <c r="AE75" i="6"/>
  <c r="AK75" i="6" s="1"/>
  <c r="AO75" i="6" s="1"/>
  <c r="Y75" i="6"/>
  <c r="AD75" i="6" s="1"/>
  <c r="X75" i="6"/>
  <c r="W75" i="6"/>
  <c r="V75" i="6"/>
  <c r="AB75" i="6" s="1"/>
  <c r="AF74" i="6"/>
  <c r="AE74" i="6"/>
  <c r="AK74" i="6" s="1"/>
  <c r="AO74" i="6" s="1"/>
  <c r="AC74" i="6"/>
  <c r="Y74" i="6"/>
  <c r="AD74" i="6" s="1"/>
  <c r="X74" i="6"/>
  <c r="W74" i="6"/>
  <c r="V74" i="6"/>
  <c r="AB74" i="6" s="1"/>
  <c r="AF73" i="6"/>
  <c r="AE73" i="6"/>
  <c r="AK73" i="6" s="1"/>
  <c r="AO73" i="6" s="1"/>
  <c r="AC73" i="6"/>
  <c r="Y73" i="6"/>
  <c r="X73" i="6"/>
  <c r="AD73" i="6" s="1"/>
  <c r="W73" i="6"/>
  <c r="V73" i="6"/>
  <c r="AI73" i="6" s="1"/>
  <c r="AF72" i="6"/>
  <c r="AE72" i="6"/>
  <c r="AK72" i="6" s="1"/>
  <c r="AO72" i="6" s="1"/>
  <c r="AC72" i="6"/>
  <c r="Y72" i="6"/>
  <c r="AD72" i="6" s="1"/>
  <c r="X72" i="6"/>
  <c r="AB72" i="6" s="1"/>
  <c r="W72" i="6"/>
  <c r="V72" i="6"/>
  <c r="AI72" i="6" s="1"/>
  <c r="S69" i="6"/>
  <c r="R69" i="6"/>
  <c r="Q69" i="6"/>
  <c r="P69" i="6"/>
  <c r="O69" i="6"/>
  <c r="N69" i="6"/>
  <c r="M69" i="6"/>
  <c r="L69" i="6"/>
  <c r="K69" i="6"/>
  <c r="J69" i="6"/>
  <c r="I69" i="6"/>
  <c r="I86" i="6" s="1"/>
  <c r="H69" i="6"/>
  <c r="Y69" i="6" s="1"/>
  <c r="AO68" i="6"/>
  <c r="AJ68" i="6"/>
  <c r="AI68" i="6"/>
  <c r="AF68" i="6"/>
  <c r="AE68" i="6"/>
  <c r="AK68" i="6" s="1"/>
  <c r="AC68" i="6"/>
  <c r="Y68" i="6"/>
  <c r="AD68" i="6" s="1"/>
  <c r="X68" i="6"/>
  <c r="W68" i="6"/>
  <c r="V68" i="6"/>
  <c r="AB68" i="6" s="1"/>
  <c r="AO67" i="6"/>
  <c r="AJ67" i="6"/>
  <c r="AI67" i="6"/>
  <c r="AF67" i="6"/>
  <c r="AE67" i="6"/>
  <c r="AK67" i="6" s="1"/>
  <c r="AC67" i="6"/>
  <c r="Y67" i="6"/>
  <c r="X67" i="6"/>
  <c r="AD67" i="6" s="1"/>
  <c r="W67" i="6"/>
  <c r="V67" i="6"/>
  <c r="AB67" i="6" s="1"/>
  <c r="AF66" i="6"/>
  <c r="AE66" i="6"/>
  <c r="AK66" i="6" s="1"/>
  <c r="AO66" i="6" s="1"/>
  <c r="AC66" i="6"/>
  <c r="Y66" i="6"/>
  <c r="AD66" i="6" s="1"/>
  <c r="X66" i="6"/>
  <c r="AB66" i="6" s="1"/>
  <c r="W66" i="6"/>
  <c r="V66" i="6"/>
  <c r="AI66" i="6" s="1"/>
  <c r="AI65" i="6"/>
  <c r="AF65" i="6"/>
  <c r="AE65" i="6"/>
  <c r="AK65" i="6" s="1"/>
  <c r="AO65" i="6" s="1"/>
  <c r="AB65" i="6"/>
  <c r="Y65" i="6"/>
  <c r="AD65" i="6" s="1"/>
  <c r="X65" i="6"/>
  <c r="W65" i="6"/>
  <c r="V65" i="6"/>
  <c r="AI64" i="6"/>
  <c r="AF64" i="6"/>
  <c r="AE64" i="6"/>
  <c r="AK64" i="6" s="1"/>
  <c r="AD64" i="6"/>
  <c r="AB64" i="6"/>
  <c r="Y64" i="6"/>
  <c r="X64" i="6"/>
  <c r="W64" i="6"/>
  <c r="V64" i="6"/>
  <c r="AC64" i="6" s="1"/>
  <c r="AI63" i="6"/>
  <c r="AF63" i="6"/>
  <c r="AE63" i="6"/>
  <c r="AK63" i="6" s="1"/>
  <c r="AD63" i="6"/>
  <c r="AB63" i="6"/>
  <c r="Y63" i="6"/>
  <c r="AC63" i="6" s="1"/>
  <c r="X63" i="6"/>
  <c r="W63" i="6"/>
  <c r="V63" i="6"/>
  <c r="AF62" i="6"/>
  <c r="AE62" i="6"/>
  <c r="AK62" i="6" s="1"/>
  <c r="Y62" i="6"/>
  <c r="AD62" i="6" s="1"/>
  <c r="X62" i="6"/>
  <c r="W62" i="6"/>
  <c r="V62" i="6"/>
  <c r="AI62" i="6" s="1"/>
  <c r="AF61" i="6"/>
  <c r="AE61" i="6"/>
  <c r="AK61" i="6" s="1"/>
  <c r="Y61" i="6"/>
  <c r="AD61" i="6" s="1"/>
  <c r="X61" i="6"/>
  <c r="W61" i="6"/>
  <c r="V61" i="6"/>
  <c r="AB61" i="6" s="1"/>
  <c r="AF60" i="6"/>
  <c r="AE60" i="6"/>
  <c r="AK60" i="6" s="1"/>
  <c r="AC60" i="6"/>
  <c r="Y60" i="6"/>
  <c r="AD60" i="6" s="1"/>
  <c r="X60" i="6"/>
  <c r="W60" i="6"/>
  <c r="V60" i="6"/>
  <c r="AB60" i="6" s="1"/>
  <c r="AF59" i="6"/>
  <c r="AE59" i="6"/>
  <c r="AK59" i="6" s="1"/>
  <c r="AC59" i="6"/>
  <c r="Y59" i="6"/>
  <c r="X59" i="6"/>
  <c r="AD59" i="6" s="1"/>
  <c r="W59" i="6"/>
  <c r="V59" i="6"/>
  <c r="AI59" i="6" s="1"/>
  <c r="AF58" i="6"/>
  <c r="AE58" i="6"/>
  <c r="AK58" i="6" s="1"/>
  <c r="AC58" i="6"/>
  <c r="Y58" i="6"/>
  <c r="AD58" i="6" s="1"/>
  <c r="X58" i="6"/>
  <c r="AB58" i="6" s="1"/>
  <c r="W58" i="6"/>
  <c r="V58" i="6"/>
  <c r="AI58" i="6" s="1"/>
  <c r="AI57" i="6"/>
  <c r="AF57" i="6"/>
  <c r="AE57" i="6"/>
  <c r="AK57" i="6" s="1"/>
  <c r="AB57" i="6"/>
  <c r="Y57" i="6"/>
  <c r="AD57" i="6" s="1"/>
  <c r="X57" i="6"/>
  <c r="W57" i="6"/>
  <c r="V57" i="6"/>
  <c r="AC57" i="6" s="1"/>
  <c r="AI56" i="6"/>
  <c r="AF56" i="6"/>
  <c r="AE56" i="6"/>
  <c r="AK56" i="6" s="1"/>
  <c r="AO56" i="6" s="1"/>
  <c r="AD56" i="6"/>
  <c r="AB56" i="6"/>
  <c r="Y56" i="6"/>
  <c r="X56" i="6"/>
  <c r="W56" i="6"/>
  <c r="V56" i="6"/>
  <c r="AC56" i="6" s="1"/>
  <c r="AI55" i="6"/>
  <c r="AF55" i="6"/>
  <c r="AE55" i="6"/>
  <c r="AK55" i="6" s="1"/>
  <c r="AD55" i="6"/>
  <c r="AB55" i="6"/>
  <c r="Y55" i="6"/>
  <c r="AC55" i="6" s="1"/>
  <c r="X55" i="6"/>
  <c r="W55" i="6"/>
  <c r="V55" i="6"/>
  <c r="AF54" i="6"/>
  <c r="AE54" i="6"/>
  <c r="AK54" i="6" s="1"/>
  <c r="Y54" i="6"/>
  <c r="AD54" i="6" s="1"/>
  <c r="X54" i="6"/>
  <c r="W54" i="6"/>
  <c r="V54" i="6"/>
  <c r="AI54" i="6" s="1"/>
  <c r="AF53" i="6"/>
  <c r="AE53" i="6"/>
  <c r="AK53" i="6" s="1"/>
  <c r="AO53" i="6" s="1"/>
  <c r="Y53" i="6"/>
  <c r="AD53" i="6" s="1"/>
  <c r="X53" i="6"/>
  <c r="W53" i="6"/>
  <c r="V53" i="6"/>
  <c r="AB53" i="6" s="1"/>
  <c r="AF52" i="6"/>
  <c r="AE52" i="6"/>
  <c r="AK52" i="6" s="1"/>
  <c r="AO52" i="6" s="1"/>
  <c r="AC52" i="6"/>
  <c r="Y52" i="6"/>
  <c r="AD52" i="6" s="1"/>
  <c r="X52" i="6"/>
  <c r="W52" i="6"/>
  <c r="V52" i="6"/>
  <c r="AB52" i="6" s="1"/>
  <c r="S49" i="6"/>
  <c r="R49" i="6"/>
  <c r="Q49" i="6"/>
  <c r="P49" i="6"/>
  <c r="O49" i="6"/>
  <c r="N49" i="6"/>
  <c r="M49" i="6"/>
  <c r="L49" i="6"/>
  <c r="K49" i="6"/>
  <c r="J49" i="6"/>
  <c r="I49" i="6"/>
  <c r="H49" i="6"/>
  <c r="Y49" i="6" s="1"/>
  <c r="AO48" i="6"/>
  <c r="AJ48" i="6"/>
  <c r="AI48" i="6"/>
  <c r="AF48" i="6"/>
  <c r="AE48" i="6"/>
  <c r="AK48" i="6" s="1"/>
  <c r="Y48" i="6"/>
  <c r="AD48" i="6" s="1"/>
  <c r="X48" i="6"/>
  <c r="W48" i="6"/>
  <c r="V48" i="6"/>
  <c r="AB48" i="6" s="1"/>
  <c r="AO47" i="6"/>
  <c r="AJ47" i="6"/>
  <c r="AI47" i="6"/>
  <c r="AF47" i="6"/>
  <c r="AE47" i="6"/>
  <c r="AK47" i="6" s="1"/>
  <c r="Y47" i="6"/>
  <c r="AD47" i="6" s="1"/>
  <c r="X47" i="6"/>
  <c r="W47" i="6"/>
  <c r="V47" i="6"/>
  <c r="AB47" i="6" s="1"/>
  <c r="AF46" i="6"/>
  <c r="AE46" i="6"/>
  <c r="AK46" i="6" s="1"/>
  <c r="AC46" i="6"/>
  <c r="Y46" i="6"/>
  <c r="AD46" i="6" s="1"/>
  <c r="X46" i="6"/>
  <c r="W46" i="6"/>
  <c r="V46" i="6"/>
  <c r="AB46" i="6" s="1"/>
  <c r="AF45" i="6"/>
  <c r="AE45" i="6"/>
  <c r="AK45" i="6" s="1"/>
  <c r="AO45" i="6" s="1"/>
  <c r="AC45" i="6"/>
  <c r="Y45" i="6"/>
  <c r="X45" i="6"/>
  <c r="AD45" i="6" s="1"/>
  <c r="W45" i="6"/>
  <c r="V45" i="6"/>
  <c r="AI45" i="6" s="1"/>
  <c r="AF44" i="6"/>
  <c r="AE44" i="6"/>
  <c r="AK44" i="6" s="1"/>
  <c r="AC44" i="6"/>
  <c r="Y44" i="6"/>
  <c r="AD44" i="6" s="1"/>
  <c r="X44" i="6"/>
  <c r="AB44" i="6" s="1"/>
  <c r="W44" i="6"/>
  <c r="V44" i="6"/>
  <c r="AI44" i="6" s="1"/>
  <c r="AI43" i="6"/>
  <c r="AF43" i="6"/>
  <c r="AE43" i="6"/>
  <c r="AK43" i="6" s="1"/>
  <c r="AB43" i="6"/>
  <c r="Y43" i="6"/>
  <c r="AD43" i="6" s="1"/>
  <c r="X43" i="6"/>
  <c r="W43" i="6"/>
  <c r="V43" i="6"/>
  <c r="AC43" i="6" s="1"/>
  <c r="AI42" i="6"/>
  <c r="AF42" i="6"/>
  <c r="AE42" i="6"/>
  <c r="AK42" i="6" s="1"/>
  <c r="AD42" i="6"/>
  <c r="AC42" i="6"/>
  <c r="AB42" i="6"/>
  <c r="Y42" i="6"/>
  <c r="X42" i="6"/>
  <c r="W42" i="6"/>
  <c r="V42" i="6"/>
  <c r="S39" i="6"/>
  <c r="R39" i="6"/>
  <c r="Q39" i="6"/>
  <c r="P39" i="6"/>
  <c r="O39" i="6"/>
  <c r="N39" i="6"/>
  <c r="M39" i="6"/>
  <c r="L39" i="6"/>
  <c r="K39" i="6"/>
  <c r="J39" i="6"/>
  <c r="W39" i="6" s="1"/>
  <c r="I39" i="6"/>
  <c r="H39" i="6"/>
  <c r="Y39" i="6" s="1"/>
  <c r="AO38" i="6"/>
  <c r="AJ38" i="6"/>
  <c r="AI38" i="6"/>
  <c r="AF38" i="6"/>
  <c r="AE38" i="6"/>
  <c r="AK38" i="6" s="1"/>
  <c r="AC38" i="6"/>
  <c r="Y38" i="6"/>
  <c r="AD38" i="6" s="1"/>
  <c r="X38" i="6"/>
  <c r="AB38" i="6" s="1"/>
  <c r="W38" i="6"/>
  <c r="V38" i="6"/>
  <c r="AJ37" i="6"/>
  <c r="AO37" i="6" s="1"/>
  <c r="AI37" i="6"/>
  <c r="AF37" i="6"/>
  <c r="AE37" i="6"/>
  <c r="AK37" i="6" s="1"/>
  <c r="AB37" i="6"/>
  <c r="Y37" i="6"/>
  <c r="AD37" i="6" s="1"/>
  <c r="X37" i="6"/>
  <c r="W37" i="6"/>
  <c r="V37" i="6"/>
  <c r="AI36" i="6"/>
  <c r="AO36" i="6" s="1"/>
  <c r="AF36" i="6"/>
  <c r="AE36" i="6"/>
  <c r="AK36" i="6" s="1"/>
  <c r="AD36" i="6"/>
  <c r="AB36" i="6"/>
  <c r="Y36" i="6"/>
  <c r="X36" i="6"/>
  <c r="W36" i="6"/>
  <c r="V36" i="6"/>
  <c r="AC36" i="6" s="1"/>
  <c r="AI35" i="6"/>
  <c r="AO35" i="6" s="1"/>
  <c r="AF35" i="6"/>
  <c r="AE35" i="6"/>
  <c r="AK35" i="6" s="1"/>
  <c r="AD35" i="6"/>
  <c r="AB35" i="6"/>
  <c r="Y35" i="6"/>
  <c r="AC35" i="6" s="1"/>
  <c r="X35" i="6"/>
  <c r="W35" i="6"/>
  <c r="V35" i="6"/>
  <c r="AF34" i="6"/>
  <c r="AE34" i="6"/>
  <c r="AK34" i="6" s="1"/>
  <c r="Y34" i="6"/>
  <c r="AD34" i="6" s="1"/>
  <c r="X34" i="6"/>
  <c r="W34" i="6"/>
  <c r="V34" i="6"/>
  <c r="AI34" i="6" s="1"/>
  <c r="AO34" i="6" s="1"/>
  <c r="AF33" i="6"/>
  <c r="AE33" i="6"/>
  <c r="AK33" i="6" s="1"/>
  <c r="Y33" i="6"/>
  <c r="AD33" i="6" s="1"/>
  <c r="X33" i="6"/>
  <c r="W33" i="6"/>
  <c r="V33" i="6"/>
  <c r="AB33" i="6" s="1"/>
  <c r="AF32" i="6"/>
  <c r="AJ32" i="6" s="1"/>
  <c r="AE32" i="6"/>
  <c r="AK32" i="6" s="1"/>
  <c r="Y32" i="6"/>
  <c r="AD32" i="6" s="1"/>
  <c r="X32" i="6"/>
  <c r="W32" i="6"/>
  <c r="V32" i="6"/>
  <c r="AB32" i="6" s="1"/>
  <c r="AF31" i="6"/>
  <c r="AE31" i="6"/>
  <c r="AK31" i="6" s="1"/>
  <c r="AC31" i="6"/>
  <c r="Y31" i="6"/>
  <c r="X31" i="6"/>
  <c r="AD31" i="6" s="1"/>
  <c r="W31" i="6"/>
  <c r="V31" i="6"/>
  <c r="AI31" i="6" s="1"/>
  <c r="AO31" i="6" s="1"/>
  <c r="AF30" i="6"/>
  <c r="AE30" i="6"/>
  <c r="AK30" i="6" s="1"/>
  <c r="AC30" i="6"/>
  <c r="Y30" i="6"/>
  <c r="X30" i="6"/>
  <c r="AD30" i="6" s="1"/>
  <c r="W30" i="6"/>
  <c r="V30" i="6"/>
  <c r="AI30" i="6" s="1"/>
  <c r="AO30" i="6" s="1"/>
  <c r="S27" i="6"/>
  <c r="R27" i="6"/>
  <c r="Q27" i="6"/>
  <c r="P27" i="6"/>
  <c r="O27" i="6"/>
  <c r="N27" i="6"/>
  <c r="M27" i="6"/>
  <c r="L27" i="6"/>
  <c r="K27" i="6"/>
  <c r="J27" i="6"/>
  <c r="I27" i="6"/>
  <c r="H27" i="6"/>
  <c r="AO26" i="6"/>
  <c r="AJ26" i="6"/>
  <c r="AI26" i="6"/>
  <c r="AF26" i="6"/>
  <c r="AE26" i="6"/>
  <c r="AK26" i="6" s="1"/>
  <c r="AC26" i="6"/>
  <c r="Y26" i="6"/>
  <c r="AD26" i="6" s="1"/>
  <c r="X26" i="6"/>
  <c r="W26" i="6"/>
  <c r="V26" i="6"/>
  <c r="AB26" i="6" s="1"/>
  <c r="AO25" i="6"/>
  <c r="AJ25" i="6"/>
  <c r="AI25" i="6"/>
  <c r="AF25" i="6"/>
  <c r="AE25" i="6"/>
  <c r="AK25" i="6" s="1"/>
  <c r="AC25" i="6"/>
  <c r="Y25" i="6"/>
  <c r="AD25" i="6" s="1"/>
  <c r="X25" i="6"/>
  <c r="W25" i="6"/>
  <c r="V25" i="6"/>
  <c r="AB25" i="6" s="1"/>
  <c r="AF24" i="6"/>
  <c r="AE24" i="6"/>
  <c r="AK24" i="6" s="1"/>
  <c r="AC24" i="6"/>
  <c r="Y24" i="6"/>
  <c r="AD24" i="6" s="1"/>
  <c r="X24" i="6"/>
  <c r="AB24" i="6" s="1"/>
  <c r="W24" i="6"/>
  <c r="V24" i="6"/>
  <c r="AI24" i="6" s="1"/>
  <c r="AI23" i="6"/>
  <c r="AO23" i="6" s="1"/>
  <c r="AF23" i="6"/>
  <c r="AE23" i="6"/>
  <c r="AK23" i="6" s="1"/>
  <c r="Y23" i="6"/>
  <c r="X23" i="6"/>
  <c r="W23" i="6"/>
  <c r="V23" i="6"/>
  <c r="AB23" i="6" s="1"/>
  <c r="S20" i="6"/>
  <c r="R20" i="6"/>
  <c r="Q20" i="6"/>
  <c r="P20" i="6"/>
  <c r="O20" i="6"/>
  <c r="N20" i="6"/>
  <c r="M20" i="6"/>
  <c r="W20" i="6" s="1"/>
  <c r="L20" i="6"/>
  <c r="K20" i="6"/>
  <c r="J20" i="6"/>
  <c r="I20" i="6"/>
  <c r="H20" i="6"/>
  <c r="AF20" i="6" s="1"/>
  <c r="AO19" i="6"/>
  <c r="AJ19" i="6"/>
  <c r="AI19" i="6"/>
  <c r="AF19" i="6"/>
  <c r="AE19" i="6"/>
  <c r="AK19" i="6" s="1"/>
  <c r="AC19" i="6"/>
  <c r="Y19" i="6"/>
  <c r="AD19" i="6" s="1"/>
  <c r="X19" i="6"/>
  <c r="W19" i="6"/>
  <c r="V19" i="6"/>
  <c r="AB19" i="6" s="1"/>
  <c r="AO18" i="6"/>
  <c r="AJ18" i="6"/>
  <c r="AI18" i="6"/>
  <c r="AF18" i="6"/>
  <c r="AE18" i="6"/>
  <c r="AK18" i="6" s="1"/>
  <c r="AC18" i="6"/>
  <c r="Y18" i="6"/>
  <c r="AD18" i="6" s="1"/>
  <c r="X18" i="6"/>
  <c r="W18" i="6"/>
  <c r="V18" i="6"/>
  <c r="AB18" i="6" s="1"/>
  <c r="AF17" i="6"/>
  <c r="AE17" i="6"/>
  <c r="AK17" i="6" s="1"/>
  <c r="Y17" i="6"/>
  <c r="AD17" i="6" s="1"/>
  <c r="X17" i="6"/>
  <c r="W17" i="6"/>
  <c r="V17" i="6"/>
  <c r="AB17" i="6" s="1"/>
  <c r="AJ17" i="6" s="1"/>
  <c r="S14" i="6"/>
  <c r="S85" i="6" s="1"/>
  <c r="R14" i="6"/>
  <c r="R85" i="6" s="1"/>
  <c r="Q14" i="6"/>
  <c r="Q85" i="6" s="1"/>
  <c r="P14" i="6"/>
  <c r="P85" i="6" s="1"/>
  <c r="O14" i="6"/>
  <c r="N14" i="6"/>
  <c r="N85" i="6" s="1"/>
  <c r="M14" i="6"/>
  <c r="M85" i="6" s="1"/>
  <c r="L14" i="6"/>
  <c r="L85" i="6" s="1"/>
  <c r="K14" i="6"/>
  <c r="J14" i="6"/>
  <c r="J85" i="6" s="1"/>
  <c r="I14" i="6"/>
  <c r="I85" i="6" s="1"/>
  <c r="I87" i="6" s="1"/>
  <c r="H14" i="6"/>
  <c r="Y14" i="6" s="1"/>
  <c r="AO13" i="6"/>
  <c r="AJ13" i="6"/>
  <c r="AI13" i="6"/>
  <c r="AF13" i="6"/>
  <c r="AE13" i="6"/>
  <c r="AK13" i="6" s="1"/>
  <c r="AD13" i="6"/>
  <c r="AB13" i="6"/>
  <c r="Y13" i="6"/>
  <c r="AC13" i="6" s="1"/>
  <c r="X13" i="6"/>
  <c r="W13" i="6"/>
  <c r="V13" i="6"/>
  <c r="AO12" i="6"/>
  <c r="AJ12" i="6"/>
  <c r="AI12" i="6"/>
  <c r="AF12" i="6"/>
  <c r="AE12" i="6"/>
  <c r="AK12" i="6" s="1"/>
  <c r="Y12" i="6"/>
  <c r="AD12" i="6" s="1"/>
  <c r="X12" i="6"/>
  <c r="W12" i="6"/>
  <c r="V12" i="6"/>
  <c r="AC12" i="6" s="1"/>
  <c r="AI11" i="6"/>
  <c r="AF11" i="6"/>
  <c r="AE11" i="6"/>
  <c r="AK11" i="6" s="1"/>
  <c r="AO11" i="6" s="1"/>
  <c r="AD11" i="6"/>
  <c r="AB11" i="6"/>
  <c r="Y11" i="6"/>
  <c r="AC11" i="6" s="1"/>
  <c r="X11" i="6"/>
  <c r="W11" i="6"/>
  <c r="V11" i="6"/>
  <c r="AS10" i="6"/>
  <c r="AJ10" i="6"/>
  <c r="AE10" i="6"/>
  <c r="AK10" i="6" s="1"/>
  <c r="AO10" i="6" s="1"/>
  <c r="Y10" i="6"/>
  <c r="AD10" i="6" s="1"/>
  <c r="X10" i="6"/>
  <c r="W10" i="6"/>
  <c r="V10" i="6"/>
  <c r="AI10" i="6" s="1"/>
  <c r="AS9" i="6"/>
  <c r="AO9" i="6"/>
  <c r="AI9" i="6"/>
  <c r="AF9" i="6"/>
  <c r="AE9" i="6"/>
  <c r="AK9" i="6" s="1"/>
  <c r="AD9" i="6"/>
  <c r="AJ9" i="6"/>
  <c r="Y9" i="6"/>
  <c r="AC9" i="6" s="1"/>
  <c r="X9" i="6"/>
  <c r="W9" i="6"/>
  <c r="V9" i="6"/>
  <c r="AS8" i="6"/>
  <c r="AS11" i="6" s="1"/>
  <c r="AF8" i="6"/>
  <c r="AE8" i="6"/>
  <c r="AK8" i="6" s="1"/>
  <c r="Y8" i="6"/>
  <c r="AD8" i="6" s="1"/>
  <c r="X8" i="6"/>
  <c r="W8" i="6"/>
  <c r="V8" i="6"/>
  <c r="AI8" i="6" s="1"/>
  <c r="AO8" i="6" s="1"/>
  <c r="BP7" i="6"/>
  <c r="BP8" i="6" s="1"/>
  <c r="BP9" i="6" s="1"/>
  <c r="BP10" i="6" s="1"/>
  <c r="BP11" i="6" s="1"/>
  <c r="BP12" i="6" s="1"/>
  <c r="BP13" i="6" s="1"/>
  <c r="BP14" i="6" s="1"/>
  <c r="BP15" i="6" s="1"/>
  <c r="BP16" i="6" s="1"/>
  <c r="BP17" i="6" s="1"/>
  <c r="BP18" i="6" s="1"/>
  <c r="BO7" i="6"/>
  <c r="BO8" i="6" s="1"/>
  <c r="BO9" i="6" s="1"/>
  <c r="BO10" i="6" s="1"/>
  <c r="BO11" i="6" s="1"/>
  <c r="BO12" i="6" s="1"/>
  <c r="BO13" i="6" s="1"/>
  <c r="BO14" i="6" s="1"/>
  <c r="BO15" i="6" s="1"/>
  <c r="BO16" i="6" s="1"/>
  <c r="BO17" i="6" s="1"/>
  <c r="BO18" i="6" s="1"/>
  <c r="BN7" i="6"/>
  <c r="BN8" i="6" s="1"/>
  <c r="BN9" i="6" s="1"/>
  <c r="BN10" i="6" s="1"/>
  <c r="BN11" i="6" s="1"/>
  <c r="BN12" i="6" s="1"/>
  <c r="BN13" i="6" s="1"/>
  <c r="BN14" i="6" s="1"/>
  <c r="BN15" i="6" s="1"/>
  <c r="BN16" i="6" s="1"/>
  <c r="BN17" i="6" s="1"/>
  <c r="BN18" i="6" s="1"/>
  <c r="BM7" i="6"/>
  <c r="BM8" i="6" s="1"/>
  <c r="BM9" i="6" s="1"/>
  <c r="BM10" i="6" s="1"/>
  <c r="BM11" i="6" s="1"/>
  <c r="BM12" i="6" s="1"/>
  <c r="BM13" i="6" s="1"/>
  <c r="BM14" i="6" s="1"/>
  <c r="BM15" i="6" s="1"/>
  <c r="BM16" i="6" s="1"/>
  <c r="BM17" i="6" s="1"/>
  <c r="BM18" i="6" s="1"/>
  <c r="BL7" i="6"/>
  <c r="BL8" i="6" s="1"/>
  <c r="BL9" i="6" s="1"/>
  <c r="BL10" i="6" s="1"/>
  <c r="BL11" i="6" s="1"/>
  <c r="BL12" i="6" s="1"/>
  <c r="BL13" i="6" s="1"/>
  <c r="BL14" i="6" s="1"/>
  <c r="BL15" i="6" s="1"/>
  <c r="BL16" i="6" s="1"/>
  <c r="BL17" i="6" s="1"/>
  <c r="BL18" i="6" s="1"/>
  <c r="BK7" i="6"/>
  <c r="BK8" i="6" s="1"/>
  <c r="BK9" i="6" s="1"/>
  <c r="BK10" i="6" s="1"/>
  <c r="BK11" i="6" s="1"/>
  <c r="BK12" i="6" s="1"/>
  <c r="BK13" i="6" s="1"/>
  <c r="BK14" i="6" s="1"/>
  <c r="BK15" i="6" s="1"/>
  <c r="BK16" i="6" s="1"/>
  <c r="BK17" i="6" s="1"/>
  <c r="BK18" i="6" s="1"/>
  <c r="S86" i="6" l="1"/>
  <c r="S87" i="6"/>
  <c r="K86" i="6"/>
  <c r="M87" i="6"/>
  <c r="AD23" i="6"/>
  <c r="M86" i="6"/>
  <c r="AC23" i="6"/>
  <c r="Y27" i="6"/>
  <c r="AD27" i="6" s="1"/>
  <c r="Q86" i="6"/>
  <c r="Q87" i="6" s="1"/>
  <c r="J86" i="6"/>
  <c r="J87" i="6" s="1"/>
  <c r="R86" i="6"/>
  <c r="R87" i="6" s="1"/>
  <c r="O86" i="6"/>
  <c r="P86" i="6"/>
  <c r="P87" i="6" s="1"/>
  <c r="L86" i="6"/>
  <c r="L87" i="6" s="1"/>
  <c r="AJ64" i="6"/>
  <c r="AO64" i="6" s="1"/>
  <c r="AJ57" i="6"/>
  <c r="AO57" i="6" s="1"/>
  <c r="AJ33" i="6"/>
  <c r="AJ74" i="6"/>
  <c r="AJ61" i="6"/>
  <c r="AO61" i="6" s="1"/>
  <c r="AJ78" i="6"/>
  <c r="AJ42" i="6"/>
  <c r="AO42" i="6" s="1"/>
  <c r="AJ79" i="6"/>
  <c r="AJ46" i="6"/>
  <c r="AO46" i="6" s="1"/>
  <c r="AJ52" i="6"/>
  <c r="AJ53" i="6"/>
  <c r="AJ77" i="6"/>
  <c r="AO14" i="6"/>
  <c r="AO85" i="6" s="1"/>
  <c r="AJ35" i="6"/>
  <c r="AJ60" i="6"/>
  <c r="AO60" i="6" s="1"/>
  <c r="AJ55" i="6"/>
  <c r="AO55" i="6" s="1"/>
  <c r="AJ66" i="6"/>
  <c r="AJ72" i="6"/>
  <c r="AJ56" i="6"/>
  <c r="AJ65" i="6"/>
  <c r="AO83" i="6"/>
  <c r="AJ75" i="6"/>
  <c r="AJ11" i="6"/>
  <c r="AJ63" i="6"/>
  <c r="AO63" i="6" s="1"/>
  <c r="O87" i="6"/>
  <c r="AJ23" i="6"/>
  <c r="AJ24" i="6"/>
  <c r="AO24" i="6" s="1"/>
  <c r="AO27" i="6" s="1"/>
  <c r="AJ36" i="6"/>
  <c r="AJ58" i="6"/>
  <c r="AO58" i="6" s="1"/>
  <c r="AJ80" i="6"/>
  <c r="AJ44" i="6"/>
  <c r="AO44" i="6" s="1"/>
  <c r="AD49" i="6"/>
  <c r="AD69" i="6"/>
  <c r="AJ43" i="6"/>
  <c r="AO43" i="6" s="1"/>
  <c r="AI20" i="6"/>
  <c r="X49" i="6"/>
  <c r="N86" i="6"/>
  <c r="N87" i="6" s="1"/>
  <c r="V14" i="6"/>
  <c r="AC14" i="6" s="1"/>
  <c r="AF14" i="6"/>
  <c r="AI17" i="6"/>
  <c r="AO17" i="6" s="1"/>
  <c r="AO20" i="6" s="1"/>
  <c r="X20" i="6"/>
  <c r="AI33" i="6"/>
  <c r="AO33" i="6" s="1"/>
  <c r="AB34" i="6"/>
  <c r="AC37" i="6"/>
  <c r="AE39" i="6"/>
  <c r="AK39" i="6" s="1"/>
  <c r="AI53" i="6"/>
  <c r="AB54" i="6"/>
  <c r="AJ54" i="6" s="1"/>
  <c r="AO54" i="6" s="1"/>
  <c r="AI61" i="6"/>
  <c r="AB62" i="6"/>
  <c r="AJ62" i="6" s="1"/>
  <c r="AO62" i="6" s="1"/>
  <c r="AC65" i="6"/>
  <c r="AI75" i="6"/>
  <c r="AB76" i="6"/>
  <c r="AJ76" i="6" s="1"/>
  <c r="AC79" i="6"/>
  <c r="H85" i="6"/>
  <c r="AB8" i="6"/>
  <c r="AJ8" i="6" s="1"/>
  <c r="AB10" i="6"/>
  <c r="AB12" i="6"/>
  <c r="W14" i="6"/>
  <c r="Y20" i="6"/>
  <c r="AB31" i="6"/>
  <c r="AJ31" i="6" s="1"/>
  <c r="AC34" i="6"/>
  <c r="V39" i="6"/>
  <c r="AB39" i="6" s="1"/>
  <c r="AF39" i="6"/>
  <c r="AB45" i="6"/>
  <c r="AJ45" i="6" s="1"/>
  <c r="AC48" i="6"/>
  <c r="AC54" i="6"/>
  <c r="AB59" i="6"/>
  <c r="AJ59" i="6" s="1"/>
  <c r="AO59" i="6" s="1"/>
  <c r="AC62" i="6"/>
  <c r="AB73" i="6"/>
  <c r="AJ73" i="6" s="1"/>
  <c r="AC76" i="6"/>
  <c r="H86" i="6"/>
  <c r="AE27" i="6"/>
  <c r="AK27" i="6" s="1"/>
  <c r="AI39" i="6"/>
  <c r="AE69" i="6"/>
  <c r="AK69" i="6" s="1"/>
  <c r="AE83" i="6"/>
  <c r="AK83" i="6" s="1"/>
  <c r="AE14" i="6"/>
  <c r="AK14" i="6" s="1"/>
  <c r="AC8" i="6"/>
  <c r="AC10" i="6"/>
  <c r="AS12" i="6"/>
  <c r="X14" i="6"/>
  <c r="AD14" i="6" s="1"/>
  <c r="V27" i="6"/>
  <c r="AB27" i="6" s="1"/>
  <c r="AF27" i="6"/>
  <c r="AI32" i="6"/>
  <c r="AO32" i="6" s="1"/>
  <c r="AO39" i="6" s="1"/>
  <c r="X39" i="6"/>
  <c r="AD39" i="6" s="1"/>
  <c r="AI46" i="6"/>
  <c r="AI52" i="6"/>
  <c r="AI60" i="6"/>
  <c r="V69" i="6"/>
  <c r="AB69" i="6" s="1"/>
  <c r="AF69" i="6"/>
  <c r="AI74" i="6"/>
  <c r="V83" i="6"/>
  <c r="AB83" i="6" s="1"/>
  <c r="AF83" i="6"/>
  <c r="K85" i="6"/>
  <c r="K87" i="6" s="1"/>
  <c r="AC17" i="6"/>
  <c r="W27" i="6"/>
  <c r="AB30" i="6"/>
  <c r="AJ30" i="6" s="1"/>
  <c r="AC33" i="6"/>
  <c r="AC47" i="6"/>
  <c r="AE49" i="6"/>
  <c r="AK49" i="6" s="1"/>
  <c r="AC53" i="6"/>
  <c r="AC61" i="6"/>
  <c r="W69" i="6"/>
  <c r="AC75" i="6"/>
  <c r="W83" i="6"/>
  <c r="AE20" i="6"/>
  <c r="AK20" i="6" s="1"/>
  <c r="X27" i="6"/>
  <c r="V49" i="6"/>
  <c r="AB49" i="6" s="1"/>
  <c r="AF49" i="6"/>
  <c r="X69" i="6"/>
  <c r="X83" i="6"/>
  <c r="AD83" i="6" s="1"/>
  <c r="V20" i="6"/>
  <c r="AB20" i="6" s="1"/>
  <c r="W49" i="6"/>
  <c r="AJ69" i="6" l="1"/>
  <c r="AO49" i="6"/>
  <c r="AJ49" i="6"/>
  <c r="AJ27" i="6"/>
  <c r="AO69" i="6"/>
  <c r="AJ39" i="6"/>
  <c r="AJ83" i="6"/>
  <c r="W86" i="6"/>
  <c r="V86" i="6"/>
  <c r="X86" i="6"/>
  <c r="Y86" i="6"/>
  <c r="AC49" i="6"/>
  <c r="X85" i="6"/>
  <c r="W85" i="6"/>
  <c r="W87" i="6" s="1"/>
  <c r="V85" i="6"/>
  <c r="H87" i="6"/>
  <c r="Y85" i="6"/>
  <c r="AC83" i="6"/>
  <c r="AI69" i="6"/>
  <c r="AI27" i="6"/>
  <c r="AB14" i="6"/>
  <c r="AJ14" i="6" s="1"/>
  <c r="AI83" i="6"/>
  <c r="AD20" i="6"/>
  <c r="AJ20" i="6" s="1"/>
  <c r="AC20" i="6"/>
  <c r="AI49" i="6"/>
  <c r="AC39" i="6"/>
  <c r="AI14" i="6"/>
  <c r="AJ34" i="6"/>
  <c r="AC69" i="6"/>
  <c r="AC27" i="6"/>
  <c r="V87" i="6" l="1"/>
  <c r="AO86" i="6"/>
  <c r="AO87" i="6" s="1"/>
  <c r="Y87" i="6"/>
  <c r="X87" i="6"/>
</calcChain>
</file>

<file path=xl/sharedStrings.xml><?xml version="1.0" encoding="utf-8"?>
<sst xmlns="http://schemas.openxmlformats.org/spreadsheetml/2006/main" count="283" uniqueCount="128">
  <si>
    <t>Variability</t>
  </si>
  <si>
    <t>Flexibility</t>
  </si>
  <si>
    <t>Fixed</t>
  </si>
  <si>
    <t>Rigid</t>
  </si>
  <si>
    <t>Phone bill</t>
  </si>
  <si>
    <t>Auto loan</t>
  </si>
  <si>
    <t>Spotify</t>
  </si>
  <si>
    <t>Flexible</t>
  </si>
  <si>
    <t>Amazon prime</t>
  </si>
  <si>
    <t>Car insurance</t>
  </si>
  <si>
    <t>Medical</t>
  </si>
  <si>
    <t>Variable</t>
  </si>
  <si>
    <t>Gas</t>
  </si>
  <si>
    <t>Laundry</t>
  </si>
  <si>
    <t>Prescriptions</t>
  </si>
  <si>
    <t>Groceries</t>
  </si>
  <si>
    <t>Cosmetics</t>
  </si>
  <si>
    <t>Household items</t>
  </si>
  <si>
    <t>Clothing</t>
  </si>
  <si>
    <t>Haircuts</t>
  </si>
  <si>
    <t>Auto maintenance</t>
  </si>
  <si>
    <t>Home maintenance</t>
  </si>
  <si>
    <t>Renter's insurance</t>
  </si>
  <si>
    <t>School needs</t>
  </si>
  <si>
    <t>Miscellaneous</t>
  </si>
  <si>
    <t>Gifts</t>
  </si>
  <si>
    <t>Date night</t>
  </si>
  <si>
    <t>Dining out</t>
  </si>
  <si>
    <t>Taxes</t>
  </si>
  <si>
    <t>Other income</t>
  </si>
  <si>
    <t>Freelance income</t>
  </si>
  <si>
    <t>Cost of owning a home</t>
  </si>
  <si>
    <t>Mortgage payment</t>
  </si>
  <si>
    <t>Student loan payment</t>
  </si>
  <si>
    <t xml:space="preserve">Fixed </t>
  </si>
  <si>
    <t>Total income</t>
  </si>
  <si>
    <t>Total minor regular fixed</t>
  </si>
  <si>
    <t>Total major regular fixed</t>
  </si>
  <si>
    <t>Total major regular variable</t>
  </si>
  <si>
    <t>Total minor regular variable</t>
  </si>
  <si>
    <t>Irregular expenses</t>
  </si>
  <si>
    <t>Total irregular expenses</t>
  </si>
  <si>
    <t>Average</t>
  </si>
  <si>
    <t>Max</t>
  </si>
  <si>
    <t>Total expenses</t>
  </si>
  <si>
    <t>Min</t>
  </si>
  <si>
    <t>Revenue (after tax)</t>
  </si>
  <si>
    <t>Holiday spending</t>
  </si>
  <si>
    <t>Median</t>
  </si>
  <si>
    <t>Category Types</t>
  </si>
  <si>
    <t>Lower Range</t>
  </si>
  <si>
    <t>Higher Range</t>
  </si>
  <si>
    <t>Total Range</t>
  </si>
  <si>
    <t>Counter</t>
  </si>
  <si>
    <t>Iterations</t>
  </si>
  <si>
    <t>Iteration</t>
  </si>
  <si>
    <t>Month "X"</t>
  </si>
  <si>
    <t>Triangle</t>
  </si>
  <si>
    <t>Donations</t>
  </si>
  <si>
    <t>My salary</t>
  </si>
  <si>
    <t>My partner's salary</t>
  </si>
  <si>
    <t>Income / Expense Categories</t>
  </si>
  <si>
    <t>Monthly cost of homeownership</t>
  </si>
  <si>
    <t>Laptop</t>
  </si>
  <si>
    <t>Phone (handset)</t>
  </si>
  <si>
    <t>My free spending</t>
  </si>
  <si>
    <t>January roadtrip</t>
  </si>
  <si>
    <t>Couples photos</t>
  </si>
  <si>
    <t>May vacation</t>
  </si>
  <si>
    <t>Annual fees</t>
  </si>
  <si>
    <t>Internship expenses</t>
  </si>
  <si>
    <t>Historical Income and Expenses</t>
  </si>
  <si>
    <t>Value</t>
  </si>
  <si>
    <t>Pr &gt; $500</t>
  </si>
  <si>
    <t>Pr &gt; $1000</t>
  </si>
  <si>
    <t>Surplus / Deficit</t>
  </si>
  <si>
    <t>Summary</t>
  </si>
  <si>
    <t>Standard Deviation</t>
  </si>
  <si>
    <t>Sim 1</t>
  </si>
  <si>
    <t>Sim 2</t>
  </si>
  <si>
    <t>Sim 3</t>
  </si>
  <si>
    <t>Sim 4</t>
  </si>
  <si>
    <t>Sim 5</t>
  </si>
  <si>
    <t>Sim 6</t>
  </si>
  <si>
    <t>Month 1</t>
  </si>
  <si>
    <t>Month 2</t>
  </si>
  <si>
    <t>Month 3</t>
  </si>
  <si>
    <t>Month 4</t>
  </si>
  <si>
    <t>Month 5</t>
  </si>
  <si>
    <t>Month 6</t>
  </si>
  <si>
    <t>Month 7</t>
  </si>
  <si>
    <t>Month 8</t>
  </si>
  <si>
    <t>Month 9</t>
  </si>
  <si>
    <t>Month 10</t>
  </si>
  <si>
    <t>Month 11</t>
  </si>
  <si>
    <t>Month 12</t>
  </si>
  <si>
    <t>Partner's free spending</t>
  </si>
  <si>
    <t>Family wedding</t>
  </si>
  <si>
    <t>March weekend trip</t>
  </si>
  <si>
    <t>Other</t>
  </si>
  <si>
    <t>Summary Statistics</t>
  </si>
  <si>
    <t>Forecast</t>
  </si>
  <si>
    <t>Forecast Simulation</t>
  </si>
  <si>
    <t>Designed by Shack Lab</t>
  </si>
  <si>
    <t>Frequent variable expenses</t>
  </si>
  <si>
    <t>Fixed Value</t>
  </si>
  <si>
    <t>Uniform</t>
  </si>
  <si>
    <t>Random Month</t>
  </si>
  <si>
    <t>Random Probability</t>
  </si>
  <si>
    <t>Uniform Resample</t>
  </si>
  <si>
    <t>Forecast Type</t>
  </si>
  <si>
    <t>Large fixed expenses</t>
  </si>
  <si>
    <t>Other fixed expenses</t>
  </si>
  <si>
    <t>Other variable expenses</t>
  </si>
  <si>
    <t>Monthly Savings</t>
  </si>
  <si>
    <t>&lt; Insert additional category here &gt;</t>
  </si>
  <si>
    <t>Input Income and Expense Data</t>
  </si>
  <si>
    <t xml:space="preserve">EXAMPLE BUDGET FORECAST </t>
  </si>
  <si>
    <t>Forecast Calculations</t>
  </si>
  <si>
    <t>Entering your Historical Income and Expenses</t>
  </si>
  <si>
    <t>Let the Model Calculate the Summary Statistics and Forecast Calculations</t>
  </si>
  <si>
    <t>Set Simulation Parameters and Start the Simulation</t>
  </si>
  <si>
    <t>Analyze the Results</t>
  </si>
  <si>
    <t>A Few Final Notes</t>
  </si>
  <si>
    <t xml:space="preserve">- The precision of the simulation estimates increase with the number of iterations in your simulation. Generally speaking, you'll want to run at least 1000. The more you run, the smaller the variation in your estimated average monthly savings. </t>
  </si>
  <si>
    <t xml:space="preserve">- Don't add columns to the spreadsheet or you will need to reset the Excel Macro. You can do this, but you might need to do a little research on how to do so. </t>
  </si>
  <si>
    <t xml:space="preserve">- It's pretty easy to add rows to the spreadsheet. You just to make sure you copy paste formulas across your newly created rows. </t>
  </si>
  <si>
    <t>- If you have any questions, concerns, or feedback, you can send them to brian@withsylva.com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</si>
</sst>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000"/>
    <numFmt numFmtId="166" formatCode="0.0000000"/>
  </numFmts>
  <fonts count="26" x14ac:knownFonts="1">
    <font>
      <sz val="11"/>
      <color theme="1"/>
      <name val="Calibri"/>
      <family val="2"/>
      <scheme val="minor"/>
    </font>
    <font>
      <sz val="10"/>
      <color theme="1"/>
      <name val="Arial"/>
      <family val="2"/>
    </font>
    <font>
      <i/>
      <sz val="10"/>
      <color theme="1"/>
      <name val="Arial"/>
      <family val="2"/>
    </font>
    <font>
      <sz val="10"/>
      <name val="Arial"/>
      <family val="2"/>
    </font>
    <font>
      <i/>
      <sz val="10"/>
      <color theme="3"/>
      <name val="Arial"/>
      <family val="2"/>
    </font>
    <font>
      <sz val="11"/>
      <color theme="1"/>
      <name val="Calibri"/>
      <family val="2"/>
      <scheme val="minor"/>
    </font>
    <font>
      <sz val="11"/>
      <color rgb="FF000000"/>
      <name val="Calibri"/>
      <family val="2"/>
    </font>
    <font>
      <i/>
      <sz val="9"/>
      <color theme="1"/>
      <name val="Arial"/>
      <family val="2"/>
    </font>
    <font>
      <i/>
      <sz val="9"/>
      <name val="Arial"/>
      <family val="2"/>
    </font>
    <font>
      <sz val="9"/>
      <color theme="1"/>
      <name val="Arial"/>
      <family val="2"/>
    </font>
    <font>
      <sz val="9"/>
      <name val="Arial"/>
      <family val="2"/>
    </font>
    <font>
      <sz val="9"/>
      <color rgb="FF000000"/>
      <name val="Arial"/>
      <family val="2"/>
    </font>
    <font>
      <i/>
      <sz val="9.5"/>
      <color theme="1"/>
      <name val="Arial"/>
      <family val="2"/>
    </font>
    <font>
      <sz val="9.5"/>
      <color theme="1"/>
      <name val="Arial"/>
      <family val="2"/>
    </font>
    <font>
      <i/>
      <sz val="9.5"/>
      <name val="Arial"/>
      <family val="2"/>
    </font>
    <font>
      <i/>
      <sz val="9.5"/>
      <color theme="0"/>
      <name val="Arial"/>
      <family val="2"/>
    </font>
    <font>
      <sz val="9.5"/>
      <color theme="0"/>
      <name val="Arial"/>
      <family val="2"/>
    </font>
    <font>
      <b/>
      <i/>
      <sz val="9.5"/>
      <color theme="1"/>
      <name val="Arial"/>
      <family val="2"/>
    </font>
    <font>
      <b/>
      <sz val="9.5"/>
      <color theme="1"/>
      <name val="Arial"/>
      <family val="2"/>
    </font>
    <font>
      <b/>
      <sz val="9"/>
      <color theme="1"/>
      <name val="Arial"/>
      <family val="2"/>
    </font>
    <font>
      <b/>
      <sz val="9"/>
      <name val="Arial"/>
      <family val="2"/>
    </font>
    <font>
      <b/>
      <sz val="14"/>
      <color theme="3"/>
      <name val="Arial"/>
      <family val="2"/>
    </font>
    <font>
      <b/>
      <sz val="11"/>
      <color theme="1"/>
      <name val="Calibri"/>
      <family val="2"/>
      <scheme val="minor"/>
    </font>
    <font>
      <b/>
      <i/>
      <sz val="9"/>
      <color theme="1"/>
      <name val="Arial"/>
      <family val="2"/>
    </font>
    <font>
      <i/>
      <sz val="9"/>
      <color theme="0"/>
      <name val="Arial"/>
      <family val="2"/>
    </font>
    <font>
      <b/>
      <sz val="11"/>
      <color theme="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theme="4" tint="-0.249977111117893"/>
        <bgColor indexed="64"/>
      </patternFill>
    </fill>
  </fills>
  <borders count="10">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indexed="64"/>
      </left>
      <right/>
      <top/>
      <bottom style="thin">
        <color indexed="64"/>
      </bottom>
      <diagonal/>
    </border>
  </borders>
  <cellStyleXfs count="2">
    <xf numFmtId="0" fontId="0" fillId="0" borderId="0"/>
    <xf numFmtId="9" fontId="5" fillId="0" borderId="0" applyFont="0" applyFill="0" applyBorder="0" applyAlignment="0" applyProtection="0"/>
  </cellStyleXfs>
  <cellXfs count="192">
    <xf numFmtId="0" fontId="0" fillId="0" borderId="0" xfId="0"/>
    <xf numFmtId="0" fontId="1" fillId="0" borderId="0" xfId="0" applyFont="1" applyAlignment="1"/>
    <xf numFmtId="0" fontId="2" fillId="0" borderId="0" xfId="0" applyFont="1" applyBorder="1" applyAlignment="1">
      <alignment horizontal="center"/>
    </xf>
    <xf numFmtId="164" fontId="1" fillId="0" borderId="0" xfId="0" applyNumberFormat="1" applyFont="1" applyAlignment="1"/>
    <xf numFmtId="0" fontId="1" fillId="0" borderId="0" xfId="0" applyFont="1" applyBorder="1" applyAlignment="1"/>
    <xf numFmtId="0" fontId="1" fillId="0" borderId="2" xfId="0" applyFont="1" applyFill="1" applyBorder="1" applyAlignment="1"/>
    <xf numFmtId="0" fontId="1" fillId="0" borderId="0" xfId="0" applyFont="1" applyFill="1" applyBorder="1" applyAlignment="1"/>
    <xf numFmtId="0" fontId="2" fillId="0" borderId="0" xfId="0" applyFont="1" applyBorder="1" applyAlignment="1">
      <alignment horizontal="center" vertical="center"/>
    </xf>
    <xf numFmtId="164" fontId="1" fillId="0" borderId="0" xfId="0" applyNumberFormat="1" applyFont="1" applyFill="1" applyBorder="1" applyAlignment="1"/>
    <xf numFmtId="0" fontId="3" fillId="0" borderId="0" xfId="0" applyFont="1" applyFill="1" applyBorder="1" applyAlignment="1"/>
    <xf numFmtId="0" fontId="1" fillId="0" borderId="0" xfId="0" applyFont="1" applyBorder="1" applyAlignment="1">
      <alignment horizontal="right"/>
    </xf>
    <xf numFmtId="0" fontId="4" fillId="0" borderId="0" xfId="0" applyFont="1" applyAlignment="1"/>
    <xf numFmtId="0" fontId="7" fillId="0" borderId="0" xfId="0" applyFont="1" applyAlignment="1">
      <alignment horizontal="center"/>
    </xf>
    <xf numFmtId="0" fontId="7" fillId="0" borderId="0" xfId="0" applyFont="1" applyBorder="1" applyAlignment="1">
      <alignment horizontal="center"/>
    </xf>
    <xf numFmtId="0" fontId="7" fillId="0" borderId="2" xfId="0" applyFont="1" applyBorder="1" applyAlignment="1">
      <alignment horizontal="center"/>
    </xf>
    <xf numFmtId="0" fontId="9" fillId="0" borderId="5" xfId="0" applyFont="1" applyBorder="1" applyAlignment="1"/>
    <xf numFmtId="0" fontId="9" fillId="0" borderId="0" xfId="0" applyFont="1" applyAlignment="1"/>
    <xf numFmtId="0" fontId="9" fillId="0" borderId="0" xfId="0" applyFont="1" applyAlignment="1">
      <alignment horizontal="center"/>
    </xf>
    <xf numFmtId="0" fontId="9" fillId="0" borderId="0" xfId="0" applyFont="1" applyBorder="1" applyAlignment="1">
      <alignment horizontal="center"/>
    </xf>
    <xf numFmtId="0" fontId="9" fillId="0" borderId="2" xfId="0" applyFont="1" applyBorder="1" applyAlignment="1">
      <alignment horizontal="left"/>
    </xf>
    <xf numFmtId="0" fontId="9" fillId="0" borderId="0" xfId="0" applyFont="1" applyAlignment="1">
      <alignment horizontal="left"/>
    </xf>
    <xf numFmtId="164" fontId="9" fillId="0" borderId="0" xfId="0" applyNumberFormat="1" applyFont="1" applyAlignment="1">
      <alignment horizontal="right"/>
    </xf>
    <xf numFmtId="164" fontId="9" fillId="0" borderId="0" xfId="0" applyNumberFormat="1" applyFont="1" applyBorder="1" applyAlignment="1">
      <alignment horizontal="right"/>
    </xf>
    <xf numFmtId="164" fontId="9" fillId="0" borderId="2" xfId="0" applyNumberFormat="1" applyFont="1" applyFill="1" applyBorder="1" applyAlignment="1">
      <alignment horizontal="right"/>
    </xf>
    <xf numFmtId="164" fontId="9" fillId="0" borderId="0" xfId="0" applyNumberFormat="1" applyFont="1" applyFill="1" applyBorder="1" applyAlignment="1">
      <alignment horizontal="right"/>
    </xf>
    <xf numFmtId="164" fontId="10" fillId="0" borderId="0" xfId="0" applyNumberFormat="1" applyFont="1" applyFill="1" applyAlignment="1">
      <alignment horizontal="right"/>
    </xf>
    <xf numFmtId="164" fontId="9" fillId="0" borderId="0" xfId="0" applyNumberFormat="1" applyFont="1" applyAlignment="1"/>
    <xf numFmtId="0" fontId="9" fillId="0" borderId="1" xfId="0" applyFont="1" applyBorder="1" applyAlignment="1"/>
    <xf numFmtId="0" fontId="9" fillId="0" borderId="1" xfId="0" applyFont="1" applyBorder="1" applyAlignment="1">
      <alignment horizontal="center"/>
    </xf>
    <xf numFmtId="0" fontId="9" fillId="0" borderId="3" xfId="0" applyFont="1" applyBorder="1" applyAlignment="1">
      <alignment horizontal="left"/>
    </xf>
    <xf numFmtId="0" fontId="9" fillId="0" borderId="1" xfId="0" applyFont="1" applyBorder="1" applyAlignment="1">
      <alignment horizontal="left"/>
    </xf>
    <xf numFmtId="164" fontId="9" fillId="0" borderId="3" xfId="0" applyNumberFormat="1" applyFont="1" applyFill="1" applyBorder="1" applyAlignment="1">
      <alignment horizontal="right"/>
    </xf>
    <xf numFmtId="164" fontId="9" fillId="0" borderId="1" xfId="0" applyNumberFormat="1" applyFont="1" applyFill="1" applyBorder="1" applyAlignment="1">
      <alignment horizontal="right"/>
    </xf>
    <xf numFmtId="164" fontId="10" fillId="0" borderId="0" xfId="0" applyNumberFormat="1" applyFont="1" applyFill="1" applyBorder="1" applyAlignment="1">
      <alignment horizontal="right"/>
    </xf>
    <xf numFmtId="164" fontId="9" fillId="0" borderId="1" xfId="0" applyNumberFormat="1" applyFont="1" applyBorder="1" applyAlignment="1"/>
    <xf numFmtId="164" fontId="7" fillId="0" borderId="0" xfId="0" applyNumberFormat="1" applyFont="1" applyAlignment="1">
      <alignment horizontal="right"/>
    </xf>
    <xf numFmtId="164" fontId="7" fillId="0" borderId="0" xfId="0" applyNumberFormat="1" applyFont="1" applyBorder="1" applyAlignment="1">
      <alignment horizontal="right"/>
    </xf>
    <xf numFmtId="164" fontId="7" fillId="0" borderId="2" xfId="0" applyNumberFormat="1" applyFont="1" applyFill="1" applyBorder="1" applyAlignment="1">
      <alignment horizontal="right"/>
    </xf>
    <xf numFmtId="164" fontId="7" fillId="0" borderId="0" xfId="0" applyNumberFormat="1" applyFont="1" applyFill="1" applyBorder="1" applyAlignment="1">
      <alignment horizontal="right"/>
    </xf>
    <xf numFmtId="164" fontId="8" fillId="0" borderId="0" xfId="0" applyNumberFormat="1" applyFont="1" applyFill="1" applyAlignment="1">
      <alignment horizontal="right"/>
    </xf>
    <xf numFmtId="164" fontId="9" fillId="2" borderId="1" xfId="0" applyNumberFormat="1" applyFont="1" applyFill="1" applyBorder="1" applyAlignment="1">
      <alignment horizontal="right"/>
    </xf>
    <xf numFmtId="164" fontId="7" fillId="0" borderId="0" xfId="0" applyNumberFormat="1" applyFont="1" applyAlignment="1">
      <alignment horizontal="center"/>
    </xf>
    <xf numFmtId="164" fontId="7" fillId="0" borderId="0" xfId="0" applyNumberFormat="1" applyFont="1" applyBorder="1" applyAlignment="1">
      <alignment horizontal="center"/>
    </xf>
    <xf numFmtId="164" fontId="7" fillId="0" borderId="2" xfId="0" applyNumberFormat="1" applyFont="1" applyFill="1" applyBorder="1" applyAlignment="1">
      <alignment horizontal="center"/>
    </xf>
    <xf numFmtId="164" fontId="7" fillId="0" borderId="0" xfId="0" applyNumberFormat="1" applyFont="1" applyFill="1" applyBorder="1" applyAlignment="1">
      <alignment horizontal="center"/>
    </xf>
    <xf numFmtId="164" fontId="8" fillId="0" borderId="0" xfId="0" applyNumberFormat="1" applyFont="1" applyFill="1" applyAlignment="1">
      <alignment horizontal="center"/>
    </xf>
    <xf numFmtId="0" fontId="11" fillId="0" borderId="1" xfId="0" applyFont="1" applyBorder="1" applyAlignment="1">
      <alignment horizontal="center"/>
    </xf>
    <xf numFmtId="0" fontId="11" fillId="0" borderId="3" xfId="0" applyFont="1" applyBorder="1" applyAlignment="1"/>
    <xf numFmtId="0" fontId="11" fillId="0" borderId="1" xfId="0" applyFont="1" applyBorder="1" applyAlignment="1"/>
    <xf numFmtId="164" fontId="11" fillId="0" borderId="3" xfId="0" applyNumberFormat="1" applyFont="1" applyFill="1" applyBorder="1" applyAlignment="1">
      <alignment horizontal="right"/>
    </xf>
    <xf numFmtId="164" fontId="11" fillId="0" borderId="1" xfId="0" applyNumberFormat="1" applyFont="1" applyFill="1" applyBorder="1" applyAlignment="1">
      <alignment horizontal="right"/>
    </xf>
    <xf numFmtId="0" fontId="11" fillId="0" borderId="0" xfId="0" applyFont="1" applyAlignment="1">
      <alignment horizontal="center"/>
    </xf>
    <xf numFmtId="0" fontId="11" fillId="0" borderId="0" xfId="0" applyFont="1" applyBorder="1" applyAlignment="1">
      <alignment horizontal="center"/>
    </xf>
    <xf numFmtId="0" fontId="11" fillId="0" borderId="2" xfId="0" applyFont="1" applyBorder="1" applyAlignment="1"/>
    <xf numFmtId="0" fontId="11" fillId="0" borderId="0" xfId="0" applyFont="1" applyAlignment="1"/>
    <xf numFmtId="164" fontId="11" fillId="0" borderId="0" xfId="0" applyNumberFormat="1" applyFont="1" applyAlignment="1">
      <alignment horizontal="right"/>
    </xf>
    <xf numFmtId="164" fontId="11" fillId="0" borderId="2" xfId="0" applyNumberFormat="1" applyFont="1" applyFill="1" applyBorder="1" applyAlignment="1">
      <alignment horizontal="right"/>
    </xf>
    <xf numFmtId="164" fontId="11" fillId="0" borderId="0" xfId="0" applyNumberFormat="1" applyFont="1" applyFill="1" applyBorder="1" applyAlignment="1">
      <alignment horizontal="right"/>
    </xf>
    <xf numFmtId="0" fontId="9" fillId="0" borderId="2" xfId="0" applyFont="1" applyBorder="1" applyAlignment="1"/>
    <xf numFmtId="164" fontId="9" fillId="0" borderId="0" xfId="0" applyNumberFormat="1" applyFont="1" applyBorder="1" applyAlignment="1"/>
    <xf numFmtId="164" fontId="9" fillId="0" borderId="2" xfId="0" applyNumberFormat="1" applyFont="1" applyFill="1" applyBorder="1" applyAlignment="1"/>
    <xf numFmtId="164" fontId="9" fillId="0" borderId="0" xfId="0" applyNumberFormat="1" applyFont="1" applyFill="1" applyBorder="1" applyAlignment="1"/>
    <xf numFmtId="164" fontId="10" fillId="0" borderId="0" xfId="0" applyNumberFormat="1" applyFont="1" applyFill="1" applyAlignment="1"/>
    <xf numFmtId="0" fontId="9" fillId="0" borderId="3" xfId="0" applyFont="1" applyBorder="1" applyAlignment="1"/>
    <xf numFmtId="0" fontId="9" fillId="0" borderId="0" xfId="0" applyFont="1" applyBorder="1" applyAlignment="1"/>
    <xf numFmtId="0" fontId="9" fillId="0" borderId="2" xfId="0" applyFont="1" applyFill="1" applyBorder="1" applyAlignment="1"/>
    <xf numFmtId="0" fontId="9" fillId="0" borderId="0" xfId="0" applyFont="1" applyFill="1" applyBorder="1" applyAlignment="1"/>
    <xf numFmtId="0" fontId="10" fillId="0" borderId="0" xfId="0" applyFont="1" applyFill="1" applyAlignment="1"/>
    <xf numFmtId="164" fontId="10" fillId="0" borderId="0" xfId="0" applyNumberFormat="1" applyFont="1" applyFill="1" applyBorder="1" applyAlignment="1"/>
    <xf numFmtId="164" fontId="9" fillId="0" borderId="3" xfId="0" applyNumberFormat="1" applyFont="1" applyFill="1" applyBorder="1" applyAlignment="1"/>
    <xf numFmtId="164" fontId="9" fillId="0" borderId="1" xfId="0" applyNumberFormat="1" applyFont="1" applyFill="1" applyBorder="1" applyAlignment="1"/>
    <xf numFmtId="0" fontId="13" fillId="0" borderId="0" xfId="0" applyFont="1" applyAlignment="1"/>
    <xf numFmtId="0" fontId="13" fillId="0" borderId="0" xfId="0" applyFont="1" applyFill="1" applyBorder="1" applyAlignment="1"/>
    <xf numFmtId="0" fontId="14" fillId="0" borderId="0" xfId="0" applyFont="1" applyFill="1" applyBorder="1" applyAlignment="1">
      <alignment horizontal="center"/>
    </xf>
    <xf numFmtId="0" fontId="7" fillId="5" borderId="0" xfId="0" applyFont="1" applyFill="1" applyAlignment="1">
      <alignment horizontal="center"/>
    </xf>
    <xf numFmtId="0" fontId="7" fillId="5" borderId="0" xfId="0" applyFont="1" applyFill="1" applyBorder="1" applyAlignment="1">
      <alignment horizontal="center"/>
    </xf>
    <xf numFmtId="0" fontId="7" fillId="5" borderId="2" xfId="0" applyFont="1" applyFill="1" applyBorder="1" applyAlignment="1">
      <alignment horizontal="center"/>
    </xf>
    <xf numFmtId="0" fontId="7" fillId="5" borderId="0" xfId="0" applyFont="1" applyFill="1" applyAlignment="1">
      <alignment horizontal="right"/>
    </xf>
    <xf numFmtId="0" fontId="7" fillId="5" borderId="0" xfId="0" applyFont="1" applyFill="1" applyBorder="1" applyAlignment="1">
      <alignment horizontal="right"/>
    </xf>
    <xf numFmtId="0" fontId="7" fillId="5" borderId="2" xfId="0" applyFont="1" applyFill="1" applyBorder="1" applyAlignment="1">
      <alignment horizontal="right"/>
    </xf>
    <xf numFmtId="0" fontId="8" fillId="5" borderId="0" xfId="0" applyFont="1" applyFill="1" applyAlignment="1">
      <alignment horizontal="right"/>
    </xf>
    <xf numFmtId="0" fontId="9" fillId="5" borderId="5" xfId="0" applyFont="1" applyFill="1" applyBorder="1" applyAlignment="1"/>
    <xf numFmtId="0" fontId="9" fillId="5" borderId="0" xfId="0" applyFont="1" applyFill="1" applyAlignment="1"/>
    <xf numFmtId="164" fontId="7" fillId="5" borderId="0" xfId="0" applyNumberFormat="1" applyFont="1" applyFill="1" applyAlignment="1">
      <alignment horizontal="right"/>
    </xf>
    <xf numFmtId="164" fontId="7" fillId="5" borderId="0" xfId="0" applyNumberFormat="1" applyFont="1" applyFill="1" applyBorder="1" applyAlignment="1">
      <alignment horizontal="right"/>
    </xf>
    <xf numFmtId="164" fontId="7" fillId="5" borderId="2" xfId="0" applyNumberFormat="1" applyFont="1" applyFill="1" applyBorder="1" applyAlignment="1">
      <alignment horizontal="right"/>
    </xf>
    <xf numFmtId="164" fontId="8" fillId="5" borderId="0" xfId="0" applyNumberFormat="1" applyFont="1" applyFill="1" applyAlignment="1">
      <alignment horizontal="right"/>
    </xf>
    <xf numFmtId="164" fontId="9" fillId="5" borderId="0" xfId="0" applyNumberFormat="1" applyFont="1" applyFill="1" applyAlignment="1"/>
    <xf numFmtId="164" fontId="7" fillId="5" borderId="0" xfId="0" applyNumberFormat="1" applyFont="1" applyFill="1" applyAlignment="1">
      <alignment horizontal="center"/>
    </xf>
    <xf numFmtId="164" fontId="7" fillId="5" borderId="0" xfId="0" applyNumberFormat="1" applyFont="1" applyFill="1" applyBorder="1" applyAlignment="1">
      <alignment horizontal="center"/>
    </xf>
    <xf numFmtId="164" fontId="7" fillId="5" borderId="2" xfId="0" applyNumberFormat="1" applyFont="1" applyFill="1" applyBorder="1" applyAlignment="1">
      <alignment horizontal="center"/>
    </xf>
    <xf numFmtId="164" fontId="8" fillId="5" borderId="0" xfId="0" applyNumberFormat="1" applyFont="1" applyFill="1" applyAlignment="1">
      <alignment horizontal="center"/>
    </xf>
    <xf numFmtId="0" fontId="9" fillId="5" borderId="0" xfId="0" applyFont="1" applyFill="1" applyAlignment="1">
      <alignment horizontal="center"/>
    </xf>
    <xf numFmtId="0" fontId="9" fillId="5" borderId="0" xfId="0" applyFont="1" applyFill="1" applyBorder="1" applyAlignment="1">
      <alignment horizontal="center"/>
    </xf>
    <xf numFmtId="0" fontId="9" fillId="5" borderId="2" xfId="0" applyFont="1" applyFill="1" applyBorder="1" applyAlignment="1"/>
    <xf numFmtId="164" fontId="9" fillId="5" borderId="0" xfId="0" applyNumberFormat="1" applyFont="1" applyFill="1" applyBorder="1" applyAlignment="1"/>
    <xf numFmtId="164" fontId="9" fillId="5" borderId="2" xfId="0" applyNumberFormat="1" applyFont="1" applyFill="1" applyBorder="1" applyAlignment="1"/>
    <xf numFmtId="164" fontId="10" fillId="5" borderId="0" xfId="0" applyNumberFormat="1" applyFont="1" applyFill="1" applyAlignment="1"/>
    <xf numFmtId="0" fontId="15" fillId="4" borderId="6" xfId="0" applyFont="1" applyFill="1" applyBorder="1" applyAlignment="1">
      <alignment horizontal="center"/>
    </xf>
    <xf numFmtId="0" fontId="15" fillId="4" borderId="7" xfId="0" applyFont="1" applyFill="1" applyBorder="1" applyAlignment="1">
      <alignment horizontal="center"/>
    </xf>
    <xf numFmtId="0" fontId="16" fillId="4" borderId="7" xfId="0" applyFont="1" applyFill="1" applyBorder="1" applyAlignment="1"/>
    <xf numFmtId="0" fontId="13" fillId="0" borderId="1" xfId="0" applyFont="1" applyBorder="1" applyAlignment="1"/>
    <xf numFmtId="0" fontId="12" fillId="0" borderId="0" xfId="0" applyFont="1" applyAlignment="1"/>
    <xf numFmtId="0" fontId="17" fillId="5" borderId="0" xfId="0" applyFont="1" applyFill="1" applyAlignment="1"/>
    <xf numFmtId="164" fontId="11" fillId="0" borderId="0" xfId="0" applyNumberFormat="1" applyFont="1" applyFill="1" applyBorder="1" applyAlignment="1">
      <alignment horizontal="left"/>
    </xf>
    <xf numFmtId="0" fontId="18" fillId="5" borderId="0" xfId="0" applyFont="1" applyFill="1" applyAlignment="1"/>
    <xf numFmtId="0" fontId="19" fillId="5" borderId="0" xfId="0" applyFont="1" applyFill="1" applyAlignment="1">
      <alignment horizontal="center"/>
    </xf>
    <xf numFmtId="0" fontId="19" fillId="5" borderId="4" xfId="0" applyFont="1" applyFill="1" applyBorder="1" applyAlignment="1">
      <alignment horizontal="center"/>
    </xf>
    <xf numFmtId="0" fontId="19" fillId="5" borderId="2" xfId="0" applyFont="1" applyFill="1" applyBorder="1" applyAlignment="1"/>
    <xf numFmtId="0" fontId="19" fillId="5" borderId="0" xfId="0" applyFont="1" applyFill="1" applyAlignment="1"/>
    <xf numFmtId="164" fontId="19" fillId="5" borderId="0" xfId="0" applyNumberFormat="1" applyFont="1" applyFill="1" applyAlignment="1"/>
    <xf numFmtId="164" fontId="19" fillId="5" borderId="0" xfId="0" applyNumberFormat="1" applyFont="1" applyFill="1" applyBorder="1" applyAlignment="1"/>
    <xf numFmtId="164" fontId="19" fillId="5" borderId="2" xfId="0" applyNumberFormat="1" applyFont="1" applyFill="1" applyBorder="1" applyAlignment="1"/>
    <xf numFmtId="164" fontId="20" fillId="5" borderId="0" xfId="0" applyNumberFormat="1" applyFont="1" applyFill="1" applyBorder="1" applyAlignment="1"/>
    <xf numFmtId="0" fontId="19" fillId="5" borderId="5" xfId="0" applyFont="1" applyFill="1" applyBorder="1" applyAlignment="1"/>
    <xf numFmtId="164" fontId="9" fillId="0" borderId="0" xfId="0" applyNumberFormat="1" applyFont="1" applyFill="1" applyBorder="1" applyAlignment="1">
      <alignment horizontal="left"/>
    </xf>
    <xf numFmtId="164" fontId="9" fillId="0" borderId="1" xfId="0" applyNumberFormat="1" applyFont="1" applyFill="1" applyBorder="1" applyAlignment="1">
      <alignment horizontal="left"/>
    </xf>
    <xf numFmtId="164" fontId="7" fillId="0" borderId="0" xfId="0" applyNumberFormat="1" applyFont="1" applyFill="1" applyBorder="1" applyAlignment="1">
      <alignment horizontal="left"/>
    </xf>
    <xf numFmtId="164" fontId="7" fillId="5" borderId="0" xfId="0" applyNumberFormat="1" applyFont="1" applyFill="1" applyBorder="1" applyAlignment="1">
      <alignment horizontal="left"/>
    </xf>
    <xf numFmtId="164" fontId="9" fillId="5" borderId="0" xfId="0" applyNumberFormat="1" applyFont="1" applyFill="1" applyBorder="1" applyAlignment="1">
      <alignment horizontal="left"/>
    </xf>
    <xf numFmtId="0" fontId="9" fillId="0" borderId="0" xfId="0" applyFont="1" applyFill="1" applyBorder="1" applyAlignment="1">
      <alignment horizontal="left"/>
    </xf>
    <xf numFmtId="164" fontId="19" fillId="5" borderId="0" xfId="0" applyNumberFormat="1" applyFont="1" applyFill="1" applyBorder="1" applyAlignment="1">
      <alignment horizontal="left"/>
    </xf>
    <xf numFmtId="0" fontId="15" fillId="4" borderId="1" xfId="0" applyFont="1" applyFill="1" applyBorder="1" applyAlignment="1"/>
    <xf numFmtId="0" fontId="21" fillId="0" borderId="0" xfId="0" applyFont="1" applyAlignment="1"/>
    <xf numFmtId="0" fontId="17" fillId="0" borderId="0" xfId="0" applyFont="1" applyBorder="1" applyAlignment="1">
      <alignment horizontal="center"/>
    </xf>
    <xf numFmtId="164" fontId="9" fillId="2" borderId="0" xfId="0" applyNumberFormat="1" applyFont="1" applyFill="1" applyBorder="1" applyAlignment="1">
      <alignment horizontal="right"/>
    </xf>
    <xf numFmtId="0" fontId="15" fillId="4" borderId="0" xfId="0" applyFont="1" applyFill="1" applyAlignment="1">
      <alignment horizontal="center"/>
    </xf>
    <xf numFmtId="0" fontId="15" fillId="0" borderId="0" xfId="0" applyFont="1" applyFill="1" applyAlignment="1">
      <alignment horizontal="center"/>
    </xf>
    <xf numFmtId="0" fontId="1" fillId="5" borderId="2" xfId="0" applyFont="1" applyFill="1" applyBorder="1" applyAlignment="1"/>
    <xf numFmtId="0" fontId="1" fillId="5" borderId="0" xfId="0" applyFont="1" applyFill="1" applyAlignment="1"/>
    <xf numFmtId="164" fontId="13" fillId="0" borderId="0" xfId="0" applyNumberFormat="1" applyFont="1" applyAlignment="1"/>
    <xf numFmtId="0" fontId="1" fillId="0" borderId="0" xfId="0" applyFont="1" applyFill="1" applyAlignment="1"/>
    <xf numFmtId="0" fontId="17" fillId="0" borderId="0" xfId="0" applyFont="1" applyFill="1" applyBorder="1" applyAlignment="1"/>
    <xf numFmtId="0" fontId="13" fillId="0" borderId="0" xfId="0" applyFont="1" applyBorder="1" applyAlignment="1"/>
    <xf numFmtId="0" fontId="17" fillId="0" borderId="2" xfId="0" applyFont="1" applyFill="1" applyBorder="1" applyAlignment="1"/>
    <xf numFmtId="0" fontId="15" fillId="0" borderId="2" xfId="0" applyFont="1" applyFill="1" applyBorder="1" applyAlignment="1">
      <alignment horizontal="center"/>
    </xf>
    <xf numFmtId="0" fontId="15" fillId="4" borderId="8" xfId="0" applyFont="1" applyFill="1" applyBorder="1" applyAlignment="1">
      <alignment horizontal="center"/>
    </xf>
    <xf numFmtId="164" fontId="9" fillId="3" borderId="0" xfId="0" applyNumberFormat="1" applyFont="1" applyFill="1" applyBorder="1" applyAlignment="1"/>
    <xf numFmtId="164" fontId="9" fillId="2" borderId="0" xfId="0" applyNumberFormat="1" applyFont="1" applyFill="1" applyAlignment="1">
      <alignment horizontal="right"/>
    </xf>
    <xf numFmtId="164" fontId="11" fillId="2" borderId="1" xfId="0" applyNumberFormat="1" applyFont="1" applyFill="1" applyBorder="1" applyAlignment="1">
      <alignment horizontal="right"/>
    </xf>
    <xf numFmtId="164" fontId="11" fillId="2" borderId="0" xfId="0" applyNumberFormat="1" applyFont="1" applyFill="1" applyBorder="1" applyAlignment="1">
      <alignment horizontal="right"/>
    </xf>
    <xf numFmtId="0" fontId="18" fillId="0" borderId="0" xfId="0" applyFont="1" applyAlignment="1">
      <alignment horizontal="center"/>
    </xf>
    <xf numFmtId="0" fontId="12" fillId="0" borderId="0" xfId="0" applyFont="1" applyBorder="1" applyAlignment="1"/>
    <xf numFmtId="0" fontId="12" fillId="0" borderId="0" xfId="0" applyFont="1" applyBorder="1" applyAlignment="1">
      <alignment horizontal="center"/>
    </xf>
    <xf numFmtId="0" fontId="13" fillId="0" borderId="0" xfId="0" applyFont="1" applyBorder="1" applyAlignment="1">
      <alignment horizontal="center"/>
    </xf>
    <xf numFmtId="164" fontId="13" fillId="0" borderId="0" xfId="0" applyNumberFormat="1" applyFont="1" applyBorder="1" applyAlignment="1"/>
    <xf numFmtId="1" fontId="13" fillId="0" borderId="0" xfId="0" applyNumberFormat="1" applyFont="1" applyBorder="1" applyAlignment="1">
      <alignment horizontal="center"/>
    </xf>
    <xf numFmtId="0" fontId="22" fillId="0" borderId="0" xfId="0" applyFont="1"/>
    <xf numFmtId="1" fontId="9" fillId="0" borderId="0" xfId="0" applyNumberFormat="1" applyFont="1" applyAlignment="1"/>
    <xf numFmtId="166" fontId="9" fillId="0" borderId="0" xfId="0" applyNumberFormat="1" applyFont="1" applyAlignment="1"/>
    <xf numFmtId="1" fontId="9" fillId="0" borderId="1" xfId="0" applyNumberFormat="1" applyFont="1" applyBorder="1" applyAlignment="1"/>
    <xf numFmtId="166" fontId="9" fillId="0" borderId="1" xfId="0" applyNumberFormat="1" applyFont="1" applyBorder="1" applyAlignment="1"/>
    <xf numFmtId="1" fontId="9" fillId="5" borderId="0" xfId="0" applyNumberFormat="1" applyFont="1" applyFill="1" applyAlignment="1"/>
    <xf numFmtId="166" fontId="9" fillId="5" borderId="0" xfId="0" applyNumberFormat="1" applyFont="1" applyFill="1" applyAlignment="1"/>
    <xf numFmtId="165" fontId="9" fillId="0" borderId="2" xfId="0" applyNumberFormat="1" applyFont="1" applyBorder="1" applyAlignment="1"/>
    <xf numFmtId="165" fontId="9" fillId="0" borderId="0" xfId="0" applyNumberFormat="1" applyFont="1" applyAlignment="1"/>
    <xf numFmtId="165" fontId="9" fillId="0" borderId="3" xfId="0" applyNumberFormat="1" applyFont="1" applyBorder="1" applyAlignment="1"/>
    <xf numFmtId="165" fontId="9" fillId="0" borderId="1" xfId="0" applyNumberFormat="1" applyFont="1" applyBorder="1" applyAlignment="1"/>
    <xf numFmtId="0" fontId="24" fillId="4" borderId="0" xfId="0" applyFont="1" applyFill="1" applyAlignment="1">
      <alignment horizontal="center"/>
    </xf>
    <xf numFmtId="164" fontId="24" fillId="4" borderId="0" xfId="0" applyNumberFormat="1" applyFont="1" applyFill="1" applyAlignment="1">
      <alignment horizontal="center"/>
    </xf>
    <xf numFmtId="0" fontId="9" fillId="4" borderId="0" xfId="0" applyFont="1" applyFill="1" applyAlignment="1"/>
    <xf numFmtId="0" fontId="24" fillId="4" borderId="1" xfId="0" applyFont="1" applyFill="1" applyBorder="1" applyAlignment="1">
      <alignment horizontal="center"/>
    </xf>
    <xf numFmtId="9" fontId="9" fillId="0" borderId="0" xfId="1" applyFont="1" applyAlignment="1"/>
    <xf numFmtId="164" fontId="9" fillId="3" borderId="0" xfId="0" applyNumberFormat="1" applyFont="1" applyFill="1" applyBorder="1" applyAlignment="1">
      <alignment horizontal="right"/>
    </xf>
    <xf numFmtId="164" fontId="9" fillId="3" borderId="0" xfId="0" applyNumberFormat="1" applyFont="1" applyFill="1" applyBorder="1" applyAlignment="1">
      <alignment horizontal="left"/>
    </xf>
    <xf numFmtId="164" fontId="11" fillId="3" borderId="0" xfId="0" applyNumberFormat="1" applyFont="1" applyFill="1" applyBorder="1" applyAlignment="1">
      <alignment horizontal="left"/>
    </xf>
    <xf numFmtId="164" fontId="11" fillId="3" borderId="1" xfId="0" applyNumberFormat="1" applyFont="1" applyFill="1" applyBorder="1" applyAlignment="1">
      <alignment horizontal="left"/>
    </xf>
    <xf numFmtId="164" fontId="11" fillId="3" borderId="0" xfId="0" applyNumberFormat="1" applyFont="1" applyFill="1" applyBorder="1" applyAlignment="1"/>
    <xf numFmtId="164" fontId="11" fillId="3" borderId="1" xfId="0" applyNumberFormat="1" applyFont="1" applyFill="1" applyBorder="1" applyAlignment="1"/>
    <xf numFmtId="164" fontId="9" fillId="3" borderId="1" xfId="0" applyNumberFormat="1" applyFont="1" applyFill="1" applyBorder="1" applyAlignment="1"/>
    <xf numFmtId="164" fontId="11" fillId="0" borderId="0" xfId="0" applyNumberFormat="1" applyFont="1" applyBorder="1" applyAlignment="1"/>
    <xf numFmtId="0" fontId="9" fillId="0" borderId="0" xfId="0" applyFont="1" applyBorder="1" applyAlignment="1">
      <alignment horizontal="left"/>
    </xf>
    <xf numFmtId="1" fontId="9" fillId="0" borderId="0" xfId="0" applyNumberFormat="1" applyFont="1" applyBorder="1" applyAlignment="1"/>
    <xf numFmtId="166" fontId="9" fillId="0" borderId="0" xfId="0" applyNumberFormat="1" applyFont="1" applyBorder="1" applyAlignment="1"/>
    <xf numFmtId="0" fontId="11" fillId="0" borderId="0" xfId="0" applyFont="1" applyBorder="1" applyAlignment="1"/>
    <xf numFmtId="165" fontId="9" fillId="0" borderId="0" xfId="0" applyNumberFormat="1" applyFont="1" applyBorder="1" applyAlignment="1"/>
    <xf numFmtId="164" fontId="10" fillId="0" borderId="1" xfId="0" applyNumberFormat="1" applyFont="1" applyFill="1" applyBorder="1" applyAlignment="1">
      <alignment horizontal="right"/>
    </xf>
    <xf numFmtId="0" fontId="9" fillId="0" borderId="9" xfId="0" applyFont="1" applyBorder="1" applyAlignment="1"/>
    <xf numFmtId="0" fontId="12" fillId="0" borderId="1" xfId="0" applyFont="1" applyBorder="1" applyAlignment="1"/>
    <xf numFmtId="164" fontId="9" fillId="0" borderId="1" xfId="0" applyNumberFormat="1" applyFont="1" applyBorder="1" applyAlignment="1">
      <alignment horizontal="right"/>
    </xf>
    <xf numFmtId="164" fontId="9" fillId="5" borderId="0" xfId="0" applyNumberFormat="1" applyFont="1" applyFill="1" applyAlignment="1">
      <alignment horizontal="right"/>
    </xf>
    <xf numFmtId="0" fontId="17" fillId="0" borderId="1" xfId="0" applyFont="1" applyBorder="1" applyAlignment="1">
      <alignment horizontal="center"/>
    </xf>
    <xf numFmtId="0" fontId="17" fillId="0" borderId="1" xfId="0" applyFont="1" applyBorder="1" applyAlignment="1">
      <alignment horizontal="center" vertical="center"/>
    </xf>
    <xf numFmtId="0" fontId="25" fillId="6" borderId="0" xfId="0" applyFont="1" applyFill="1"/>
    <xf numFmtId="0" fontId="0" fillId="6" borderId="0" xfId="0" applyFill="1"/>
    <xf numFmtId="0" fontId="17" fillId="0" borderId="1" xfId="0" applyFont="1" applyBorder="1" applyAlignment="1">
      <alignment vertical="center"/>
    </xf>
    <xf numFmtId="0" fontId="0" fillId="0" borderId="0" xfId="0" applyFill="1"/>
    <xf numFmtId="0" fontId="25" fillId="0" borderId="0" xfId="0" applyFont="1" applyFill="1"/>
    <xf numFmtId="0" fontId="0" fillId="0" borderId="0" xfId="0" quotePrefix="1"/>
    <xf numFmtId="0" fontId="7" fillId="2" borderId="0" xfId="0" applyFont="1" applyFill="1" applyAlignment="1">
      <alignment horizontal="center" vertical="center"/>
    </xf>
    <xf numFmtId="0" fontId="23" fillId="0" borderId="1" xfId="0" applyFont="1" applyBorder="1" applyAlignment="1">
      <alignment horizontal="center"/>
    </xf>
    <xf numFmtId="0" fontId="17" fillId="0" borderId="1" xfId="0" applyFont="1" applyBorder="1" applyAlignment="1">
      <alignment horizontal="center"/>
    </xf>
  </cellXfs>
  <cellStyles count="2">
    <cellStyle name="Normal" xfId="0" builtinId="0"/>
    <cellStyle name="Percent" xfId="1" builtinId="5"/>
  </cellStyles>
  <dxfs count="1">
    <dxf>
      <font>
        <color rgb="FFFF0000"/>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Simulated One-Year Cumulated Savings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'Example Budget Forecast'!$BK$6</c:f>
              <c:strCache>
                <c:ptCount val="1"/>
                <c:pt idx="0">
                  <c:v>Sim 1</c:v>
                </c:pt>
              </c:strCache>
            </c:strRef>
          </c:tx>
          <c:spPr>
            <a:ln w="28575" cap="rnd">
              <a:solidFill>
                <a:schemeClr val="accent1"/>
              </a:solidFill>
              <a:round/>
            </a:ln>
            <a:effectLst/>
          </c:spPr>
          <c:marker>
            <c:symbol val="none"/>
          </c:marker>
          <c:cat>
            <c:strRef>
              <c:f>'Example Budget Forecast'!$BJ$7:$BJ$18</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'Example Budget Forecast'!$BK$7:$BK$18</c:f>
              <c:numCache>
                <c:formatCode>"$"#,##0</c:formatCode>
                <c:ptCount val="12"/>
                <c:pt idx="0">
                  <c:v>323.21699999999998</c:v>
                </c:pt>
                <c:pt idx="1">
                  <c:v>1511.6399999999999</c:v>
                </c:pt>
                <c:pt idx="2">
                  <c:v>-2219.8136</c:v>
                </c:pt>
                <c:pt idx="3">
                  <c:v>-963.66390000000001</c:v>
                </c:pt>
                <c:pt idx="4">
                  <c:v>2399.2492999999999</c:v>
                </c:pt>
                <c:pt idx="5">
                  <c:v>986.98559999999998</c:v>
                </c:pt>
                <c:pt idx="6">
                  <c:v>1980.8530999999998</c:v>
                </c:pt>
                <c:pt idx="7">
                  <c:v>2699.2</c:v>
                </c:pt>
                <c:pt idx="8">
                  <c:v>3303.9367999999999</c:v>
                </c:pt>
                <c:pt idx="9">
                  <c:v>6399.6525999999994</c:v>
                </c:pt>
                <c:pt idx="10">
                  <c:v>5337.0709999999999</c:v>
                </c:pt>
                <c:pt idx="11">
                  <c:v>6592.9341000000004</c:v>
                </c:pt>
              </c:numCache>
            </c:numRef>
          </c:val>
          <c:smooth val="0"/>
          <c:extLst>
            <c:ext xmlns:c16="http://schemas.microsoft.com/office/drawing/2014/chart" uri="{C3380CC4-5D6E-409C-BE32-E72D297353CC}">
              <c16:uniqueId val="{00000000-4EDB-4EC9-8931-F06937B5F2B0}"/>
            </c:ext>
          </c:extLst>
        </c:ser>
        <c:ser>
          <c:idx val="1"/>
          <c:order val="1"/>
          <c:tx>
            <c:strRef>
              <c:f>'Example Budget Forecast'!$BL$6</c:f>
              <c:strCache>
                <c:ptCount val="1"/>
                <c:pt idx="0">
                  <c:v>Sim 2</c:v>
                </c:pt>
              </c:strCache>
            </c:strRef>
          </c:tx>
          <c:spPr>
            <a:ln w="28575" cap="rnd">
              <a:solidFill>
                <a:schemeClr val="accent2"/>
              </a:solidFill>
              <a:round/>
            </a:ln>
            <a:effectLst/>
          </c:spPr>
          <c:marker>
            <c:symbol val="none"/>
          </c:marker>
          <c:cat>
            <c:strRef>
              <c:f>'Example Budget Forecast'!$BJ$7:$BJ$18</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'Example Budget Forecast'!$BL$7:$BL$18</c:f>
              <c:numCache>
                <c:formatCode>"$"#,##0</c:formatCode>
                <c:ptCount val="12"/>
                <c:pt idx="0">
                  <c:v>-1188.277</c:v>
                </c:pt>
                <c:pt idx="1">
                  <c:v>-3619.7111</c:v>
                </c:pt>
                <c:pt idx="2">
                  <c:v>-4678.2173999999995</c:v>
                </c:pt>
                <c:pt idx="3">
                  <c:v>-8020.7255999999998</c:v>
                </c:pt>
                <c:pt idx="4">
                  <c:v>-7407.2557999999999</c:v>
                </c:pt>
                <c:pt idx="5">
                  <c:v>-6742.1849000000002</c:v>
                </c:pt>
                <c:pt idx="6">
                  <c:v>-7080.9679999999998</c:v>
                </c:pt>
                <c:pt idx="7">
                  <c:v>-6681.5276999999996</c:v>
                </c:pt>
                <c:pt idx="8">
                  <c:v>-8182.4092000000001</c:v>
                </c:pt>
                <c:pt idx="9">
                  <c:v>-10212.8575</c:v>
                </c:pt>
                <c:pt idx="10">
                  <c:v>-9935.7091</c:v>
                </c:pt>
                <c:pt idx="11">
                  <c:v>-11305.768599999999</c:v>
                </c:pt>
              </c:numCache>
            </c:numRef>
          </c:val>
          <c:smooth val="0"/>
          <c:extLst>
            <c:ext xmlns:c16="http://schemas.microsoft.com/office/drawing/2014/chart" uri="{C3380CC4-5D6E-409C-BE32-E72D297353CC}">
              <c16:uniqueId val="{00000001-4EDB-4EC9-8931-F06937B5F2B0}"/>
            </c:ext>
          </c:extLst>
        </c:ser>
        <c:ser>
          <c:idx val="2"/>
          <c:order val="2"/>
          <c:tx>
            <c:strRef>
              <c:f>'Example Budget Forecast'!$BM$6</c:f>
              <c:strCache>
                <c:ptCount val="1"/>
                <c:pt idx="0">
                  <c:v>Sim 3</c:v>
                </c:pt>
              </c:strCache>
            </c:strRef>
          </c:tx>
          <c:spPr>
            <a:ln w="28575" cap="rnd">
              <a:solidFill>
                <a:schemeClr val="accent3"/>
              </a:solidFill>
              <a:round/>
            </a:ln>
            <a:effectLst/>
          </c:spPr>
          <c:marker>
            <c:symbol val="none"/>
          </c:marker>
          <c:cat>
            <c:strRef>
              <c:f>'Example Budget Forecast'!$BJ$7:$BJ$18</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'Example Budget Forecast'!$BM$7:$BM$18</c:f>
              <c:numCache>
                <c:formatCode>"$"#,##0</c:formatCode>
                <c:ptCount val="12"/>
                <c:pt idx="0">
                  <c:v>1329.8932</c:v>
                </c:pt>
                <c:pt idx="1">
                  <c:v>-878.10960000000023</c:v>
                </c:pt>
                <c:pt idx="2">
                  <c:v>-328.67830000000026</c:v>
                </c:pt>
                <c:pt idx="3">
                  <c:v>-842.60120000000029</c:v>
                </c:pt>
                <c:pt idx="4">
                  <c:v>1607.3093999999999</c:v>
                </c:pt>
                <c:pt idx="5">
                  <c:v>2513.4429999999998</c:v>
                </c:pt>
                <c:pt idx="6">
                  <c:v>2852.5098999999996</c:v>
                </c:pt>
                <c:pt idx="7">
                  <c:v>3100.2324999999996</c:v>
                </c:pt>
                <c:pt idx="8">
                  <c:v>6504.1036999999997</c:v>
                </c:pt>
                <c:pt idx="9">
                  <c:v>4904.5319</c:v>
                </c:pt>
                <c:pt idx="10">
                  <c:v>6283.2871999999998</c:v>
                </c:pt>
                <c:pt idx="11">
                  <c:v>2522.8095999999996</c:v>
                </c:pt>
              </c:numCache>
            </c:numRef>
          </c:val>
          <c:smooth val="0"/>
          <c:extLst>
            <c:ext xmlns:c16="http://schemas.microsoft.com/office/drawing/2014/chart" uri="{C3380CC4-5D6E-409C-BE32-E72D297353CC}">
              <c16:uniqueId val="{00000002-4EDB-4EC9-8931-F06937B5F2B0}"/>
            </c:ext>
          </c:extLst>
        </c:ser>
        <c:ser>
          <c:idx val="3"/>
          <c:order val="3"/>
          <c:tx>
            <c:strRef>
              <c:f>'Example Budget Forecast'!$BN$6</c:f>
              <c:strCache>
                <c:ptCount val="1"/>
                <c:pt idx="0">
                  <c:v>Sim 4</c:v>
                </c:pt>
              </c:strCache>
            </c:strRef>
          </c:tx>
          <c:spPr>
            <a:ln w="28575" cap="rnd">
              <a:solidFill>
                <a:schemeClr val="accent4"/>
              </a:solidFill>
              <a:round/>
            </a:ln>
            <a:effectLst/>
          </c:spPr>
          <c:marker>
            <c:symbol val="none"/>
          </c:marker>
          <c:cat>
            <c:strRef>
              <c:f>'Example Budget Forecast'!$BJ$7:$BJ$18</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'Example Budget Forecast'!$BN$7:$BN$18</c:f>
              <c:numCache>
                <c:formatCode>"$"#,##0</c:formatCode>
                <c:ptCount val="12"/>
                <c:pt idx="0">
                  <c:v>1302.4259</c:v>
                </c:pt>
                <c:pt idx="1">
                  <c:v>4817.7401</c:v>
                </c:pt>
                <c:pt idx="2">
                  <c:v>5685.6769999999997</c:v>
                </c:pt>
                <c:pt idx="3">
                  <c:v>3971.3868999999995</c:v>
                </c:pt>
                <c:pt idx="4">
                  <c:v>4490.0057999999999</c:v>
                </c:pt>
                <c:pt idx="5">
                  <c:v>1102.3193000000001</c:v>
                </c:pt>
                <c:pt idx="6">
                  <c:v>2081.9054999999998</c:v>
                </c:pt>
                <c:pt idx="7">
                  <c:v>2167.9297999999999</c:v>
                </c:pt>
                <c:pt idx="8">
                  <c:v>2406.8283999999999</c:v>
                </c:pt>
                <c:pt idx="9">
                  <c:v>3068.1614</c:v>
                </c:pt>
                <c:pt idx="10">
                  <c:v>2267.3471</c:v>
                </c:pt>
                <c:pt idx="11">
                  <c:v>2901.5045</c:v>
                </c:pt>
              </c:numCache>
            </c:numRef>
          </c:val>
          <c:smooth val="0"/>
          <c:extLst>
            <c:ext xmlns:c16="http://schemas.microsoft.com/office/drawing/2014/chart" uri="{C3380CC4-5D6E-409C-BE32-E72D297353CC}">
              <c16:uniqueId val="{00000003-4EDB-4EC9-8931-F06937B5F2B0}"/>
            </c:ext>
          </c:extLst>
        </c:ser>
        <c:ser>
          <c:idx val="4"/>
          <c:order val="4"/>
          <c:tx>
            <c:strRef>
              <c:f>'Example Budget Forecast'!$BO$6</c:f>
              <c:strCache>
                <c:ptCount val="1"/>
                <c:pt idx="0">
                  <c:v>Sim 5</c:v>
                </c:pt>
              </c:strCache>
            </c:strRef>
          </c:tx>
          <c:spPr>
            <a:ln w="28575" cap="rnd">
              <a:solidFill>
                <a:schemeClr val="accent5"/>
              </a:solidFill>
              <a:round/>
            </a:ln>
            <a:effectLst/>
          </c:spPr>
          <c:marker>
            <c:symbol val="none"/>
          </c:marker>
          <c:cat>
            <c:strRef>
              <c:f>'Example Budget Forecast'!$BJ$7:$BJ$18</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'Example Budget Forecast'!$BO$7:$BO$18</c:f>
              <c:numCache>
                <c:formatCode>"$"#,##0</c:formatCode>
                <c:ptCount val="12"/>
                <c:pt idx="0">
                  <c:v>-977.46</c:v>
                </c:pt>
                <c:pt idx="1">
                  <c:v>-2707.9252000000001</c:v>
                </c:pt>
                <c:pt idx="2">
                  <c:v>-3373.5052000000001</c:v>
                </c:pt>
                <c:pt idx="3">
                  <c:v>-6344.5514999999996</c:v>
                </c:pt>
                <c:pt idx="4">
                  <c:v>-6359.8474999999999</c:v>
                </c:pt>
                <c:pt idx="5">
                  <c:v>-9092.2875999999997</c:v>
                </c:pt>
                <c:pt idx="6">
                  <c:v>-8138.8215</c:v>
                </c:pt>
                <c:pt idx="7">
                  <c:v>-9312.3179</c:v>
                </c:pt>
                <c:pt idx="8">
                  <c:v>-9075.1460999999999</c:v>
                </c:pt>
                <c:pt idx="9">
                  <c:v>-9003.8840999999993</c:v>
                </c:pt>
                <c:pt idx="10">
                  <c:v>-6810.1768999999995</c:v>
                </c:pt>
                <c:pt idx="11">
                  <c:v>-5492.8119999999999</c:v>
                </c:pt>
              </c:numCache>
            </c:numRef>
          </c:val>
          <c:smooth val="0"/>
          <c:extLst>
            <c:ext xmlns:c16="http://schemas.microsoft.com/office/drawing/2014/chart" uri="{C3380CC4-5D6E-409C-BE32-E72D297353CC}">
              <c16:uniqueId val="{00000004-4EDB-4EC9-8931-F06937B5F2B0}"/>
            </c:ext>
          </c:extLst>
        </c:ser>
        <c:ser>
          <c:idx val="5"/>
          <c:order val="5"/>
          <c:tx>
            <c:strRef>
              <c:f>'Example Budget Forecast'!$BP$6</c:f>
              <c:strCache>
                <c:ptCount val="1"/>
                <c:pt idx="0">
                  <c:v>Sim 6</c:v>
                </c:pt>
              </c:strCache>
            </c:strRef>
          </c:tx>
          <c:spPr>
            <a:ln w="28575" cap="rnd">
              <a:solidFill>
                <a:schemeClr val="accent6"/>
              </a:solidFill>
              <a:round/>
            </a:ln>
            <a:effectLst/>
          </c:spPr>
          <c:marker>
            <c:symbol val="none"/>
          </c:marker>
          <c:cat>
            <c:strRef>
              <c:f>'Example Budget Forecast'!$BJ$7:$BJ$18</c:f>
              <c:strCache>
                <c:ptCount val="12"/>
                <c:pt idx="0">
                  <c:v>Month 1</c:v>
                </c:pt>
                <c:pt idx="1">
                  <c:v>Month 2</c:v>
                </c:pt>
                <c:pt idx="2">
                  <c:v>Month 3</c:v>
                </c:pt>
                <c:pt idx="3">
                  <c:v>Month 4</c:v>
                </c:pt>
                <c:pt idx="4">
                  <c:v>Month 5</c:v>
                </c:pt>
                <c:pt idx="5">
                  <c:v>Month 6</c:v>
                </c:pt>
                <c:pt idx="6">
                  <c:v>Month 7</c:v>
                </c:pt>
                <c:pt idx="7">
                  <c:v>Month 8</c:v>
                </c:pt>
                <c:pt idx="8">
                  <c:v>Month 9</c:v>
                </c:pt>
                <c:pt idx="9">
                  <c:v>Month 10</c:v>
                </c:pt>
                <c:pt idx="10">
                  <c:v>Month 11</c:v>
                </c:pt>
                <c:pt idx="11">
                  <c:v>Month 12</c:v>
                </c:pt>
              </c:strCache>
            </c:strRef>
          </c:cat>
          <c:val>
            <c:numRef>
              <c:f>'Example Budget Forecast'!$BP$7:$BP$18</c:f>
              <c:numCache>
                <c:formatCode>"$"#,##0</c:formatCode>
                <c:ptCount val="12"/>
                <c:pt idx="0">
                  <c:v>-2030.5155</c:v>
                </c:pt>
                <c:pt idx="1">
                  <c:v>-3848.3126999999999</c:v>
                </c:pt>
                <c:pt idx="2">
                  <c:v>-2619.0344999999998</c:v>
                </c:pt>
                <c:pt idx="3">
                  <c:v>-1442.8554999999997</c:v>
                </c:pt>
                <c:pt idx="4">
                  <c:v>1328.7191000000003</c:v>
                </c:pt>
                <c:pt idx="5">
                  <c:v>1232.1449000000002</c:v>
                </c:pt>
                <c:pt idx="6">
                  <c:v>2401.8304000000003</c:v>
                </c:pt>
                <c:pt idx="7">
                  <c:v>3008.6964000000003</c:v>
                </c:pt>
                <c:pt idx="8">
                  <c:v>2840.6511</c:v>
                </c:pt>
                <c:pt idx="9">
                  <c:v>-1937.6135999999997</c:v>
                </c:pt>
                <c:pt idx="10">
                  <c:v>-593.25399999999968</c:v>
                </c:pt>
                <c:pt idx="11">
                  <c:v>-542.08369999999968</c:v>
                </c:pt>
              </c:numCache>
            </c:numRef>
          </c:val>
          <c:smooth val="0"/>
          <c:extLst>
            <c:ext xmlns:c16="http://schemas.microsoft.com/office/drawing/2014/chart" uri="{C3380CC4-5D6E-409C-BE32-E72D297353CC}">
              <c16:uniqueId val="{00000005-4EDB-4EC9-8931-F06937B5F2B0}"/>
            </c:ext>
          </c:extLst>
        </c:ser>
        <c:dLbls>
          <c:showLegendKey val="0"/>
          <c:showVal val="0"/>
          <c:showCatName val="0"/>
          <c:showSerName val="0"/>
          <c:showPercent val="0"/>
          <c:showBubbleSize val="0"/>
        </c:dLbls>
        <c:smooth val="0"/>
        <c:axId val="1391593711"/>
        <c:axId val="1391596623"/>
      </c:lineChart>
      <c:catAx>
        <c:axId val="1391593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1596623"/>
        <c:crosses val="autoZero"/>
        <c:auto val="1"/>
        <c:lblAlgn val="ctr"/>
        <c:lblOffset val="100"/>
        <c:noMultiLvlLbl val="0"/>
      </c:catAx>
      <c:valAx>
        <c:axId val="13915966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15937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_xlchart.v1.0</cx:f>
      </cx:numDim>
    </cx:data>
  </cx:chartData>
  <cx:chart>
    <cx:title pos="t" align="ctr" overlay="0">
      <cx:tx>
        <cx:txData>
          <cx:v>Distribution of Monthly Surplus / Deficit</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Distribution of Monthly Surplus / Deficit</a:t>
          </a:r>
        </a:p>
      </cx:txPr>
    </cx:title>
    <cx:plotArea>
      <cx:plotAreaRegion>
        <cx:series layoutId="clusteredColumn" uniqueId="{5C36667B-EBF7-49A6-B145-53A6AD9F11A5}">
          <cx:dataId val="0"/>
          <cx:layoutPr>
            <cx:binning intervalClosed="r">
              <cx:binSize val="760"/>
            </cx:binning>
          </cx:layoutPr>
        </cx:series>
      </cx:plotAreaRegion>
      <cx:axis id="0">
        <cx:catScaling gapWidth="0"/>
        <cx:tickLabels/>
        <cx:txPr>
          <a:bodyPr spcFirstLastPara="1" vertOverflow="ellipsis" horzOverflow="overflow" wrap="square" lIns="0" tIns="0" rIns="0" bIns="0" anchor="ctr" anchorCtr="1"/>
          <a:lstStyle/>
          <a:p>
            <a:pPr algn="ctr" rtl="0">
              <a:defRPr sz="900"/>
            </a:pPr>
            <a:endParaRPr lang="en-US" sz="900" b="0" i="0" u="none" strike="noStrike" baseline="0">
              <a:solidFill>
                <a:sysClr val="windowText" lastClr="000000">
                  <a:lumMod val="65000"/>
                  <a:lumOff val="35000"/>
                </a:sysClr>
              </a:solidFill>
              <a:latin typeface="Calibri" panose="020F0502020204030204"/>
            </a:endParaRPr>
          </a:p>
        </cx:txPr>
      </cx:axis>
      <cx:axis id="1">
        <cx:valScaling/>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editAs="oneCell">
    <xdr:from>
      <xdr:col>5</xdr:col>
      <xdr:colOff>512234</xdr:colOff>
      <xdr:row>5</xdr:row>
      <xdr:rowOff>12700</xdr:rowOff>
    </xdr:from>
    <xdr:to>
      <xdr:col>18</xdr:col>
      <xdr:colOff>160867</xdr:colOff>
      <xdr:row>19</xdr:row>
      <xdr:rowOff>111697</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1" y="558800"/>
          <a:ext cx="8013700" cy="26474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325966</xdr:colOff>
      <xdr:row>11</xdr:row>
      <xdr:rowOff>16932</xdr:rowOff>
    </xdr:from>
    <xdr:to>
      <xdr:col>4</xdr:col>
      <xdr:colOff>495300</xdr:colOff>
      <xdr:row>14</xdr:row>
      <xdr:rowOff>152399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25966" y="1655232"/>
          <a:ext cx="2099734" cy="68156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 1: </a:t>
          </a:r>
          <a:r>
            <a:rPr lang="en-US" sz="1100"/>
            <a:t>Update or resuse the category</a:t>
          </a:r>
          <a:r>
            <a:rPr lang="en-US" sz="1100" baseline="0"/>
            <a:t> names for your income and spending cateogries here...</a:t>
          </a:r>
          <a:endParaRPr lang="en-US" sz="1100"/>
        </a:p>
      </xdr:txBody>
    </xdr:sp>
    <xdr:clientData/>
  </xdr:twoCellAnchor>
  <xdr:twoCellAnchor>
    <xdr:from>
      <xdr:col>5</xdr:col>
      <xdr:colOff>275167</xdr:colOff>
      <xdr:row>5</xdr:row>
      <xdr:rowOff>76200</xdr:rowOff>
    </xdr:from>
    <xdr:to>
      <xdr:col>7</xdr:col>
      <xdr:colOff>469900</xdr:colOff>
      <xdr:row>20</xdr:row>
      <xdr:rowOff>160867</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2849034" y="622300"/>
          <a:ext cx="1481666" cy="281516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495300</xdr:colOff>
      <xdr:row>12</xdr:row>
      <xdr:rowOff>175683</xdr:rowOff>
    </xdr:from>
    <xdr:to>
      <xdr:col>5</xdr:col>
      <xdr:colOff>275167</xdr:colOff>
      <xdr:row>13</xdr:row>
      <xdr:rowOff>27517</xdr:rowOff>
    </xdr:to>
    <xdr:cxnSp macro="">
      <xdr:nvCxnSpPr>
        <xdr:cNvPr id="6" name="Straight Connector 5">
          <a:extLst>
            <a:ext uri="{FF2B5EF4-FFF2-40B4-BE49-F238E27FC236}">
              <a16:creationId xmlns:a16="http://schemas.microsoft.com/office/drawing/2014/main" id="{00000000-0008-0000-0000-000006000000}"/>
            </a:ext>
          </a:extLst>
        </xdr:cNvPr>
        <xdr:cNvCxnSpPr>
          <a:stCxn id="3" idx="3"/>
          <a:endCxn id="4" idx="2"/>
        </xdr:cNvCxnSpPr>
      </xdr:nvCxnSpPr>
      <xdr:spPr>
        <a:xfrm>
          <a:off x="2425700" y="1996016"/>
          <a:ext cx="423334" cy="3386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71966</xdr:colOff>
      <xdr:row>10</xdr:row>
      <xdr:rowOff>105832</xdr:rowOff>
    </xdr:from>
    <xdr:to>
      <xdr:col>22</xdr:col>
      <xdr:colOff>241300</xdr:colOff>
      <xdr:row>14</xdr:row>
      <xdr:rowOff>148167</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1654366" y="1562099"/>
          <a:ext cx="2099734" cy="77046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 2: </a:t>
          </a:r>
          <a:r>
            <a:rPr lang="en-US" sz="1100" b="0"/>
            <a:t>Replace</a:t>
          </a:r>
          <a:r>
            <a:rPr lang="en-US" sz="1100" b="0" baseline="0"/>
            <a:t> the dummy data in the light blue cells with your own income and expense data...</a:t>
          </a:r>
          <a:endParaRPr lang="en-US" sz="1100"/>
        </a:p>
      </xdr:txBody>
    </xdr:sp>
    <xdr:clientData/>
  </xdr:twoCellAnchor>
  <xdr:twoCellAnchor>
    <xdr:from>
      <xdr:col>9</xdr:col>
      <xdr:colOff>46567</xdr:colOff>
      <xdr:row>4</xdr:row>
      <xdr:rowOff>148166</xdr:rowOff>
    </xdr:from>
    <xdr:to>
      <xdr:col>18</xdr:col>
      <xdr:colOff>254001</xdr:colOff>
      <xdr:row>20</xdr:row>
      <xdr:rowOff>50800</xdr:rowOff>
    </xdr:to>
    <xdr:sp macro="" textlink="">
      <xdr:nvSpPr>
        <xdr:cNvPr id="12" name="Oval 11">
          <a:extLst>
            <a:ext uri="{FF2B5EF4-FFF2-40B4-BE49-F238E27FC236}">
              <a16:creationId xmlns:a16="http://schemas.microsoft.com/office/drawing/2014/main" id="{00000000-0008-0000-0000-00000C000000}"/>
            </a:ext>
          </a:extLst>
        </xdr:cNvPr>
        <xdr:cNvSpPr/>
      </xdr:nvSpPr>
      <xdr:spPr>
        <a:xfrm>
          <a:off x="5194300" y="512233"/>
          <a:ext cx="5998634" cy="2815167"/>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254001</xdr:colOff>
      <xdr:row>12</xdr:row>
      <xdr:rowOff>99484</xdr:rowOff>
    </xdr:from>
    <xdr:to>
      <xdr:col>19</xdr:col>
      <xdr:colOff>71966</xdr:colOff>
      <xdr:row>12</xdr:row>
      <xdr:rowOff>127000</xdr:rowOff>
    </xdr:to>
    <xdr:cxnSp macro="">
      <xdr:nvCxnSpPr>
        <xdr:cNvPr id="13" name="Straight Connector 12">
          <a:extLst>
            <a:ext uri="{FF2B5EF4-FFF2-40B4-BE49-F238E27FC236}">
              <a16:creationId xmlns:a16="http://schemas.microsoft.com/office/drawing/2014/main" id="{00000000-0008-0000-0000-00000D000000}"/>
            </a:ext>
          </a:extLst>
        </xdr:cNvPr>
        <xdr:cNvCxnSpPr>
          <a:stCxn id="12" idx="6"/>
          <a:endCxn id="10" idx="1"/>
        </xdr:cNvCxnSpPr>
      </xdr:nvCxnSpPr>
      <xdr:spPr>
        <a:xfrm>
          <a:off x="11192934" y="1919817"/>
          <a:ext cx="461432" cy="2751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554567</xdr:colOff>
      <xdr:row>29</xdr:row>
      <xdr:rowOff>58023</xdr:rowOff>
    </xdr:from>
    <xdr:to>
      <xdr:col>18</xdr:col>
      <xdr:colOff>241299</xdr:colOff>
      <xdr:row>43</xdr:row>
      <xdr:rowOff>95150</xdr:rowOff>
    </xdr:to>
    <xdr:pic>
      <xdr:nvPicPr>
        <xdr:cNvPr id="17" name="Picture 1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28434" y="4244790"/>
          <a:ext cx="8051799" cy="25855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279399</xdr:colOff>
      <xdr:row>34</xdr:row>
      <xdr:rowOff>76198</xdr:rowOff>
    </xdr:from>
    <xdr:to>
      <xdr:col>22</xdr:col>
      <xdr:colOff>448733</xdr:colOff>
      <xdr:row>41</xdr:row>
      <xdr:rowOff>12699</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11971866" y="6265331"/>
          <a:ext cx="2099734" cy="121073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 3: </a:t>
          </a:r>
          <a:r>
            <a:rPr lang="en-US" sz="1100" b="0"/>
            <a:t>No need to touch anything in these</a:t>
          </a:r>
          <a:r>
            <a:rPr lang="en-US" sz="1100" b="0" baseline="0"/>
            <a:t> sections. Formulas should calculate everything automatically based on the income and expense data you entered in the section above. </a:t>
          </a:r>
          <a:endParaRPr lang="en-US" sz="1100"/>
        </a:p>
      </xdr:txBody>
    </xdr:sp>
    <xdr:clientData/>
  </xdr:twoCellAnchor>
  <xdr:twoCellAnchor>
    <xdr:from>
      <xdr:col>6</xdr:col>
      <xdr:colOff>296333</xdr:colOff>
      <xdr:row>28</xdr:row>
      <xdr:rowOff>63500</xdr:rowOff>
    </xdr:from>
    <xdr:to>
      <xdr:col>18</xdr:col>
      <xdr:colOff>465666</xdr:colOff>
      <xdr:row>45</xdr:row>
      <xdr:rowOff>16933</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3623733" y="5160433"/>
          <a:ext cx="7890933" cy="3048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465666</xdr:colOff>
      <xdr:row>36</xdr:row>
      <xdr:rowOff>131233</xdr:rowOff>
    </xdr:from>
    <xdr:to>
      <xdr:col>19</xdr:col>
      <xdr:colOff>279399</xdr:colOff>
      <xdr:row>37</xdr:row>
      <xdr:rowOff>135466</xdr:rowOff>
    </xdr:to>
    <xdr:cxnSp macro="">
      <xdr:nvCxnSpPr>
        <xdr:cNvPr id="20" name="Straight Connector 19">
          <a:extLst>
            <a:ext uri="{FF2B5EF4-FFF2-40B4-BE49-F238E27FC236}">
              <a16:creationId xmlns:a16="http://schemas.microsoft.com/office/drawing/2014/main" id="{00000000-0008-0000-0000-000014000000}"/>
            </a:ext>
          </a:extLst>
        </xdr:cNvPr>
        <xdr:cNvCxnSpPr>
          <a:stCxn id="19" idx="6"/>
          <a:endCxn id="18" idx="1"/>
        </xdr:cNvCxnSpPr>
      </xdr:nvCxnSpPr>
      <xdr:spPr>
        <a:xfrm>
          <a:off x="11514666" y="6684433"/>
          <a:ext cx="457200" cy="18626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131234</xdr:colOff>
      <xdr:row>51</xdr:row>
      <xdr:rowOff>161422</xdr:rowOff>
    </xdr:from>
    <xdr:to>
      <xdr:col>21</xdr:col>
      <xdr:colOff>284206</xdr:colOff>
      <xdr:row>72</xdr:row>
      <xdr:rowOff>8465</xdr:rowOff>
    </xdr:to>
    <xdr:pic>
      <xdr:nvPicPr>
        <xdr:cNvPr id="25" name="Picture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15167" y="9445122"/>
          <a:ext cx="10448439" cy="3669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457199</xdr:colOff>
      <xdr:row>53</xdr:row>
      <xdr:rowOff>12697</xdr:rowOff>
    </xdr:from>
    <xdr:to>
      <xdr:col>4</xdr:col>
      <xdr:colOff>626533</xdr:colOff>
      <xdr:row>78</xdr:row>
      <xdr:rowOff>118534</xdr:rowOff>
    </xdr:to>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567266" y="9660464"/>
          <a:ext cx="2099734" cy="465667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 4: </a:t>
          </a:r>
          <a:r>
            <a:rPr lang="en-US" sz="1100" b="0"/>
            <a:t>Choose either</a:t>
          </a:r>
          <a:r>
            <a:rPr lang="en-US" sz="1100" b="0" baseline="0"/>
            <a:t> Fixed Value, Uniform Resample, or Triangle for the Forecast Type column for each of your income and expense categories. </a:t>
          </a:r>
        </a:p>
        <a:p>
          <a:endParaRPr lang="en-US" sz="1100" b="0" baseline="0"/>
        </a:p>
        <a:p>
          <a:r>
            <a:rPr lang="en-US" sz="1100" b="1" i="1" baseline="0"/>
            <a:t>Fixed Value: </a:t>
          </a:r>
          <a:r>
            <a:rPr lang="en-US" sz="1100" b="0" baseline="0"/>
            <a:t>Select this option for any income or expenses that are exactly or nearly exactly the same amount every month</a:t>
          </a:r>
        </a:p>
        <a:p>
          <a:endParaRPr lang="en-US" sz="1100" b="0" baseline="0"/>
        </a:p>
        <a:p>
          <a:r>
            <a:rPr lang="en-US" sz="1100" b="1" i="1" baseline="0"/>
            <a:t>Uniform Resample: </a:t>
          </a:r>
          <a:r>
            <a:rPr lang="en-US" sz="1100" b="0" baseline="0"/>
            <a:t>Select this option for any expense category that switches between really small amounts and really large amounts with very little "in between" amounts. Examples might be vacation expenses or medical expenses. </a:t>
          </a:r>
        </a:p>
        <a:p>
          <a:endParaRPr lang="en-US" sz="1100" b="0" baseline="0"/>
        </a:p>
        <a:p>
          <a:r>
            <a:rPr lang="en-US" sz="1100" b="1" i="1" baseline="0"/>
            <a:t>Triangle: </a:t>
          </a:r>
          <a:r>
            <a:rPr lang="en-US" sz="1100" b="0" i="0" baseline="0"/>
            <a:t>Select this option for any category that has highly mixed variation from month to month. Examples would be groceries, dining out, or gifts. </a:t>
          </a:r>
          <a:endParaRPr lang="en-US" sz="1100" b="1" i="1" baseline="0"/>
        </a:p>
        <a:p>
          <a:endParaRPr lang="en-US" sz="1100" b="0" baseline="0"/>
        </a:p>
        <a:p>
          <a:endParaRPr lang="en-US" sz="1100" b="0" baseline="0"/>
        </a:p>
      </xdr:txBody>
    </xdr:sp>
    <xdr:clientData/>
  </xdr:twoCellAnchor>
  <xdr:twoCellAnchor>
    <xdr:from>
      <xdr:col>13</xdr:col>
      <xdr:colOff>639235</xdr:colOff>
      <xdr:row>52</xdr:row>
      <xdr:rowOff>29634</xdr:rowOff>
    </xdr:from>
    <xdr:to>
      <xdr:col>15</xdr:col>
      <xdr:colOff>495300</xdr:colOff>
      <xdr:row>78</xdr:row>
      <xdr:rowOff>50801</xdr:rowOff>
    </xdr:to>
    <xdr:sp macro="" textlink="">
      <xdr:nvSpPr>
        <xdr:cNvPr id="28" name="Oval 27">
          <a:extLst>
            <a:ext uri="{FF2B5EF4-FFF2-40B4-BE49-F238E27FC236}">
              <a16:creationId xmlns:a16="http://schemas.microsoft.com/office/drawing/2014/main" id="{00000000-0008-0000-0000-00001C000000}"/>
            </a:ext>
          </a:extLst>
        </xdr:cNvPr>
        <xdr:cNvSpPr/>
      </xdr:nvSpPr>
      <xdr:spPr>
        <a:xfrm>
          <a:off x="8470902" y="9495367"/>
          <a:ext cx="1142998" cy="4754034"/>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626533</xdr:colOff>
      <xdr:row>65</xdr:row>
      <xdr:rowOff>40217</xdr:rowOff>
    </xdr:from>
    <xdr:to>
      <xdr:col>13</xdr:col>
      <xdr:colOff>639235</xdr:colOff>
      <xdr:row>65</xdr:row>
      <xdr:rowOff>156632</xdr:rowOff>
    </xdr:to>
    <xdr:cxnSp macro="">
      <xdr:nvCxnSpPr>
        <xdr:cNvPr id="29" name="Straight Connector 28">
          <a:extLst>
            <a:ext uri="{FF2B5EF4-FFF2-40B4-BE49-F238E27FC236}">
              <a16:creationId xmlns:a16="http://schemas.microsoft.com/office/drawing/2014/main" id="{00000000-0008-0000-0000-00001D000000}"/>
            </a:ext>
          </a:extLst>
        </xdr:cNvPr>
        <xdr:cNvCxnSpPr>
          <a:stCxn id="26" idx="3"/>
          <a:endCxn id="28" idx="2"/>
        </xdr:cNvCxnSpPr>
      </xdr:nvCxnSpPr>
      <xdr:spPr>
        <a:xfrm flipV="1">
          <a:off x="2667000" y="11872384"/>
          <a:ext cx="5803902" cy="11641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122765</xdr:colOff>
      <xdr:row>59</xdr:row>
      <xdr:rowOff>160864</xdr:rowOff>
    </xdr:from>
    <xdr:to>
      <xdr:col>20</xdr:col>
      <xdr:colOff>537634</xdr:colOff>
      <xdr:row>66</xdr:row>
      <xdr:rowOff>97366</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11815232" y="10900831"/>
          <a:ext cx="1058335" cy="121073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 5: </a:t>
          </a:r>
          <a:r>
            <a:rPr lang="en-US" sz="1100" b="0"/>
            <a:t>Forecasted values will automatically</a:t>
          </a:r>
          <a:r>
            <a:rPr lang="en-US" sz="1100" b="0" baseline="0"/>
            <a:t> calculate here for Month X</a:t>
          </a:r>
          <a:endParaRPr lang="en-US" sz="1100"/>
        </a:p>
      </xdr:txBody>
    </xdr:sp>
    <xdr:clientData/>
  </xdr:twoCellAnchor>
  <xdr:twoCellAnchor>
    <xdr:from>
      <xdr:col>15</xdr:col>
      <xdr:colOff>444502</xdr:colOff>
      <xdr:row>51</xdr:row>
      <xdr:rowOff>80434</xdr:rowOff>
    </xdr:from>
    <xdr:to>
      <xdr:col>17</xdr:col>
      <xdr:colOff>300567</xdr:colOff>
      <xdr:row>77</xdr:row>
      <xdr:rowOff>101601</xdr:rowOff>
    </xdr:to>
    <xdr:sp macro="" textlink="">
      <xdr:nvSpPr>
        <xdr:cNvPr id="37" name="Oval 36">
          <a:extLst>
            <a:ext uri="{FF2B5EF4-FFF2-40B4-BE49-F238E27FC236}">
              <a16:creationId xmlns:a16="http://schemas.microsoft.com/office/drawing/2014/main" id="{00000000-0008-0000-0000-000025000000}"/>
            </a:ext>
          </a:extLst>
        </xdr:cNvPr>
        <xdr:cNvSpPr/>
      </xdr:nvSpPr>
      <xdr:spPr>
        <a:xfrm>
          <a:off x="9563102" y="9364134"/>
          <a:ext cx="1142998" cy="4754034"/>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300567</xdr:colOff>
      <xdr:row>63</xdr:row>
      <xdr:rowOff>38099</xdr:rowOff>
    </xdr:from>
    <xdr:to>
      <xdr:col>19</xdr:col>
      <xdr:colOff>122765</xdr:colOff>
      <xdr:row>64</xdr:row>
      <xdr:rowOff>91018</xdr:rowOff>
    </xdr:to>
    <xdr:cxnSp macro="">
      <xdr:nvCxnSpPr>
        <xdr:cNvPr id="38" name="Straight Connector 37">
          <a:extLst>
            <a:ext uri="{FF2B5EF4-FFF2-40B4-BE49-F238E27FC236}">
              <a16:creationId xmlns:a16="http://schemas.microsoft.com/office/drawing/2014/main" id="{00000000-0008-0000-0000-000026000000}"/>
            </a:ext>
          </a:extLst>
        </xdr:cNvPr>
        <xdr:cNvCxnSpPr>
          <a:stCxn id="37" idx="6"/>
          <a:endCxn id="35" idx="1"/>
        </xdr:cNvCxnSpPr>
      </xdr:nvCxnSpPr>
      <xdr:spPr>
        <a:xfrm flipV="1">
          <a:off x="10706100" y="11506199"/>
          <a:ext cx="1109132" cy="23495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0</xdr:colOff>
      <xdr:row>86</xdr:row>
      <xdr:rowOff>0</xdr:rowOff>
    </xdr:from>
    <xdr:to>
      <xdr:col>17</xdr:col>
      <xdr:colOff>325967</xdr:colOff>
      <xdr:row>120</xdr:row>
      <xdr:rowOff>127000</xdr:rowOff>
    </xdr:to>
    <xdr:pic>
      <xdr:nvPicPr>
        <xdr:cNvPr id="42" name="Picture 41">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83933" y="15654867"/>
          <a:ext cx="8047567" cy="6316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292099</xdr:colOff>
      <xdr:row>87</xdr:row>
      <xdr:rowOff>114297</xdr:rowOff>
    </xdr:from>
    <xdr:to>
      <xdr:col>4</xdr:col>
      <xdr:colOff>461433</xdr:colOff>
      <xdr:row>93</xdr:row>
      <xdr:rowOff>173567</xdr:rowOff>
    </xdr:to>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402166" y="15951197"/>
          <a:ext cx="2099734" cy="115147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 6: </a:t>
          </a:r>
          <a:r>
            <a:rPr lang="en-US" sz="1100" b="0"/>
            <a:t>Set the Counter</a:t>
          </a:r>
          <a:r>
            <a:rPr lang="en-US" sz="1100" b="0" baseline="0"/>
            <a:t> field to the number of iterations you want to simulate. It's generally best to set it no less than 1000. The more simulations you run, the more reliable your result.</a:t>
          </a:r>
        </a:p>
        <a:p>
          <a:endParaRPr lang="en-US" sz="1100" b="0" baseline="0"/>
        </a:p>
        <a:p>
          <a:endParaRPr lang="en-US" sz="1100" b="0" baseline="0"/>
        </a:p>
      </xdr:txBody>
    </xdr:sp>
    <xdr:clientData/>
  </xdr:twoCellAnchor>
  <xdr:twoCellAnchor>
    <xdr:from>
      <xdr:col>4</xdr:col>
      <xdr:colOff>461433</xdr:colOff>
      <xdr:row>90</xdr:row>
      <xdr:rowOff>143932</xdr:rowOff>
    </xdr:from>
    <xdr:to>
      <xdr:col>8</xdr:col>
      <xdr:colOff>232835</xdr:colOff>
      <xdr:row>90</xdr:row>
      <xdr:rowOff>146050</xdr:rowOff>
    </xdr:to>
    <xdr:cxnSp macro="">
      <xdr:nvCxnSpPr>
        <xdr:cNvPr id="45" name="Straight Connector 44">
          <a:extLst>
            <a:ext uri="{FF2B5EF4-FFF2-40B4-BE49-F238E27FC236}">
              <a16:creationId xmlns:a16="http://schemas.microsoft.com/office/drawing/2014/main" id="{00000000-0008-0000-0000-00002D000000}"/>
            </a:ext>
          </a:extLst>
        </xdr:cNvPr>
        <xdr:cNvCxnSpPr>
          <a:stCxn id="43" idx="3"/>
          <a:endCxn id="48" idx="2"/>
        </xdr:cNvCxnSpPr>
      </xdr:nvCxnSpPr>
      <xdr:spPr>
        <a:xfrm>
          <a:off x="2501900" y="16526932"/>
          <a:ext cx="2345268" cy="211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232835</xdr:colOff>
      <xdr:row>89</xdr:row>
      <xdr:rowOff>118533</xdr:rowOff>
    </xdr:from>
    <xdr:to>
      <xdr:col>12</xdr:col>
      <xdr:colOff>25400</xdr:colOff>
      <xdr:row>91</xdr:row>
      <xdr:rowOff>173567</xdr:rowOff>
    </xdr:to>
    <xdr:sp macro="" textlink="">
      <xdr:nvSpPr>
        <xdr:cNvPr id="48" name="Oval 47">
          <a:extLst>
            <a:ext uri="{FF2B5EF4-FFF2-40B4-BE49-F238E27FC236}">
              <a16:creationId xmlns:a16="http://schemas.microsoft.com/office/drawing/2014/main" id="{00000000-0008-0000-0000-000030000000}"/>
            </a:ext>
          </a:extLst>
        </xdr:cNvPr>
        <xdr:cNvSpPr/>
      </xdr:nvSpPr>
      <xdr:spPr>
        <a:xfrm>
          <a:off x="4847168" y="16319500"/>
          <a:ext cx="2366432" cy="4191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491066</xdr:colOff>
      <xdr:row>87</xdr:row>
      <xdr:rowOff>114296</xdr:rowOff>
    </xdr:from>
    <xdr:to>
      <xdr:col>20</xdr:col>
      <xdr:colOff>16934</xdr:colOff>
      <xdr:row>95</xdr:row>
      <xdr:rowOff>42332</xdr:rowOff>
    </xdr:to>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10253133" y="15951196"/>
          <a:ext cx="2099734" cy="138430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 7: </a:t>
          </a:r>
          <a:r>
            <a:rPr lang="en-US" sz="1100" b="0"/>
            <a:t>Hit</a:t>
          </a:r>
          <a:r>
            <a:rPr lang="en-US" sz="1100" b="0" baseline="0"/>
            <a:t> the "Simulate" button to begin generating simulated iterations. Depending on how fast your computer is and how many iterations you choose to simulate, it may take a few minutes or a bit longer. </a:t>
          </a:r>
        </a:p>
      </xdr:txBody>
    </xdr:sp>
    <xdr:clientData/>
  </xdr:twoCellAnchor>
  <xdr:twoCellAnchor>
    <xdr:from>
      <xdr:col>13</xdr:col>
      <xdr:colOff>461433</xdr:colOff>
      <xdr:row>87</xdr:row>
      <xdr:rowOff>69850</xdr:rowOff>
    </xdr:from>
    <xdr:to>
      <xdr:col>16</xdr:col>
      <xdr:colOff>491066</xdr:colOff>
      <xdr:row>91</xdr:row>
      <xdr:rowOff>78315</xdr:rowOff>
    </xdr:to>
    <xdr:cxnSp macro="">
      <xdr:nvCxnSpPr>
        <xdr:cNvPr id="55" name="Straight Connector 54">
          <a:extLst>
            <a:ext uri="{FF2B5EF4-FFF2-40B4-BE49-F238E27FC236}">
              <a16:creationId xmlns:a16="http://schemas.microsoft.com/office/drawing/2014/main" id="{00000000-0008-0000-0000-000037000000}"/>
            </a:ext>
          </a:extLst>
        </xdr:cNvPr>
        <xdr:cNvCxnSpPr>
          <a:stCxn id="58" idx="6"/>
          <a:endCxn id="53" idx="1"/>
        </xdr:cNvCxnSpPr>
      </xdr:nvCxnSpPr>
      <xdr:spPr>
        <a:xfrm>
          <a:off x="8293100" y="15906750"/>
          <a:ext cx="1960033" cy="73659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25401</xdr:colOff>
      <xdr:row>86</xdr:row>
      <xdr:rowOff>42333</xdr:rowOff>
    </xdr:from>
    <xdr:to>
      <xdr:col>13</xdr:col>
      <xdr:colOff>461433</xdr:colOff>
      <xdr:row>88</xdr:row>
      <xdr:rowOff>97367</xdr:rowOff>
    </xdr:to>
    <xdr:sp macro="" textlink="">
      <xdr:nvSpPr>
        <xdr:cNvPr id="58" name="Oval 57">
          <a:extLst>
            <a:ext uri="{FF2B5EF4-FFF2-40B4-BE49-F238E27FC236}">
              <a16:creationId xmlns:a16="http://schemas.microsoft.com/office/drawing/2014/main" id="{00000000-0008-0000-0000-00003A000000}"/>
            </a:ext>
          </a:extLst>
        </xdr:cNvPr>
        <xdr:cNvSpPr/>
      </xdr:nvSpPr>
      <xdr:spPr>
        <a:xfrm>
          <a:off x="5926668" y="15697200"/>
          <a:ext cx="2366432" cy="4191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6</xdr:col>
      <xdr:colOff>14887</xdr:colOff>
      <xdr:row>127</xdr:row>
      <xdr:rowOff>42334</xdr:rowOff>
    </xdr:from>
    <xdr:to>
      <xdr:col>18</xdr:col>
      <xdr:colOff>359831</xdr:colOff>
      <xdr:row>151</xdr:row>
      <xdr:rowOff>143154</xdr:rowOff>
    </xdr:to>
    <xdr:pic>
      <xdr:nvPicPr>
        <xdr:cNvPr id="60" name="Picture 59">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42287" y="23160567"/>
          <a:ext cx="8066544" cy="4469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165099</xdr:colOff>
      <xdr:row>128</xdr:row>
      <xdr:rowOff>97366</xdr:rowOff>
    </xdr:from>
    <xdr:to>
      <xdr:col>4</xdr:col>
      <xdr:colOff>334433</xdr:colOff>
      <xdr:row>133</xdr:row>
      <xdr:rowOff>139700</xdr:rowOff>
    </xdr:to>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275166" y="23397633"/>
          <a:ext cx="2099734" cy="9525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 8: </a:t>
          </a:r>
          <a:r>
            <a:rPr lang="en-US" sz="1100" b="0"/>
            <a:t>Look here to</a:t>
          </a:r>
          <a:r>
            <a:rPr lang="en-US" sz="1100" b="0" baseline="0"/>
            <a:t> see the average monthly savings as well as the probability of saving at least $500 in a month and at least $1000 a month</a:t>
          </a:r>
        </a:p>
        <a:p>
          <a:endParaRPr lang="en-US" sz="1100" b="0" baseline="0"/>
        </a:p>
        <a:p>
          <a:endParaRPr lang="en-US" sz="1100" b="0" baseline="0"/>
        </a:p>
      </xdr:txBody>
    </xdr:sp>
    <xdr:clientData/>
  </xdr:twoCellAnchor>
  <xdr:twoCellAnchor>
    <xdr:from>
      <xdr:col>4</xdr:col>
      <xdr:colOff>334433</xdr:colOff>
      <xdr:row>130</xdr:row>
      <xdr:rowOff>71968</xdr:rowOff>
    </xdr:from>
    <xdr:to>
      <xdr:col>5</xdr:col>
      <xdr:colOff>63502</xdr:colOff>
      <xdr:row>131</xdr:row>
      <xdr:rowOff>27516</xdr:rowOff>
    </xdr:to>
    <xdr:cxnSp macro="">
      <xdr:nvCxnSpPr>
        <xdr:cNvPr id="65" name="Straight Connector 64">
          <a:extLst>
            <a:ext uri="{FF2B5EF4-FFF2-40B4-BE49-F238E27FC236}">
              <a16:creationId xmlns:a16="http://schemas.microsoft.com/office/drawing/2014/main" id="{00000000-0008-0000-0000-000041000000}"/>
            </a:ext>
          </a:extLst>
        </xdr:cNvPr>
        <xdr:cNvCxnSpPr>
          <a:stCxn id="64" idx="3"/>
          <a:endCxn id="66" idx="2"/>
        </xdr:cNvCxnSpPr>
      </xdr:nvCxnSpPr>
      <xdr:spPr>
        <a:xfrm flipV="1">
          <a:off x="2374900" y="23736301"/>
          <a:ext cx="372535" cy="13758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63502</xdr:colOff>
      <xdr:row>128</xdr:row>
      <xdr:rowOff>118533</xdr:rowOff>
    </xdr:from>
    <xdr:to>
      <xdr:col>8</xdr:col>
      <xdr:colOff>499534</xdr:colOff>
      <xdr:row>132</xdr:row>
      <xdr:rowOff>25402</xdr:rowOff>
    </xdr:to>
    <xdr:sp macro="" textlink="">
      <xdr:nvSpPr>
        <xdr:cNvPr id="66" name="Oval 65">
          <a:extLst>
            <a:ext uri="{FF2B5EF4-FFF2-40B4-BE49-F238E27FC236}">
              <a16:creationId xmlns:a16="http://schemas.microsoft.com/office/drawing/2014/main" id="{00000000-0008-0000-0000-000042000000}"/>
            </a:ext>
          </a:extLst>
        </xdr:cNvPr>
        <xdr:cNvSpPr/>
      </xdr:nvSpPr>
      <xdr:spPr>
        <a:xfrm>
          <a:off x="2747435" y="23418800"/>
          <a:ext cx="2366432" cy="63500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16932</xdr:colOff>
      <xdr:row>136</xdr:row>
      <xdr:rowOff>131233</xdr:rowOff>
    </xdr:from>
    <xdr:to>
      <xdr:col>19</xdr:col>
      <xdr:colOff>186266</xdr:colOff>
      <xdr:row>143</xdr:row>
      <xdr:rowOff>105832</xdr:rowOff>
    </xdr:to>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9778999" y="24887766"/>
          <a:ext cx="2099734" cy="124883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 9: </a:t>
          </a:r>
          <a:r>
            <a:rPr lang="en-US" sz="1100" b="0"/>
            <a:t>Look here to see the distribution of savings across all</a:t>
          </a:r>
          <a:r>
            <a:rPr lang="en-US" sz="1100" b="0" baseline="0"/>
            <a:t> simulations and below shows a number of 12-month scenarios tracking the change in cumulative savings over a 12 month period.</a:t>
          </a:r>
        </a:p>
        <a:p>
          <a:endParaRPr lang="en-US" sz="1100" b="0" baseline="0"/>
        </a:p>
        <a:p>
          <a:endParaRPr lang="en-US" sz="1100" b="0" baseline="0"/>
        </a:p>
      </xdr:txBody>
    </xdr:sp>
    <xdr:clientData/>
  </xdr:twoCellAnchor>
  <xdr:twoCellAnchor>
    <xdr:from>
      <xdr:col>15</xdr:col>
      <xdr:colOff>177799</xdr:colOff>
      <xdr:row>140</xdr:row>
      <xdr:rowOff>27516</xdr:rowOff>
    </xdr:from>
    <xdr:to>
      <xdr:col>16</xdr:col>
      <xdr:colOff>16932</xdr:colOff>
      <xdr:row>140</xdr:row>
      <xdr:rowOff>88900</xdr:rowOff>
    </xdr:to>
    <xdr:cxnSp macro="">
      <xdr:nvCxnSpPr>
        <xdr:cNvPr id="72" name="Straight Connector 71">
          <a:extLst>
            <a:ext uri="{FF2B5EF4-FFF2-40B4-BE49-F238E27FC236}">
              <a16:creationId xmlns:a16="http://schemas.microsoft.com/office/drawing/2014/main" id="{00000000-0008-0000-0000-000048000000}"/>
            </a:ext>
          </a:extLst>
        </xdr:cNvPr>
        <xdr:cNvCxnSpPr>
          <a:stCxn id="71" idx="1"/>
          <a:endCxn id="73" idx="6"/>
        </xdr:cNvCxnSpPr>
      </xdr:nvCxnSpPr>
      <xdr:spPr>
        <a:xfrm flipH="1">
          <a:off x="9296399" y="25512183"/>
          <a:ext cx="482600" cy="6138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42333</xdr:colOff>
      <xdr:row>128</xdr:row>
      <xdr:rowOff>160867</xdr:rowOff>
    </xdr:from>
    <xdr:to>
      <xdr:col>15</xdr:col>
      <xdr:colOff>177799</xdr:colOff>
      <xdr:row>152</xdr:row>
      <xdr:rowOff>16933</xdr:rowOff>
    </xdr:to>
    <xdr:sp macro="" textlink="">
      <xdr:nvSpPr>
        <xdr:cNvPr id="73" name="Oval 72">
          <a:extLst>
            <a:ext uri="{FF2B5EF4-FFF2-40B4-BE49-F238E27FC236}">
              <a16:creationId xmlns:a16="http://schemas.microsoft.com/office/drawing/2014/main" id="{00000000-0008-0000-0000-000049000000}"/>
            </a:ext>
          </a:extLst>
        </xdr:cNvPr>
        <xdr:cNvSpPr/>
      </xdr:nvSpPr>
      <xdr:spPr>
        <a:xfrm>
          <a:off x="5300133" y="23461134"/>
          <a:ext cx="3996266" cy="422486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352425</xdr:colOff>
          <xdr:row>1</xdr:row>
          <xdr:rowOff>76200</xdr:rowOff>
        </xdr:from>
        <xdr:to>
          <xdr:col>47</xdr:col>
          <xdr:colOff>0</xdr:colOff>
          <xdr:row>2</xdr:row>
          <xdr:rowOff>66675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SIMULATE</a:t>
              </a:r>
            </a:p>
          </xdr:txBody>
        </xdr:sp>
        <xdr:clientData fPrintsWithSheet="0"/>
      </xdr:twoCellAnchor>
    </mc:Choice>
    <mc:Fallback/>
  </mc:AlternateContent>
  <xdr:twoCellAnchor>
    <xdr:from>
      <xdr:col>48</xdr:col>
      <xdr:colOff>643638</xdr:colOff>
      <xdr:row>6</xdr:row>
      <xdr:rowOff>159829</xdr:rowOff>
    </xdr:from>
    <xdr:to>
      <xdr:col>59</xdr:col>
      <xdr:colOff>587484</xdr:colOff>
      <xdr:row>33</xdr:row>
      <xdr:rowOff>30237</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6980263" y="1007554"/>
              <a:ext cx="6592296" cy="4242383"/>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48</xdr:col>
      <xdr:colOff>634135</xdr:colOff>
      <xdr:row>34</xdr:row>
      <xdr:rowOff>56161</xdr:rowOff>
    </xdr:from>
    <xdr:to>
      <xdr:col>59</xdr:col>
      <xdr:colOff>578843</xdr:colOff>
      <xdr:row>58</xdr:row>
      <xdr:rowOff>103674</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4FE67-1003-415D-8C10-A2DB56D3B1EF}">
  <sheetPr codeName="Sheet1"/>
  <dimension ref="B2:C162"/>
  <sheetViews>
    <sheetView showGridLines="0" workbookViewId="0">
      <selection activeCell="C163" sqref="C163"/>
    </sheetView>
  </sheetViews>
  <sheetFormatPr defaultRowHeight="15" x14ac:dyDescent="0.25"/>
  <cols>
    <col min="1" max="1" width="1.5703125" customWidth="1"/>
  </cols>
  <sheetData>
    <row r="2" spans="2:3" s="184" customFormat="1" x14ac:dyDescent="0.25">
      <c r="B2" s="183" t="s">
        <v>119</v>
      </c>
    </row>
    <row r="3" spans="2:3" s="186" customFormat="1" x14ac:dyDescent="0.25">
      <c r="B3" s="187"/>
    </row>
    <row r="4" spans="2:3" s="186" customFormat="1" x14ac:dyDescent="0.25">
      <c r="B4" s="187"/>
    </row>
    <row r="6" spans="2:3" x14ac:dyDescent="0.25">
      <c r="C6" s="147"/>
    </row>
    <row r="26" spans="2:2" s="184" customFormat="1" x14ac:dyDescent="0.25">
      <c r="B26" s="183" t="s">
        <v>120</v>
      </c>
    </row>
    <row r="27" spans="2:2" s="186" customFormat="1" x14ac:dyDescent="0.25">
      <c r="B27" s="187"/>
    </row>
    <row r="28" spans="2:2" s="186" customFormat="1" x14ac:dyDescent="0.25">
      <c r="B28" s="187"/>
    </row>
    <row r="49" spans="2:2" s="184" customFormat="1" x14ac:dyDescent="0.25">
      <c r="B49" s="183" t="s">
        <v>120</v>
      </c>
    </row>
    <row r="83" spans="2:2" s="184" customFormat="1" x14ac:dyDescent="0.25">
      <c r="B83" s="183" t="s">
        <v>121</v>
      </c>
    </row>
    <row r="125" spans="2:2" s="184" customFormat="1" x14ac:dyDescent="0.25">
      <c r="B125" s="183" t="s">
        <v>122</v>
      </c>
    </row>
    <row r="156" spans="2:3" s="184" customFormat="1" x14ac:dyDescent="0.25">
      <c r="B156" s="183" t="s">
        <v>123</v>
      </c>
    </row>
    <row r="159" spans="2:3" x14ac:dyDescent="0.25">
      <c r="C159" s="188" t="s">
        <v>124</v>
      </c>
    </row>
    <row r="160" spans="2:3" x14ac:dyDescent="0.25">
      <c r="C160" s="188" t="s">
        <v>125</v>
      </c>
    </row>
    <row r="161" spans="3:3" x14ac:dyDescent="0.25">
      <c r="C161" s="188" t="s">
        <v>126</v>
      </c>
    </row>
    <row r="162" spans="3:3" x14ac:dyDescent="0.25">
      <c r="C162" s="188" t="s">
        <v>127</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83BCC-E6B0-4C17-8D3E-3DCCEAB7FD18}">
  <sheetPr codeName="Sheet5"/>
  <dimension ref="C1:BP2006"/>
  <sheetViews>
    <sheetView showGridLines="0" tabSelected="1" zoomScale="70" zoomScaleNormal="70" workbookViewId="0">
      <pane xSplit="3" ySplit="6" topLeftCell="D62" activePane="bottomRight" state="frozen"/>
      <selection pane="topRight" activeCell="D1" sqref="D1"/>
      <selection pane="bottomLeft" activeCell="A7" sqref="A7"/>
      <selection pane="bottomRight" activeCell="D7" sqref="D7"/>
    </sheetView>
  </sheetViews>
  <sheetFormatPr defaultColWidth="9" defaultRowHeight="12.75" x14ac:dyDescent="0.2"/>
  <cols>
    <col min="1" max="2" width="1" style="1" customWidth="1"/>
    <col min="3" max="3" width="29.5703125" style="1" customWidth="1"/>
    <col min="4" max="5" width="9" style="1" customWidth="1"/>
    <col min="6" max="7" width="2" style="1" customWidth="1"/>
    <col min="8" max="18" width="9" style="1"/>
    <col min="19" max="19" width="9" style="4" customWidth="1"/>
    <col min="20" max="20" width="2" style="9" customWidth="1"/>
    <col min="21" max="21" width="2" style="1" customWidth="1"/>
    <col min="22" max="22" width="9.28515625" style="1" bestFit="1" customWidth="1"/>
    <col min="23" max="23" width="9.28515625" style="1" customWidth="1"/>
    <col min="24" max="24" width="10.28515625" style="1" bestFit="1" customWidth="1"/>
    <col min="25" max="25" width="9.28515625" style="1" bestFit="1" customWidth="1"/>
    <col min="26" max="27" width="2" style="6" customWidth="1"/>
    <col min="28" max="28" width="11.42578125" style="1" customWidth="1"/>
    <col min="29" max="29" width="11.7109375" style="1" customWidth="1"/>
    <col min="30" max="30" width="10.5703125" style="1" customWidth="1"/>
    <col min="31" max="31" width="13" style="1" customWidth="1"/>
    <col min="32" max="32" width="16.28515625" style="1" customWidth="1"/>
    <col min="33" max="34" width="2" style="1" customWidth="1"/>
    <col min="35" max="37" width="11.85546875" style="1" customWidth="1"/>
    <col min="38" max="39" width="2" style="1" customWidth="1"/>
    <col min="40" max="40" width="13.7109375" style="6" customWidth="1"/>
    <col min="41" max="41" width="11.85546875" style="4" customWidth="1"/>
    <col min="42" max="43" width="2" style="131" customWidth="1"/>
    <col min="44" max="44" width="15.140625" style="16" bestFit="1" customWidth="1"/>
    <col min="45" max="45" width="11.85546875" style="26" customWidth="1"/>
    <col min="46" max="46" width="2" style="16" customWidth="1"/>
    <col min="47" max="47" width="9" style="16"/>
    <col min="48" max="48" width="13.85546875" style="16" bestFit="1" customWidth="1"/>
    <col min="49" max="16384" width="9" style="1"/>
  </cols>
  <sheetData>
    <row r="1" spans="3:68" ht="5.45" customHeight="1" x14ac:dyDescent="0.2">
      <c r="AS1" s="16"/>
    </row>
    <row r="2" spans="3:68" ht="18" x14ac:dyDescent="0.25">
      <c r="C2" s="123" t="s">
        <v>117</v>
      </c>
      <c r="AS2" s="16"/>
    </row>
    <row r="3" spans="3:68" x14ac:dyDescent="0.2">
      <c r="C3" s="11" t="s">
        <v>103</v>
      </c>
      <c r="H3" s="189" t="s">
        <v>116</v>
      </c>
      <c r="I3" s="189"/>
      <c r="J3" s="189"/>
      <c r="AS3" s="16"/>
    </row>
    <row r="4" spans="3:68" ht="14.45" customHeight="1" x14ac:dyDescent="0.2">
      <c r="D4" s="191" t="s">
        <v>49</v>
      </c>
      <c r="E4" s="191"/>
      <c r="F4" s="71"/>
      <c r="G4" s="71"/>
      <c r="I4" s="185"/>
      <c r="J4" s="185"/>
      <c r="K4" s="185"/>
      <c r="L4" s="185"/>
      <c r="M4" s="185"/>
      <c r="N4" s="182" t="s">
        <v>71</v>
      </c>
      <c r="O4" s="185"/>
      <c r="P4" s="185"/>
      <c r="Q4" s="185"/>
      <c r="R4" s="185"/>
      <c r="S4" s="185"/>
      <c r="T4" s="73"/>
      <c r="U4" s="71"/>
      <c r="V4" s="191" t="s">
        <v>100</v>
      </c>
      <c r="W4" s="191"/>
      <c r="X4" s="191"/>
      <c r="Y4" s="191"/>
      <c r="Z4" s="72"/>
      <c r="AA4" s="72"/>
      <c r="AB4" s="191" t="s">
        <v>118</v>
      </c>
      <c r="AC4" s="191"/>
      <c r="AD4" s="191"/>
      <c r="AE4" s="191"/>
      <c r="AF4" s="191"/>
      <c r="AG4" s="191"/>
      <c r="AH4" s="191"/>
      <c r="AI4" s="191"/>
      <c r="AJ4" s="191"/>
      <c r="AK4" s="191"/>
      <c r="AL4" s="124"/>
      <c r="AM4" s="124"/>
      <c r="AN4" s="181"/>
      <c r="AO4" s="181" t="s">
        <v>101</v>
      </c>
      <c r="AP4" s="134"/>
      <c r="AQ4" s="132"/>
      <c r="AR4" s="190" t="s">
        <v>102</v>
      </c>
      <c r="AS4" s="190"/>
      <c r="AT4" s="190"/>
      <c r="AU4" s="190"/>
      <c r="AV4" s="190"/>
      <c r="BJ4" s="71"/>
      <c r="BK4" s="71"/>
      <c r="BL4" s="71"/>
      <c r="BM4" s="71"/>
      <c r="BN4" s="71"/>
      <c r="BO4" s="71"/>
      <c r="BP4" s="71"/>
    </row>
    <row r="5" spans="3:68" ht="3.75" customHeight="1" x14ac:dyDescent="0.2">
      <c r="D5" s="2"/>
      <c r="E5" s="2"/>
      <c r="F5" s="4"/>
      <c r="G5" s="4"/>
      <c r="H5" s="7"/>
      <c r="I5" s="7"/>
      <c r="J5" s="7"/>
      <c r="K5" s="7"/>
      <c r="L5" s="7"/>
      <c r="M5" s="7"/>
      <c r="N5" s="7"/>
      <c r="O5" s="7"/>
      <c r="P5" s="7"/>
      <c r="Q5" s="7"/>
      <c r="R5" s="7"/>
      <c r="S5" s="7"/>
      <c r="AP5" s="5"/>
      <c r="AQ5" s="6"/>
      <c r="AS5" s="16"/>
      <c r="BJ5" s="71"/>
      <c r="BK5" s="71"/>
      <c r="BL5" s="71"/>
      <c r="BM5" s="71"/>
      <c r="BN5" s="71"/>
      <c r="BO5" s="71"/>
      <c r="BP5" s="71"/>
    </row>
    <row r="6" spans="3:68" x14ac:dyDescent="0.2">
      <c r="C6" s="122" t="s">
        <v>61</v>
      </c>
      <c r="D6" s="98" t="s">
        <v>0</v>
      </c>
      <c r="E6" s="98" t="s">
        <v>1</v>
      </c>
      <c r="F6" s="98"/>
      <c r="G6" s="99"/>
      <c r="H6" s="98" t="s">
        <v>84</v>
      </c>
      <c r="I6" s="98" t="s">
        <v>85</v>
      </c>
      <c r="J6" s="98" t="s">
        <v>86</v>
      </c>
      <c r="K6" s="98" t="s">
        <v>87</v>
      </c>
      <c r="L6" s="98" t="s">
        <v>88</v>
      </c>
      <c r="M6" s="98" t="s">
        <v>89</v>
      </c>
      <c r="N6" s="98" t="s">
        <v>90</v>
      </c>
      <c r="O6" s="98" t="s">
        <v>91</v>
      </c>
      <c r="P6" s="98" t="s">
        <v>92</v>
      </c>
      <c r="Q6" s="98" t="s">
        <v>93</v>
      </c>
      <c r="R6" s="98" t="s">
        <v>94</v>
      </c>
      <c r="S6" s="98" t="s">
        <v>95</v>
      </c>
      <c r="T6" s="98"/>
      <c r="U6" s="100"/>
      <c r="V6" s="98" t="s">
        <v>48</v>
      </c>
      <c r="W6" s="98" t="s">
        <v>42</v>
      </c>
      <c r="X6" s="98" t="s">
        <v>45</v>
      </c>
      <c r="Y6" s="98" t="s">
        <v>43</v>
      </c>
      <c r="Z6" s="98"/>
      <c r="AA6" s="99"/>
      <c r="AB6" s="126" t="s">
        <v>50</v>
      </c>
      <c r="AC6" s="126" t="s">
        <v>51</v>
      </c>
      <c r="AD6" s="126" t="s">
        <v>52</v>
      </c>
      <c r="AE6" s="126" t="s">
        <v>107</v>
      </c>
      <c r="AF6" s="126" t="s">
        <v>108</v>
      </c>
      <c r="AG6" s="136"/>
      <c r="AH6" s="126"/>
      <c r="AI6" s="126" t="s">
        <v>105</v>
      </c>
      <c r="AJ6" s="126" t="s">
        <v>57</v>
      </c>
      <c r="AK6" s="126" t="s">
        <v>106</v>
      </c>
      <c r="AL6" s="136"/>
      <c r="AM6" s="126"/>
      <c r="AN6" s="98" t="s">
        <v>110</v>
      </c>
      <c r="AO6" s="98" t="s">
        <v>56</v>
      </c>
      <c r="AP6" s="135"/>
      <c r="AQ6" s="127"/>
      <c r="AR6" s="158" t="s">
        <v>76</v>
      </c>
      <c r="AS6" s="159" t="s">
        <v>72</v>
      </c>
      <c r="AT6" s="160"/>
      <c r="AU6" s="161" t="s">
        <v>55</v>
      </c>
      <c r="AV6" s="161" t="s">
        <v>75</v>
      </c>
      <c r="BJ6" s="71"/>
      <c r="BK6" s="141" t="s">
        <v>78</v>
      </c>
      <c r="BL6" s="141" t="s">
        <v>79</v>
      </c>
      <c r="BM6" s="141" t="s">
        <v>80</v>
      </c>
      <c r="BN6" s="141" t="s">
        <v>81</v>
      </c>
      <c r="BO6" s="141" t="s">
        <v>82</v>
      </c>
      <c r="BP6" s="141" t="s">
        <v>83</v>
      </c>
    </row>
    <row r="7" spans="3:68" x14ac:dyDescent="0.2">
      <c r="C7" s="103" t="s">
        <v>46</v>
      </c>
      <c r="D7" s="74"/>
      <c r="E7" s="75"/>
      <c r="F7" s="76"/>
      <c r="G7" s="74"/>
      <c r="H7" s="77"/>
      <c r="I7" s="77"/>
      <c r="J7" s="77"/>
      <c r="K7" s="77"/>
      <c r="L7" s="77"/>
      <c r="M7" s="77"/>
      <c r="N7" s="77"/>
      <c r="O7" s="77"/>
      <c r="P7" s="77"/>
      <c r="Q7" s="77"/>
      <c r="R7" s="77"/>
      <c r="S7" s="78"/>
      <c r="T7" s="80"/>
      <c r="U7" s="81"/>
      <c r="V7" s="82"/>
      <c r="W7" s="82"/>
      <c r="X7" s="82"/>
      <c r="Y7" s="82"/>
      <c r="Z7" s="79"/>
      <c r="AA7" s="78"/>
      <c r="AB7" s="129"/>
      <c r="AC7" s="129"/>
      <c r="AD7" s="129"/>
      <c r="AE7" s="129"/>
      <c r="AF7" s="129"/>
      <c r="AG7" s="128"/>
      <c r="AH7" s="129"/>
      <c r="AI7" s="129"/>
      <c r="AJ7" s="129"/>
      <c r="AK7" s="129"/>
      <c r="AL7" s="128"/>
      <c r="AM7" s="129"/>
      <c r="AN7" s="78"/>
      <c r="AO7" s="78"/>
      <c r="AP7" s="5"/>
      <c r="AR7" s="20" t="s">
        <v>53</v>
      </c>
      <c r="AS7" s="16">
        <v>2000</v>
      </c>
      <c r="AU7" s="16">
        <v>1</v>
      </c>
      <c r="AV7" s="26">
        <v>323.21699999999998</v>
      </c>
      <c r="BJ7" s="102" t="s">
        <v>84</v>
      </c>
      <c r="BK7" s="130">
        <f>0+AV7</f>
        <v>323.21699999999998</v>
      </c>
      <c r="BL7" s="130">
        <f>0+AV23</f>
        <v>-1188.277</v>
      </c>
      <c r="BM7" s="130">
        <f>0+AV39</f>
        <v>1329.8932</v>
      </c>
      <c r="BN7" s="130">
        <f>0+AV53</f>
        <v>1302.4259</v>
      </c>
      <c r="BO7" s="130">
        <f>AV65</f>
        <v>-977.46</v>
      </c>
      <c r="BP7" s="130">
        <f>AV79</f>
        <v>-2030.5155</v>
      </c>
    </row>
    <row r="8" spans="3:68" x14ac:dyDescent="0.2">
      <c r="C8" s="71" t="s">
        <v>59</v>
      </c>
      <c r="D8" s="17" t="s">
        <v>2</v>
      </c>
      <c r="E8" s="18" t="s">
        <v>3</v>
      </c>
      <c r="F8" s="19"/>
      <c r="G8" s="20"/>
      <c r="H8" s="138">
        <v>5350</v>
      </c>
      <c r="I8" s="138">
        <v>5350</v>
      </c>
      <c r="J8" s="138">
        <v>5350</v>
      </c>
      <c r="K8" s="138">
        <v>5350</v>
      </c>
      <c r="L8" s="138">
        <v>5350</v>
      </c>
      <c r="M8" s="138">
        <v>5350</v>
      </c>
      <c r="N8" s="138">
        <v>5350</v>
      </c>
      <c r="O8" s="138">
        <v>5350</v>
      </c>
      <c r="P8" s="138">
        <v>5350</v>
      </c>
      <c r="Q8" s="138">
        <v>5350</v>
      </c>
      <c r="R8" s="138">
        <v>5350</v>
      </c>
      <c r="S8" s="125">
        <v>5350</v>
      </c>
      <c r="T8" s="25"/>
      <c r="U8" s="15"/>
      <c r="V8" s="26">
        <f>IF(ISERROR(MEDIAN(H8:S8))=TRUE, "", MEDIAN(H8:S8))</f>
        <v>5350</v>
      </c>
      <c r="W8" s="26">
        <f>IF(ISERROR(AVERAGE(H8:S8))=TRUE, "", AVERAGE(H8:S8))</f>
        <v>5350</v>
      </c>
      <c r="X8" s="26">
        <f t="shared" ref="X8:X14" si="0">IF(SUM(H8:S8)=0, "", MIN(H8:S8))</f>
        <v>5350</v>
      </c>
      <c r="Y8" s="26">
        <f t="shared" ref="Y8:Y14" si="1">IF(SUM(H8:S8)=0, "", MAX(H8:S8))</f>
        <v>5350</v>
      </c>
      <c r="Z8" s="23"/>
      <c r="AA8" s="24"/>
      <c r="AB8" s="26">
        <f t="shared" ref="AB8:AB14" si="2">IF(ISERROR(V8-X8)=TRUE, "", V8-X8)</f>
        <v>0</v>
      </c>
      <c r="AC8" s="26">
        <f t="shared" ref="AC8:AC14" si="3">IF(ISERROR(Y8-V8)=TRUE, "", Y8-V8)</f>
        <v>0</v>
      </c>
      <c r="AD8" s="26">
        <f>IF(ISERROR(Y8-X8)=TRUE, "", Y8-X8)</f>
        <v>0</v>
      </c>
      <c r="AE8" s="148">
        <f t="shared" ref="AE8:AE14" ca="1" si="4">IF(SUM(H8:S8)=0, "", RANDBETWEEN(1, 12))</f>
        <v>8</v>
      </c>
      <c r="AF8" s="149">
        <f ca="1">IF(SUM(H8:S8)=0, "", RAND())</f>
        <v>3.1658021856380225E-2</v>
      </c>
      <c r="AG8" s="58"/>
      <c r="AH8" s="16"/>
      <c r="AI8" s="26">
        <f t="shared" ref="AI8:AI14" si="5">IF(SUM(H8:S8)=0, "", V8)</f>
        <v>5350</v>
      </c>
      <c r="AJ8" s="21" t="str">
        <f t="shared" ref="AJ8:AJ14" si="6">IF(SUM(H8:S8)=0, "", IF(ISERROR(AB8/AD8)=TRUE,"NA", IF(AF8&lt;(AB8/AD8),X8+SQRT(AF8*AB8*AD8),IF(AF8&gt;=(AB8/AD8),Y8-SQRT((1-AF8)*AC8*AD8),""))))</f>
        <v>NA</v>
      </c>
      <c r="AK8" s="26">
        <f t="shared" ref="AK8:AK14" ca="1" si="7">IF(AE8=1, H8, IF(AE8=2, I8, IF(AE8=3, J8, IF(AE8=4, K8, IF(AE8=5, L8, IF(AE8=6, M8, IF(AE8=7, N8, IF(AE8=8, O8, IF(AE8=9, P8, IF(AE8=10, Q8, IF(AE8=11, R8, IF(AE8=12, S8, ""))))))))))))</f>
        <v>5350</v>
      </c>
      <c r="AL8" s="58"/>
      <c r="AM8" s="16"/>
      <c r="AN8" s="164" t="s">
        <v>105</v>
      </c>
      <c r="AO8" s="163">
        <f t="shared" ref="AO8:AO13" si="8">IF(AN8="Fixed value", AI8, IF(AN8="Uniform resample", AK8, IF(AN8="Triangle", AJ8, "")))</f>
        <v>5350</v>
      </c>
      <c r="AP8" s="5"/>
      <c r="AR8" s="20" t="s">
        <v>54</v>
      </c>
      <c r="AS8" s="16">
        <f>COUNT(AV7:AV1048576)</f>
        <v>2000</v>
      </c>
      <c r="AU8" s="16">
        <v>2</v>
      </c>
      <c r="AV8" s="26">
        <v>1188.423</v>
      </c>
      <c r="BJ8" s="102" t="s">
        <v>85</v>
      </c>
      <c r="BK8" s="130">
        <f>BK7+AV8</f>
        <v>1511.6399999999999</v>
      </c>
      <c r="BL8" s="130">
        <f>BL7+AV24</f>
        <v>-3619.7111</v>
      </c>
      <c r="BM8" s="130">
        <f t="shared" ref="BM8:BM14" si="9">BM7+AV40</f>
        <v>-878.10960000000023</v>
      </c>
      <c r="BN8" s="130">
        <f t="shared" ref="BN8:BN18" si="10">BN7+AV54</f>
        <v>4817.7401</v>
      </c>
      <c r="BO8" s="130">
        <f>BO7+AV66</f>
        <v>-2707.9252000000001</v>
      </c>
      <c r="BP8" s="130">
        <f>BP7+AV80</f>
        <v>-3848.3126999999999</v>
      </c>
    </row>
    <row r="9" spans="3:68" x14ac:dyDescent="0.2">
      <c r="C9" s="71" t="s">
        <v>60</v>
      </c>
      <c r="D9" s="17" t="s">
        <v>2</v>
      </c>
      <c r="E9" s="18" t="s">
        <v>7</v>
      </c>
      <c r="F9" s="19"/>
      <c r="G9" s="20"/>
      <c r="H9" s="138">
        <v>1000</v>
      </c>
      <c r="I9" s="138">
        <v>1000</v>
      </c>
      <c r="J9" s="138">
        <v>1000</v>
      </c>
      <c r="K9" s="138">
        <v>1000</v>
      </c>
      <c r="L9" s="138">
        <v>1000</v>
      </c>
      <c r="M9" s="138">
        <v>1000</v>
      </c>
      <c r="N9" s="138">
        <v>1000</v>
      </c>
      <c r="O9" s="138">
        <v>1000</v>
      </c>
      <c r="P9" s="138">
        <v>1000</v>
      </c>
      <c r="Q9" s="138">
        <v>1000</v>
      </c>
      <c r="R9" s="138">
        <v>1000</v>
      </c>
      <c r="S9" s="125">
        <v>1000</v>
      </c>
      <c r="T9" s="25"/>
      <c r="U9" s="15"/>
      <c r="V9" s="26">
        <f t="shared" ref="V9" si="11">IF(ISERROR(MEDIAN(H9:S9))=TRUE, "", MEDIAN(H9:S9))</f>
        <v>1000</v>
      </c>
      <c r="W9" s="26">
        <f t="shared" ref="W9" si="12">IF(ISERROR(AVERAGE(H9:S9))=TRUE, "", AVERAGE(H9:S9))</f>
        <v>1000</v>
      </c>
      <c r="X9" s="26">
        <f t="shared" si="0"/>
        <v>1000</v>
      </c>
      <c r="Y9" s="26">
        <f t="shared" si="1"/>
        <v>1000</v>
      </c>
      <c r="Z9" s="23"/>
      <c r="AA9" s="24"/>
      <c r="AB9" s="26">
        <f>IF(ISERROR(V9-X9)=TRUE, "", V9-X9)</f>
        <v>0</v>
      </c>
      <c r="AC9" s="26">
        <f t="shared" si="3"/>
        <v>0</v>
      </c>
      <c r="AD9" s="26">
        <f t="shared" ref="AD9:AD14" si="13">IF(ISERROR(Y9-X9)=TRUE, "", Y9-X9)</f>
        <v>0</v>
      </c>
      <c r="AE9" s="148">
        <f t="shared" ca="1" si="4"/>
        <v>11</v>
      </c>
      <c r="AF9" s="149">
        <f t="shared" ref="AF9:AF14" ca="1" si="14">IF(SUM(H9:S9)=0, "", RAND())</f>
        <v>0.48237161984029209</v>
      </c>
      <c r="AG9" s="58"/>
      <c r="AH9" s="16"/>
      <c r="AI9" s="26">
        <f t="shared" si="5"/>
        <v>1000</v>
      </c>
      <c r="AJ9" s="21" t="str">
        <f t="shared" si="6"/>
        <v>NA</v>
      </c>
      <c r="AK9" s="26">
        <f t="shared" ca="1" si="7"/>
        <v>1000</v>
      </c>
      <c r="AL9" s="58"/>
      <c r="AM9" s="16"/>
      <c r="AN9" s="164" t="s">
        <v>105</v>
      </c>
      <c r="AO9" s="137">
        <f t="shared" si="8"/>
        <v>1000</v>
      </c>
      <c r="AP9" s="5"/>
      <c r="AR9" s="20" t="s">
        <v>42</v>
      </c>
      <c r="AS9" s="26">
        <f>AVERAGE(AV7:AV1048576)</f>
        <v>-18.266149149999983</v>
      </c>
      <c r="AU9" s="16">
        <v>3</v>
      </c>
      <c r="AV9" s="26">
        <v>-3731.4535999999998</v>
      </c>
      <c r="BJ9" s="102" t="s">
        <v>86</v>
      </c>
      <c r="BK9" s="130">
        <f>BK8+AV9</f>
        <v>-2219.8136</v>
      </c>
      <c r="BL9" s="130">
        <f t="shared" ref="BL9:BL18" si="15">BL8+AV27</f>
        <v>-4678.2173999999995</v>
      </c>
      <c r="BM9" s="130">
        <f t="shared" si="9"/>
        <v>-328.67830000000026</v>
      </c>
      <c r="BN9" s="130">
        <f t="shared" si="10"/>
        <v>5685.6769999999997</v>
      </c>
      <c r="BO9" s="130">
        <f t="shared" ref="BO9:BO18" si="16">BO8+AV69</f>
        <v>-3373.5052000000001</v>
      </c>
      <c r="BP9" s="130">
        <f t="shared" ref="BP9:BP18" si="17">BP8+AV83</f>
        <v>-2619.0344999999998</v>
      </c>
    </row>
    <row r="10" spans="3:68" x14ac:dyDescent="0.2">
      <c r="C10" s="71" t="s">
        <v>30</v>
      </c>
      <c r="D10" s="17" t="s">
        <v>11</v>
      </c>
      <c r="E10" s="18" t="s">
        <v>7</v>
      </c>
      <c r="F10" s="19"/>
      <c r="G10" s="20"/>
      <c r="H10" s="138">
        <v>0</v>
      </c>
      <c r="I10" s="138">
        <v>0</v>
      </c>
      <c r="J10" s="138">
        <v>1000</v>
      </c>
      <c r="K10" s="138">
        <v>0</v>
      </c>
      <c r="L10" s="138">
        <v>0</v>
      </c>
      <c r="M10" s="138">
        <v>0</v>
      </c>
      <c r="N10" s="138">
        <v>2000</v>
      </c>
      <c r="O10" s="138">
        <v>0</v>
      </c>
      <c r="P10" s="138">
        <v>0</v>
      </c>
      <c r="Q10" s="138">
        <v>2500</v>
      </c>
      <c r="R10" s="138">
        <v>0</v>
      </c>
      <c r="S10" s="125">
        <v>0</v>
      </c>
      <c r="T10" s="25"/>
      <c r="U10" s="15"/>
      <c r="V10" s="26">
        <f t="shared" ref="V10" si="18">IF(ISERROR(MEDIAN(H10:S10))=TRUE, "", MEDIAN(H10:S10))</f>
        <v>0</v>
      </c>
      <c r="W10" s="26">
        <f t="shared" ref="W10" si="19">IF(ISERROR(AVERAGE(H10:S10))=TRUE, "", AVERAGE(H10:S10))</f>
        <v>458.33333333333331</v>
      </c>
      <c r="X10" s="26">
        <f t="shared" si="0"/>
        <v>0</v>
      </c>
      <c r="Y10" s="26">
        <f t="shared" si="1"/>
        <v>2500</v>
      </c>
      <c r="Z10" s="23"/>
      <c r="AA10" s="24"/>
      <c r="AB10" s="26">
        <f t="shared" si="2"/>
        <v>0</v>
      </c>
      <c r="AC10" s="26">
        <f t="shared" si="3"/>
        <v>2500</v>
      </c>
      <c r="AD10" s="26">
        <f t="shared" si="13"/>
        <v>2500</v>
      </c>
      <c r="AE10" s="148">
        <f t="shared" ca="1" si="4"/>
        <v>8</v>
      </c>
      <c r="AF10" s="149">
        <f t="shared" ca="1" si="14"/>
        <v>0.63328321092122386</v>
      </c>
      <c r="AG10" s="58"/>
      <c r="AH10" s="16"/>
      <c r="AI10" s="26">
        <f t="shared" si="5"/>
        <v>0</v>
      </c>
      <c r="AJ10" s="21">
        <f ca="1">IF(SUM(H10:S10)=0, "", IF(ISERROR(AB10/AD10)=TRUE,"NA", IF(AF10&lt;(AB10/AD10),X10+SQRT(AF10*AB10*AD10),IF(AF10&gt;=(AB10/AD10),Y10-SQRT((1-AF10)*AC10*AD10),""))))</f>
        <v>986.07135843780588</v>
      </c>
      <c r="AK10" s="26">
        <f t="shared" ca="1" si="7"/>
        <v>0</v>
      </c>
      <c r="AL10" s="58"/>
      <c r="AM10" s="16"/>
      <c r="AN10" s="165" t="s">
        <v>109</v>
      </c>
      <c r="AO10" s="167">
        <f t="shared" ca="1" si="8"/>
        <v>0</v>
      </c>
      <c r="AP10" s="5"/>
      <c r="AR10" s="16" t="s">
        <v>77</v>
      </c>
      <c r="AS10" s="26">
        <f>_xlfn.STDEV.P(AV7:AV520)</f>
        <v>1886.5659568848851</v>
      </c>
      <c r="AU10" s="16">
        <v>4</v>
      </c>
      <c r="AV10" s="26">
        <v>1256.1496999999999</v>
      </c>
      <c r="BJ10" s="102" t="s">
        <v>87</v>
      </c>
      <c r="BK10" s="130">
        <f>BK9+AV10</f>
        <v>-963.66390000000001</v>
      </c>
      <c r="BL10" s="130">
        <f t="shared" si="15"/>
        <v>-8020.7255999999998</v>
      </c>
      <c r="BM10" s="130">
        <f t="shared" si="9"/>
        <v>-842.60120000000029</v>
      </c>
      <c r="BN10" s="130">
        <f t="shared" si="10"/>
        <v>3971.3868999999995</v>
      </c>
      <c r="BO10" s="130">
        <f t="shared" si="16"/>
        <v>-6344.5514999999996</v>
      </c>
      <c r="BP10" s="130">
        <f t="shared" si="17"/>
        <v>-1442.8554999999997</v>
      </c>
    </row>
    <row r="11" spans="3:68" x14ac:dyDescent="0.2">
      <c r="C11" s="133" t="s">
        <v>29</v>
      </c>
      <c r="D11" s="18" t="s">
        <v>11</v>
      </c>
      <c r="E11" s="18" t="s">
        <v>7</v>
      </c>
      <c r="F11" s="19"/>
      <c r="G11" s="171"/>
      <c r="H11" s="125">
        <v>0</v>
      </c>
      <c r="I11" s="125">
        <v>0</v>
      </c>
      <c r="J11" s="125">
        <v>0</v>
      </c>
      <c r="K11" s="125">
        <v>0</v>
      </c>
      <c r="L11" s="125">
        <v>0</v>
      </c>
      <c r="M11" s="125">
        <v>0</v>
      </c>
      <c r="N11" s="125">
        <v>0</v>
      </c>
      <c r="O11" s="125">
        <v>0</v>
      </c>
      <c r="P11" s="125">
        <v>0</v>
      </c>
      <c r="Q11" s="125">
        <v>350</v>
      </c>
      <c r="R11" s="125">
        <v>0</v>
      </c>
      <c r="S11" s="125">
        <v>0</v>
      </c>
      <c r="T11" s="33"/>
      <c r="U11" s="15"/>
      <c r="V11" s="59">
        <f t="shared" ref="V11:V14" si="20">IF(ISERROR(MEDIAN(H11:S11))=TRUE, "", MEDIAN(H11:S11))</f>
        <v>0</v>
      </c>
      <c r="W11" s="59">
        <f t="shared" ref="W11:W14" si="21">IF(ISERROR(AVERAGE(H11:S11))=TRUE, "", AVERAGE(H11:S11))</f>
        <v>29.166666666666668</v>
      </c>
      <c r="X11" s="59">
        <f t="shared" si="0"/>
        <v>0</v>
      </c>
      <c r="Y11" s="59">
        <f t="shared" si="1"/>
        <v>350</v>
      </c>
      <c r="Z11" s="23"/>
      <c r="AA11" s="24"/>
      <c r="AB11" s="59">
        <f t="shared" si="2"/>
        <v>0</v>
      </c>
      <c r="AC11" s="59">
        <f t="shared" si="3"/>
        <v>350</v>
      </c>
      <c r="AD11" s="59">
        <f t="shared" si="13"/>
        <v>350</v>
      </c>
      <c r="AE11" s="172">
        <f t="shared" ca="1" si="4"/>
        <v>10</v>
      </c>
      <c r="AF11" s="173">
        <f t="shared" ca="1" si="14"/>
        <v>1.5210426704903912E-2</v>
      </c>
      <c r="AG11" s="58"/>
      <c r="AH11" s="64"/>
      <c r="AI11" s="59">
        <f t="shared" si="5"/>
        <v>0</v>
      </c>
      <c r="AJ11" s="22">
        <f t="shared" ca="1" si="6"/>
        <v>2.6720242643140182</v>
      </c>
      <c r="AK11" s="59">
        <f t="shared" ca="1" si="7"/>
        <v>350</v>
      </c>
      <c r="AL11" s="58"/>
      <c r="AM11" s="64"/>
      <c r="AN11" s="165" t="s">
        <v>109</v>
      </c>
      <c r="AO11" s="167">
        <f t="shared" ca="1" si="8"/>
        <v>350</v>
      </c>
      <c r="AP11" s="5"/>
      <c r="AR11" s="20" t="s">
        <v>73</v>
      </c>
      <c r="AS11" s="162">
        <f>COUNTIF(AV7:AV1048576, "&gt;=500")/AS8</f>
        <v>0.44500000000000001</v>
      </c>
      <c r="AU11" s="16">
        <v>5</v>
      </c>
      <c r="AV11" s="26">
        <v>3362.9132</v>
      </c>
      <c r="BJ11" s="102" t="s">
        <v>88</v>
      </c>
      <c r="BK11" s="130">
        <f t="shared" ref="BK11" si="22">BK10+AV11</f>
        <v>2399.2492999999999</v>
      </c>
      <c r="BL11" s="130">
        <f t="shared" si="15"/>
        <v>-7407.2557999999999</v>
      </c>
      <c r="BM11" s="130">
        <f t="shared" si="9"/>
        <v>1607.3093999999999</v>
      </c>
      <c r="BN11" s="130">
        <f t="shared" si="10"/>
        <v>4490.0057999999999</v>
      </c>
      <c r="BO11" s="130">
        <f t="shared" si="16"/>
        <v>-6359.8474999999999</v>
      </c>
      <c r="BP11" s="130">
        <f t="shared" si="17"/>
        <v>1328.7191000000003</v>
      </c>
    </row>
    <row r="12" spans="3:68" x14ac:dyDescent="0.2">
      <c r="C12" s="142" t="s">
        <v>115</v>
      </c>
      <c r="D12" s="18"/>
      <c r="E12" s="18"/>
      <c r="F12" s="19"/>
      <c r="G12" s="171"/>
      <c r="H12" s="125"/>
      <c r="I12" s="125"/>
      <c r="J12" s="125"/>
      <c r="K12" s="125"/>
      <c r="L12" s="125"/>
      <c r="M12" s="125"/>
      <c r="N12" s="125"/>
      <c r="O12" s="125"/>
      <c r="P12" s="125"/>
      <c r="Q12" s="125"/>
      <c r="R12" s="125"/>
      <c r="S12" s="125"/>
      <c r="T12" s="33"/>
      <c r="U12" s="15"/>
      <c r="V12" s="59" t="str">
        <f t="shared" si="20"/>
        <v/>
      </c>
      <c r="W12" s="59" t="str">
        <f t="shared" si="21"/>
        <v/>
      </c>
      <c r="X12" s="59" t="str">
        <f t="shared" si="0"/>
        <v/>
      </c>
      <c r="Y12" s="59" t="str">
        <f t="shared" si="1"/>
        <v/>
      </c>
      <c r="Z12" s="23"/>
      <c r="AA12" s="24"/>
      <c r="AB12" s="59" t="str">
        <f t="shared" si="2"/>
        <v/>
      </c>
      <c r="AC12" s="59" t="str">
        <f t="shared" si="3"/>
        <v/>
      </c>
      <c r="AD12" s="59" t="str">
        <f t="shared" si="13"/>
        <v/>
      </c>
      <c r="AE12" s="172" t="str">
        <f t="shared" ca="1" si="4"/>
        <v/>
      </c>
      <c r="AF12" s="173" t="str">
        <f t="shared" ca="1" si="14"/>
        <v/>
      </c>
      <c r="AG12" s="58"/>
      <c r="AH12" s="64"/>
      <c r="AI12" s="59" t="str">
        <f t="shared" si="5"/>
        <v/>
      </c>
      <c r="AJ12" s="22" t="str">
        <f t="shared" si="6"/>
        <v/>
      </c>
      <c r="AK12" s="59" t="str">
        <f t="shared" ca="1" si="7"/>
        <v/>
      </c>
      <c r="AL12" s="58"/>
      <c r="AM12" s="64"/>
      <c r="AN12" s="165"/>
      <c r="AO12" s="167" t="str">
        <f t="shared" si="8"/>
        <v/>
      </c>
      <c r="AP12" s="5"/>
      <c r="AR12" s="20" t="s">
        <v>74</v>
      </c>
      <c r="AS12" s="162">
        <f>COUNTIF(AV7:AV1048576, "&gt;=1000")/AS8</f>
        <v>0.2515</v>
      </c>
      <c r="AU12" s="16">
        <v>6</v>
      </c>
      <c r="AV12" s="26">
        <v>491.90069999999997</v>
      </c>
      <c r="BJ12" s="102" t="s">
        <v>89</v>
      </c>
      <c r="BK12" s="130">
        <f>BK11+AV14</f>
        <v>986.98559999999998</v>
      </c>
      <c r="BL12" s="130">
        <f t="shared" si="15"/>
        <v>-6742.1849000000002</v>
      </c>
      <c r="BM12" s="130">
        <f t="shared" si="9"/>
        <v>2513.4429999999998</v>
      </c>
      <c r="BN12" s="130">
        <f t="shared" si="10"/>
        <v>1102.3193000000001</v>
      </c>
      <c r="BO12" s="130">
        <f t="shared" si="16"/>
        <v>-9092.2875999999997</v>
      </c>
      <c r="BP12" s="130">
        <f t="shared" si="17"/>
        <v>1232.1449000000002</v>
      </c>
    </row>
    <row r="13" spans="3:68" x14ac:dyDescent="0.2">
      <c r="C13" s="178" t="s">
        <v>115</v>
      </c>
      <c r="D13" s="28"/>
      <c r="E13" s="28"/>
      <c r="F13" s="29"/>
      <c r="G13" s="30"/>
      <c r="H13" s="40"/>
      <c r="I13" s="40"/>
      <c r="J13" s="40"/>
      <c r="K13" s="40"/>
      <c r="L13" s="40"/>
      <c r="M13" s="40"/>
      <c r="N13" s="40"/>
      <c r="O13" s="40"/>
      <c r="P13" s="40"/>
      <c r="Q13" s="40"/>
      <c r="R13" s="40"/>
      <c r="S13" s="40"/>
      <c r="T13" s="176"/>
      <c r="U13" s="177"/>
      <c r="V13" s="34" t="str">
        <f t="shared" si="20"/>
        <v/>
      </c>
      <c r="W13" s="34" t="str">
        <f t="shared" si="21"/>
        <v/>
      </c>
      <c r="X13" s="34" t="str">
        <f t="shared" si="0"/>
        <v/>
      </c>
      <c r="Y13" s="34" t="str">
        <f t="shared" si="1"/>
        <v/>
      </c>
      <c r="Z13" s="31"/>
      <c r="AA13" s="32"/>
      <c r="AB13" s="34" t="str">
        <f t="shared" si="2"/>
        <v/>
      </c>
      <c r="AC13" s="34" t="str">
        <f t="shared" si="3"/>
        <v/>
      </c>
      <c r="AD13" s="34" t="str">
        <f t="shared" si="13"/>
        <v/>
      </c>
      <c r="AE13" s="150" t="str">
        <f t="shared" ca="1" si="4"/>
        <v/>
      </c>
      <c r="AF13" s="151" t="str">
        <f t="shared" ca="1" si="14"/>
        <v/>
      </c>
      <c r="AG13" s="63"/>
      <c r="AH13" s="27"/>
      <c r="AI13" s="34" t="str">
        <f t="shared" si="5"/>
        <v/>
      </c>
      <c r="AJ13" s="179" t="str">
        <f t="shared" si="6"/>
        <v/>
      </c>
      <c r="AK13" s="34" t="str">
        <f t="shared" ca="1" si="7"/>
        <v/>
      </c>
      <c r="AL13" s="63"/>
      <c r="AM13" s="27"/>
      <c r="AN13" s="166"/>
      <c r="AO13" s="168" t="str">
        <f t="shared" si="8"/>
        <v/>
      </c>
      <c r="AP13" s="5"/>
      <c r="AR13" s="20"/>
      <c r="AS13" s="162"/>
      <c r="AU13" s="16">
        <v>7</v>
      </c>
      <c r="AV13" s="26">
        <v>833.76149999999996</v>
      </c>
      <c r="BJ13" s="102" t="s">
        <v>90</v>
      </c>
      <c r="BK13" s="130">
        <f>BK12+AV15</f>
        <v>1980.8530999999998</v>
      </c>
      <c r="BL13" s="130">
        <f t="shared" si="15"/>
        <v>-7080.9679999999998</v>
      </c>
      <c r="BM13" s="130">
        <f t="shared" si="9"/>
        <v>2852.5098999999996</v>
      </c>
      <c r="BN13" s="130">
        <f t="shared" si="10"/>
        <v>2081.9054999999998</v>
      </c>
      <c r="BO13" s="130">
        <f t="shared" si="16"/>
        <v>-8138.8215</v>
      </c>
      <c r="BP13" s="130">
        <f t="shared" si="17"/>
        <v>2401.8304000000003</v>
      </c>
    </row>
    <row r="14" spans="3:68" x14ac:dyDescent="0.2">
      <c r="C14" s="71" t="s">
        <v>35</v>
      </c>
      <c r="D14" s="12"/>
      <c r="E14" s="13"/>
      <c r="F14" s="14"/>
      <c r="G14" s="12"/>
      <c r="H14" s="21">
        <f>SUM(H8:H13)</f>
        <v>6350</v>
      </c>
      <c r="I14" s="21">
        <f t="shared" ref="I14:R14" si="23">SUM(I8:I13)</f>
        <v>6350</v>
      </c>
      <c r="J14" s="21">
        <f t="shared" si="23"/>
        <v>7350</v>
      </c>
      <c r="K14" s="21">
        <f t="shared" si="23"/>
        <v>6350</v>
      </c>
      <c r="L14" s="21">
        <f t="shared" si="23"/>
        <v>6350</v>
      </c>
      <c r="M14" s="21">
        <f t="shared" si="23"/>
        <v>6350</v>
      </c>
      <c r="N14" s="21">
        <f t="shared" si="23"/>
        <v>8350</v>
      </c>
      <c r="O14" s="21">
        <f t="shared" si="23"/>
        <v>6350</v>
      </c>
      <c r="P14" s="21">
        <f t="shared" si="23"/>
        <v>6350</v>
      </c>
      <c r="Q14" s="21">
        <f t="shared" si="23"/>
        <v>9200</v>
      </c>
      <c r="R14" s="21">
        <f t="shared" si="23"/>
        <v>6350</v>
      </c>
      <c r="S14" s="21">
        <f>SUM(S8:S13)</f>
        <v>6350</v>
      </c>
      <c r="T14" s="25"/>
      <c r="U14" s="15"/>
      <c r="V14" s="26">
        <f t="shared" si="20"/>
        <v>6350</v>
      </c>
      <c r="W14" s="26">
        <f t="shared" si="21"/>
        <v>6837.5</v>
      </c>
      <c r="X14" s="26">
        <f t="shared" si="0"/>
        <v>6350</v>
      </c>
      <c r="Y14" s="26">
        <f t="shared" si="1"/>
        <v>9200</v>
      </c>
      <c r="Z14" s="23"/>
      <c r="AA14" s="24"/>
      <c r="AB14" s="26">
        <f t="shared" si="2"/>
        <v>0</v>
      </c>
      <c r="AC14" s="26">
        <f t="shared" si="3"/>
        <v>2850</v>
      </c>
      <c r="AD14" s="26">
        <f t="shared" si="13"/>
        <v>2850</v>
      </c>
      <c r="AE14" s="148">
        <f t="shared" ca="1" si="4"/>
        <v>11</v>
      </c>
      <c r="AF14" s="149">
        <f t="shared" ca="1" si="14"/>
        <v>0.48396055234139412</v>
      </c>
      <c r="AG14" s="58"/>
      <c r="AH14" s="16"/>
      <c r="AI14" s="26">
        <f t="shared" si="5"/>
        <v>6350</v>
      </c>
      <c r="AJ14" s="21">
        <f t="shared" ca="1" si="6"/>
        <v>7152.6772570972043</v>
      </c>
      <c r="AK14" s="26">
        <f t="shared" ca="1" si="7"/>
        <v>6350</v>
      </c>
      <c r="AL14" s="58"/>
      <c r="AM14" s="16"/>
      <c r="AN14" s="115"/>
      <c r="AO14" s="59">
        <f ca="1">SUM(AO8:AO13)</f>
        <v>6700</v>
      </c>
      <c r="AP14" s="5"/>
      <c r="AU14" s="16">
        <v>8</v>
      </c>
      <c r="AV14" s="26">
        <v>-1412.2637</v>
      </c>
      <c r="BJ14" s="102" t="s">
        <v>91</v>
      </c>
      <c r="BK14" s="130">
        <f>BK13+AV16</f>
        <v>2699.2</v>
      </c>
      <c r="BL14" s="130">
        <f t="shared" si="15"/>
        <v>-6681.5276999999996</v>
      </c>
      <c r="BM14" s="130">
        <f t="shared" si="9"/>
        <v>3100.2324999999996</v>
      </c>
      <c r="BN14" s="130">
        <f t="shared" si="10"/>
        <v>2167.9297999999999</v>
      </c>
      <c r="BO14" s="130">
        <f t="shared" si="16"/>
        <v>-9312.3179</v>
      </c>
      <c r="BP14" s="130">
        <f t="shared" si="17"/>
        <v>3008.6964000000003</v>
      </c>
    </row>
    <row r="15" spans="3:68" x14ac:dyDescent="0.2">
      <c r="C15" s="71"/>
      <c r="D15" s="12"/>
      <c r="E15" s="13"/>
      <c r="F15" s="14"/>
      <c r="G15" s="12"/>
      <c r="H15" s="35"/>
      <c r="I15" s="35"/>
      <c r="J15" s="35"/>
      <c r="K15" s="35"/>
      <c r="L15" s="35"/>
      <c r="M15" s="35"/>
      <c r="N15" s="35"/>
      <c r="O15" s="35"/>
      <c r="P15" s="35"/>
      <c r="Q15" s="35"/>
      <c r="R15" s="35"/>
      <c r="S15" s="36"/>
      <c r="T15" s="39"/>
      <c r="U15" s="15"/>
      <c r="V15" s="26"/>
      <c r="W15" s="26"/>
      <c r="X15" s="26"/>
      <c r="Y15" s="26"/>
      <c r="Z15" s="37"/>
      <c r="AA15" s="38"/>
      <c r="AB15" s="26"/>
      <c r="AC15" s="26"/>
      <c r="AD15" s="26"/>
      <c r="AE15" s="148"/>
      <c r="AF15" s="149"/>
      <c r="AG15" s="58"/>
      <c r="AH15" s="16"/>
      <c r="AI15" s="26"/>
      <c r="AJ15" s="21"/>
      <c r="AK15" s="26"/>
      <c r="AL15" s="58"/>
      <c r="AM15" s="16"/>
      <c r="AN15" s="117"/>
      <c r="AO15" s="59"/>
      <c r="AP15" s="5"/>
      <c r="AU15" s="16">
        <v>9</v>
      </c>
      <c r="AV15" s="26">
        <v>993.86749999999995</v>
      </c>
      <c r="BJ15" s="102" t="s">
        <v>92</v>
      </c>
      <c r="BK15" s="130">
        <f>BK14+AV17</f>
        <v>3303.9367999999999</v>
      </c>
      <c r="BL15" s="130">
        <f t="shared" si="15"/>
        <v>-8182.4092000000001</v>
      </c>
      <c r="BM15" s="130">
        <f>BM14+AV49</f>
        <v>6504.1036999999997</v>
      </c>
      <c r="BN15" s="130">
        <f t="shared" si="10"/>
        <v>2406.8283999999999</v>
      </c>
      <c r="BO15" s="130">
        <f t="shared" si="16"/>
        <v>-9075.1460999999999</v>
      </c>
      <c r="BP15" s="130">
        <f t="shared" si="17"/>
        <v>2840.6511</v>
      </c>
    </row>
    <row r="16" spans="3:68" x14ac:dyDescent="0.2">
      <c r="C16" s="103" t="s">
        <v>31</v>
      </c>
      <c r="D16" s="74"/>
      <c r="E16" s="75"/>
      <c r="F16" s="76"/>
      <c r="G16" s="74"/>
      <c r="H16" s="83"/>
      <c r="I16" s="83"/>
      <c r="J16" s="83"/>
      <c r="K16" s="83"/>
      <c r="L16" s="83"/>
      <c r="M16" s="83"/>
      <c r="N16" s="83"/>
      <c r="O16" s="83"/>
      <c r="P16" s="83"/>
      <c r="Q16" s="83"/>
      <c r="R16" s="83"/>
      <c r="S16" s="84"/>
      <c r="T16" s="86"/>
      <c r="U16" s="81"/>
      <c r="V16" s="87"/>
      <c r="W16" s="87"/>
      <c r="X16" s="87"/>
      <c r="Y16" s="87"/>
      <c r="Z16" s="85"/>
      <c r="AA16" s="84"/>
      <c r="AB16" s="87"/>
      <c r="AC16" s="87"/>
      <c r="AD16" s="87"/>
      <c r="AE16" s="152"/>
      <c r="AF16" s="153"/>
      <c r="AG16" s="94"/>
      <c r="AH16" s="82"/>
      <c r="AI16" s="87"/>
      <c r="AJ16" s="180"/>
      <c r="AK16" s="87"/>
      <c r="AL16" s="94"/>
      <c r="AM16" s="82"/>
      <c r="AN16" s="118"/>
      <c r="AO16" s="95"/>
      <c r="AP16" s="5"/>
      <c r="AU16" s="16">
        <v>10</v>
      </c>
      <c r="AV16" s="26">
        <v>718.34690000000001</v>
      </c>
      <c r="BJ16" s="102" t="s">
        <v>93</v>
      </c>
      <c r="BK16" s="130">
        <f>BK15+AV20</f>
        <v>6399.6525999999994</v>
      </c>
      <c r="BL16" s="130">
        <f t="shared" si="15"/>
        <v>-10212.8575</v>
      </c>
      <c r="BM16" s="130">
        <f>BM15+AV50</f>
        <v>4904.5319</v>
      </c>
      <c r="BN16" s="130">
        <f t="shared" si="10"/>
        <v>3068.1614</v>
      </c>
      <c r="BO16" s="130">
        <f t="shared" si="16"/>
        <v>-9003.8840999999993</v>
      </c>
      <c r="BP16" s="130">
        <f t="shared" si="17"/>
        <v>-1937.6135999999997</v>
      </c>
    </row>
    <row r="17" spans="3:68" x14ac:dyDescent="0.2">
      <c r="C17" s="133" t="s">
        <v>32</v>
      </c>
      <c r="D17" s="18" t="s">
        <v>2</v>
      </c>
      <c r="E17" s="18" t="s">
        <v>3</v>
      </c>
      <c r="F17" s="19"/>
      <c r="G17" s="171"/>
      <c r="H17" s="125">
        <v>-2000</v>
      </c>
      <c r="I17" s="125">
        <v>-2000</v>
      </c>
      <c r="J17" s="125">
        <v>-2000</v>
      </c>
      <c r="K17" s="125">
        <v>-2000</v>
      </c>
      <c r="L17" s="125">
        <v>-2000</v>
      </c>
      <c r="M17" s="125">
        <v>-2000</v>
      </c>
      <c r="N17" s="125">
        <v>-2000</v>
      </c>
      <c r="O17" s="125">
        <v>-2000</v>
      </c>
      <c r="P17" s="125">
        <v>-2000</v>
      </c>
      <c r="Q17" s="125">
        <v>-2000</v>
      </c>
      <c r="R17" s="125">
        <v>-2000</v>
      </c>
      <c r="S17" s="125">
        <v>-2000</v>
      </c>
      <c r="T17" s="33"/>
      <c r="U17" s="15"/>
      <c r="V17" s="59">
        <f t="shared" ref="V17:V20" si="24">IF(ISERROR(MEDIAN(H17:S17))=TRUE, "", MEDIAN(H17:S17))</f>
        <v>-2000</v>
      </c>
      <c r="W17" s="59">
        <f t="shared" ref="W17:W20" si="25">IF(ISERROR(AVERAGE(H17:S17))=TRUE, "", AVERAGE(H17:S17))</f>
        <v>-2000</v>
      </c>
      <c r="X17" s="59">
        <f>IF(SUM(H17:S17)=0, "", MIN(H17:S17))</f>
        <v>-2000</v>
      </c>
      <c r="Y17" s="59">
        <f>IF(SUM(H17:S17)=0, "", MAX(H17:S17))</f>
        <v>-2000</v>
      </c>
      <c r="Z17" s="23"/>
      <c r="AA17" s="24"/>
      <c r="AB17" s="59">
        <f>IF(ISERROR(V17-X17)=TRUE, "", V17-X17)</f>
        <v>0</v>
      </c>
      <c r="AC17" s="59">
        <f>IF(ISERROR(Y17-V17)=TRUE, "", Y17-V17)</f>
        <v>0</v>
      </c>
      <c r="AD17" s="59">
        <f t="shared" ref="AD17:AD20" si="26">IF(ISERROR(Y17-X17)=TRUE, "", Y17-X17)</f>
        <v>0</v>
      </c>
      <c r="AE17" s="172">
        <f ca="1">IF(SUM(H17:S17)=0, "", RANDBETWEEN(1, 12))</f>
        <v>1</v>
      </c>
      <c r="AF17" s="173">
        <f t="shared" ref="AF17:AF20" ca="1" si="27">IF(SUM(H17:S17)=0, "", RAND())</f>
        <v>0.16477175109261943</v>
      </c>
      <c r="AG17" s="58"/>
      <c r="AH17" s="64"/>
      <c r="AI17" s="59">
        <f t="shared" ref="AI17:AI20" si="28">IF(SUM(H17:S17)=0, "", V17)</f>
        <v>-2000</v>
      </c>
      <c r="AJ17" s="22" t="str">
        <f>IF(SUM(H17:S17)=0, "", IF(ISERROR(AB17/AD17)=TRUE,"NA", IF(AF17&lt;(AB17/AD17),X17+SQRT(AF17*AB17*AD17),IF(AF17&gt;=(AB17/AD17),Y17-SQRT((1-AF17)*AC17*AD17),""))))</f>
        <v>NA</v>
      </c>
      <c r="AK17" s="59">
        <f ca="1">IF(AE17=1, H17, IF(AE17=2, I17, IF(AE17=3, J17, IF(AE17=4, K17, IF(AE17=5, L17, IF(AE17=6, M17, IF(AE17=7, N17, IF(AE17=8, O17, IF(AE17=9, P17, IF(AE17=10, Q17, IF(AE17=11, R17, IF(AE17=12, S17, ""))))))))))))</f>
        <v>-2000</v>
      </c>
      <c r="AL17" s="58"/>
      <c r="AM17" s="64"/>
      <c r="AN17" s="164" t="s">
        <v>105</v>
      </c>
      <c r="AO17" s="137">
        <f>IF(AN17="Fixed value", AI17, IF(AN17="Uniform resample", AK17, IF(AN17="Triangle", AJ17, "")))</f>
        <v>-2000</v>
      </c>
      <c r="AP17" s="5"/>
      <c r="AU17" s="16">
        <v>11</v>
      </c>
      <c r="AV17" s="26">
        <v>604.73680000000002</v>
      </c>
      <c r="BJ17" s="102" t="s">
        <v>94</v>
      </c>
      <c r="BK17" s="130">
        <f>BK16+AV21</f>
        <v>5337.0709999999999</v>
      </c>
      <c r="BL17" s="130">
        <f t="shared" si="15"/>
        <v>-9935.7091</v>
      </c>
      <c r="BM17" s="130">
        <f>BM16+AV51</f>
        <v>6283.2871999999998</v>
      </c>
      <c r="BN17" s="130">
        <f t="shared" si="10"/>
        <v>2267.3471</v>
      </c>
      <c r="BO17" s="130">
        <f t="shared" si="16"/>
        <v>-6810.1768999999995</v>
      </c>
      <c r="BP17" s="130">
        <f t="shared" si="17"/>
        <v>-593.25399999999968</v>
      </c>
    </row>
    <row r="18" spans="3:68" x14ac:dyDescent="0.2">
      <c r="C18" s="142" t="s">
        <v>115</v>
      </c>
      <c r="D18" s="18"/>
      <c r="E18" s="18"/>
      <c r="F18" s="19"/>
      <c r="G18" s="171"/>
      <c r="H18" s="125"/>
      <c r="I18" s="125"/>
      <c r="J18" s="125"/>
      <c r="K18" s="125"/>
      <c r="L18" s="125"/>
      <c r="M18" s="125"/>
      <c r="N18" s="125"/>
      <c r="O18" s="125"/>
      <c r="P18" s="125"/>
      <c r="Q18" s="125"/>
      <c r="R18" s="125"/>
      <c r="S18" s="125"/>
      <c r="T18" s="33"/>
      <c r="U18" s="15"/>
      <c r="V18" s="59" t="str">
        <f t="shared" si="24"/>
        <v/>
      </c>
      <c r="W18" s="59" t="str">
        <f t="shared" si="25"/>
        <v/>
      </c>
      <c r="X18" s="59" t="str">
        <f>IF(SUM(H18:S18)=0, "", MIN(H18:S18))</f>
        <v/>
      </c>
      <c r="Y18" s="59" t="str">
        <f>IF(SUM(H18:S18)=0, "", MAX(H18:S18))</f>
        <v/>
      </c>
      <c r="Z18" s="23"/>
      <c r="AA18" s="24"/>
      <c r="AB18" s="59" t="str">
        <f>IF(ISERROR(V18-X18)=TRUE, "", V18-X18)</f>
        <v/>
      </c>
      <c r="AC18" s="59" t="str">
        <f>IF(ISERROR(Y18-V18)=TRUE, "", Y18-V18)</f>
        <v/>
      </c>
      <c r="AD18" s="59" t="str">
        <f t="shared" si="26"/>
        <v/>
      </c>
      <c r="AE18" s="172" t="str">
        <f ca="1">IF(SUM(H18:S18)=0, "", RANDBETWEEN(1, 12))</f>
        <v/>
      </c>
      <c r="AF18" s="173" t="str">
        <f t="shared" ca="1" si="27"/>
        <v/>
      </c>
      <c r="AG18" s="58"/>
      <c r="AH18" s="64"/>
      <c r="AI18" s="59" t="str">
        <f t="shared" si="28"/>
        <v/>
      </c>
      <c r="AJ18" s="22" t="str">
        <f>IF(SUM(H18:S18)=0, "", IF(ISERROR(AB18/AD18)=TRUE,"NA", IF(AF18&lt;(AB18/AD18),X18+SQRT(AF18*AB18*AD18),IF(AF18&gt;=(AB18/AD18),Y18-SQRT((1-AF18)*AC18*AD18),""))))</f>
        <v/>
      </c>
      <c r="AK18" s="59" t="str">
        <f ca="1">IF(AE18=1, H18, IF(AE18=2, I18, IF(AE18=3, J18, IF(AE18=4, K18, IF(AE18=5, L18, IF(AE18=6, M18, IF(AE18=7, N18, IF(AE18=8, O18, IF(AE18=9, P18, IF(AE18=10, Q18, IF(AE18=11, R18, IF(AE18=12, S18, ""))))))))))))</f>
        <v/>
      </c>
      <c r="AL18" s="58"/>
      <c r="AM18" s="64"/>
      <c r="AN18" s="165"/>
      <c r="AO18" s="137" t="str">
        <f>IF(AN18="Fixed value", AI18, IF(AN18="Uniform resample", AK18, IF(AN18="Triangle", AJ18, "")))</f>
        <v/>
      </c>
      <c r="AP18" s="5"/>
      <c r="AU18" s="16">
        <v>12</v>
      </c>
      <c r="AV18" s="26">
        <v>3374.172</v>
      </c>
      <c r="BJ18" s="102" t="s">
        <v>95</v>
      </c>
      <c r="BK18" s="130">
        <f>BK17+AV22</f>
        <v>6592.9341000000004</v>
      </c>
      <c r="BL18" s="130">
        <f t="shared" si="15"/>
        <v>-11305.768599999999</v>
      </c>
      <c r="BM18" s="130">
        <f>BM17+AV52</f>
        <v>2522.8095999999996</v>
      </c>
      <c r="BN18" s="130">
        <f t="shared" si="10"/>
        <v>2901.5045</v>
      </c>
      <c r="BO18" s="130">
        <f t="shared" si="16"/>
        <v>-5492.8119999999999</v>
      </c>
      <c r="BP18" s="130">
        <f t="shared" si="17"/>
        <v>-542.08369999999968</v>
      </c>
    </row>
    <row r="19" spans="3:68" x14ac:dyDescent="0.2">
      <c r="C19" s="178" t="s">
        <v>115</v>
      </c>
      <c r="D19" s="28"/>
      <c r="E19" s="28"/>
      <c r="F19" s="29"/>
      <c r="G19" s="30"/>
      <c r="H19" s="40"/>
      <c r="I19" s="40"/>
      <c r="J19" s="40"/>
      <c r="K19" s="40"/>
      <c r="L19" s="40"/>
      <c r="M19" s="40"/>
      <c r="N19" s="40"/>
      <c r="O19" s="40"/>
      <c r="P19" s="40"/>
      <c r="Q19" s="40"/>
      <c r="R19" s="40"/>
      <c r="S19" s="40"/>
      <c r="T19" s="176"/>
      <c r="U19" s="177"/>
      <c r="V19" s="34" t="str">
        <f t="shared" si="24"/>
        <v/>
      </c>
      <c r="W19" s="34" t="str">
        <f t="shared" si="25"/>
        <v/>
      </c>
      <c r="X19" s="34" t="str">
        <f>IF(SUM(H19:S19)=0, "", MIN(H19:S19))</f>
        <v/>
      </c>
      <c r="Y19" s="34" t="str">
        <f>IF(SUM(H19:S19)=0, "", MAX(H19:S19))</f>
        <v/>
      </c>
      <c r="Z19" s="31"/>
      <c r="AA19" s="32"/>
      <c r="AB19" s="34" t="str">
        <f>IF(ISERROR(V19-X19)=TRUE, "", V19-X19)</f>
        <v/>
      </c>
      <c r="AC19" s="34" t="str">
        <f>IF(ISERROR(Y19-V19)=TRUE, "", Y19-V19)</f>
        <v/>
      </c>
      <c r="AD19" s="34" t="str">
        <f t="shared" si="26"/>
        <v/>
      </c>
      <c r="AE19" s="150" t="str">
        <f ca="1">IF(SUM(H19:S19)=0, "", RANDBETWEEN(1, 12))</f>
        <v/>
      </c>
      <c r="AF19" s="151" t="str">
        <f t="shared" ca="1" si="27"/>
        <v/>
      </c>
      <c r="AG19" s="63"/>
      <c r="AH19" s="27"/>
      <c r="AI19" s="34" t="str">
        <f t="shared" si="28"/>
        <v/>
      </c>
      <c r="AJ19" s="179" t="str">
        <f>IF(SUM(H19:S19)=0, "", IF(ISERROR(AB19/AD19)=TRUE,"NA", IF(AF19&lt;(AB19/AD19),X19+SQRT(AF19*AB19*AD19),IF(AF19&gt;=(AB19/AD19),Y19-SQRT((1-AF19)*AC19*AD19),""))))</f>
        <v/>
      </c>
      <c r="AK19" s="34" t="str">
        <f ca="1">IF(AE19=1, H19, IF(AE19=2, I19, IF(AE19=3, J19, IF(AE19=4, K19, IF(AE19=5, L19, IF(AE19=6, M19, IF(AE19=7, N19, IF(AE19=8, O19, IF(AE19=9, P19, IF(AE19=10, Q19, IF(AE19=11, R19, IF(AE19=12, S19, ""))))))))))))</f>
        <v/>
      </c>
      <c r="AL19" s="63"/>
      <c r="AM19" s="27"/>
      <c r="AN19" s="166"/>
      <c r="AO19" s="169" t="str">
        <f>IF(AN19="Fixed value", AI19, IF(AN19="Uniform resample", AK19, IF(AN19="Triangle", AJ19, "")))</f>
        <v/>
      </c>
      <c r="AP19" s="5"/>
      <c r="AU19" s="16">
        <v>13</v>
      </c>
      <c r="AV19" s="26">
        <v>901.21479999999997</v>
      </c>
    </row>
    <row r="20" spans="3:68" x14ac:dyDescent="0.2">
      <c r="C20" s="71" t="s">
        <v>62</v>
      </c>
      <c r="D20" s="17"/>
      <c r="E20" s="18"/>
      <c r="F20" s="19"/>
      <c r="G20" s="20"/>
      <c r="H20" s="21">
        <f>SUM(H17:H19)</f>
        <v>-2000</v>
      </c>
      <c r="I20" s="21">
        <f t="shared" ref="I20:S20" si="29">SUM(I17:I19)</f>
        <v>-2000</v>
      </c>
      <c r="J20" s="21">
        <f t="shared" si="29"/>
        <v>-2000</v>
      </c>
      <c r="K20" s="21">
        <f t="shared" si="29"/>
        <v>-2000</v>
      </c>
      <c r="L20" s="21">
        <f t="shared" si="29"/>
        <v>-2000</v>
      </c>
      <c r="M20" s="21">
        <f t="shared" si="29"/>
        <v>-2000</v>
      </c>
      <c r="N20" s="21">
        <f t="shared" si="29"/>
        <v>-2000</v>
      </c>
      <c r="O20" s="21">
        <f t="shared" si="29"/>
        <v>-2000</v>
      </c>
      <c r="P20" s="21">
        <f t="shared" si="29"/>
        <v>-2000</v>
      </c>
      <c r="Q20" s="21">
        <f t="shared" si="29"/>
        <v>-2000</v>
      </c>
      <c r="R20" s="21">
        <f t="shared" si="29"/>
        <v>-2000</v>
      </c>
      <c r="S20" s="21">
        <f t="shared" si="29"/>
        <v>-2000</v>
      </c>
      <c r="T20" s="25"/>
      <c r="U20" s="15"/>
      <c r="V20" s="26">
        <f t="shared" si="24"/>
        <v>-2000</v>
      </c>
      <c r="W20" s="26">
        <f t="shared" si="25"/>
        <v>-2000</v>
      </c>
      <c r="X20" s="26">
        <f>IF(SUM(H20:S20)=0, "", MIN(H20:S20))</f>
        <v>-2000</v>
      </c>
      <c r="Y20" s="26">
        <f>IF(SUM(H20:S20)=0, "", MAX(H20:S20))</f>
        <v>-2000</v>
      </c>
      <c r="Z20" s="23"/>
      <c r="AA20" s="24"/>
      <c r="AB20" s="26">
        <f>IF(ISERROR(V20-X20)=TRUE, "", V20-X20)</f>
        <v>0</v>
      </c>
      <c r="AC20" s="26">
        <f>IF(ISERROR(Y20-V20)=TRUE, "", Y20-V20)</f>
        <v>0</v>
      </c>
      <c r="AD20" s="26">
        <f t="shared" si="26"/>
        <v>0</v>
      </c>
      <c r="AE20" s="148">
        <f ca="1">IF(SUM(H20:S20)=0, "", RANDBETWEEN(1, 12))</f>
        <v>4</v>
      </c>
      <c r="AF20" s="149">
        <f t="shared" ca="1" si="27"/>
        <v>0.48128626060703794</v>
      </c>
      <c r="AG20" s="58"/>
      <c r="AH20" s="16"/>
      <c r="AI20" s="26">
        <f t="shared" si="28"/>
        <v>-2000</v>
      </c>
      <c r="AJ20" s="21" t="str">
        <f>IF(SUM(H20:S20)=0, "", IF(ISERROR(AB20/AD20)=TRUE,"NA", IF(AF20&lt;(AB20/AD20),X20+SQRT(AF20*AB20*AD20),IF(AF20&gt;=(AB20/AD20),Y20-SQRT((1-AF20)*AC20*AD20),""))))</f>
        <v>NA</v>
      </c>
      <c r="AK20" s="26">
        <f ca="1">IF(AE20=1, H20, IF(AE20=2, I20, IF(AE20=3, J20, IF(AE20=4, K20, IF(AE20=5, L20, IF(AE20=6, M20, IF(AE20=7, N20, IF(AE20=8, O20, IF(AE20=9, P20, IF(AE20=10, Q20, IF(AE20=11, R20, IF(AE20=12, S20, ""))))))))))))</f>
        <v>-2000</v>
      </c>
      <c r="AL20" s="58"/>
      <c r="AM20" s="16"/>
      <c r="AN20" s="115"/>
      <c r="AO20" s="59">
        <f>SUM(AO17:AO19)</f>
        <v>-2000</v>
      </c>
      <c r="AP20" s="5"/>
      <c r="AU20" s="16">
        <v>14</v>
      </c>
      <c r="AV20" s="26">
        <v>3095.7157999999999</v>
      </c>
    </row>
    <row r="21" spans="3:68" x14ac:dyDescent="0.2">
      <c r="C21" s="102"/>
      <c r="D21" s="12"/>
      <c r="E21" s="13"/>
      <c r="F21" s="14"/>
      <c r="G21" s="12"/>
      <c r="H21" s="41"/>
      <c r="I21" s="41"/>
      <c r="J21" s="41"/>
      <c r="K21" s="41"/>
      <c r="L21" s="41"/>
      <c r="M21" s="41"/>
      <c r="N21" s="41"/>
      <c r="O21" s="41"/>
      <c r="P21" s="41"/>
      <c r="Q21" s="41"/>
      <c r="R21" s="41"/>
      <c r="S21" s="42"/>
      <c r="T21" s="45"/>
      <c r="U21" s="15"/>
      <c r="V21" s="26"/>
      <c r="W21" s="26"/>
      <c r="X21" s="26"/>
      <c r="Y21" s="26"/>
      <c r="Z21" s="43"/>
      <c r="AA21" s="44"/>
      <c r="AB21" s="26"/>
      <c r="AC21" s="26"/>
      <c r="AD21" s="26"/>
      <c r="AE21" s="148"/>
      <c r="AF21" s="149"/>
      <c r="AG21" s="58"/>
      <c r="AH21" s="16"/>
      <c r="AI21" s="26"/>
      <c r="AJ21" s="21"/>
      <c r="AK21" s="26"/>
      <c r="AL21" s="58"/>
      <c r="AM21" s="16"/>
      <c r="AN21" s="117"/>
      <c r="AO21" s="59"/>
      <c r="AP21" s="5"/>
      <c r="AU21" s="16">
        <v>15</v>
      </c>
      <c r="AV21" s="26">
        <v>-1062.5816</v>
      </c>
    </row>
    <row r="22" spans="3:68" x14ac:dyDescent="0.2">
      <c r="C22" s="103" t="s">
        <v>111</v>
      </c>
      <c r="D22" s="74"/>
      <c r="E22" s="75"/>
      <c r="F22" s="76"/>
      <c r="G22" s="74"/>
      <c r="H22" s="88"/>
      <c r="I22" s="88"/>
      <c r="J22" s="88"/>
      <c r="K22" s="88"/>
      <c r="L22" s="88"/>
      <c r="M22" s="88"/>
      <c r="N22" s="88"/>
      <c r="O22" s="88"/>
      <c r="P22" s="88"/>
      <c r="Q22" s="88"/>
      <c r="R22" s="88"/>
      <c r="S22" s="89"/>
      <c r="T22" s="91"/>
      <c r="U22" s="81"/>
      <c r="V22" s="87"/>
      <c r="W22" s="87"/>
      <c r="X22" s="87"/>
      <c r="Y22" s="87"/>
      <c r="Z22" s="90"/>
      <c r="AA22" s="89"/>
      <c r="AB22" s="87"/>
      <c r="AC22" s="87"/>
      <c r="AD22" s="87"/>
      <c r="AE22" s="152"/>
      <c r="AF22" s="153"/>
      <c r="AG22" s="94"/>
      <c r="AH22" s="82"/>
      <c r="AI22" s="87"/>
      <c r="AJ22" s="180"/>
      <c r="AK22" s="87"/>
      <c r="AL22" s="94"/>
      <c r="AM22" s="82"/>
      <c r="AN22" s="118"/>
      <c r="AO22" s="95"/>
      <c r="AP22" s="5"/>
      <c r="AU22" s="16">
        <v>16</v>
      </c>
      <c r="AV22" s="26">
        <v>1255.8631</v>
      </c>
    </row>
    <row r="23" spans="3:68" x14ac:dyDescent="0.2">
      <c r="C23" s="71" t="s">
        <v>33</v>
      </c>
      <c r="D23" s="17" t="s">
        <v>34</v>
      </c>
      <c r="E23" s="18" t="s">
        <v>3</v>
      </c>
      <c r="F23" s="19"/>
      <c r="G23" s="20"/>
      <c r="H23" s="138"/>
      <c r="I23" s="138"/>
      <c r="J23" s="138"/>
      <c r="K23" s="138"/>
      <c r="L23" s="138"/>
      <c r="M23" s="138"/>
      <c r="N23" s="138"/>
      <c r="O23" s="138"/>
      <c r="P23" s="138"/>
      <c r="Q23" s="138"/>
      <c r="R23" s="138"/>
      <c r="S23" s="138"/>
      <c r="T23" s="45"/>
      <c r="U23" s="15"/>
      <c r="V23" s="26" t="str">
        <f t="shared" ref="V23:V27" si="30">IF(ISERROR(MEDIAN(H23:S23))=TRUE, "", MEDIAN(H23:S23))</f>
        <v/>
      </c>
      <c r="W23" s="26" t="str">
        <f t="shared" ref="W23:W27" si="31">IF(ISERROR(AVERAGE(H23:S23))=TRUE, "", AVERAGE(H23:S23))</f>
        <v/>
      </c>
      <c r="X23" s="26" t="str">
        <f>IF(SUM(H23:S23)=0, "", MIN(H23:S23))</f>
        <v/>
      </c>
      <c r="Y23" s="26" t="str">
        <f>IF(SUM(H23:S23)=0, "", MAX(H23:S23))</f>
        <v/>
      </c>
      <c r="Z23" s="43"/>
      <c r="AA23" s="44"/>
      <c r="AB23" s="26" t="str">
        <f>IF(ISERROR(V23-X23)=TRUE, "", V23-X23)</f>
        <v/>
      </c>
      <c r="AC23" s="26" t="str">
        <f>IF(ISERROR(Y23-V23)=TRUE, "", Y23-V23)</f>
        <v/>
      </c>
      <c r="AD23" s="26" t="str">
        <f t="shared" ref="AD23:AD27" si="32">IF(ISERROR(Y23-X23)=TRUE, "", Y23-X23)</f>
        <v/>
      </c>
      <c r="AE23" s="148" t="str">
        <f ca="1">IF(SUM(H23:S23)=0, "", RANDBETWEEN(1, 12))</f>
        <v/>
      </c>
      <c r="AF23" s="149" t="str">
        <f t="shared" ref="AF23:AF27" ca="1" si="33">IF(SUM(H23:S23)=0, "", RAND())</f>
        <v/>
      </c>
      <c r="AG23" s="58"/>
      <c r="AH23" s="16"/>
      <c r="AI23" s="26" t="str">
        <f t="shared" ref="AI23:AI27" si="34">IF(SUM(H23:S23)=0, "", V23)</f>
        <v/>
      </c>
      <c r="AJ23" s="21" t="str">
        <f>IF(SUM(H23:S23)=0, "", IF(ISERROR(AB23/AD23)=TRUE,"NA", IF(AF23&lt;(AB23/AD23),X23+SQRT(AF23*AB23*AD23),IF(AF23&gt;=(AB23/AD23),Y23-SQRT((1-AF23)*AC23*AD23),""))))</f>
        <v/>
      </c>
      <c r="AK23" s="26" t="str">
        <f ca="1">IF(AE23=1, H23, IF(AE23=2, I23, IF(AE23=3, J23, IF(AE23=4, K23, IF(AE23=5, L23, IF(AE23=6, M23, IF(AE23=7, N23, IF(AE23=8, O23, IF(AE23=9, P23, IF(AE23=10, Q23, IF(AE23=11, R23, IF(AE23=12, S23, ""))))))))))))</f>
        <v/>
      </c>
      <c r="AL23" s="58"/>
      <c r="AM23" s="16"/>
      <c r="AN23" s="164" t="s">
        <v>105</v>
      </c>
      <c r="AO23" s="137" t="str">
        <f>IF(AN23="Fixed value", AI23, IF(AN23="Uniform resample", AK23, IF(AN23="Triangle", AJ23, "")))</f>
        <v/>
      </c>
      <c r="AP23" s="5"/>
      <c r="AU23" s="16">
        <v>17</v>
      </c>
      <c r="AV23" s="26">
        <v>-1188.277</v>
      </c>
    </row>
    <row r="24" spans="3:68" x14ac:dyDescent="0.2">
      <c r="C24" s="133" t="s">
        <v>58</v>
      </c>
      <c r="D24" s="52" t="s">
        <v>11</v>
      </c>
      <c r="E24" s="52" t="s">
        <v>3</v>
      </c>
      <c r="F24" s="53"/>
      <c r="G24" s="174"/>
      <c r="H24" s="140">
        <v>-635</v>
      </c>
      <c r="I24" s="140">
        <v>-635</v>
      </c>
      <c r="J24" s="140">
        <v>-735</v>
      </c>
      <c r="K24" s="140">
        <v>-635</v>
      </c>
      <c r="L24" s="140">
        <v>-635</v>
      </c>
      <c r="M24" s="140">
        <v>-635</v>
      </c>
      <c r="N24" s="140">
        <v>-835</v>
      </c>
      <c r="O24" s="140">
        <v>-635</v>
      </c>
      <c r="P24" s="140">
        <v>-635</v>
      </c>
      <c r="Q24" s="140">
        <v>-920</v>
      </c>
      <c r="R24" s="140">
        <v>-635</v>
      </c>
      <c r="S24" s="140">
        <v>-635</v>
      </c>
      <c r="T24" s="33"/>
      <c r="U24" s="15"/>
      <c r="V24" s="59">
        <f t="shared" si="30"/>
        <v>-635</v>
      </c>
      <c r="W24" s="59">
        <f t="shared" si="31"/>
        <v>-683.75</v>
      </c>
      <c r="X24" s="59">
        <f>IF(SUM(H24:S24)=0, "", MIN(H24:S24))</f>
        <v>-920</v>
      </c>
      <c r="Y24" s="59">
        <f>IF(SUM(H24:S24)=0, "", MAX(H24:S24))</f>
        <v>-635</v>
      </c>
      <c r="Z24" s="56"/>
      <c r="AA24" s="57"/>
      <c r="AB24" s="59">
        <f>IF(ISERROR(V24-X24)=TRUE, "", V24-X24)</f>
        <v>285</v>
      </c>
      <c r="AC24" s="59">
        <f>IF(ISERROR(Y24-V24)=TRUE, "", Y24-V24)</f>
        <v>0</v>
      </c>
      <c r="AD24" s="59">
        <f t="shared" si="32"/>
        <v>285</v>
      </c>
      <c r="AE24" s="172">
        <f ca="1">IF(SUM(H24:S24)=0, "", RANDBETWEEN(1, 12))</f>
        <v>12</v>
      </c>
      <c r="AF24" s="173">
        <f t="shared" ca="1" si="33"/>
        <v>0.4831629071407495</v>
      </c>
      <c r="AG24" s="58"/>
      <c r="AH24" s="64"/>
      <c r="AI24" s="59">
        <f t="shared" si="34"/>
        <v>-635</v>
      </c>
      <c r="AJ24" s="22">
        <f ca="1">IF(SUM(H24:S24)=0, "", IF(ISERROR(AB24/AD24)=TRUE,"NA", IF(AF24&lt;(AB24/AD24),X24+SQRT(AF24*AB24*AD24),IF(AF24&gt;=(AB24/AD24),Y24-SQRT((1-AF24)*AC24*AD24),""))))</f>
        <v>-721.89672609341517</v>
      </c>
      <c r="AK24" s="59">
        <f ca="1">IF(AE24=1, H24, IF(AE24=2, I24, IF(AE24=3, J24, IF(AE24=4, K24, IF(AE24=5, L24, IF(AE24=6, M24, IF(AE24=7, N24, IF(AE24=8, O24, IF(AE24=9, P24, IF(AE24=10, Q24, IF(AE24=11, R24, IF(AE24=12, S24, ""))))))))))))</f>
        <v>-635</v>
      </c>
      <c r="AL24" s="58"/>
      <c r="AM24" s="64"/>
      <c r="AN24" s="165" t="s">
        <v>57</v>
      </c>
      <c r="AO24" s="137">
        <f ca="1">IF(AN24="Fixed value", AI24, IF(AN24="Uniform resample", AK24, IF(AN24="Triangle", AJ24, "")))</f>
        <v>-721.89672609341517</v>
      </c>
      <c r="AP24" s="5"/>
      <c r="AU24" s="16">
        <v>18</v>
      </c>
      <c r="AV24" s="26">
        <v>-2431.4340999999999</v>
      </c>
      <c r="BN24" s="3"/>
    </row>
    <row r="25" spans="3:68" x14ac:dyDescent="0.2">
      <c r="C25" s="142" t="s">
        <v>115</v>
      </c>
      <c r="D25" s="52"/>
      <c r="E25" s="52"/>
      <c r="F25" s="53"/>
      <c r="G25" s="174"/>
      <c r="H25" s="140"/>
      <c r="I25" s="140"/>
      <c r="J25" s="140"/>
      <c r="K25" s="140"/>
      <c r="L25" s="140"/>
      <c r="M25" s="140"/>
      <c r="N25" s="140"/>
      <c r="O25" s="140"/>
      <c r="P25" s="140"/>
      <c r="Q25" s="140"/>
      <c r="R25" s="140"/>
      <c r="S25" s="140"/>
      <c r="T25" s="33"/>
      <c r="U25" s="15"/>
      <c r="V25" s="59" t="str">
        <f t="shared" si="30"/>
        <v/>
      </c>
      <c r="W25" s="59" t="str">
        <f t="shared" si="31"/>
        <v/>
      </c>
      <c r="X25" s="59" t="str">
        <f>IF(SUM(H25:S25)=0, "", MIN(H25:S25))</f>
        <v/>
      </c>
      <c r="Y25" s="59" t="str">
        <f>IF(SUM(H25:S25)=0, "", MAX(H25:S25))</f>
        <v/>
      </c>
      <c r="Z25" s="56"/>
      <c r="AA25" s="57"/>
      <c r="AB25" s="59" t="str">
        <f>IF(ISERROR(V25-X25)=TRUE, "", V25-X25)</f>
        <v/>
      </c>
      <c r="AC25" s="59" t="str">
        <f>IF(ISERROR(Y25-V25)=TRUE, "", Y25-V25)</f>
        <v/>
      </c>
      <c r="AD25" s="59" t="str">
        <f t="shared" si="32"/>
        <v/>
      </c>
      <c r="AE25" s="172" t="str">
        <f ca="1">IF(SUM(H25:S25)=0, "", RANDBETWEEN(1, 12))</f>
        <v/>
      </c>
      <c r="AF25" s="173" t="str">
        <f t="shared" ca="1" si="33"/>
        <v/>
      </c>
      <c r="AG25" s="58"/>
      <c r="AH25" s="64"/>
      <c r="AI25" s="59" t="str">
        <f t="shared" si="34"/>
        <v/>
      </c>
      <c r="AJ25" s="22" t="str">
        <f>IF(SUM(H25:S25)=0, "", IF(ISERROR(AB25/AD25)=TRUE,"NA", IF(AF25&lt;(AB25/AD25),X25+SQRT(AF25*AB25*AD25),IF(AF25&gt;=(AB25/AD25),Y25-SQRT((1-AF25)*AC25*AD25),""))))</f>
        <v/>
      </c>
      <c r="AK25" s="59" t="str">
        <f ca="1">IF(AE25=1, H25, IF(AE25=2, I25, IF(AE25=3, J25, IF(AE25=4, K25, IF(AE25=5, L25, IF(AE25=6, M25, IF(AE25=7, N25, IF(AE25=8, O25, IF(AE25=9, P25, IF(AE25=10, Q25, IF(AE25=11, R25, IF(AE25=12, S25, ""))))))))))))</f>
        <v/>
      </c>
      <c r="AL25" s="58"/>
      <c r="AM25" s="64"/>
      <c r="AN25" s="165"/>
      <c r="AO25" s="137" t="str">
        <f>IF(AN25="Fixed value", AI25, IF(AN25="Uniform resample", AK25, IF(AN25="Triangle", AJ25, "")))</f>
        <v/>
      </c>
      <c r="AP25" s="5"/>
      <c r="AU25" s="16">
        <v>19</v>
      </c>
      <c r="AV25" s="26">
        <v>2070.1233999999999</v>
      </c>
      <c r="BN25" s="3"/>
    </row>
    <row r="26" spans="3:68" x14ac:dyDescent="0.2">
      <c r="C26" s="178" t="s">
        <v>115</v>
      </c>
      <c r="D26" s="46"/>
      <c r="E26" s="46"/>
      <c r="F26" s="47"/>
      <c r="G26" s="48"/>
      <c r="H26" s="139"/>
      <c r="I26" s="139"/>
      <c r="J26" s="139"/>
      <c r="K26" s="139"/>
      <c r="L26" s="139"/>
      <c r="M26" s="139"/>
      <c r="N26" s="139"/>
      <c r="O26" s="139"/>
      <c r="P26" s="139"/>
      <c r="Q26" s="139"/>
      <c r="R26" s="139"/>
      <c r="S26" s="139"/>
      <c r="T26" s="176"/>
      <c r="U26" s="177"/>
      <c r="V26" s="34" t="str">
        <f t="shared" si="30"/>
        <v/>
      </c>
      <c r="W26" s="34" t="str">
        <f t="shared" si="31"/>
        <v/>
      </c>
      <c r="X26" s="34" t="str">
        <f>IF(SUM(H26:S26)=0, "", MIN(H26:S26))</f>
        <v/>
      </c>
      <c r="Y26" s="34" t="str">
        <f>IF(SUM(H26:S26)=0, "", MAX(H26:S26))</f>
        <v/>
      </c>
      <c r="Z26" s="49"/>
      <c r="AA26" s="50"/>
      <c r="AB26" s="34" t="str">
        <f>IF(ISERROR(V26-X26)=TRUE, "", V26-X26)</f>
        <v/>
      </c>
      <c r="AC26" s="34" t="str">
        <f>IF(ISERROR(Y26-V26)=TRUE, "", Y26-V26)</f>
        <v/>
      </c>
      <c r="AD26" s="34" t="str">
        <f t="shared" si="32"/>
        <v/>
      </c>
      <c r="AE26" s="150" t="str">
        <f ca="1">IF(SUM(H26:S26)=0, "", RANDBETWEEN(1, 12))</f>
        <v/>
      </c>
      <c r="AF26" s="151" t="str">
        <f t="shared" ca="1" si="33"/>
        <v/>
      </c>
      <c r="AG26" s="63"/>
      <c r="AH26" s="27"/>
      <c r="AI26" s="34" t="str">
        <f t="shared" si="34"/>
        <v/>
      </c>
      <c r="AJ26" s="179" t="str">
        <f>IF(SUM(H26:S26)=0, "", IF(ISERROR(AB26/AD26)=TRUE,"NA", IF(AF26&lt;(AB26/AD26),X26+SQRT(AF26*AB26*AD26),IF(AF26&gt;=(AB26/AD26),Y26-SQRT((1-AF26)*AC26*AD26),""))))</f>
        <v/>
      </c>
      <c r="AK26" s="34" t="str">
        <f ca="1">IF(AE26=1, H26, IF(AE26=2, I26, IF(AE26=3, J26, IF(AE26=4, K26, IF(AE26=5, L26, IF(AE26=6, M26, IF(AE26=7, N26, IF(AE26=8, O26, IF(AE26=9, P26, IF(AE26=10, Q26, IF(AE26=11, R26, IF(AE26=12, S26, ""))))))))))))</f>
        <v/>
      </c>
      <c r="AL26" s="63"/>
      <c r="AM26" s="27"/>
      <c r="AN26" s="166"/>
      <c r="AO26" s="169" t="str">
        <f>IF(AN26="Fixed value", AI26, IF(AN26="Uniform resample", AK26, IF(AN26="Triangle", AJ26, "")))</f>
        <v/>
      </c>
      <c r="AP26" s="5"/>
      <c r="AU26" s="16">
        <v>20</v>
      </c>
      <c r="AV26" s="26">
        <v>-11.6082</v>
      </c>
      <c r="BN26" s="3"/>
    </row>
    <row r="27" spans="3:68" x14ac:dyDescent="0.2">
      <c r="C27" s="71" t="s">
        <v>37</v>
      </c>
      <c r="D27" s="51"/>
      <c r="E27" s="52"/>
      <c r="F27" s="53"/>
      <c r="G27" s="54"/>
      <c r="H27" s="55">
        <f>SUM(H23:H26)</f>
        <v>-635</v>
      </c>
      <c r="I27" s="55">
        <f t="shared" ref="I27:S27" si="35">SUM(I23:I26)</f>
        <v>-635</v>
      </c>
      <c r="J27" s="55">
        <f t="shared" si="35"/>
        <v>-735</v>
      </c>
      <c r="K27" s="55">
        <f t="shared" si="35"/>
        <v>-635</v>
      </c>
      <c r="L27" s="55">
        <f t="shared" si="35"/>
        <v>-635</v>
      </c>
      <c r="M27" s="55">
        <f t="shared" si="35"/>
        <v>-635</v>
      </c>
      <c r="N27" s="55">
        <f t="shared" si="35"/>
        <v>-835</v>
      </c>
      <c r="O27" s="55">
        <f t="shared" si="35"/>
        <v>-635</v>
      </c>
      <c r="P27" s="55">
        <f t="shared" si="35"/>
        <v>-635</v>
      </c>
      <c r="Q27" s="55">
        <f t="shared" si="35"/>
        <v>-920</v>
      </c>
      <c r="R27" s="55">
        <f t="shared" si="35"/>
        <v>-635</v>
      </c>
      <c r="S27" s="55">
        <f t="shared" si="35"/>
        <v>-635</v>
      </c>
      <c r="T27" s="25"/>
      <c r="U27" s="15"/>
      <c r="V27" s="26">
        <f t="shared" si="30"/>
        <v>-635</v>
      </c>
      <c r="W27" s="26">
        <f t="shared" si="31"/>
        <v>-683.75</v>
      </c>
      <c r="X27" s="26">
        <f>IF(SUM(H27:S27)=0, "", MIN(H27:S27))</f>
        <v>-920</v>
      </c>
      <c r="Y27" s="26">
        <f>IF(SUM(H27:S27)=0, "", MAX(H27:S27))</f>
        <v>-635</v>
      </c>
      <c r="Z27" s="56"/>
      <c r="AA27" s="57"/>
      <c r="AB27" s="26">
        <f>IF(ISERROR(V27-X27)=TRUE, "", V27-X27)</f>
        <v>285</v>
      </c>
      <c r="AC27" s="26">
        <f>IF(ISERROR(Y27-V27)=TRUE, "", Y27-V27)</f>
        <v>0</v>
      </c>
      <c r="AD27" s="26">
        <f t="shared" si="32"/>
        <v>285</v>
      </c>
      <c r="AE27" s="148">
        <f ca="1">IF(SUM(H27:S27)=0, "", RANDBETWEEN(1, 12))</f>
        <v>5</v>
      </c>
      <c r="AF27" s="149">
        <f t="shared" ca="1" si="33"/>
        <v>0.60798950916094752</v>
      </c>
      <c r="AG27" s="58"/>
      <c r="AH27" s="16"/>
      <c r="AI27" s="26">
        <f t="shared" si="34"/>
        <v>-635</v>
      </c>
      <c r="AJ27" s="21">
        <f ca="1">IF(SUM(H27:S27)=0, "", IF(ISERROR(AB27/AD27)=TRUE,"NA", IF(AF27&lt;(AB27/AD27),X27+SQRT(AF27*AB27*AD27),IF(AF27&gt;=(AB27/AD27),Y27-SQRT((1-AF27)*AC27*AD27),""))))</f>
        <v>-697.77500617257749</v>
      </c>
      <c r="AK27" s="26">
        <f ca="1">IF(AE27=1, H27, IF(AE27=2, I27, IF(AE27=3, J27, IF(AE27=4, K27, IF(AE27=5, L27, IF(AE27=6, M27, IF(AE27=7, N27, IF(AE27=8, O27, IF(AE27=9, P27, IF(AE27=10, Q27, IF(AE27=11, R27, IF(AE27=12, S27, ""))))))))))))</f>
        <v>-635</v>
      </c>
      <c r="AL27" s="58"/>
      <c r="AM27" s="16"/>
      <c r="AN27" s="104"/>
      <c r="AO27" s="170">
        <f ca="1">SUM(AO23:AO26)</f>
        <v>-721.89672609341517</v>
      </c>
      <c r="AP27" s="5"/>
      <c r="AU27" s="16">
        <v>21</v>
      </c>
      <c r="AV27" s="26">
        <v>-1058.5063</v>
      </c>
      <c r="BO27" s="3"/>
    </row>
    <row r="28" spans="3:68" x14ac:dyDescent="0.2">
      <c r="C28" s="102"/>
      <c r="D28" s="12"/>
      <c r="E28" s="13"/>
      <c r="F28" s="14"/>
      <c r="G28" s="12"/>
      <c r="H28" s="41"/>
      <c r="I28" s="41"/>
      <c r="J28" s="41"/>
      <c r="K28" s="41"/>
      <c r="L28" s="41"/>
      <c r="M28" s="41"/>
      <c r="N28" s="41"/>
      <c r="O28" s="41"/>
      <c r="P28" s="41"/>
      <c r="Q28" s="41"/>
      <c r="R28" s="41"/>
      <c r="S28" s="42"/>
      <c r="T28" s="45"/>
      <c r="U28" s="15"/>
      <c r="V28" s="26"/>
      <c r="W28" s="26"/>
      <c r="X28" s="26"/>
      <c r="Y28" s="26"/>
      <c r="Z28" s="43"/>
      <c r="AA28" s="44"/>
      <c r="AB28" s="26"/>
      <c r="AC28" s="26"/>
      <c r="AD28" s="26"/>
      <c r="AE28" s="148"/>
      <c r="AF28" s="149"/>
      <c r="AG28" s="58"/>
      <c r="AH28" s="16"/>
      <c r="AI28" s="26"/>
      <c r="AJ28" s="21"/>
      <c r="AK28" s="26"/>
      <c r="AL28" s="58"/>
      <c r="AM28" s="16"/>
      <c r="AN28" s="117"/>
      <c r="AO28" s="59"/>
      <c r="AP28" s="5"/>
      <c r="AU28" s="16">
        <v>22</v>
      </c>
      <c r="AV28" s="26">
        <v>-3342.5082000000002</v>
      </c>
    </row>
    <row r="29" spans="3:68" x14ac:dyDescent="0.2">
      <c r="C29" s="103" t="s">
        <v>112</v>
      </c>
      <c r="D29" s="74"/>
      <c r="E29" s="75"/>
      <c r="F29" s="76"/>
      <c r="G29" s="74"/>
      <c r="H29" s="88"/>
      <c r="I29" s="88"/>
      <c r="J29" s="88"/>
      <c r="K29" s="88"/>
      <c r="L29" s="88"/>
      <c r="M29" s="88"/>
      <c r="N29" s="88"/>
      <c r="O29" s="88"/>
      <c r="P29" s="88"/>
      <c r="Q29" s="88"/>
      <c r="R29" s="88"/>
      <c r="S29" s="89"/>
      <c r="T29" s="91"/>
      <c r="U29" s="81"/>
      <c r="V29" s="87"/>
      <c r="W29" s="87"/>
      <c r="X29" s="87"/>
      <c r="Y29" s="87"/>
      <c r="Z29" s="90"/>
      <c r="AA29" s="89"/>
      <c r="AB29" s="87"/>
      <c r="AC29" s="87"/>
      <c r="AD29" s="87"/>
      <c r="AE29" s="152"/>
      <c r="AF29" s="153"/>
      <c r="AG29" s="94"/>
      <c r="AH29" s="82"/>
      <c r="AI29" s="87"/>
      <c r="AJ29" s="180"/>
      <c r="AK29" s="87"/>
      <c r="AL29" s="94"/>
      <c r="AM29" s="82"/>
      <c r="AN29" s="118"/>
      <c r="AO29" s="95"/>
      <c r="AP29" s="5"/>
      <c r="AU29" s="16">
        <v>23</v>
      </c>
      <c r="AV29" s="26">
        <v>613.46979999999996</v>
      </c>
    </row>
    <row r="30" spans="3:68" x14ac:dyDescent="0.2">
      <c r="C30" s="71" t="s">
        <v>5</v>
      </c>
      <c r="D30" s="51" t="s">
        <v>2</v>
      </c>
      <c r="E30" s="52" t="s">
        <v>3</v>
      </c>
      <c r="F30" s="53"/>
      <c r="G30" s="54"/>
      <c r="H30" s="140">
        <v>-446.21</v>
      </c>
      <c r="I30" s="140">
        <v>-288.17</v>
      </c>
      <c r="J30" s="140">
        <v>-300</v>
      </c>
      <c r="K30" s="140">
        <v>-300</v>
      </c>
      <c r="L30" s="140">
        <v>-446.21</v>
      </c>
      <c r="M30" s="140">
        <v>0</v>
      </c>
      <c r="N30" s="140">
        <v>-288.17</v>
      </c>
      <c r="O30" s="140">
        <v>-300</v>
      </c>
      <c r="P30" s="140">
        <v>-300</v>
      </c>
      <c r="Q30" s="140">
        <v>-300</v>
      </c>
      <c r="R30" s="140">
        <v>-300</v>
      </c>
      <c r="S30" s="140">
        <v>-300</v>
      </c>
      <c r="T30" s="33"/>
      <c r="U30" s="15"/>
      <c r="V30" s="26">
        <f t="shared" ref="V30:V39" si="36">IF(ISERROR(MEDIAN(H30:S30))=TRUE, "", MEDIAN(H30:S30))</f>
        <v>-300</v>
      </c>
      <c r="W30" s="26">
        <f t="shared" ref="W30:W39" si="37">IF(ISERROR(AVERAGE(H30:S30))=TRUE, "", AVERAGE(H30:S30))</f>
        <v>-297.3966666666667</v>
      </c>
      <c r="X30" s="26">
        <f t="shared" ref="X30:X39" si="38">IF(SUM(H30:S30)=0, "", MIN(H30:S30))</f>
        <v>-446.21</v>
      </c>
      <c r="Y30" s="26">
        <f t="shared" ref="Y30:Y39" si="39">IF(SUM(H30:S30)=0, "", MAX(H30:S30))</f>
        <v>0</v>
      </c>
      <c r="Z30" s="56"/>
      <c r="AA30" s="57"/>
      <c r="AB30" s="26">
        <f t="shared" ref="AB30:AB39" si="40">IF(ISERROR(V30-X30)=TRUE, "", V30-X30)</f>
        <v>146.20999999999998</v>
      </c>
      <c r="AC30" s="26">
        <f t="shared" ref="AC30:AC39" si="41">IF(ISERROR(Y30-V30)=TRUE, "", Y30-V30)</f>
        <v>300</v>
      </c>
      <c r="AD30" s="26">
        <f t="shared" ref="AD30:AD39" si="42">IF(ISERROR(Y30-X30)=TRUE, "", Y30-X30)</f>
        <v>446.21</v>
      </c>
      <c r="AE30" s="148">
        <f t="shared" ref="AE30:AE39" ca="1" si="43">IF(SUM(H30:S30)=0, "", RANDBETWEEN(1, 12))</f>
        <v>5</v>
      </c>
      <c r="AF30" s="149">
        <f t="shared" ref="AF30:AF39" ca="1" si="44">IF(SUM(H30:S30)=0, "", RAND())</f>
        <v>0.72083318020617237</v>
      </c>
      <c r="AG30" s="58"/>
      <c r="AH30" s="16"/>
      <c r="AI30" s="26">
        <f t="shared" ref="AI30:AI39" si="45">IF(SUM(H30:S30)=0, "", V30)</f>
        <v>-300</v>
      </c>
      <c r="AJ30" s="21">
        <f t="shared" ref="AJ30:AJ39" ca="1" si="46">IF(SUM(H30:S30)=0, "", IF(ISERROR(AB30/AD30)=TRUE,"NA", IF(AF30&lt;(AB30/AD30),X30+SQRT(AF30*AB30*AD30),IF(AF30&gt;=(AB30/AD30),Y30-SQRT((1-AF30)*AC30*AD30),""))))</f>
        <v>-193.31349667848116</v>
      </c>
      <c r="AK30" s="26">
        <f t="shared" ref="AK30:AK39" ca="1" si="47">IF(AE30=1, H30, IF(AE30=2, I30, IF(AE30=3, J30, IF(AE30=4, K30, IF(AE30=5, L30, IF(AE30=6, M30, IF(AE30=7, N30, IF(AE30=8, O30, IF(AE30=9, P30, IF(AE30=10, Q30, IF(AE30=11, R30, IF(AE30=12, S30, ""))))))))))))</f>
        <v>-446.21</v>
      </c>
      <c r="AL30" s="58"/>
      <c r="AM30" s="16"/>
      <c r="AN30" s="164" t="s">
        <v>105</v>
      </c>
      <c r="AO30" s="167">
        <f t="shared" ref="AO30:AO38" si="48">IF(AN30="Fixed value", AI30, IF(AN30="Uniform resample", AK30, IF(AN30="Triangle", AJ30, "")))</f>
        <v>-300</v>
      </c>
      <c r="AP30" s="5"/>
      <c r="AU30" s="16">
        <v>24</v>
      </c>
      <c r="AV30" s="26">
        <v>665.07090000000005</v>
      </c>
    </row>
    <row r="31" spans="3:68" x14ac:dyDescent="0.2">
      <c r="C31" s="71" t="s">
        <v>4</v>
      </c>
      <c r="D31" s="51" t="s">
        <v>2</v>
      </c>
      <c r="E31" s="52" t="s">
        <v>3</v>
      </c>
      <c r="F31" s="53"/>
      <c r="G31" s="54"/>
      <c r="H31" s="140">
        <v>-393.2</v>
      </c>
      <c r="I31" s="140">
        <v>-375.82</v>
      </c>
      <c r="J31" s="140">
        <v>-273.25</v>
      </c>
      <c r="K31" s="140">
        <v>-375.25</v>
      </c>
      <c r="L31" s="140">
        <v>-393.2</v>
      </c>
      <c r="M31" s="140">
        <v>-368.25</v>
      </c>
      <c r="N31" s="140">
        <v>-375.82</v>
      </c>
      <c r="O31" s="140">
        <v>-273.25</v>
      </c>
      <c r="P31" s="140">
        <v>-375.25</v>
      </c>
      <c r="Q31" s="140">
        <v>-375.25</v>
      </c>
      <c r="R31" s="140">
        <v>-378.4</v>
      </c>
      <c r="S31" s="140">
        <v>-375.25</v>
      </c>
      <c r="T31" s="33"/>
      <c r="U31" s="15"/>
      <c r="V31" s="26">
        <f t="shared" si="36"/>
        <v>-375.25</v>
      </c>
      <c r="W31" s="26">
        <f t="shared" si="37"/>
        <v>-361.01583333333338</v>
      </c>
      <c r="X31" s="26">
        <f t="shared" si="38"/>
        <v>-393.2</v>
      </c>
      <c r="Y31" s="26">
        <f t="shared" si="39"/>
        <v>-273.25</v>
      </c>
      <c r="Z31" s="56"/>
      <c r="AA31" s="57"/>
      <c r="AB31" s="26">
        <f t="shared" si="40"/>
        <v>17.949999999999989</v>
      </c>
      <c r="AC31" s="26">
        <f t="shared" si="41"/>
        <v>102</v>
      </c>
      <c r="AD31" s="26">
        <f t="shared" si="42"/>
        <v>119.94999999999999</v>
      </c>
      <c r="AE31" s="148">
        <f t="shared" ca="1" si="43"/>
        <v>11</v>
      </c>
      <c r="AF31" s="149">
        <f t="shared" ca="1" si="44"/>
        <v>0.60517157393452281</v>
      </c>
      <c r="AG31" s="58"/>
      <c r="AH31" s="16"/>
      <c r="AI31" s="26">
        <f t="shared" si="45"/>
        <v>-375.25</v>
      </c>
      <c r="AJ31" s="21">
        <f t="shared" ca="1" si="46"/>
        <v>-342.75313885047569</v>
      </c>
      <c r="AK31" s="26">
        <f t="shared" ca="1" si="47"/>
        <v>-378.4</v>
      </c>
      <c r="AL31" s="58"/>
      <c r="AM31" s="16"/>
      <c r="AN31" s="164" t="s">
        <v>105</v>
      </c>
      <c r="AO31" s="167">
        <f t="shared" si="48"/>
        <v>-375.25</v>
      </c>
      <c r="AP31" s="5"/>
      <c r="AU31" s="16">
        <v>25</v>
      </c>
      <c r="AV31" s="26">
        <v>-338.78309999999999</v>
      </c>
    </row>
    <row r="32" spans="3:68" x14ac:dyDescent="0.2">
      <c r="C32" s="71" t="s">
        <v>9</v>
      </c>
      <c r="D32" s="51" t="s">
        <v>2</v>
      </c>
      <c r="E32" s="52" t="s">
        <v>3</v>
      </c>
      <c r="F32" s="53"/>
      <c r="G32" s="54"/>
      <c r="H32" s="140">
        <v>0</v>
      </c>
      <c r="I32" s="140">
        <v>-112.56</v>
      </c>
      <c r="J32" s="140">
        <v>-113.32</v>
      </c>
      <c r="K32" s="140">
        <v>-113.37</v>
      </c>
      <c r="L32" s="140">
        <v>0</v>
      </c>
      <c r="M32" s="140">
        <v>-112.61</v>
      </c>
      <c r="N32" s="140">
        <v>-112.56</v>
      </c>
      <c r="O32" s="140">
        <v>-113.32</v>
      </c>
      <c r="P32" s="140">
        <v>-113.37</v>
      </c>
      <c r="Q32" s="140">
        <v>-113.37</v>
      </c>
      <c r="R32" s="140">
        <v>0</v>
      </c>
      <c r="S32" s="140">
        <v>-226.74</v>
      </c>
      <c r="T32" s="33"/>
      <c r="U32" s="15"/>
      <c r="V32" s="26">
        <f t="shared" si="36"/>
        <v>-112.965</v>
      </c>
      <c r="W32" s="26">
        <f t="shared" si="37"/>
        <v>-94.268333333333331</v>
      </c>
      <c r="X32" s="26">
        <f t="shared" si="38"/>
        <v>-226.74</v>
      </c>
      <c r="Y32" s="26">
        <f t="shared" si="39"/>
        <v>0</v>
      </c>
      <c r="Z32" s="56"/>
      <c r="AA32" s="57"/>
      <c r="AB32" s="26">
        <f t="shared" si="40"/>
        <v>113.77500000000001</v>
      </c>
      <c r="AC32" s="26">
        <f>IF(ISERROR(Y32-V32)=TRUE, "", Y32-V32)</f>
        <v>112.965</v>
      </c>
      <c r="AD32" s="26">
        <f t="shared" si="42"/>
        <v>226.74</v>
      </c>
      <c r="AE32" s="148">
        <f t="shared" ca="1" si="43"/>
        <v>6</v>
      </c>
      <c r="AF32" s="149">
        <f t="shared" ca="1" si="44"/>
        <v>0.70896773254964129</v>
      </c>
      <c r="AG32" s="58"/>
      <c r="AH32" s="16"/>
      <c r="AI32" s="26">
        <f t="shared" si="45"/>
        <v>-112.965</v>
      </c>
      <c r="AJ32" s="21">
        <f t="shared" ca="1" si="46"/>
        <v>-86.338916841596998</v>
      </c>
      <c r="AK32" s="26">
        <f ca="1">IF(AE32=1, H32, IF(AE32=2, I32, IF(AE32=3, J32, IF(AE32=4, K32, IF(AE32=5, L32, IF(AE32=6, M32, IF(AE32=7, N32, IF(AE32=8, O32, IF(AE32=9, P32, IF(AE32=10, Q32, IF(AE32=11, R32, IF(AE32=12, S32, ""))))))))))))</f>
        <v>-112.61</v>
      </c>
      <c r="AL32" s="58"/>
      <c r="AM32" s="16"/>
      <c r="AN32" s="164" t="s">
        <v>105</v>
      </c>
      <c r="AO32" s="167">
        <f t="shared" si="48"/>
        <v>-112.965</v>
      </c>
      <c r="AP32" s="5"/>
      <c r="AU32" s="16">
        <v>26</v>
      </c>
      <c r="AV32" s="26">
        <v>399.44029999999998</v>
      </c>
    </row>
    <row r="33" spans="3:48" x14ac:dyDescent="0.2">
      <c r="C33" s="71" t="s">
        <v>63</v>
      </c>
      <c r="D33" s="51" t="s">
        <v>2</v>
      </c>
      <c r="E33" s="52" t="s">
        <v>3</v>
      </c>
      <c r="F33" s="53"/>
      <c r="G33" s="54"/>
      <c r="H33" s="140">
        <v>-210.75</v>
      </c>
      <c r="I33" s="140">
        <v>-74</v>
      </c>
      <c r="J33" s="140">
        <v>-74</v>
      </c>
      <c r="K33" s="140">
        <v>-74</v>
      </c>
      <c r="L33" s="140">
        <v>-210.75</v>
      </c>
      <c r="M33" s="140">
        <v>-74</v>
      </c>
      <c r="N33" s="140">
        <v>-74</v>
      </c>
      <c r="O33" s="140">
        <v>-74</v>
      </c>
      <c r="P33" s="140">
        <v>-74</v>
      </c>
      <c r="Q33" s="140">
        <v>-74</v>
      </c>
      <c r="R33" s="140">
        <v>-74</v>
      </c>
      <c r="S33" s="140">
        <v>-74</v>
      </c>
      <c r="T33" s="33"/>
      <c r="U33" s="15"/>
      <c r="V33" s="26">
        <f t="shared" si="36"/>
        <v>-74</v>
      </c>
      <c r="W33" s="26">
        <f t="shared" si="37"/>
        <v>-96.791666666666671</v>
      </c>
      <c r="X33" s="26">
        <f t="shared" si="38"/>
        <v>-210.75</v>
      </c>
      <c r="Y33" s="26">
        <f t="shared" si="39"/>
        <v>-74</v>
      </c>
      <c r="Z33" s="56"/>
      <c r="AA33" s="57"/>
      <c r="AB33" s="26">
        <f t="shared" si="40"/>
        <v>136.75</v>
      </c>
      <c r="AC33" s="26">
        <f t="shared" si="41"/>
        <v>0</v>
      </c>
      <c r="AD33" s="26">
        <f t="shared" si="42"/>
        <v>136.75</v>
      </c>
      <c r="AE33" s="148">
        <f t="shared" ca="1" si="43"/>
        <v>11</v>
      </c>
      <c r="AF33" s="149">
        <f t="shared" ca="1" si="44"/>
        <v>0.68082630018553192</v>
      </c>
      <c r="AG33" s="58"/>
      <c r="AH33" s="16"/>
      <c r="AI33" s="26">
        <f t="shared" si="45"/>
        <v>-74</v>
      </c>
      <c r="AJ33" s="21">
        <f t="shared" ca="1" si="46"/>
        <v>-97.914567718011114</v>
      </c>
      <c r="AK33" s="26">
        <f t="shared" ca="1" si="47"/>
        <v>-74</v>
      </c>
      <c r="AL33" s="58"/>
      <c r="AM33" s="16"/>
      <c r="AN33" s="164" t="s">
        <v>105</v>
      </c>
      <c r="AO33" s="167">
        <f t="shared" si="48"/>
        <v>-74</v>
      </c>
      <c r="AP33" s="5"/>
      <c r="AU33" s="16">
        <v>27</v>
      </c>
      <c r="AV33" s="26">
        <v>-1500.8815</v>
      </c>
    </row>
    <row r="34" spans="3:48" x14ac:dyDescent="0.2">
      <c r="C34" s="71" t="s">
        <v>64</v>
      </c>
      <c r="D34" s="51" t="s">
        <v>2</v>
      </c>
      <c r="E34" s="52" t="s">
        <v>3</v>
      </c>
      <c r="F34" s="53"/>
      <c r="G34" s="54"/>
      <c r="H34" s="140">
        <v>0</v>
      </c>
      <c r="I34" s="140">
        <v>-25.94</v>
      </c>
      <c r="J34" s="140">
        <v>-25.94</v>
      </c>
      <c r="K34" s="140">
        <v>-25.94</v>
      </c>
      <c r="L34" s="140">
        <v>0</v>
      </c>
      <c r="M34" s="140">
        <v>-25.94</v>
      </c>
      <c r="N34" s="140">
        <v>-25.94</v>
      </c>
      <c r="O34" s="140">
        <v>-25.94</v>
      </c>
      <c r="P34" s="140">
        <v>-25.94</v>
      </c>
      <c r="Q34" s="140">
        <v>-25.94</v>
      </c>
      <c r="R34" s="140">
        <v>-25.94</v>
      </c>
      <c r="S34" s="140">
        <v>-25.94</v>
      </c>
      <c r="T34" s="33"/>
      <c r="U34" s="15"/>
      <c r="V34" s="26">
        <f t="shared" si="36"/>
        <v>-25.94</v>
      </c>
      <c r="W34" s="26">
        <f t="shared" si="37"/>
        <v>-21.616666666666671</v>
      </c>
      <c r="X34" s="26">
        <f t="shared" si="38"/>
        <v>-25.94</v>
      </c>
      <c r="Y34" s="26">
        <f t="shared" si="39"/>
        <v>0</v>
      </c>
      <c r="Z34" s="56"/>
      <c r="AA34" s="57"/>
      <c r="AB34" s="26">
        <f t="shared" si="40"/>
        <v>0</v>
      </c>
      <c r="AC34" s="26">
        <f t="shared" si="41"/>
        <v>25.94</v>
      </c>
      <c r="AD34" s="26">
        <f t="shared" si="42"/>
        <v>25.94</v>
      </c>
      <c r="AE34" s="148">
        <f t="shared" ca="1" si="43"/>
        <v>2</v>
      </c>
      <c r="AF34" s="149">
        <f t="shared" ca="1" si="44"/>
        <v>0.73274534703598693</v>
      </c>
      <c r="AG34" s="58"/>
      <c r="AH34" s="16"/>
      <c r="AI34" s="26">
        <f t="shared" si="45"/>
        <v>-25.94</v>
      </c>
      <c r="AJ34" s="21">
        <f t="shared" ca="1" si="46"/>
        <v>-13.410118306829951</v>
      </c>
      <c r="AK34" s="26">
        <f t="shared" ca="1" si="47"/>
        <v>-25.94</v>
      </c>
      <c r="AL34" s="58"/>
      <c r="AM34" s="16"/>
      <c r="AN34" s="164" t="s">
        <v>105</v>
      </c>
      <c r="AO34" s="167">
        <f t="shared" si="48"/>
        <v>-25.94</v>
      </c>
      <c r="AP34" s="5"/>
      <c r="AU34" s="16">
        <v>28</v>
      </c>
      <c r="AV34" s="26">
        <v>-2030.4483</v>
      </c>
    </row>
    <row r="35" spans="3:48" x14ac:dyDescent="0.2">
      <c r="C35" s="71" t="s">
        <v>8</v>
      </c>
      <c r="D35" s="51" t="s">
        <v>2</v>
      </c>
      <c r="E35" s="52" t="s">
        <v>7</v>
      </c>
      <c r="F35" s="53"/>
      <c r="G35" s="54"/>
      <c r="H35" s="140">
        <v>-14.26</v>
      </c>
      <c r="I35" s="140">
        <v>-14.26</v>
      </c>
      <c r="J35" s="140">
        <v>-7.12</v>
      </c>
      <c r="K35" s="140">
        <v>-7.12</v>
      </c>
      <c r="L35" s="140">
        <v>-14.26</v>
      </c>
      <c r="M35" s="140">
        <v>-14.26</v>
      </c>
      <c r="N35" s="140">
        <v>-14.26</v>
      </c>
      <c r="O35" s="140">
        <v>-7.12</v>
      </c>
      <c r="P35" s="140">
        <v>-7.12</v>
      </c>
      <c r="Q35" s="140">
        <v>-7.12</v>
      </c>
      <c r="R35" s="140">
        <v>-6.49</v>
      </c>
      <c r="S35" s="140">
        <v>-6.49</v>
      </c>
      <c r="T35" s="33"/>
      <c r="U35" s="15"/>
      <c r="V35" s="26">
        <f t="shared" si="36"/>
        <v>-7.12</v>
      </c>
      <c r="W35" s="26">
        <f t="shared" si="37"/>
        <v>-9.99</v>
      </c>
      <c r="X35" s="26">
        <f t="shared" si="38"/>
        <v>-14.26</v>
      </c>
      <c r="Y35" s="26">
        <f t="shared" si="39"/>
        <v>-6.49</v>
      </c>
      <c r="Z35" s="56"/>
      <c r="AA35" s="57"/>
      <c r="AB35" s="26">
        <f t="shared" si="40"/>
        <v>7.14</v>
      </c>
      <c r="AC35" s="26">
        <f t="shared" si="41"/>
        <v>0.62999999999999989</v>
      </c>
      <c r="AD35" s="26">
        <f t="shared" si="42"/>
        <v>7.77</v>
      </c>
      <c r="AE35" s="148">
        <f t="shared" ca="1" si="43"/>
        <v>10</v>
      </c>
      <c r="AF35" s="149">
        <f t="shared" ca="1" si="44"/>
        <v>0.10767780653823167</v>
      </c>
      <c r="AG35" s="58"/>
      <c r="AH35" s="16"/>
      <c r="AI35" s="26">
        <f t="shared" si="45"/>
        <v>-7.12</v>
      </c>
      <c r="AJ35" s="21">
        <f t="shared" ca="1" si="46"/>
        <v>-11.815878927801098</v>
      </c>
      <c r="AK35" s="26">
        <f t="shared" ca="1" si="47"/>
        <v>-7.12</v>
      </c>
      <c r="AL35" s="58"/>
      <c r="AM35" s="16"/>
      <c r="AN35" s="164" t="s">
        <v>105</v>
      </c>
      <c r="AO35" s="167">
        <f t="shared" si="48"/>
        <v>-7.12</v>
      </c>
      <c r="AP35" s="5"/>
      <c r="AU35" s="16">
        <v>29</v>
      </c>
      <c r="AV35" s="26">
        <v>277.14839999999998</v>
      </c>
    </row>
    <row r="36" spans="3:48" x14ac:dyDescent="0.2">
      <c r="C36" s="133" t="s">
        <v>6</v>
      </c>
      <c r="D36" s="52" t="s">
        <v>2</v>
      </c>
      <c r="E36" s="52" t="s">
        <v>7</v>
      </c>
      <c r="F36" s="53"/>
      <c r="G36" s="174"/>
      <c r="H36" s="140">
        <v>0</v>
      </c>
      <c r="I36" s="140">
        <v>-5.38</v>
      </c>
      <c r="J36" s="140">
        <v>-5.38</v>
      </c>
      <c r="K36" s="140">
        <v>-5.38</v>
      </c>
      <c r="L36" s="140">
        <v>0</v>
      </c>
      <c r="M36" s="140">
        <v>-5.38</v>
      </c>
      <c r="N36" s="140">
        <v>-5.38</v>
      </c>
      <c r="O36" s="140">
        <v>-5.38</v>
      </c>
      <c r="P36" s="140">
        <v>-5.38</v>
      </c>
      <c r="Q36" s="140">
        <v>-7.5</v>
      </c>
      <c r="R36" s="140">
        <v>-7.5</v>
      </c>
      <c r="S36" s="140">
        <v>0</v>
      </c>
      <c r="T36" s="33"/>
      <c r="U36" s="15"/>
      <c r="V36" s="59">
        <f t="shared" si="36"/>
        <v>-5.38</v>
      </c>
      <c r="W36" s="59">
        <f t="shared" si="37"/>
        <v>-4.3883333333333336</v>
      </c>
      <c r="X36" s="59">
        <f t="shared" si="38"/>
        <v>-7.5</v>
      </c>
      <c r="Y36" s="59">
        <f t="shared" si="39"/>
        <v>0</v>
      </c>
      <c r="Z36" s="56"/>
      <c r="AA36" s="57"/>
      <c r="AB36" s="59">
        <f t="shared" si="40"/>
        <v>2.12</v>
      </c>
      <c r="AC36" s="59">
        <f t="shared" si="41"/>
        <v>5.38</v>
      </c>
      <c r="AD36" s="59">
        <f t="shared" si="42"/>
        <v>7.5</v>
      </c>
      <c r="AE36" s="172">
        <f t="shared" ca="1" si="43"/>
        <v>4</v>
      </c>
      <c r="AF36" s="173">
        <f t="shared" ca="1" si="44"/>
        <v>0.17834637297889278</v>
      </c>
      <c r="AG36" s="58"/>
      <c r="AH36" s="64"/>
      <c r="AI36" s="59">
        <f t="shared" si="45"/>
        <v>-5.38</v>
      </c>
      <c r="AJ36" s="22">
        <f t="shared" ca="1" si="46"/>
        <v>-5.8160441423943459</v>
      </c>
      <c r="AK36" s="59">
        <f t="shared" ca="1" si="47"/>
        <v>-5.38</v>
      </c>
      <c r="AL36" s="58"/>
      <c r="AM36" s="64"/>
      <c r="AN36" s="164" t="s">
        <v>105</v>
      </c>
      <c r="AO36" s="167">
        <f t="shared" si="48"/>
        <v>-5.38</v>
      </c>
      <c r="AP36" s="5"/>
      <c r="AU36" s="16">
        <v>30</v>
      </c>
      <c r="AV36" s="26">
        <v>-1370.0595000000001</v>
      </c>
    </row>
    <row r="37" spans="3:48" x14ac:dyDescent="0.2">
      <c r="C37" s="142" t="s">
        <v>115</v>
      </c>
      <c r="D37" s="52"/>
      <c r="E37" s="52"/>
      <c r="F37" s="53"/>
      <c r="G37" s="174"/>
      <c r="H37" s="140"/>
      <c r="I37" s="140"/>
      <c r="J37" s="140"/>
      <c r="K37" s="140"/>
      <c r="L37" s="140"/>
      <c r="M37" s="140"/>
      <c r="N37" s="140"/>
      <c r="O37" s="140"/>
      <c r="P37" s="140"/>
      <c r="Q37" s="140"/>
      <c r="R37" s="140"/>
      <c r="S37" s="140"/>
      <c r="T37" s="33"/>
      <c r="U37" s="15"/>
      <c r="V37" s="59" t="str">
        <f t="shared" si="36"/>
        <v/>
      </c>
      <c r="W37" s="59" t="str">
        <f t="shared" si="37"/>
        <v/>
      </c>
      <c r="X37" s="59" t="str">
        <f t="shared" si="38"/>
        <v/>
      </c>
      <c r="Y37" s="59" t="str">
        <f t="shared" si="39"/>
        <v/>
      </c>
      <c r="Z37" s="56"/>
      <c r="AA37" s="57"/>
      <c r="AB37" s="59" t="str">
        <f t="shared" si="40"/>
        <v/>
      </c>
      <c r="AC37" s="59" t="str">
        <f t="shared" si="41"/>
        <v/>
      </c>
      <c r="AD37" s="59" t="str">
        <f t="shared" si="42"/>
        <v/>
      </c>
      <c r="AE37" s="172" t="str">
        <f t="shared" ca="1" si="43"/>
        <v/>
      </c>
      <c r="AF37" s="173" t="str">
        <f t="shared" ca="1" si="44"/>
        <v/>
      </c>
      <c r="AG37" s="58"/>
      <c r="AH37" s="64"/>
      <c r="AI37" s="59" t="str">
        <f t="shared" si="45"/>
        <v/>
      </c>
      <c r="AJ37" s="22" t="str">
        <f t="shared" si="46"/>
        <v/>
      </c>
      <c r="AK37" s="59" t="str">
        <f t="shared" ca="1" si="47"/>
        <v/>
      </c>
      <c r="AL37" s="58"/>
      <c r="AM37" s="64"/>
      <c r="AN37" s="165" t="s">
        <v>57</v>
      </c>
      <c r="AO37" s="167" t="str">
        <f t="shared" si="48"/>
        <v/>
      </c>
      <c r="AP37" s="5"/>
      <c r="AU37" s="16">
        <v>31</v>
      </c>
      <c r="AV37" s="26">
        <v>900.49310000000003</v>
      </c>
    </row>
    <row r="38" spans="3:48" x14ac:dyDescent="0.2">
      <c r="C38" s="178" t="s">
        <v>115</v>
      </c>
      <c r="D38" s="46"/>
      <c r="E38" s="46"/>
      <c r="F38" s="47"/>
      <c r="G38" s="48"/>
      <c r="H38" s="139"/>
      <c r="I38" s="139"/>
      <c r="J38" s="139"/>
      <c r="K38" s="139"/>
      <c r="L38" s="139"/>
      <c r="M38" s="139"/>
      <c r="N38" s="139"/>
      <c r="O38" s="139"/>
      <c r="P38" s="139"/>
      <c r="Q38" s="139"/>
      <c r="R38" s="139"/>
      <c r="S38" s="139"/>
      <c r="T38" s="176"/>
      <c r="U38" s="177"/>
      <c r="V38" s="34" t="str">
        <f t="shared" si="36"/>
        <v/>
      </c>
      <c r="W38" s="34" t="str">
        <f t="shared" si="37"/>
        <v/>
      </c>
      <c r="X38" s="34" t="str">
        <f t="shared" si="38"/>
        <v/>
      </c>
      <c r="Y38" s="34" t="str">
        <f t="shared" si="39"/>
        <v/>
      </c>
      <c r="Z38" s="49"/>
      <c r="AA38" s="50"/>
      <c r="AB38" s="34" t="str">
        <f t="shared" si="40"/>
        <v/>
      </c>
      <c r="AC38" s="34" t="str">
        <f t="shared" si="41"/>
        <v/>
      </c>
      <c r="AD38" s="34" t="str">
        <f t="shared" si="42"/>
        <v/>
      </c>
      <c r="AE38" s="150" t="str">
        <f t="shared" ca="1" si="43"/>
        <v/>
      </c>
      <c r="AF38" s="151" t="str">
        <f t="shared" ca="1" si="44"/>
        <v/>
      </c>
      <c r="AG38" s="63"/>
      <c r="AH38" s="27"/>
      <c r="AI38" s="34" t="str">
        <f t="shared" si="45"/>
        <v/>
      </c>
      <c r="AJ38" s="179" t="str">
        <f t="shared" si="46"/>
        <v/>
      </c>
      <c r="AK38" s="34" t="str">
        <f t="shared" ca="1" si="47"/>
        <v/>
      </c>
      <c r="AL38" s="63"/>
      <c r="AM38" s="27"/>
      <c r="AN38" s="166"/>
      <c r="AO38" s="168" t="str">
        <f t="shared" si="48"/>
        <v/>
      </c>
      <c r="AP38" s="5"/>
      <c r="AU38" s="16">
        <v>32</v>
      </c>
      <c r="AV38" s="26">
        <v>790.11670000000004</v>
      </c>
    </row>
    <row r="39" spans="3:48" x14ac:dyDescent="0.2">
      <c r="C39" s="71" t="s">
        <v>36</v>
      </c>
      <c r="D39" s="51"/>
      <c r="E39" s="52"/>
      <c r="F39" s="53"/>
      <c r="G39" s="54"/>
      <c r="H39" s="55">
        <f>SUM(H30:H38)</f>
        <v>-1064.4199999999998</v>
      </c>
      <c r="I39" s="55">
        <f t="shared" ref="I39:S39" si="49">SUM(I30:I38)</f>
        <v>-896.13</v>
      </c>
      <c r="J39" s="55">
        <f t="shared" si="49"/>
        <v>-799.01</v>
      </c>
      <c r="K39" s="55">
        <f t="shared" si="49"/>
        <v>-901.06000000000006</v>
      </c>
      <c r="L39" s="55">
        <f t="shared" si="49"/>
        <v>-1064.4199999999998</v>
      </c>
      <c r="M39" s="55">
        <f t="shared" si="49"/>
        <v>-600.44000000000005</v>
      </c>
      <c r="N39" s="55">
        <f t="shared" si="49"/>
        <v>-896.13</v>
      </c>
      <c r="O39" s="55">
        <f t="shared" si="49"/>
        <v>-799.01</v>
      </c>
      <c r="P39" s="55">
        <f t="shared" si="49"/>
        <v>-901.06000000000006</v>
      </c>
      <c r="Q39" s="55">
        <f t="shared" si="49"/>
        <v>-903.18000000000006</v>
      </c>
      <c r="R39" s="55">
        <f t="shared" si="49"/>
        <v>-792.33</v>
      </c>
      <c r="S39" s="55">
        <f t="shared" si="49"/>
        <v>-1008.4200000000001</v>
      </c>
      <c r="T39" s="25"/>
      <c r="U39" s="15"/>
      <c r="V39" s="26">
        <f t="shared" si="36"/>
        <v>-898.59500000000003</v>
      </c>
      <c r="W39" s="26">
        <f t="shared" si="37"/>
        <v>-885.46750000000009</v>
      </c>
      <c r="X39" s="26">
        <f t="shared" si="38"/>
        <v>-1064.4199999999998</v>
      </c>
      <c r="Y39" s="26">
        <f t="shared" si="39"/>
        <v>-600.44000000000005</v>
      </c>
      <c r="Z39" s="56"/>
      <c r="AA39" s="57"/>
      <c r="AB39" s="26">
        <f t="shared" si="40"/>
        <v>165.82499999999982</v>
      </c>
      <c r="AC39" s="26">
        <f t="shared" si="41"/>
        <v>298.15499999999997</v>
      </c>
      <c r="AD39" s="26">
        <f t="shared" si="42"/>
        <v>463.97999999999979</v>
      </c>
      <c r="AE39" s="148">
        <f t="shared" ca="1" si="43"/>
        <v>7</v>
      </c>
      <c r="AF39" s="149">
        <f t="shared" ca="1" si="44"/>
        <v>0.4934371570849998</v>
      </c>
      <c r="AG39" s="58"/>
      <c r="AH39" s="16"/>
      <c r="AI39" s="26">
        <f t="shared" si="45"/>
        <v>-898.59500000000003</v>
      </c>
      <c r="AJ39" s="21">
        <f t="shared" ca="1" si="46"/>
        <v>-865.16035949340346</v>
      </c>
      <c r="AK39" s="26">
        <f t="shared" ca="1" si="47"/>
        <v>-896.13</v>
      </c>
      <c r="AL39" s="58"/>
      <c r="AM39" s="16"/>
      <c r="AN39" s="104"/>
      <c r="AO39" s="170">
        <f>SUM(AO30:AO38)</f>
        <v>-900.65500000000009</v>
      </c>
      <c r="AP39" s="5"/>
      <c r="AU39" s="16">
        <v>33</v>
      </c>
      <c r="AV39" s="26">
        <v>1329.8932</v>
      </c>
    </row>
    <row r="40" spans="3:48" x14ac:dyDescent="0.2">
      <c r="C40" s="71"/>
      <c r="D40" s="17"/>
      <c r="E40" s="18"/>
      <c r="F40" s="58"/>
      <c r="G40" s="16"/>
      <c r="H40" s="26"/>
      <c r="I40" s="26"/>
      <c r="J40" s="26"/>
      <c r="K40" s="26"/>
      <c r="L40" s="26"/>
      <c r="M40" s="26"/>
      <c r="N40" s="26"/>
      <c r="O40" s="26"/>
      <c r="P40" s="26"/>
      <c r="Q40" s="26"/>
      <c r="R40" s="26"/>
      <c r="S40" s="59"/>
      <c r="T40" s="62"/>
      <c r="U40" s="15"/>
      <c r="V40" s="26"/>
      <c r="W40" s="26"/>
      <c r="X40" s="26"/>
      <c r="Y40" s="26"/>
      <c r="Z40" s="60"/>
      <c r="AA40" s="61"/>
      <c r="AB40" s="26"/>
      <c r="AC40" s="26"/>
      <c r="AD40" s="26"/>
      <c r="AE40" s="148"/>
      <c r="AF40" s="149"/>
      <c r="AG40" s="58"/>
      <c r="AH40" s="16"/>
      <c r="AI40" s="26"/>
      <c r="AJ40" s="21"/>
      <c r="AK40" s="26"/>
      <c r="AL40" s="58"/>
      <c r="AM40" s="16"/>
      <c r="AN40" s="115"/>
      <c r="AO40" s="59"/>
      <c r="AP40" s="5"/>
      <c r="AU40" s="16">
        <v>34</v>
      </c>
      <c r="AV40" s="26">
        <v>-2208.0028000000002</v>
      </c>
    </row>
    <row r="41" spans="3:48" x14ac:dyDescent="0.2">
      <c r="C41" s="103" t="s">
        <v>104</v>
      </c>
      <c r="D41" s="92"/>
      <c r="E41" s="93"/>
      <c r="F41" s="94"/>
      <c r="G41" s="82"/>
      <c r="H41" s="87"/>
      <c r="I41" s="87"/>
      <c r="J41" s="87"/>
      <c r="K41" s="87"/>
      <c r="L41" s="87"/>
      <c r="M41" s="87"/>
      <c r="N41" s="87"/>
      <c r="O41" s="87"/>
      <c r="P41" s="87"/>
      <c r="Q41" s="87"/>
      <c r="R41" s="87"/>
      <c r="S41" s="95"/>
      <c r="T41" s="97"/>
      <c r="U41" s="81"/>
      <c r="V41" s="87"/>
      <c r="W41" s="87"/>
      <c r="X41" s="87"/>
      <c r="Y41" s="87"/>
      <c r="Z41" s="96"/>
      <c r="AA41" s="95"/>
      <c r="AB41" s="87"/>
      <c r="AC41" s="87"/>
      <c r="AD41" s="87"/>
      <c r="AE41" s="152"/>
      <c r="AF41" s="153"/>
      <c r="AG41" s="94"/>
      <c r="AH41" s="82"/>
      <c r="AI41" s="87"/>
      <c r="AJ41" s="180"/>
      <c r="AK41" s="87"/>
      <c r="AL41" s="94"/>
      <c r="AM41" s="82"/>
      <c r="AN41" s="119"/>
      <c r="AO41" s="95"/>
      <c r="AP41" s="5"/>
      <c r="AU41" s="16">
        <v>35</v>
      </c>
      <c r="AV41" s="26">
        <v>549.43129999999996</v>
      </c>
    </row>
    <row r="42" spans="3:48" x14ac:dyDescent="0.2">
      <c r="C42" s="71" t="s">
        <v>15</v>
      </c>
      <c r="D42" s="51" t="s">
        <v>11</v>
      </c>
      <c r="E42" s="52" t="s">
        <v>7</v>
      </c>
      <c r="F42" s="53"/>
      <c r="G42" s="54"/>
      <c r="H42" s="140">
        <v>-665.89</v>
      </c>
      <c r="I42" s="140">
        <v>-409.02</v>
      </c>
      <c r="J42" s="140">
        <v>-285.74</v>
      </c>
      <c r="K42" s="140">
        <v>-572.80999999999995</v>
      </c>
      <c r="L42" s="140">
        <v>-665.89</v>
      </c>
      <c r="M42" s="140">
        <v>-326.24</v>
      </c>
      <c r="N42" s="140">
        <v>-409.02</v>
      </c>
      <c r="O42" s="140">
        <v>-285.74</v>
      </c>
      <c r="P42" s="140">
        <v>-572.80999999999995</v>
      </c>
      <c r="Q42" s="140">
        <v>-224.18</v>
      </c>
      <c r="R42" s="140">
        <v>-269.98</v>
      </c>
      <c r="S42" s="140">
        <v>-110.93</v>
      </c>
      <c r="T42" s="33"/>
      <c r="U42" s="15"/>
      <c r="V42" s="26">
        <f t="shared" ref="V42:V49" si="50">IF(ISERROR(MEDIAN(H42:S42))=TRUE, "", MEDIAN(H42:S42))</f>
        <v>-367.63</v>
      </c>
      <c r="W42" s="26">
        <f t="shared" ref="W42:W49" si="51">IF(ISERROR(AVERAGE(H42:S42))=TRUE, "", AVERAGE(H42:S42))</f>
        <v>-399.85416666666669</v>
      </c>
      <c r="X42" s="26">
        <f t="shared" ref="X42:X49" si="52">IF(SUM(H42:S42)=0, "", MIN(H42:S42))</f>
        <v>-665.89</v>
      </c>
      <c r="Y42" s="26">
        <f t="shared" ref="Y42:Y49" si="53">IF(SUM(H42:S42)=0, "", MAX(H42:S42))</f>
        <v>-110.93</v>
      </c>
      <c r="Z42" s="56"/>
      <c r="AA42" s="57"/>
      <c r="AB42" s="26">
        <f t="shared" ref="AB42:AB49" si="54">IF(ISERROR(V42-X42)=TRUE, "", V42-X42)</f>
        <v>298.26</v>
      </c>
      <c r="AC42" s="26">
        <f t="shared" ref="AC42:AC49" si="55">IF(ISERROR(Y42-V42)=TRUE, "", Y42-V42)</f>
        <v>256.7</v>
      </c>
      <c r="AD42" s="26">
        <f t="shared" ref="AD42:AD49" si="56">IF(ISERROR(Y42-X42)=TRUE, "", Y42-X42)</f>
        <v>554.96</v>
      </c>
      <c r="AE42" s="148">
        <f t="shared" ref="AE42:AE49" ca="1" si="57">IF(SUM(H42:S42)=0, "", RANDBETWEEN(1, 12))</f>
        <v>6</v>
      </c>
      <c r="AF42" s="149">
        <f t="shared" ref="AF42:AF49" ca="1" si="58">IF(SUM(H42:S42)=0, "", RAND())</f>
        <v>0.19383140610737237</v>
      </c>
      <c r="AG42" s="154"/>
      <c r="AH42" s="155"/>
      <c r="AI42" s="26">
        <f t="shared" ref="AI42:AI49" si="59">IF(SUM(H42:S42)=0, "", V42)</f>
        <v>-367.63</v>
      </c>
      <c r="AJ42" s="21">
        <f t="shared" ref="AJ42:AJ49" ca="1" si="60">IF(SUM(H42:S42)=0, "", IF(ISERROR(AB42/AD42)=TRUE,"NA", IF(AF42&lt;(AB42/AD42),X42+SQRT(AF42*AB42*AD42),IF(AF42&gt;=(AB42/AD42),Y42-SQRT((1-AF42)*AC42*AD42),""))))</f>
        <v>-486.7715094922018</v>
      </c>
      <c r="AK42" s="26">
        <f t="shared" ref="AK42:AK49" ca="1" si="61">IF(AE42=1, H42, IF(AE42=2, I42, IF(AE42=3, J42, IF(AE42=4, K42, IF(AE42=5, L42, IF(AE42=6, M42, IF(AE42=7, N42, IF(AE42=8, O42, IF(AE42=9, P42, IF(AE42=10, Q42, IF(AE42=11, R42, IF(AE42=12, S42, ""))))))))))))</f>
        <v>-326.24</v>
      </c>
      <c r="AL42" s="154"/>
      <c r="AM42" s="155"/>
      <c r="AN42" s="165" t="s">
        <v>57</v>
      </c>
      <c r="AO42" s="167">
        <f t="shared" ref="AO42:AO48" ca="1" si="62">IF(AN42="Fixed value", AI42, IF(AN42="Uniform resample", AK42, IF(AN42="Triangle", AJ42, "")))</f>
        <v>-486.7715094922018</v>
      </c>
      <c r="AP42" s="5"/>
      <c r="AU42" s="16">
        <v>36</v>
      </c>
      <c r="AV42" s="26">
        <v>-513.92290000000003</v>
      </c>
    </row>
    <row r="43" spans="3:48" x14ac:dyDescent="0.2">
      <c r="C43" s="71" t="s">
        <v>27</v>
      </c>
      <c r="D43" s="51" t="s">
        <v>11</v>
      </c>
      <c r="E43" s="52" t="s">
        <v>7</v>
      </c>
      <c r="F43" s="53"/>
      <c r="G43" s="54"/>
      <c r="H43" s="140">
        <v>-302.81</v>
      </c>
      <c r="I43" s="140">
        <v>-221.39</v>
      </c>
      <c r="J43" s="140">
        <v>-477.21</v>
      </c>
      <c r="K43" s="140">
        <v>-333.69</v>
      </c>
      <c r="L43" s="140">
        <v>-302.81</v>
      </c>
      <c r="M43" s="140">
        <v>-239.57</v>
      </c>
      <c r="N43" s="140">
        <v>-221.39</v>
      </c>
      <c r="O43" s="140">
        <v>-477.21</v>
      </c>
      <c r="P43" s="140">
        <v>-333.69</v>
      </c>
      <c r="Q43" s="140">
        <v>-520.86</v>
      </c>
      <c r="R43" s="140">
        <v>-223.53</v>
      </c>
      <c r="S43" s="140">
        <v>-546.91</v>
      </c>
      <c r="T43" s="33"/>
      <c r="U43" s="15"/>
      <c r="V43" s="26">
        <f t="shared" si="50"/>
        <v>-318.25</v>
      </c>
      <c r="W43" s="26">
        <f t="shared" si="51"/>
        <v>-350.0891666666667</v>
      </c>
      <c r="X43" s="26">
        <f t="shared" si="52"/>
        <v>-546.91</v>
      </c>
      <c r="Y43" s="26">
        <f t="shared" si="53"/>
        <v>-221.39</v>
      </c>
      <c r="Z43" s="56"/>
      <c r="AA43" s="57"/>
      <c r="AB43" s="26">
        <f t="shared" si="54"/>
        <v>228.65999999999997</v>
      </c>
      <c r="AC43" s="26">
        <f t="shared" si="55"/>
        <v>96.860000000000014</v>
      </c>
      <c r="AD43" s="26">
        <f t="shared" si="56"/>
        <v>325.52</v>
      </c>
      <c r="AE43" s="148">
        <f t="shared" ca="1" si="57"/>
        <v>12</v>
      </c>
      <c r="AF43" s="149">
        <f t="shared" ca="1" si="58"/>
        <v>0.67961849751462577</v>
      </c>
      <c r="AG43" s="154"/>
      <c r="AH43" s="155"/>
      <c r="AI43" s="26">
        <f t="shared" si="59"/>
        <v>-318.25</v>
      </c>
      <c r="AJ43" s="21">
        <f t="shared" ca="1" si="60"/>
        <v>-321.99597720976942</v>
      </c>
      <c r="AK43" s="26">
        <f t="shared" ca="1" si="61"/>
        <v>-546.91</v>
      </c>
      <c r="AL43" s="154"/>
      <c r="AM43" s="155"/>
      <c r="AN43" s="165" t="s">
        <v>57</v>
      </c>
      <c r="AO43" s="167">
        <f t="shared" ca="1" si="62"/>
        <v>-321.99597720976942</v>
      </c>
      <c r="AP43" s="5"/>
      <c r="AU43" s="16">
        <v>37</v>
      </c>
      <c r="AV43" s="26">
        <v>2449.9106000000002</v>
      </c>
    </row>
    <row r="44" spans="3:48" x14ac:dyDescent="0.2">
      <c r="C44" s="71" t="s">
        <v>23</v>
      </c>
      <c r="D44" s="51" t="s">
        <v>11</v>
      </c>
      <c r="E44" s="52" t="s">
        <v>7</v>
      </c>
      <c r="F44" s="53"/>
      <c r="G44" s="54"/>
      <c r="H44" s="140">
        <v>-44.76</v>
      </c>
      <c r="I44" s="140">
        <v>-53.31</v>
      </c>
      <c r="J44" s="140">
        <v>-198.88</v>
      </c>
      <c r="K44" s="140">
        <v>-19.48</v>
      </c>
      <c r="L44" s="140">
        <v>-44.76</v>
      </c>
      <c r="M44" s="140">
        <v>-138.35</v>
      </c>
      <c r="N44" s="140">
        <v>-53.31</v>
      </c>
      <c r="O44" s="140">
        <v>-198.88</v>
      </c>
      <c r="P44" s="140">
        <v>-19.48</v>
      </c>
      <c r="Q44" s="140">
        <v>0</v>
      </c>
      <c r="R44" s="140">
        <v>0</v>
      </c>
      <c r="S44" s="140">
        <v>-97</v>
      </c>
      <c r="T44" s="33"/>
      <c r="U44" s="15"/>
      <c r="V44" s="26">
        <f t="shared" si="50"/>
        <v>-49.034999999999997</v>
      </c>
      <c r="W44" s="26">
        <f t="shared" si="51"/>
        <v>-72.350833333333327</v>
      </c>
      <c r="X44" s="26">
        <f t="shared" si="52"/>
        <v>-198.88</v>
      </c>
      <c r="Y44" s="26">
        <f t="shared" si="53"/>
        <v>0</v>
      </c>
      <c r="Z44" s="56"/>
      <c r="AA44" s="57"/>
      <c r="AB44" s="26">
        <f t="shared" si="54"/>
        <v>149.845</v>
      </c>
      <c r="AC44" s="26">
        <f t="shared" si="55"/>
        <v>49.034999999999997</v>
      </c>
      <c r="AD44" s="26">
        <f t="shared" si="56"/>
        <v>198.88</v>
      </c>
      <c r="AE44" s="148">
        <f t="shared" ca="1" si="57"/>
        <v>5</v>
      </c>
      <c r="AF44" s="149">
        <f t="shared" ca="1" si="58"/>
        <v>0.1209921027674381</v>
      </c>
      <c r="AG44" s="154"/>
      <c r="AH44" s="155"/>
      <c r="AI44" s="26">
        <f t="shared" si="59"/>
        <v>-49.034999999999997</v>
      </c>
      <c r="AJ44" s="21">
        <f t="shared" ca="1" si="60"/>
        <v>-138.83246334110396</v>
      </c>
      <c r="AK44" s="26">
        <f t="shared" ca="1" si="61"/>
        <v>-44.76</v>
      </c>
      <c r="AL44" s="154"/>
      <c r="AM44" s="155"/>
      <c r="AN44" s="165" t="s">
        <v>57</v>
      </c>
      <c r="AO44" s="167">
        <f t="shared" ca="1" si="62"/>
        <v>-138.83246334110396</v>
      </c>
      <c r="AP44" s="5"/>
      <c r="AU44" s="16">
        <v>38</v>
      </c>
      <c r="AV44" s="26">
        <v>906.1336</v>
      </c>
    </row>
    <row r="45" spans="3:48" x14ac:dyDescent="0.2">
      <c r="C45" s="71" t="s">
        <v>24</v>
      </c>
      <c r="D45" s="51" t="s">
        <v>11</v>
      </c>
      <c r="E45" s="52" t="s">
        <v>7</v>
      </c>
      <c r="F45" s="53"/>
      <c r="G45" s="54"/>
      <c r="H45" s="140">
        <v>-146</v>
      </c>
      <c r="I45" s="140">
        <v>-2194.2800000000002</v>
      </c>
      <c r="J45" s="140">
        <v>-40.840000000000003</v>
      </c>
      <c r="K45" s="140">
        <v>-74.98</v>
      </c>
      <c r="L45" s="140">
        <v>-146</v>
      </c>
      <c r="M45" s="140">
        <v>-196.85</v>
      </c>
      <c r="N45" s="140">
        <v>-2194.2800000000002</v>
      </c>
      <c r="O45" s="140">
        <v>-40.840000000000003</v>
      </c>
      <c r="P45" s="140">
        <v>-74.98</v>
      </c>
      <c r="Q45" s="140">
        <v>-53.55</v>
      </c>
      <c r="R45" s="140">
        <v>-148.05000000000001</v>
      </c>
      <c r="S45" s="140">
        <v>-264.25</v>
      </c>
      <c r="T45" s="33"/>
      <c r="U45" s="15"/>
      <c r="V45" s="26">
        <f t="shared" si="50"/>
        <v>-146</v>
      </c>
      <c r="W45" s="26">
        <f t="shared" si="51"/>
        <v>-464.57500000000005</v>
      </c>
      <c r="X45" s="26">
        <f t="shared" si="52"/>
        <v>-2194.2800000000002</v>
      </c>
      <c r="Y45" s="26">
        <f t="shared" si="53"/>
        <v>-40.840000000000003</v>
      </c>
      <c r="Z45" s="56"/>
      <c r="AA45" s="57"/>
      <c r="AB45" s="26">
        <f t="shared" si="54"/>
        <v>2048.2800000000002</v>
      </c>
      <c r="AC45" s="26">
        <f t="shared" si="55"/>
        <v>105.16</v>
      </c>
      <c r="AD45" s="26">
        <f t="shared" si="56"/>
        <v>2153.44</v>
      </c>
      <c r="AE45" s="148">
        <f t="shared" ca="1" si="57"/>
        <v>2</v>
      </c>
      <c r="AF45" s="149">
        <f t="shared" ca="1" si="58"/>
        <v>0.82164210197728638</v>
      </c>
      <c r="AG45" s="58"/>
      <c r="AH45" s="16"/>
      <c r="AI45" s="26">
        <f t="shared" si="59"/>
        <v>-146</v>
      </c>
      <c r="AJ45" s="21">
        <f t="shared" ca="1" si="60"/>
        <v>-290.56298043460993</v>
      </c>
      <c r="AK45" s="26">
        <f t="shared" ca="1" si="61"/>
        <v>-2194.2800000000002</v>
      </c>
      <c r="AL45" s="58"/>
      <c r="AM45" s="16"/>
      <c r="AN45" s="165" t="s">
        <v>109</v>
      </c>
      <c r="AO45" s="167">
        <f t="shared" ca="1" si="62"/>
        <v>-2194.2800000000002</v>
      </c>
      <c r="AP45" s="5"/>
      <c r="AU45" s="16">
        <v>39</v>
      </c>
      <c r="AV45" s="26">
        <v>339.06689999999998</v>
      </c>
    </row>
    <row r="46" spans="3:48" x14ac:dyDescent="0.2">
      <c r="C46" s="133" t="s">
        <v>12</v>
      </c>
      <c r="D46" s="52" t="s">
        <v>11</v>
      </c>
      <c r="E46" s="52" t="s">
        <v>3</v>
      </c>
      <c r="F46" s="53"/>
      <c r="G46" s="174"/>
      <c r="H46" s="140">
        <v>-79.349999999999994</v>
      </c>
      <c r="I46" s="140">
        <v>-185.67</v>
      </c>
      <c r="J46" s="140">
        <v>-357.1</v>
      </c>
      <c r="K46" s="140">
        <v>-103.07</v>
      </c>
      <c r="L46" s="140">
        <v>-79.349999999999994</v>
      </c>
      <c r="M46" s="140">
        <v>-40.76</v>
      </c>
      <c r="N46" s="140">
        <v>-185.67</v>
      </c>
      <c r="O46" s="140">
        <v>-357.1</v>
      </c>
      <c r="P46" s="140">
        <v>-103.07</v>
      </c>
      <c r="Q46" s="140">
        <v>-220.54</v>
      </c>
      <c r="R46" s="140">
        <v>-31.51</v>
      </c>
      <c r="S46" s="140">
        <v>-119.01</v>
      </c>
      <c r="T46" s="33"/>
      <c r="U46" s="15"/>
      <c r="V46" s="59">
        <f t="shared" si="50"/>
        <v>-111.03999999999999</v>
      </c>
      <c r="W46" s="59">
        <f t="shared" si="51"/>
        <v>-155.18333333333334</v>
      </c>
      <c r="X46" s="59">
        <f t="shared" si="52"/>
        <v>-357.1</v>
      </c>
      <c r="Y46" s="59">
        <f t="shared" si="53"/>
        <v>-31.51</v>
      </c>
      <c r="Z46" s="56"/>
      <c r="AA46" s="57"/>
      <c r="AB46" s="59">
        <f t="shared" si="54"/>
        <v>246.06000000000003</v>
      </c>
      <c r="AC46" s="59">
        <f t="shared" si="55"/>
        <v>79.529999999999987</v>
      </c>
      <c r="AD46" s="59">
        <f t="shared" si="56"/>
        <v>325.59000000000003</v>
      </c>
      <c r="AE46" s="172">
        <f t="shared" ca="1" si="57"/>
        <v>7</v>
      </c>
      <c r="AF46" s="173">
        <f t="shared" ca="1" si="58"/>
        <v>0.5839269904739478</v>
      </c>
      <c r="AG46" s="154"/>
      <c r="AH46" s="175"/>
      <c r="AI46" s="59">
        <f t="shared" si="59"/>
        <v>-111.03999999999999</v>
      </c>
      <c r="AJ46" s="22">
        <f t="shared" ca="1" si="60"/>
        <v>-140.8105612862264</v>
      </c>
      <c r="AK46" s="59">
        <f t="shared" ca="1" si="61"/>
        <v>-185.67</v>
      </c>
      <c r="AL46" s="154"/>
      <c r="AM46" s="175"/>
      <c r="AN46" s="165" t="s">
        <v>57</v>
      </c>
      <c r="AO46" s="167">
        <f t="shared" ca="1" si="62"/>
        <v>-140.8105612862264</v>
      </c>
      <c r="AP46" s="5"/>
      <c r="AU46" s="16">
        <v>40</v>
      </c>
      <c r="AV46" s="26">
        <v>247.7226</v>
      </c>
    </row>
    <row r="47" spans="3:48" x14ac:dyDescent="0.2">
      <c r="C47" s="142" t="s">
        <v>115</v>
      </c>
      <c r="D47" s="52"/>
      <c r="E47" s="52"/>
      <c r="F47" s="53"/>
      <c r="G47" s="174"/>
      <c r="H47" s="140"/>
      <c r="I47" s="140"/>
      <c r="J47" s="140"/>
      <c r="K47" s="140"/>
      <c r="L47" s="140"/>
      <c r="M47" s="140"/>
      <c r="N47" s="140"/>
      <c r="O47" s="140"/>
      <c r="P47" s="140"/>
      <c r="Q47" s="140"/>
      <c r="R47" s="140"/>
      <c r="S47" s="140"/>
      <c r="T47" s="33"/>
      <c r="U47" s="15"/>
      <c r="V47" s="59" t="str">
        <f t="shared" si="50"/>
        <v/>
      </c>
      <c r="W47" s="59" t="str">
        <f t="shared" si="51"/>
        <v/>
      </c>
      <c r="X47" s="59" t="str">
        <f t="shared" si="52"/>
        <v/>
      </c>
      <c r="Y47" s="59" t="str">
        <f t="shared" si="53"/>
        <v/>
      </c>
      <c r="Z47" s="56"/>
      <c r="AA47" s="57"/>
      <c r="AB47" s="59" t="str">
        <f t="shared" si="54"/>
        <v/>
      </c>
      <c r="AC47" s="59" t="str">
        <f t="shared" si="55"/>
        <v/>
      </c>
      <c r="AD47" s="59" t="str">
        <f t="shared" si="56"/>
        <v/>
      </c>
      <c r="AE47" s="172" t="str">
        <f t="shared" ca="1" si="57"/>
        <v/>
      </c>
      <c r="AF47" s="173" t="str">
        <f t="shared" ca="1" si="58"/>
        <v/>
      </c>
      <c r="AG47" s="154"/>
      <c r="AH47" s="175"/>
      <c r="AI47" s="59" t="str">
        <f t="shared" si="59"/>
        <v/>
      </c>
      <c r="AJ47" s="22" t="str">
        <f t="shared" si="60"/>
        <v/>
      </c>
      <c r="AK47" s="59" t="str">
        <f t="shared" ca="1" si="61"/>
        <v/>
      </c>
      <c r="AL47" s="154"/>
      <c r="AM47" s="175"/>
      <c r="AN47" s="165"/>
      <c r="AO47" s="167" t="str">
        <f t="shared" si="62"/>
        <v/>
      </c>
      <c r="AP47" s="5"/>
      <c r="AU47" s="16">
        <v>41</v>
      </c>
      <c r="AV47" s="26">
        <v>-82.021900000000002</v>
      </c>
    </row>
    <row r="48" spans="3:48" x14ac:dyDescent="0.2">
      <c r="C48" s="178" t="s">
        <v>115</v>
      </c>
      <c r="D48" s="46"/>
      <c r="E48" s="46"/>
      <c r="F48" s="47"/>
      <c r="G48" s="48"/>
      <c r="H48" s="139"/>
      <c r="I48" s="139"/>
      <c r="J48" s="139"/>
      <c r="K48" s="139"/>
      <c r="L48" s="139"/>
      <c r="M48" s="139"/>
      <c r="N48" s="139"/>
      <c r="O48" s="139"/>
      <c r="P48" s="139"/>
      <c r="Q48" s="139"/>
      <c r="R48" s="139"/>
      <c r="S48" s="139"/>
      <c r="T48" s="176"/>
      <c r="U48" s="177"/>
      <c r="V48" s="34" t="str">
        <f t="shared" si="50"/>
        <v/>
      </c>
      <c r="W48" s="34" t="str">
        <f t="shared" si="51"/>
        <v/>
      </c>
      <c r="X48" s="34" t="str">
        <f t="shared" si="52"/>
        <v/>
      </c>
      <c r="Y48" s="34" t="str">
        <f t="shared" si="53"/>
        <v/>
      </c>
      <c r="Z48" s="49"/>
      <c r="AA48" s="50"/>
      <c r="AB48" s="34" t="str">
        <f t="shared" si="54"/>
        <v/>
      </c>
      <c r="AC48" s="34" t="str">
        <f t="shared" si="55"/>
        <v/>
      </c>
      <c r="AD48" s="34" t="str">
        <f t="shared" si="56"/>
        <v/>
      </c>
      <c r="AE48" s="150" t="str">
        <f t="shared" ca="1" si="57"/>
        <v/>
      </c>
      <c r="AF48" s="151" t="str">
        <f t="shared" ca="1" si="58"/>
        <v/>
      </c>
      <c r="AG48" s="156"/>
      <c r="AH48" s="157"/>
      <c r="AI48" s="34" t="str">
        <f t="shared" si="59"/>
        <v/>
      </c>
      <c r="AJ48" s="179" t="str">
        <f t="shared" si="60"/>
        <v/>
      </c>
      <c r="AK48" s="34" t="str">
        <f t="shared" ca="1" si="61"/>
        <v/>
      </c>
      <c r="AL48" s="156"/>
      <c r="AM48" s="157"/>
      <c r="AN48" s="166"/>
      <c r="AO48" s="168" t="str">
        <f t="shared" si="62"/>
        <v/>
      </c>
      <c r="AP48" s="5"/>
      <c r="AU48" s="16">
        <v>42</v>
      </c>
      <c r="AV48" s="26">
        <v>712.16079999999999</v>
      </c>
    </row>
    <row r="49" spans="3:48" x14ac:dyDescent="0.2">
      <c r="C49" s="71" t="s">
        <v>38</v>
      </c>
      <c r="D49" s="51"/>
      <c r="E49" s="52"/>
      <c r="F49" s="53"/>
      <c r="G49" s="54"/>
      <c r="H49" s="55">
        <f>SUM(H42:H48)</f>
        <v>-1238.81</v>
      </c>
      <c r="I49" s="55">
        <f t="shared" ref="I49:S49" si="63">SUM(I42:I48)</f>
        <v>-3063.67</v>
      </c>
      <c r="J49" s="55">
        <f t="shared" si="63"/>
        <v>-1359.77</v>
      </c>
      <c r="K49" s="55">
        <f t="shared" si="63"/>
        <v>-1104.03</v>
      </c>
      <c r="L49" s="55">
        <f t="shared" si="63"/>
        <v>-1238.81</v>
      </c>
      <c r="M49" s="55">
        <f t="shared" si="63"/>
        <v>-941.77</v>
      </c>
      <c r="N49" s="55">
        <f t="shared" si="63"/>
        <v>-3063.67</v>
      </c>
      <c r="O49" s="55">
        <f t="shared" si="63"/>
        <v>-1359.77</v>
      </c>
      <c r="P49" s="55">
        <f t="shared" si="63"/>
        <v>-1104.03</v>
      </c>
      <c r="Q49" s="55">
        <f t="shared" si="63"/>
        <v>-1019.1299999999999</v>
      </c>
      <c r="R49" s="55">
        <f t="shared" si="63"/>
        <v>-673.06999999999994</v>
      </c>
      <c r="S49" s="55">
        <f t="shared" si="63"/>
        <v>-1138.0999999999999</v>
      </c>
      <c r="T49" s="25"/>
      <c r="U49" s="15"/>
      <c r="V49" s="26">
        <f t="shared" si="50"/>
        <v>-1188.4549999999999</v>
      </c>
      <c r="W49" s="26">
        <f t="shared" si="51"/>
        <v>-1442.0525</v>
      </c>
      <c r="X49" s="26">
        <f t="shared" si="52"/>
        <v>-3063.67</v>
      </c>
      <c r="Y49" s="26">
        <f t="shared" si="53"/>
        <v>-673.06999999999994</v>
      </c>
      <c r="Z49" s="56"/>
      <c r="AA49" s="57"/>
      <c r="AB49" s="26">
        <f t="shared" si="54"/>
        <v>1875.2150000000001</v>
      </c>
      <c r="AC49" s="26">
        <f t="shared" si="55"/>
        <v>515.38499999999999</v>
      </c>
      <c r="AD49" s="26">
        <f t="shared" si="56"/>
        <v>2390.6000000000004</v>
      </c>
      <c r="AE49" s="148">
        <f t="shared" ca="1" si="57"/>
        <v>8</v>
      </c>
      <c r="AF49" s="149">
        <f t="shared" ca="1" si="58"/>
        <v>0.245608599831177</v>
      </c>
      <c r="AG49" s="58"/>
      <c r="AH49" s="16"/>
      <c r="AI49" s="26">
        <f t="shared" si="59"/>
        <v>-1188.4549999999999</v>
      </c>
      <c r="AJ49" s="21">
        <f t="shared" ca="1" si="60"/>
        <v>-2014.3673337826665</v>
      </c>
      <c r="AK49" s="26">
        <f t="shared" ca="1" si="61"/>
        <v>-1359.77</v>
      </c>
      <c r="AL49" s="58"/>
      <c r="AM49" s="16"/>
      <c r="AN49" s="104"/>
      <c r="AO49" s="170">
        <f ca="1">SUM(AO42:AO48)</f>
        <v>-3282.6905113293014</v>
      </c>
      <c r="AP49" s="5"/>
      <c r="AU49" s="16">
        <v>43</v>
      </c>
      <c r="AV49" s="26">
        <v>3403.8712</v>
      </c>
    </row>
    <row r="50" spans="3:48" x14ac:dyDescent="0.2">
      <c r="C50" s="71"/>
      <c r="D50" s="17"/>
      <c r="E50" s="18"/>
      <c r="F50" s="58"/>
      <c r="G50" s="16"/>
      <c r="H50" s="26"/>
      <c r="I50" s="26"/>
      <c r="J50" s="26"/>
      <c r="K50" s="26"/>
      <c r="L50" s="26"/>
      <c r="M50" s="26"/>
      <c r="N50" s="26"/>
      <c r="O50" s="26"/>
      <c r="P50" s="26"/>
      <c r="Q50" s="26"/>
      <c r="R50" s="26"/>
      <c r="S50" s="59"/>
      <c r="T50" s="62"/>
      <c r="U50" s="15"/>
      <c r="V50" s="26"/>
      <c r="W50" s="26"/>
      <c r="X50" s="26"/>
      <c r="Y50" s="26"/>
      <c r="Z50" s="60"/>
      <c r="AA50" s="61"/>
      <c r="AB50" s="26"/>
      <c r="AC50" s="26"/>
      <c r="AD50" s="26"/>
      <c r="AE50" s="148"/>
      <c r="AF50" s="149"/>
      <c r="AG50" s="58"/>
      <c r="AH50" s="16"/>
      <c r="AI50" s="26"/>
      <c r="AJ50" s="21"/>
      <c r="AK50" s="26"/>
      <c r="AL50" s="58"/>
      <c r="AM50" s="16"/>
      <c r="AN50" s="115"/>
      <c r="AO50" s="59"/>
      <c r="AP50" s="5"/>
      <c r="AU50" s="16">
        <v>44</v>
      </c>
      <c r="AV50" s="26">
        <v>-1599.5717999999999</v>
      </c>
    </row>
    <row r="51" spans="3:48" x14ac:dyDescent="0.2">
      <c r="C51" s="103" t="s">
        <v>113</v>
      </c>
      <c r="D51" s="92"/>
      <c r="E51" s="93"/>
      <c r="F51" s="94"/>
      <c r="G51" s="82"/>
      <c r="H51" s="87"/>
      <c r="I51" s="87"/>
      <c r="J51" s="87"/>
      <c r="K51" s="87"/>
      <c r="L51" s="87"/>
      <c r="M51" s="87"/>
      <c r="N51" s="87"/>
      <c r="O51" s="87"/>
      <c r="P51" s="87"/>
      <c r="Q51" s="87"/>
      <c r="R51" s="87"/>
      <c r="S51" s="95"/>
      <c r="T51" s="97"/>
      <c r="U51" s="81"/>
      <c r="V51" s="87"/>
      <c r="W51" s="87"/>
      <c r="X51" s="87"/>
      <c r="Y51" s="87"/>
      <c r="Z51" s="96"/>
      <c r="AA51" s="95"/>
      <c r="AB51" s="87"/>
      <c r="AC51" s="87"/>
      <c r="AD51" s="87"/>
      <c r="AE51" s="152"/>
      <c r="AF51" s="153"/>
      <c r="AG51" s="94"/>
      <c r="AH51" s="82"/>
      <c r="AI51" s="87"/>
      <c r="AJ51" s="180"/>
      <c r="AK51" s="87"/>
      <c r="AL51" s="94"/>
      <c r="AM51" s="82"/>
      <c r="AN51" s="119"/>
      <c r="AO51" s="95"/>
      <c r="AP51" s="5"/>
      <c r="AU51" s="16">
        <v>45</v>
      </c>
      <c r="AV51" s="26">
        <v>1378.7553</v>
      </c>
    </row>
    <row r="52" spans="3:48" x14ac:dyDescent="0.2">
      <c r="C52" s="71" t="s">
        <v>10</v>
      </c>
      <c r="D52" s="51" t="s">
        <v>11</v>
      </c>
      <c r="E52" s="52" t="s">
        <v>3</v>
      </c>
      <c r="F52" s="53"/>
      <c r="G52" s="54"/>
      <c r="H52" s="140">
        <v>0</v>
      </c>
      <c r="I52" s="140">
        <v>-40</v>
      </c>
      <c r="J52" s="140">
        <v>-127.19</v>
      </c>
      <c r="K52" s="140">
        <v>-58.83</v>
      </c>
      <c r="L52" s="140">
        <v>0</v>
      </c>
      <c r="M52" s="140">
        <v>-91.06</v>
      </c>
      <c r="N52" s="140">
        <v>-3584.08</v>
      </c>
      <c r="O52" s="140">
        <v>-40</v>
      </c>
      <c r="P52" s="140">
        <v>-127.19</v>
      </c>
      <c r="Q52" s="140">
        <v>-58.83</v>
      </c>
      <c r="R52" s="140">
        <v>-255.01</v>
      </c>
      <c r="S52" s="140">
        <v>-138.47</v>
      </c>
      <c r="T52" s="33"/>
      <c r="U52" s="15"/>
      <c r="V52" s="26">
        <f t="shared" ref="V52:V69" si="64">IF(ISERROR(MEDIAN(H52:S52))=TRUE, "", MEDIAN(H52:S52))</f>
        <v>-74.944999999999993</v>
      </c>
      <c r="W52" s="26">
        <f t="shared" ref="W52:W69" si="65">IF(ISERROR(AVERAGE(H52:S52))=TRUE, "", AVERAGE(H52:S52))</f>
        <v>-376.72166666666675</v>
      </c>
      <c r="X52" s="26">
        <f t="shared" ref="X52:X69" si="66">IF(SUM(H52:S52)=0, "", MIN(H52:S52))</f>
        <v>-3584.08</v>
      </c>
      <c r="Y52" s="26">
        <f t="shared" ref="Y52:Y69" si="67">IF(SUM(H52:S52)=0, "", MAX(H52:S52))</f>
        <v>0</v>
      </c>
      <c r="Z52" s="56"/>
      <c r="AA52" s="57"/>
      <c r="AB52" s="26">
        <f t="shared" ref="AB52:AB69" si="68">IF(ISERROR(V52-X52)=TRUE, "", V52-X52)</f>
        <v>3509.1349999999998</v>
      </c>
      <c r="AC52" s="26">
        <f t="shared" ref="AC52:AC69" si="69">IF(ISERROR(Y52-V52)=TRUE, "", Y52-V52)</f>
        <v>74.944999999999993</v>
      </c>
      <c r="AD52" s="26">
        <f t="shared" ref="AD52:AD69" si="70">IF(ISERROR(Y52-X52)=TRUE, "", Y52-X52)</f>
        <v>3584.08</v>
      </c>
      <c r="AE52" s="148">
        <f t="shared" ref="AE52:AE69" ca="1" si="71">IF(SUM(H52:S52)=0, "", RANDBETWEEN(1, 12))</f>
        <v>11</v>
      </c>
      <c r="AF52" s="149">
        <f t="shared" ref="AF52:AF69" ca="1" si="72">IF(SUM(H52:S52)=0, "", RAND())</f>
        <v>0.8148131558569579</v>
      </c>
      <c r="AG52" s="58"/>
      <c r="AH52" s="16"/>
      <c r="AI52" s="26">
        <f t="shared" ref="AI52:AI69" si="73">IF(SUM(H52:S52)=0, "", V52)</f>
        <v>-74.944999999999993</v>
      </c>
      <c r="AJ52" s="21">
        <f t="shared" ref="AJ52:AJ69" ca="1" si="74">IF(SUM(H52:S52)=0, "", IF(ISERROR(AB52/AD52)=TRUE,"NA", IF(AF52&lt;(AB52/AD52),X52+SQRT(AF52*AB52*AD52),IF(AF52&gt;=(AB52/AD52),Y52-SQRT((1-AF52)*AC52*AD52),""))))</f>
        <v>-382.84245452302866</v>
      </c>
      <c r="AK52" s="26">
        <f t="shared" ref="AK52:AK69" ca="1" si="75">IF(AE52=1, H52, IF(AE52=2, I52, IF(AE52=3, J52, IF(AE52=4, K52, IF(AE52=5, L52, IF(AE52=6, M52, IF(AE52=7, N52, IF(AE52=8, O52, IF(AE52=9, P52, IF(AE52=10, Q52, IF(AE52=11, R52, IF(AE52=12, S52, ""))))))))))))</f>
        <v>-255.01</v>
      </c>
      <c r="AL52" s="58"/>
      <c r="AM52" s="16"/>
      <c r="AN52" s="165" t="s">
        <v>109</v>
      </c>
      <c r="AO52" s="167">
        <f t="shared" ref="AO52:AO68" ca="1" si="76">IF(AN52="Fixed value", AI52, IF(AN52="Uniform resample", AK52, IF(AN52="Triangle", AJ52, "")))</f>
        <v>-255.01</v>
      </c>
      <c r="AP52" s="5"/>
      <c r="AU52" s="16">
        <v>46</v>
      </c>
      <c r="AV52" s="26">
        <v>-3760.4776000000002</v>
      </c>
    </row>
    <row r="53" spans="3:48" x14ac:dyDescent="0.2">
      <c r="C53" s="71" t="s">
        <v>25</v>
      </c>
      <c r="D53" s="51" t="s">
        <v>11</v>
      </c>
      <c r="E53" s="52" t="s">
        <v>7</v>
      </c>
      <c r="F53" s="53"/>
      <c r="G53" s="54"/>
      <c r="H53" s="140">
        <v>-1017.91</v>
      </c>
      <c r="I53" s="140">
        <v>0</v>
      </c>
      <c r="J53" s="140">
        <v>-7.66</v>
      </c>
      <c r="K53" s="140">
        <v>-76.66</v>
      </c>
      <c r="L53" s="140">
        <v>-1017.91</v>
      </c>
      <c r="M53" s="140">
        <v>-188.56</v>
      </c>
      <c r="N53" s="140">
        <v>0</v>
      </c>
      <c r="O53" s="140">
        <v>0</v>
      </c>
      <c r="P53" s="140">
        <v>-7.66</v>
      </c>
      <c r="Q53" s="140">
        <v>-76.66</v>
      </c>
      <c r="R53" s="140">
        <v>-19.95</v>
      </c>
      <c r="S53" s="140">
        <v>-200.68</v>
      </c>
      <c r="T53" s="33"/>
      <c r="U53" s="15"/>
      <c r="V53" s="26">
        <f t="shared" si="64"/>
        <v>-48.305</v>
      </c>
      <c r="W53" s="26">
        <f t="shared" si="65"/>
        <v>-217.80416666666659</v>
      </c>
      <c r="X53" s="26">
        <f t="shared" si="66"/>
        <v>-1017.91</v>
      </c>
      <c r="Y53" s="26">
        <f t="shared" si="67"/>
        <v>0</v>
      </c>
      <c r="Z53" s="56"/>
      <c r="AA53" s="57"/>
      <c r="AB53" s="26">
        <f t="shared" si="68"/>
        <v>969.60500000000002</v>
      </c>
      <c r="AC53" s="26">
        <f t="shared" si="69"/>
        <v>48.305</v>
      </c>
      <c r="AD53" s="26">
        <f t="shared" si="70"/>
        <v>1017.91</v>
      </c>
      <c r="AE53" s="148">
        <f t="shared" ca="1" si="71"/>
        <v>6</v>
      </c>
      <c r="AF53" s="149">
        <f t="shared" ca="1" si="72"/>
        <v>0.37291125457929031</v>
      </c>
      <c r="AG53" s="58"/>
      <c r="AH53" s="16"/>
      <c r="AI53" s="26">
        <f t="shared" si="73"/>
        <v>-48.305</v>
      </c>
      <c r="AJ53" s="21">
        <f t="shared" ca="1" si="74"/>
        <v>-411.23673191679404</v>
      </c>
      <c r="AK53" s="26">
        <f t="shared" ca="1" si="75"/>
        <v>-188.56</v>
      </c>
      <c r="AL53" s="58"/>
      <c r="AM53" s="16"/>
      <c r="AN53" s="165" t="s">
        <v>109</v>
      </c>
      <c r="AO53" s="167">
        <f t="shared" ca="1" si="76"/>
        <v>-188.56</v>
      </c>
      <c r="AP53" s="5"/>
      <c r="AU53" s="16">
        <v>47</v>
      </c>
      <c r="AV53" s="26">
        <v>1302.4259</v>
      </c>
    </row>
    <row r="54" spans="3:48" x14ac:dyDescent="0.2">
      <c r="C54" s="71" t="s">
        <v>26</v>
      </c>
      <c r="D54" s="51" t="s">
        <v>11</v>
      </c>
      <c r="E54" s="52" t="s">
        <v>7</v>
      </c>
      <c r="F54" s="53"/>
      <c r="G54" s="54"/>
      <c r="H54" s="140">
        <v>0</v>
      </c>
      <c r="I54" s="140">
        <v>-43.41</v>
      </c>
      <c r="J54" s="140">
        <v>-46.54</v>
      </c>
      <c r="K54" s="140">
        <v>-47.4</v>
      </c>
      <c r="L54" s="140">
        <v>0</v>
      </c>
      <c r="M54" s="140">
        <v>-6.44</v>
      </c>
      <c r="N54" s="140">
        <v>0</v>
      </c>
      <c r="O54" s="140">
        <v>-43.41</v>
      </c>
      <c r="P54" s="140">
        <v>-46.54</v>
      </c>
      <c r="Q54" s="140">
        <v>-47.4</v>
      </c>
      <c r="R54" s="140">
        <v>-77</v>
      </c>
      <c r="S54" s="140">
        <v>-44.99</v>
      </c>
      <c r="T54" s="33"/>
      <c r="U54" s="15"/>
      <c r="V54" s="26">
        <f t="shared" si="64"/>
        <v>-44.2</v>
      </c>
      <c r="W54" s="26">
        <f t="shared" si="65"/>
        <v>-33.594166666666666</v>
      </c>
      <c r="X54" s="26">
        <f t="shared" si="66"/>
        <v>-77</v>
      </c>
      <c r="Y54" s="26">
        <f t="shared" si="67"/>
        <v>0</v>
      </c>
      <c r="Z54" s="56"/>
      <c r="AA54" s="57"/>
      <c r="AB54" s="26">
        <f t="shared" si="68"/>
        <v>32.799999999999997</v>
      </c>
      <c r="AC54" s="26">
        <f t="shared" si="69"/>
        <v>44.2</v>
      </c>
      <c r="AD54" s="26">
        <f t="shared" si="70"/>
        <v>77</v>
      </c>
      <c r="AE54" s="148">
        <f t="shared" ca="1" si="71"/>
        <v>10</v>
      </c>
      <c r="AF54" s="149">
        <f t="shared" ca="1" si="72"/>
        <v>0.99797272840685691</v>
      </c>
      <c r="AG54" s="154"/>
      <c r="AH54" s="155"/>
      <c r="AI54" s="26">
        <f t="shared" si="73"/>
        <v>-44.2</v>
      </c>
      <c r="AJ54" s="21">
        <f t="shared" ca="1" si="74"/>
        <v>-2.6267120398138779</v>
      </c>
      <c r="AK54" s="26">
        <f t="shared" ca="1" si="75"/>
        <v>-47.4</v>
      </c>
      <c r="AL54" s="154"/>
      <c r="AM54" s="155"/>
      <c r="AN54" s="165" t="s">
        <v>57</v>
      </c>
      <c r="AO54" s="167">
        <f t="shared" ca="1" si="76"/>
        <v>-2.6267120398138779</v>
      </c>
      <c r="AP54" s="5"/>
      <c r="AU54" s="16">
        <v>48</v>
      </c>
      <c r="AV54" s="26">
        <v>3515.3141999999998</v>
      </c>
    </row>
    <row r="55" spans="3:48" x14ac:dyDescent="0.2">
      <c r="C55" s="71" t="s">
        <v>16</v>
      </c>
      <c r="D55" s="51" t="s">
        <v>11</v>
      </c>
      <c r="E55" s="52" t="s">
        <v>7</v>
      </c>
      <c r="F55" s="53"/>
      <c r="G55" s="54"/>
      <c r="H55" s="140">
        <v>0</v>
      </c>
      <c r="I55" s="140">
        <v>-5.49</v>
      </c>
      <c r="J55" s="140">
        <v>-28.19</v>
      </c>
      <c r="K55" s="140">
        <v>-3</v>
      </c>
      <c r="L55" s="140">
        <v>0</v>
      </c>
      <c r="M55" s="140">
        <v>-46.03</v>
      </c>
      <c r="N55" s="140">
        <v>0</v>
      </c>
      <c r="O55" s="140">
        <v>-5.49</v>
      </c>
      <c r="P55" s="140">
        <v>-28.19</v>
      </c>
      <c r="Q55" s="140">
        <v>-3</v>
      </c>
      <c r="R55" s="140">
        <v>0</v>
      </c>
      <c r="S55" s="140">
        <v>-40.909999999999997</v>
      </c>
      <c r="T55" s="33"/>
      <c r="U55" s="15"/>
      <c r="V55" s="26">
        <f t="shared" si="64"/>
        <v>-4.2450000000000001</v>
      </c>
      <c r="W55" s="26">
        <f t="shared" si="65"/>
        <v>-13.358333333333334</v>
      </c>
      <c r="X55" s="26">
        <f t="shared" si="66"/>
        <v>-46.03</v>
      </c>
      <c r="Y55" s="26">
        <f t="shared" si="67"/>
        <v>0</v>
      </c>
      <c r="Z55" s="56"/>
      <c r="AA55" s="57"/>
      <c r="AB55" s="26">
        <f t="shared" si="68"/>
        <v>41.785000000000004</v>
      </c>
      <c r="AC55" s="26">
        <f t="shared" si="69"/>
        <v>4.2450000000000001</v>
      </c>
      <c r="AD55" s="26">
        <f t="shared" si="70"/>
        <v>46.03</v>
      </c>
      <c r="AE55" s="148">
        <f t="shared" ca="1" si="71"/>
        <v>12</v>
      </c>
      <c r="AF55" s="149">
        <f t="shared" ca="1" si="72"/>
        <v>3.3914163966261235E-2</v>
      </c>
      <c r="AG55" s="154"/>
      <c r="AH55" s="155"/>
      <c r="AI55" s="26">
        <f t="shared" si="73"/>
        <v>-4.2450000000000001</v>
      </c>
      <c r="AJ55" s="21">
        <f t="shared" ca="1" si="74"/>
        <v>-37.953536244034133</v>
      </c>
      <c r="AK55" s="26">
        <f t="shared" ca="1" si="75"/>
        <v>-40.909999999999997</v>
      </c>
      <c r="AL55" s="154"/>
      <c r="AM55" s="155"/>
      <c r="AN55" s="165" t="s">
        <v>57</v>
      </c>
      <c r="AO55" s="167">
        <f t="shared" ca="1" si="76"/>
        <v>-37.953536244034133</v>
      </c>
      <c r="AP55" s="5"/>
      <c r="AU55" s="16">
        <v>49</v>
      </c>
      <c r="AV55" s="26">
        <v>867.93690000000004</v>
      </c>
    </row>
    <row r="56" spans="3:48" x14ac:dyDescent="0.2">
      <c r="C56" s="71" t="s">
        <v>20</v>
      </c>
      <c r="D56" s="51" t="s">
        <v>11</v>
      </c>
      <c r="E56" s="52" t="s">
        <v>7</v>
      </c>
      <c r="F56" s="53"/>
      <c r="G56" s="54"/>
      <c r="H56" s="140">
        <v>-231.84</v>
      </c>
      <c r="I56" s="140">
        <v>-12.66</v>
      </c>
      <c r="J56" s="140">
        <v>0</v>
      </c>
      <c r="K56" s="140">
        <v>-114.99</v>
      </c>
      <c r="L56" s="140">
        <v>-231.84</v>
      </c>
      <c r="M56" s="140">
        <v>-50.34</v>
      </c>
      <c r="N56" s="140">
        <v>-807.75</v>
      </c>
      <c r="O56" s="140">
        <v>-12.66</v>
      </c>
      <c r="P56" s="140">
        <v>0</v>
      </c>
      <c r="Q56" s="140">
        <v>-114.99</v>
      </c>
      <c r="R56" s="140">
        <v>-14.79</v>
      </c>
      <c r="S56" s="140">
        <v>-105.87</v>
      </c>
      <c r="T56" s="33"/>
      <c r="U56" s="15"/>
      <c r="V56" s="26">
        <f t="shared" si="64"/>
        <v>-78.105000000000004</v>
      </c>
      <c r="W56" s="26">
        <f t="shared" si="65"/>
        <v>-141.47749999999999</v>
      </c>
      <c r="X56" s="26">
        <f t="shared" si="66"/>
        <v>-807.75</v>
      </c>
      <c r="Y56" s="26">
        <f t="shared" si="67"/>
        <v>0</v>
      </c>
      <c r="Z56" s="56"/>
      <c r="AA56" s="57"/>
      <c r="AB56" s="26">
        <f t="shared" si="68"/>
        <v>729.64499999999998</v>
      </c>
      <c r="AC56" s="26">
        <f t="shared" si="69"/>
        <v>78.105000000000004</v>
      </c>
      <c r="AD56" s="26">
        <f t="shared" si="70"/>
        <v>807.75</v>
      </c>
      <c r="AE56" s="148">
        <f t="shared" ca="1" si="71"/>
        <v>7</v>
      </c>
      <c r="AF56" s="149">
        <f t="shared" ca="1" si="72"/>
        <v>0.6018229966926596</v>
      </c>
      <c r="AG56" s="58"/>
      <c r="AH56" s="16"/>
      <c r="AI56" s="26">
        <f t="shared" si="73"/>
        <v>-78.105000000000004</v>
      </c>
      <c r="AJ56" s="21">
        <f t="shared" ca="1" si="74"/>
        <v>-212.18567083335029</v>
      </c>
      <c r="AK56" s="26">
        <f t="shared" ca="1" si="75"/>
        <v>-807.75</v>
      </c>
      <c r="AL56" s="58"/>
      <c r="AM56" s="16"/>
      <c r="AN56" s="165" t="s">
        <v>109</v>
      </c>
      <c r="AO56" s="167">
        <f t="shared" ca="1" si="76"/>
        <v>-807.75</v>
      </c>
      <c r="AP56" s="5"/>
      <c r="AU56" s="16">
        <v>50</v>
      </c>
      <c r="AV56" s="26">
        <v>-1714.2900999999999</v>
      </c>
    </row>
    <row r="57" spans="3:48" x14ac:dyDescent="0.2">
      <c r="C57" s="71" t="s">
        <v>18</v>
      </c>
      <c r="D57" s="51" t="s">
        <v>11</v>
      </c>
      <c r="E57" s="52" t="s">
        <v>7</v>
      </c>
      <c r="F57" s="53"/>
      <c r="G57" s="54"/>
      <c r="H57" s="140">
        <v>-68.66</v>
      </c>
      <c r="I57" s="140">
        <v>-34.93</v>
      </c>
      <c r="J57" s="140">
        <v>0</v>
      </c>
      <c r="K57" s="140">
        <v>0</v>
      </c>
      <c r="L57" s="140">
        <v>-68.66</v>
      </c>
      <c r="M57" s="140">
        <v>-40.92</v>
      </c>
      <c r="N57" s="140">
        <v>-15.75</v>
      </c>
      <c r="O57" s="140">
        <v>-34.93</v>
      </c>
      <c r="P57" s="140">
        <v>0</v>
      </c>
      <c r="Q57" s="140">
        <v>0</v>
      </c>
      <c r="R57" s="140">
        <v>-53.63</v>
      </c>
      <c r="S57" s="140">
        <v>-160.47</v>
      </c>
      <c r="T57" s="33"/>
      <c r="U57" s="15"/>
      <c r="V57" s="26">
        <f t="shared" si="64"/>
        <v>-34.93</v>
      </c>
      <c r="W57" s="26">
        <f t="shared" si="65"/>
        <v>-39.829166666666673</v>
      </c>
      <c r="X57" s="26">
        <f t="shared" si="66"/>
        <v>-160.47</v>
      </c>
      <c r="Y57" s="26">
        <f t="shared" si="67"/>
        <v>0</v>
      </c>
      <c r="Z57" s="56"/>
      <c r="AA57" s="57"/>
      <c r="AB57" s="26">
        <f t="shared" si="68"/>
        <v>125.53999999999999</v>
      </c>
      <c r="AC57" s="26">
        <f t="shared" si="69"/>
        <v>34.93</v>
      </c>
      <c r="AD57" s="26">
        <f t="shared" si="70"/>
        <v>160.47</v>
      </c>
      <c r="AE57" s="148">
        <f t="shared" ca="1" si="71"/>
        <v>9</v>
      </c>
      <c r="AF57" s="149">
        <f t="shared" ca="1" si="72"/>
        <v>0.72518058068474167</v>
      </c>
      <c r="AG57" s="154"/>
      <c r="AH57" s="155"/>
      <c r="AI57" s="26">
        <f t="shared" si="73"/>
        <v>-34.93</v>
      </c>
      <c r="AJ57" s="21">
        <f t="shared" ca="1" si="74"/>
        <v>-39.602073626571226</v>
      </c>
      <c r="AK57" s="26">
        <f t="shared" ca="1" si="75"/>
        <v>0</v>
      </c>
      <c r="AL57" s="154"/>
      <c r="AM57" s="155"/>
      <c r="AN57" s="165" t="s">
        <v>57</v>
      </c>
      <c r="AO57" s="167">
        <f t="shared" ca="1" si="76"/>
        <v>-39.602073626571226</v>
      </c>
      <c r="AP57" s="5"/>
      <c r="AU57" s="16">
        <v>51</v>
      </c>
      <c r="AV57" s="26">
        <v>518.61890000000005</v>
      </c>
    </row>
    <row r="58" spans="3:48" x14ac:dyDescent="0.2">
      <c r="C58" s="71" t="s">
        <v>19</v>
      </c>
      <c r="D58" s="51" t="s">
        <v>11</v>
      </c>
      <c r="E58" s="52" t="s">
        <v>7</v>
      </c>
      <c r="F58" s="53"/>
      <c r="G58" s="54"/>
      <c r="H58" s="140">
        <v>0</v>
      </c>
      <c r="I58" s="140">
        <v>-100.4</v>
      </c>
      <c r="J58" s="140">
        <v>-38</v>
      </c>
      <c r="K58" s="140">
        <v>0</v>
      </c>
      <c r="L58" s="140">
        <v>0</v>
      </c>
      <c r="M58" s="140">
        <v>0</v>
      </c>
      <c r="N58" s="140">
        <v>-35</v>
      </c>
      <c r="O58" s="140">
        <v>-100.4</v>
      </c>
      <c r="P58" s="140">
        <v>-38</v>
      </c>
      <c r="Q58" s="140">
        <v>0</v>
      </c>
      <c r="R58" s="140">
        <v>-39.54</v>
      </c>
      <c r="S58" s="140">
        <v>-36</v>
      </c>
      <c r="T58" s="33"/>
      <c r="U58" s="15"/>
      <c r="V58" s="26">
        <f t="shared" si="64"/>
        <v>-35.5</v>
      </c>
      <c r="W58" s="26">
        <f t="shared" si="65"/>
        <v>-32.278333333333336</v>
      </c>
      <c r="X58" s="26">
        <f t="shared" si="66"/>
        <v>-100.4</v>
      </c>
      <c r="Y58" s="26">
        <f t="shared" si="67"/>
        <v>0</v>
      </c>
      <c r="Z58" s="56"/>
      <c r="AA58" s="57"/>
      <c r="AB58" s="26">
        <f t="shared" si="68"/>
        <v>64.900000000000006</v>
      </c>
      <c r="AC58" s="26">
        <f t="shared" si="69"/>
        <v>35.5</v>
      </c>
      <c r="AD58" s="26">
        <f t="shared" si="70"/>
        <v>100.4</v>
      </c>
      <c r="AE58" s="148">
        <f t="shared" ca="1" si="71"/>
        <v>4</v>
      </c>
      <c r="AF58" s="149">
        <f t="shared" ca="1" si="72"/>
        <v>0.56414801790658653</v>
      </c>
      <c r="AG58" s="154"/>
      <c r="AH58" s="155"/>
      <c r="AI58" s="26">
        <f t="shared" si="73"/>
        <v>-35.5</v>
      </c>
      <c r="AJ58" s="21">
        <f t="shared" ca="1" si="74"/>
        <v>-39.770255494859612</v>
      </c>
      <c r="AK58" s="26">
        <f t="shared" ca="1" si="75"/>
        <v>0</v>
      </c>
      <c r="AL58" s="154"/>
      <c r="AM58" s="155"/>
      <c r="AN58" s="165" t="s">
        <v>57</v>
      </c>
      <c r="AO58" s="167">
        <f t="shared" ca="1" si="76"/>
        <v>-39.770255494859612</v>
      </c>
      <c r="AP58" s="5"/>
      <c r="AU58" s="16">
        <v>52</v>
      </c>
      <c r="AV58" s="26">
        <v>-3387.6864999999998</v>
      </c>
    </row>
    <row r="59" spans="3:48" x14ac:dyDescent="0.2">
      <c r="C59" s="71" t="s">
        <v>21</v>
      </c>
      <c r="D59" s="51" t="s">
        <v>11</v>
      </c>
      <c r="E59" s="52" t="s">
        <v>7</v>
      </c>
      <c r="F59" s="53"/>
      <c r="G59" s="54"/>
      <c r="H59" s="140">
        <v>0</v>
      </c>
      <c r="I59" s="140">
        <v>-33.32</v>
      </c>
      <c r="J59" s="140">
        <v>0</v>
      </c>
      <c r="K59" s="140">
        <v>0</v>
      </c>
      <c r="L59" s="140">
        <v>0</v>
      </c>
      <c r="M59" s="140">
        <v>0</v>
      </c>
      <c r="N59" s="140">
        <v>-15</v>
      </c>
      <c r="O59" s="140">
        <v>-33.32</v>
      </c>
      <c r="P59" s="140">
        <v>0</v>
      </c>
      <c r="Q59" s="140">
        <v>0</v>
      </c>
      <c r="R59" s="140">
        <v>-5.38</v>
      </c>
      <c r="S59" s="140">
        <v>0</v>
      </c>
      <c r="T59" s="33"/>
      <c r="U59" s="15"/>
      <c r="V59" s="26">
        <f t="shared" si="64"/>
        <v>0</v>
      </c>
      <c r="W59" s="26">
        <f t="shared" si="65"/>
        <v>-7.251666666666666</v>
      </c>
      <c r="X59" s="26">
        <f t="shared" si="66"/>
        <v>-33.32</v>
      </c>
      <c r="Y59" s="26">
        <f t="shared" si="67"/>
        <v>0</v>
      </c>
      <c r="Z59" s="56"/>
      <c r="AA59" s="57"/>
      <c r="AB59" s="26">
        <f t="shared" si="68"/>
        <v>33.32</v>
      </c>
      <c r="AC59" s="26">
        <f t="shared" si="69"/>
        <v>0</v>
      </c>
      <c r="AD59" s="26">
        <f t="shared" si="70"/>
        <v>33.32</v>
      </c>
      <c r="AE59" s="148">
        <f t="shared" ca="1" si="71"/>
        <v>2</v>
      </c>
      <c r="AF59" s="149">
        <f t="shared" ca="1" si="72"/>
        <v>0.57465344323575385</v>
      </c>
      <c r="AG59" s="154"/>
      <c r="AH59" s="155"/>
      <c r="AI59" s="26">
        <f t="shared" si="73"/>
        <v>0</v>
      </c>
      <c r="AJ59" s="21">
        <f t="shared" ca="1" si="74"/>
        <v>-8.0614742132985455</v>
      </c>
      <c r="AK59" s="26">
        <f t="shared" ca="1" si="75"/>
        <v>-33.32</v>
      </c>
      <c r="AL59" s="154"/>
      <c r="AM59" s="155"/>
      <c r="AN59" s="165" t="s">
        <v>57</v>
      </c>
      <c r="AO59" s="167">
        <f t="shared" ca="1" si="76"/>
        <v>-8.0614742132985455</v>
      </c>
      <c r="AP59" s="5"/>
      <c r="AU59" s="16">
        <v>53</v>
      </c>
      <c r="AV59" s="26">
        <v>979.58619999999996</v>
      </c>
    </row>
    <row r="60" spans="3:48" x14ac:dyDescent="0.2">
      <c r="C60" s="71" t="s">
        <v>17</v>
      </c>
      <c r="D60" s="51" t="s">
        <v>11</v>
      </c>
      <c r="E60" s="52" t="s">
        <v>7</v>
      </c>
      <c r="F60" s="53"/>
      <c r="G60" s="54"/>
      <c r="H60" s="140">
        <v>0</v>
      </c>
      <c r="I60" s="140">
        <v>0</v>
      </c>
      <c r="J60" s="140">
        <v>-20.93</v>
      </c>
      <c r="K60" s="140">
        <v>0</v>
      </c>
      <c r="L60" s="140">
        <v>0</v>
      </c>
      <c r="M60" s="140">
        <v>-36.56</v>
      </c>
      <c r="N60" s="140">
        <v>0</v>
      </c>
      <c r="O60" s="140">
        <v>0</v>
      </c>
      <c r="P60" s="140">
        <v>-20.93</v>
      </c>
      <c r="Q60" s="140">
        <v>0</v>
      </c>
      <c r="R60" s="140">
        <v>0</v>
      </c>
      <c r="S60" s="140">
        <v>-25.39</v>
      </c>
      <c r="T60" s="33"/>
      <c r="U60" s="15"/>
      <c r="V60" s="26">
        <f t="shared" si="64"/>
        <v>0</v>
      </c>
      <c r="W60" s="26">
        <f t="shared" si="65"/>
        <v>-8.6508333333333329</v>
      </c>
      <c r="X60" s="26">
        <f t="shared" si="66"/>
        <v>-36.56</v>
      </c>
      <c r="Y60" s="26">
        <f t="shared" si="67"/>
        <v>0</v>
      </c>
      <c r="Z60" s="56"/>
      <c r="AA60" s="57"/>
      <c r="AB60" s="26">
        <f t="shared" si="68"/>
        <v>36.56</v>
      </c>
      <c r="AC60" s="26">
        <f t="shared" si="69"/>
        <v>0</v>
      </c>
      <c r="AD60" s="26">
        <f t="shared" si="70"/>
        <v>36.56</v>
      </c>
      <c r="AE60" s="148">
        <f t="shared" ca="1" si="71"/>
        <v>1</v>
      </c>
      <c r="AF60" s="149">
        <f t="shared" ca="1" si="72"/>
        <v>0.64997367011786811</v>
      </c>
      <c r="AG60" s="154"/>
      <c r="AH60" s="155"/>
      <c r="AI60" s="26">
        <f t="shared" si="73"/>
        <v>0</v>
      </c>
      <c r="AJ60" s="21">
        <f t="shared" ca="1" si="74"/>
        <v>-7.0849826701516854</v>
      </c>
      <c r="AK60" s="26">
        <f t="shared" ca="1" si="75"/>
        <v>0</v>
      </c>
      <c r="AL60" s="154"/>
      <c r="AM60" s="155"/>
      <c r="AN60" s="165" t="s">
        <v>57</v>
      </c>
      <c r="AO60" s="167">
        <f t="shared" ca="1" si="76"/>
        <v>-7.0849826701516854</v>
      </c>
      <c r="AP60" s="5"/>
      <c r="AU60" s="16">
        <v>54</v>
      </c>
      <c r="AV60" s="26">
        <v>86.024299999999997</v>
      </c>
    </row>
    <row r="61" spans="3:48" x14ac:dyDescent="0.2">
      <c r="C61" s="71" t="s">
        <v>65</v>
      </c>
      <c r="D61" s="51" t="s">
        <v>11</v>
      </c>
      <c r="E61" s="52" t="s">
        <v>7</v>
      </c>
      <c r="F61" s="53"/>
      <c r="G61" s="54"/>
      <c r="H61" s="140">
        <v>-0.99</v>
      </c>
      <c r="I61" s="140">
        <v>-24.42</v>
      </c>
      <c r="J61" s="140">
        <v>-7.5</v>
      </c>
      <c r="K61" s="140">
        <v>-22.43</v>
      </c>
      <c r="L61" s="140">
        <v>-0.99</v>
      </c>
      <c r="M61" s="140">
        <v>-15.07</v>
      </c>
      <c r="N61" s="140">
        <v>-18.079999999999998</v>
      </c>
      <c r="O61" s="140">
        <v>-24.42</v>
      </c>
      <c r="P61" s="140">
        <v>-7.5</v>
      </c>
      <c r="Q61" s="140">
        <v>-22.43</v>
      </c>
      <c r="R61" s="140">
        <v>-74.17</v>
      </c>
      <c r="S61" s="140">
        <v>-41.02</v>
      </c>
      <c r="T61" s="33"/>
      <c r="U61" s="15"/>
      <c r="V61" s="26">
        <f t="shared" si="64"/>
        <v>-20.254999999999999</v>
      </c>
      <c r="W61" s="26">
        <f t="shared" si="65"/>
        <v>-21.584999999999997</v>
      </c>
      <c r="X61" s="26">
        <f t="shared" si="66"/>
        <v>-74.17</v>
      </c>
      <c r="Y61" s="26">
        <f t="shared" si="67"/>
        <v>-0.99</v>
      </c>
      <c r="Z61" s="56"/>
      <c r="AA61" s="57"/>
      <c r="AB61" s="26">
        <f t="shared" si="68"/>
        <v>53.915000000000006</v>
      </c>
      <c r="AC61" s="26">
        <f t="shared" si="69"/>
        <v>19.265000000000001</v>
      </c>
      <c r="AD61" s="26">
        <f t="shared" si="70"/>
        <v>73.180000000000007</v>
      </c>
      <c r="AE61" s="148">
        <f t="shared" ca="1" si="71"/>
        <v>6</v>
      </c>
      <c r="AF61" s="149">
        <f t="shared" ca="1" si="72"/>
        <v>0.57233316700889025</v>
      </c>
      <c r="AG61" s="154"/>
      <c r="AH61" s="155"/>
      <c r="AI61" s="26">
        <f t="shared" si="73"/>
        <v>-20.254999999999999</v>
      </c>
      <c r="AJ61" s="21">
        <f t="shared" ca="1" si="74"/>
        <v>-26.650105863610904</v>
      </c>
      <c r="AK61" s="26">
        <f t="shared" ca="1" si="75"/>
        <v>-15.07</v>
      </c>
      <c r="AL61" s="154"/>
      <c r="AM61" s="155"/>
      <c r="AN61" s="165" t="s">
        <v>57</v>
      </c>
      <c r="AO61" s="167">
        <f t="shared" ca="1" si="76"/>
        <v>-26.650105863610904</v>
      </c>
      <c r="AP61" s="5"/>
      <c r="AU61" s="16">
        <v>55</v>
      </c>
      <c r="AV61" s="26">
        <v>238.89859999999999</v>
      </c>
    </row>
    <row r="62" spans="3:48" x14ac:dyDescent="0.2">
      <c r="C62" s="71" t="s">
        <v>96</v>
      </c>
      <c r="D62" s="51" t="s">
        <v>11</v>
      </c>
      <c r="E62" s="52" t="s">
        <v>7</v>
      </c>
      <c r="F62" s="53"/>
      <c r="G62" s="54"/>
      <c r="H62" s="140">
        <v>-122.57</v>
      </c>
      <c r="I62" s="140">
        <v>-46.21</v>
      </c>
      <c r="J62" s="140">
        <v>0</v>
      </c>
      <c r="K62" s="140">
        <v>-6.49</v>
      </c>
      <c r="L62" s="140">
        <v>-122.57</v>
      </c>
      <c r="M62" s="140">
        <v>-45</v>
      </c>
      <c r="N62" s="140">
        <v>-4.05</v>
      </c>
      <c r="O62" s="140">
        <v>-46.21</v>
      </c>
      <c r="P62" s="140">
        <v>0</v>
      </c>
      <c r="Q62" s="140">
        <v>-6.49</v>
      </c>
      <c r="R62" s="140">
        <v>-50</v>
      </c>
      <c r="S62" s="140">
        <v>-100.28</v>
      </c>
      <c r="T62" s="33"/>
      <c r="U62" s="15"/>
      <c r="V62" s="26">
        <f t="shared" si="64"/>
        <v>-45.605000000000004</v>
      </c>
      <c r="W62" s="26">
        <f t="shared" si="65"/>
        <v>-45.822499999999998</v>
      </c>
      <c r="X62" s="26">
        <f t="shared" si="66"/>
        <v>-122.57</v>
      </c>
      <c r="Y62" s="26">
        <f t="shared" si="67"/>
        <v>0</v>
      </c>
      <c r="Z62" s="56"/>
      <c r="AA62" s="57"/>
      <c r="AB62" s="26">
        <f t="shared" si="68"/>
        <v>76.964999999999989</v>
      </c>
      <c r="AC62" s="26">
        <f t="shared" si="69"/>
        <v>45.605000000000004</v>
      </c>
      <c r="AD62" s="26">
        <f t="shared" si="70"/>
        <v>122.57</v>
      </c>
      <c r="AE62" s="148">
        <f t="shared" ca="1" si="71"/>
        <v>9</v>
      </c>
      <c r="AF62" s="149">
        <f t="shared" ca="1" si="72"/>
        <v>0.21678535988137682</v>
      </c>
      <c r="AG62" s="154"/>
      <c r="AH62" s="155"/>
      <c r="AI62" s="26">
        <f t="shared" si="73"/>
        <v>-45.605000000000004</v>
      </c>
      <c r="AJ62" s="21">
        <f t="shared" ca="1" si="74"/>
        <v>-77.347589827429317</v>
      </c>
      <c r="AK62" s="26">
        <f t="shared" ca="1" si="75"/>
        <v>0</v>
      </c>
      <c r="AL62" s="154"/>
      <c r="AM62" s="155"/>
      <c r="AN62" s="165" t="s">
        <v>57</v>
      </c>
      <c r="AO62" s="167">
        <f t="shared" ca="1" si="76"/>
        <v>-77.347589827429317</v>
      </c>
      <c r="AP62" s="5"/>
      <c r="AU62" s="16">
        <v>56</v>
      </c>
      <c r="AV62" s="26">
        <v>661.33299999999997</v>
      </c>
    </row>
    <row r="63" spans="3:48" x14ac:dyDescent="0.2">
      <c r="C63" s="71" t="s">
        <v>14</v>
      </c>
      <c r="D63" s="51" t="s">
        <v>11</v>
      </c>
      <c r="E63" s="52" t="s">
        <v>3</v>
      </c>
      <c r="F63" s="53"/>
      <c r="G63" s="54"/>
      <c r="H63" s="140">
        <v>-10</v>
      </c>
      <c r="I63" s="140">
        <v>-18.39</v>
      </c>
      <c r="J63" s="140">
        <v>-14.35</v>
      </c>
      <c r="K63" s="140">
        <v>-14.65</v>
      </c>
      <c r="L63" s="140">
        <v>-10</v>
      </c>
      <c r="M63" s="140">
        <v>-15</v>
      </c>
      <c r="N63" s="140">
        <v>0</v>
      </c>
      <c r="O63" s="140">
        <v>-18.39</v>
      </c>
      <c r="P63" s="140">
        <v>-14.35</v>
      </c>
      <c r="Q63" s="140">
        <v>-14.65</v>
      </c>
      <c r="R63" s="140">
        <v>-12.08</v>
      </c>
      <c r="S63" s="140">
        <v>-14.71</v>
      </c>
      <c r="T63" s="33"/>
      <c r="U63" s="15"/>
      <c r="V63" s="26">
        <f t="shared" si="64"/>
        <v>-14.5</v>
      </c>
      <c r="W63" s="26">
        <f t="shared" si="65"/>
        <v>-13.047500000000001</v>
      </c>
      <c r="X63" s="26">
        <f t="shared" si="66"/>
        <v>-18.39</v>
      </c>
      <c r="Y63" s="26">
        <f t="shared" si="67"/>
        <v>0</v>
      </c>
      <c r="Z63" s="56"/>
      <c r="AA63" s="57"/>
      <c r="AB63" s="26">
        <f t="shared" si="68"/>
        <v>3.8900000000000006</v>
      </c>
      <c r="AC63" s="26">
        <f t="shared" si="69"/>
        <v>14.5</v>
      </c>
      <c r="AD63" s="26">
        <f t="shared" si="70"/>
        <v>18.39</v>
      </c>
      <c r="AE63" s="148">
        <f t="shared" ca="1" si="71"/>
        <v>2</v>
      </c>
      <c r="AF63" s="149">
        <f t="shared" ca="1" si="72"/>
        <v>0.76585449595648514</v>
      </c>
      <c r="AG63" s="154"/>
      <c r="AH63" s="155"/>
      <c r="AI63" s="26">
        <f t="shared" si="73"/>
        <v>-14.5</v>
      </c>
      <c r="AJ63" s="21">
        <f t="shared" ca="1" si="74"/>
        <v>-7.9016497885393191</v>
      </c>
      <c r="AK63" s="26">
        <f t="shared" ca="1" si="75"/>
        <v>-18.39</v>
      </c>
      <c r="AL63" s="154"/>
      <c r="AM63" s="155"/>
      <c r="AN63" s="165" t="s">
        <v>57</v>
      </c>
      <c r="AO63" s="167">
        <f t="shared" ca="1" si="76"/>
        <v>-7.9016497885393191</v>
      </c>
      <c r="AP63" s="5"/>
      <c r="AU63" s="16">
        <v>57</v>
      </c>
      <c r="AV63" s="26">
        <v>-800.8143</v>
      </c>
    </row>
    <row r="64" spans="3:48" x14ac:dyDescent="0.2">
      <c r="C64" s="71" t="s">
        <v>13</v>
      </c>
      <c r="D64" s="51" t="s">
        <v>11</v>
      </c>
      <c r="E64" s="52" t="s">
        <v>7</v>
      </c>
      <c r="F64" s="53"/>
      <c r="G64" s="54"/>
      <c r="H64" s="140">
        <v>0</v>
      </c>
      <c r="I64" s="140">
        <v>-20</v>
      </c>
      <c r="J64" s="140">
        <v>-10</v>
      </c>
      <c r="K64" s="140">
        <v>0</v>
      </c>
      <c r="L64" s="140">
        <v>0</v>
      </c>
      <c r="M64" s="140">
        <v>-25</v>
      </c>
      <c r="N64" s="140">
        <v>-20</v>
      </c>
      <c r="O64" s="140">
        <v>-20</v>
      </c>
      <c r="P64" s="140">
        <v>-10</v>
      </c>
      <c r="Q64" s="140">
        <v>0</v>
      </c>
      <c r="R64" s="140">
        <v>0</v>
      </c>
      <c r="S64" s="140">
        <v>0</v>
      </c>
      <c r="T64" s="33"/>
      <c r="U64" s="15"/>
      <c r="V64" s="26">
        <f t="shared" si="64"/>
        <v>-5</v>
      </c>
      <c r="W64" s="26">
        <f t="shared" si="65"/>
        <v>-8.75</v>
      </c>
      <c r="X64" s="26">
        <f t="shared" si="66"/>
        <v>-25</v>
      </c>
      <c r="Y64" s="26">
        <f t="shared" si="67"/>
        <v>0</v>
      </c>
      <c r="Z64" s="56"/>
      <c r="AA64" s="57"/>
      <c r="AB64" s="26">
        <f t="shared" si="68"/>
        <v>20</v>
      </c>
      <c r="AC64" s="26">
        <f t="shared" si="69"/>
        <v>5</v>
      </c>
      <c r="AD64" s="26">
        <f t="shared" si="70"/>
        <v>25</v>
      </c>
      <c r="AE64" s="148">
        <f t="shared" ca="1" si="71"/>
        <v>6</v>
      </c>
      <c r="AF64" s="149">
        <f t="shared" ca="1" si="72"/>
        <v>0.52662666587984153</v>
      </c>
      <c r="AG64" s="154"/>
      <c r="AH64" s="155"/>
      <c r="AI64" s="26">
        <f t="shared" si="73"/>
        <v>-5</v>
      </c>
      <c r="AJ64" s="21">
        <f t="shared" ca="1" si="74"/>
        <v>-8.7730676669950718</v>
      </c>
      <c r="AK64" s="26">
        <f t="shared" ca="1" si="75"/>
        <v>-25</v>
      </c>
      <c r="AL64" s="154"/>
      <c r="AM64" s="155"/>
      <c r="AN64" s="165" t="s">
        <v>57</v>
      </c>
      <c r="AO64" s="167">
        <f t="shared" ca="1" si="76"/>
        <v>-8.7730676669950718</v>
      </c>
      <c r="AP64" s="5"/>
      <c r="AU64" s="16">
        <v>58</v>
      </c>
      <c r="AV64" s="26">
        <v>634.15740000000005</v>
      </c>
    </row>
    <row r="65" spans="3:48" x14ac:dyDescent="0.2">
      <c r="C65" s="71" t="s">
        <v>22</v>
      </c>
      <c r="D65" s="51" t="s">
        <v>2</v>
      </c>
      <c r="E65" s="52" t="s">
        <v>3</v>
      </c>
      <c r="F65" s="53"/>
      <c r="G65" s="54"/>
      <c r="H65" s="140">
        <v>0</v>
      </c>
      <c r="I65" s="140">
        <v>0</v>
      </c>
      <c r="J65" s="140">
        <v>0</v>
      </c>
      <c r="K65" s="140">
        <v>0</v>
      </c>
      <c r="L65" s="140">
        <v>0</v>
      </c>
      <c r="M65" s="140">
        <v>-161</v>
      </c>
      <c r="N65" s="140">
        <v>0</v>
      </c>
      <c r="O65" s="140">
        <v>0</v>
      </c>
      <c r="P65" s="140">
        <v>0</v>
      </c>
      <c r="Q65" s="140">
        <v>0</v>
      </c>
      <c r="R65" s="140">
        <v>0</v>
      </c>
      <c r="S65" s="140">
        <v>0</v>
      </c>
      <c r="T65" s="33"/>
      <c r="U65" s="15"/>
      <c r="V65" s="26">
        <f t="shared" si="64"/>
        <v>0</v>
      </c>
      <c r="W65" s="26">
        <f t="shared" si="65"/>
        <v>-13.416666666666666</v>
      </c>
      <c r="X65" s="26">
        <f t="shared" si="66"/>
        <v>-161</v>
      </c>
      <c r="Y65" s="26">
        <f t="shared" si="67"/>
        <v>0</v>
      </c>
      <c r="Z65" s="56"/>
      <c r="AA65" s="57"/>
      <c r="AB65" s="26">
        <f t="shared" si="68"/>
        <v>161</v>
      </c>
      <c r="AC65" s="26">
        <f t="shared" si="69"/>
        <v>0</v>
      </c>
      <c r="AD65" s="26">
        <f t="shared" si="70"/>
        <v>161</v>
      </c>
      <c r="AE65" s="148">
        <f t="shared" ca="1" si="71"/>
        <v>11</v>
      </c>
      <c r="AF65" s="149">
        <f t="shared" ca="1" si="72"/>
        <v>0.24009775089002394</v>
      </c>
      <c r="AG65" s="58"/>
      <c r="AH65" s="16"/>
      <c r="AI65" s="26">
        <f t="shared" si="73"/>
        <v>0</v>
      </c>
      <c r="AJ65" s="21">
        <f t="shared" ca="1" si="74"/>
        <v>-82.110369497504237</v>
      </c>
      <c r="AK65" s="26">
        <f t="shared" ca="1" si="75"/>
        <v>0</v>
      </c>
      <c r="AL65" s="58"/>
      <c r="AM65" s="16"/>
      <c r="AN65" s="165" t="s">
        <v>109</v>
      </c>
      <c r="AO65" s="167">
        <f t="shared" ca="1" si="76"/>
        <v>0</v>
      </c>
      <c r="AP65" s="5"/>
      <c r="AU65" s="16">
        <v>59</v>
      </c>
      <c r="AV65" s="26">
        <v>-977.46</v>
      </c>
    </row>
    <row r="66" spans="3:48" s="4" customFormat="1" x14ac:dyDescent="0.2">
      <c r="C66" s="133" t="s">
        <v>47</v>
      </c>
      <c r="D66" s="52" t="s">
        <v>11</v>
      </c>
      <c r="E66" s="52" t="s">
        <v>7</v>
      </c>
      <c r="F66" s="53"/>
      <c r="G66" s="174"/>
      <c r="H66" s="140">
        <v>0</v>
      </c>
      <c r="I66" s="140">
        <v>0</v>
      </c>
      <c r="J66" s="140">
        <v>0</v>
      </c>
      <c r="K66" s="140">
        <v>0</v>
      </c>
      <c r="L66" s="140">
        <v>0</v>
      </c>
      <c r="M66" s="140">
        <v>-78</v>
      </c>
      <c r="N66" s="140">
        <v>-179.18</v>
      </c>
      <c r="O66" s="140">
        <v>0</v>
      </c>
      <c r="P66" s="140">
        <v>0</v>
      </c>
      <c r="Q66" s="140">
        <v>0</v>
      </c>
      <c r="R66" s="140">
        <v>0</v>
      </c>
      <c r="S66" s="140">
        <v>0</v>
      </c>
      <c r="T66" s="33"/>
      <c r="U66" s="15"/>
      <c r="V66" s="59">
        <f t="shared" si="64"/>
        <v>0</v>
      </c>
      <c r="W66" s="59">
        <f t="shared" si="65"/>
        <v>-21.431666666666668</v>
      </c>
      <c r="X66" s="59">
        <f t="shared" si="66"/>
        <v>-179.18</v>
      </c>
      <c r="Y66" s="59">
        <f t="shared" si="67"/>
        <v>0</v>
      </c>
      <c r="Z66" s="56"/>
      <c r="AA66" s="57"/>
      <c r="AB66" s="59">
        <f t="shared" si="68"/>
        <v>179.18</v>
      </c>
      <c r="AC66" s="59">
        <f t="shared" si="69"/>
        <v>0</v>
      </c>
      <c r="AD66" s="59">
        <f t="shared" si="70"/>
        <v>179.18</v>
      </c>
      <c r="AE66" s="172">
        <f t="shared" ca="1" si="71"/>
        <v>11</v>
      </c>
      <c r="AF66" s="173">
        <f t="shared" ca="1" si="72"/>
        <v>0.80847757945849996</v>
      </c>
      <c r="AG66" s="58"/>
      <c r="AH66" s="64"/>
      <c r="AI66" s="59">
        <f t="shared" si="73"/>
        <v>0</v>
      </c>
      <c r="AJ66" s="22">
        <f t="shared" ca="1" si="74"/>
        <v>-18.06961978406332</v>
      </c>
      <c r="AK66" s="59">
        <f t="shared" ca="1" si="75"/>
        <v>0</v>
      </c>
      <c r="AL66" s="58"/>
      <c r="AM66" s="64"/>
      <c r="AN66" s="165" t="s">
        <v>109</v>
      </c>
      <c r="AO66" s="167">
        <f t="shared" ca="1" si="76"/>
        <v>0</v>
      </c>
      <c r="AP66" s="5"/>
      <c r="AQ66" s="6"/>
      <c r="AR66" s="64"/>
      <c r="AS66" s="59"/>
      <c r="AT66" s="64"/>
      <c r="AU66" s="64">
        <v>60</v>
      </c>
      <c r="AV66" s="59">
        <v>-1730.4652000000001</v>
      </c>
    </row>
    <row r="67" spans="3:48" s="4" customFormat="1" x14ac:dyDescent="0.2">
      <c r="C67" s="142" t="s">
        <v>115</v>
      </c>
      <c r="D67" s="52"/>
      <c r="E67" s="52"/>
      <c r="F67" s="53"/>
      <c r="G67" s="174"/>
      <c r="H67" s="140"/>
      <c r="I67" s="140"/>
      <c r="J67" s="140"/>
      <c r="K67" s="140"/>
      <c r="L67" s="140"/>
      <c r="M67" s="140"/>
      <c r="N67" s="140"/>
      <c r="O67" s="140"/>
      <c r="P67" s="140"/>
      <c r="Q67" s="140"/>
      <c r="R67" s="140"/>
      <c r="S67" s="140"/>
      <c r="T67" s="33"/>
      <c r="U67" s="15"/>
      <c r="V67" s="59" t="str">
        <f t="shared" si="64"/>
        <v/>
      </c>
      <c r="W67" s="59" t="str">
        <f t="shared" si="65"/>
        <v/>
      </c>
      <c r="X67" s="59" t="str">
        <f t="shared" si="66"/>
        <v/>
      </c>
      <c r="Y67" s="59" t="str">
        <f t="shared" si="67"/>
        <v/>
      </c>
      <c r="Z67" s="56"/>
      <c r="AA67" s="57"/>
      <c r="AB67" s="59" t="str">
        <f t="shared" si="68"/>
        <v/>
      </c>
      <c r="AC67" s="59" t="str">
        <f t="shared" si="69"/>
        <v/>
      </c>
      <c r="AD67" s="59" t="str">
        <f t="shared" si="70"/>
        <v/>
      </c>
      <c r="AE67" s="172" t="str">
        <f t="shared" ca="1" si="71"/>
        <v/>
      </c>
      <c r="AF67" s="173" t="str">
        <f t="shared" ca="1" si="72"/>
        <v/>
      </c>
      <c r="AG67" s="58"/>
      <c r="AH67" s="64"/>
      <c r="AI67" s="59" t="str">
        <f t="shared" si="73"/>
        <v/>
      </c>
      <c r="AJ67" s="22" t="str">
        <f t="shared" si="74"/>
        <v/>
      </c>
      <c r="AK67" s="59" t="str">
        <f t="shared" ca="1" si="75"/>
        <v/>
      </c>
      <c r="AL67" s="58"/>
      <c r="AM67" s="64"/>
      <c r="AN67" s="165"/>
      <c r="AO67" s="167" t="str">
        <f t="shared" si="76"/>
        <v/>
      </c>
      <c r="AP67" s="5"/>
      <c r="AQ67" s="6"/>
      <c r="AR67" s="64"/>
      <c r="AS67" s="59"/>
      <c r="AT67" s="64"/>
      <c r="AU67" s="64">
        <v>61</v>
      </c>
      <c r="AV67" s="59">
        <v>-480.24970000000002</v>
      </c>
    </row>
    <row r="68" spans="3:48" x14ac:dyDescent="0.2">
      <c r="C68" s="178" t="s">
        <v>115</v>
      </c>
      <c r="D68" s="46"/>
      <c r="E68" s="46"/>
      <c r="F68" s="47"/>
      <c r="G68" s="48"/>
      <c r="H68" s="139"/>
      <c r="I68" s="139"/>
      <c r="J68" s="139"/>
      <c r="K68" s="139"/>
      <c r="L68" s="139"/>
      <c r="M68" s="139"/>
      <c r="N68" s="139"/>
      <c r="O68" s="139"/>
      <c r="P68" s="139"/>
      <c r="Q68" s="139"/>
      <c r="R68" s="139"/>
      <c r="S68" s="139"/>
      <c r="T68" s="176"/>
      <c r="U68" s="177"/>
      <c r="V68" s="34" t="str">
        <f t="shared" si="64"/>
        <v/>
      </c>
      <c r="W68" s="34" t="str">
        <f t="shared" si="65"/>
        <v/>
      </c>
      <c r="X68" s="34" t="str">
        <f t="shared" si="66"/>
        <v/>
      </c>
      <c r="Y68" s="34" t="str">
        <f t="shared" si="67"/>
        <v/>
      </c>
      <c r="Z68" s="49"/>
      <c r="AA68" s="50"/>
      <c r="AB68" s="34" t="str">
        <f t="shared" si="68"/>
        <v/>
      </c>
      <c r="AC68" s="34" t="str">
        <f t="shared" si="69"/>
        <v/>
      </c>
      <c r="AD68" s="34" t="str">
        <f t="shared" si="70"/>
        <v/>
      </c>
      <c r="AE68" s="150" t="str">
        <f t="shared" ca="1" si="71"/>
        <v/>
      </c>
      <c r="AF68" s="151" t="str">
        <f t="shared" ca="1" si="72"/>
        <v/>
      </c>
      <c r="AG68" s="63"/>
      <c r="AH68" s="27"/>
      <c r="AI68" s="34" t="str">
        <f t="shared" si="73"/>
        <v/>
      </c>
      <c r="AJ68" s="179" t="str">
        <f t="shared" si="74"/>
        <v/>
      </c>
      <c r="AK68" s="34" t="str">
        <f t="shared" ca="1" si="75"/>
        <v/>
      </c>
      <c r="AL68" s="63"/>
      <c r="AM68" s="27"/>
      <c r="AN68" s="166"/>
      <c r="AO68" s="168" t="str">
        <f t="shared" si="76"/>
        <v/>
      </c>
      <c r="AP68" s="5"/>
      <c r="AU68" s="16">
        <v>62</v>
      </c>
      <c r="AV68" s="26">
        <v>752.69309999999996</v>
      </c>
    </row>
    <row r="69" spans="3:48" x14ac:dyDescent="0.2">
      <c r="C69" s="71" t="s">
        <v>39</v>
      </c>
      <c r="D69" s="17"/>
      <c r="E69" s="18"/>
      <c r="F69" s="58"/>
      <c r="G69" s="16"/>
      <c r="H69" s="26">
        <f>SUM(H52:H68)</f>
        <v>-1451.97</v>
      </c>
      <c r="I69" s="26">
        <f t="shared" ref="I69:S69" si="77">SUM(I52:I68)</f>
        <v>-379.22999999999996</v>
      </c>
      <c r="J69" s="26">
        <f t="shared" si="77"/>
        <v>-300.36</v>
      </c>
      <c r="K69" s="26">
        <f t="shared" si="77"/>
        <v>-344.45</v>
      </c>
      <c r="L69" s="26">
        <f t="shared" si="77"/>
        <v>-1451.97</v>
      </c>
      <c r="M69" s="26">
        <f t="shared" si="77"/>
        <v>-798.98</v>
      </c>
      <c r="N69" s="26">
        <f t="shared" si="77"/>
        <v>-4678.8900000000003</v>
      </c>
      <c r="O69" s="26">
        <f t="shared" si="77"/>
        <v>-379.22999999999996</v>
      </c>
      <c r="P69" s="26">
        <f t="shared" si="77"/>
        <v>-300.36</v>
      </c>
      <c r="Q69" s="26">
        <f t="shared" si="77"/>
        <v>-344.45</v>
      </c>
      <c r="R69" s="26">
        <f t="shared" si="77"/>
        <v>-601.55000000000007</v>
      </c>
      <c r="S69" s="26">
        <f t="shared" si="77"/>
        <v>-908.79</v>
      </c>
      <c r="T69" s="62"/>
      <c r="U69" s="15"/>
      <c r="V69" s="26">
        <f t="shared" si="64"/>
        <v>-490.39</v>
      </c>
      <c r="W69" s="26">
        <f t="shared" si="65"/>
        <v>-995.01916666666659</v>
      </c>
      <c r="X69" s="26">
        <f t="shared" si="66"/>
        <v>-4678.8900000000003</v>
      </c>
      <c r="Y69" s="26">
        <f t="shared" si="67"/>
        <v>-300.36</v>
      </c>
      <c r="Z69" s="60"/>
      <c r="AA69" s="61"/>
      <c r="AB69" s="26">
        <f t="shared" si="68"/>
        <v>4188.5</v>
      </c>
      <c r="AC69" s="26">
        <f t="shared" si="69"/>
        <v>190.02999999999997</v>
      </c>
      <c r="AD69" s="26">
        <f t="shared" si="70"/>
        <v>4378.5300000000007</v>
      </c>
      <c r="AE69" s="148">
        <f t="shared" ca="1" si="71"/>
        <v>9</v>
      </c>
      <c r="AF69" s="149">
        <f t="shared" ca="1" si="72"/>
        <v>3.016901345987022E-2</v>
      </c>
      <c r="AG69" s="58"/>
      <c r="AH69" s="16"/>
      <c r="AI69" s="26">
        <f t="shared" si="73"/>
        <v>-490.39</v>
      </c>
      <c r="AJ69" s="21">
        <f t="shared" ca="1" si="74"/>
        <v>-3935.0595052514518</v>
      </c>
      <c r="AK69" s="26">
        <f t="shared" ca="1" si="75"/>
        <v>-300.36</v>
      </c>
      <c r="AL69" s="58"/>
      <c r="AM69" s="16"/>
      <c r="AN69" s="115"/>
      <c r="AO69" s="59">
        <f ca="1">SUM(AO52:AO68)</f>
        <v>-1507.0914474353037</v>
      </c>
      <c r="AP69" s="5"/>
      <c r="AU69" s="16">
        <v>63</v>
      </c>
      <c r="AV69" s="26">
        <v>-665.58</v>
      </c>
    </row>
    <row r="70" spans="3:48" x14ac:dyDescent="0.2">
      <c r="C70" s="71"/>
      <c r="D70" s="17"/>
      <c r="E70" s="18"/>
      <c r="F70" s="58"/>
      <c r="G70" s="16"/>
      <c r="H70" s="26"/>
      <c r="I70" s="26"/>
      <c r="J70" s="26"/>
      <c r="K70" s="26"/>
      <c r="L70" s="26"/>
      <c r="M70" s="26"/>
      <c r="N70" s="26"/>
      <c r="O70" s="26"/>
      <c r="P70" s="26"/>
      <c r="Q70" s="26"/>
      <c r="R70" s="26"/>
      <c r="S70" s="59"/>
      <c r="T70" s="62"/>
      <c r="U70" s="15"/>
      <c r="V70" s="26"/>
      <c r="W70" s="26"/>
      <c r="X70" s="26"/>
      <c r="Y70" s="26"/>
      <c r="Z70" s="60"/>
      <c r="AA70" s="61"/>
      <c r="AB70" s="26"/>
      <c r="AC70" s="26"/>
      <c r="AD70" s="26"/>
      <c r="AE70" s="148"/>
      <c r="AF70" s="149"/>
      <c r="AG70" s="58"/>
      <c r="AH70" s="16"/>
      <c r="AI70" s="26"/>
      <c r="AJ70" s="21"/>
      <c r="AK70" s="26"/>
      <c r="AL70" s="58"/>
      <c r="AM70" s="16"/>
      <c r="AN70" s="115"/>
      <c r="AO70" s="59"/>
      <c r="AP70" s="5"/>
      <c r="AU70" s="16">
        <v>64</v>
      </c>
      <c r="AV70" s="26">
        <v>-2971.0463</v>
      </c>
    </row>
    <row r="71" spans="3:48" x14ac:dyDescent="0.2">
      <c r="C71" s="103" t="s">
        <v>40</v>
      </c>
      <c r="D71" s="92"/>
      <c r="E71" s="93"/>
      <c r="F71" s="94"/>
      <c r="G71" s="82"/>
      <c r="H71" s="87"/>
      <c r="I71" s="87"/>
      <c r="J71" s="87"/>
      <c r="K71" s="87"/>
      <c r="L71" s="87"/>
      <c r="M71" s="87"/>
      <c r="N71" s="87"/>
      <c r="O71" s="87"/>
      <c r="P71" s="87"/>
      <c r="Q71" s="87"/>
      <c r="R71" s="87"/>
      <c r="S71" s="95"/>
      <c r="T71" s="97"/>
      <c r="U71" s="81"/>
      <c r="V71" s="87"/>
      <c r="W71" s="87"/>
      <c r="X71" s="87"/>
      <c r="Y71" s="87"/>
      <c r="Z71" s="96"/>
      <c r="AA71" s="95"/>
      <c r="AB71" s="87"/>
      <c r="AC71" s="87"/>
      <c r="AD71" s="87"/>
      <c r="AE71" s="152"/>
      <c r="AF71" s="153"/>
      <c r="AG71" s="94"/>
      <c r="AH71" s="82"/>
      <c r="AI71" s="87"/>
      <c r="AJ71" s="180"/>
      <c r="AK71" s="87"/>
      <c r="AL71" s="94"/>
      <c r="AM71" s="82"/>
      <c r="AN71" s="119"/>
      <c r="AO71" s="95"/>
      <c r="AP71" s="5"/>
      <c r="AU71" s="16">
        <v>65</v>
      </c>
      <c r="AV71" s="26">
        <v>-15.295999999999999</v>
      </c>
    </row>
    <row r="72" spans="3:48" x14ac:dyDescent="0.2">
      <c r="C72" s="71" t="s">
        <v>66</v>
      </c>
      <c r="D72" s="17" t="s">
        <v>11</v>
      </c>
      <c r="E72" s="18" t="s">
        <v>7</v>
      </c>
      <c r="F72" s="58"/>
      <c r="G72" s="16"/>
      <c r="H72" s="140">
        <v>0</v>
      </c>
      <c r="I72" s="140">
        <v>-118.7</v>
      </c>
      <c r="J72" s="140">
        <v>0</v>
      </c>
      <c r="K72" s="140">
        <v>0</v>
      </c>
      <c r="L72" s="140">
        <v>0</v>
      </c>
      <c r="M72" s="140">
        <v>0</v>
      </c>
      <c r="N72" s="140">
        <v>0</v>
      </c>
      <c r="O72" s="140">
        <v>-118.7</v>
      </c>
      <c r="P72" s="140">
        <v>0</v>
      </c>
      <c r="Q72" s="140">
        <v>0</v>
      </c>
      <c r="R72" s="140">
        <v>0</v>
      </c>
      <c r="S72" s="140">
        <v>0</v>
      </c>
      <c r="T72" s="33"/>
      <c r="U72" s="15"/>
      <c r="V72" s="26">
        <f t="shared" ref="V72:V82" si="78">IF(ISERROR(MEDIAN(H72:S72))=TRUE, "", MEDIAN(H72:S72))</f>
        <v>0</v>
      </c>
      <c r="W72" s="26">
        <f t="shared" ref="W72:W82" si="79">IF(ISERROR(AVERAGE(H72:S72))=TRUE, "", AVERAGE(H72:S72))</f>
        <v>-19.783333333333335</v>
      </c>
      <c r="X72" s="26">
        <f t="shared" ref="X72:X83" si="80">IF(SUM(H72:S72)=0, "", MIN(H72:S72))</f>
        <v>-118.7</v>
      </c>
      <c r="Y72" s="26">
        <f t="shared" ref="Y72:Y83" si="81">IF(SUM(H72:S72)=0, "", MAX(H72:S72))</f>
        <v>0</v>
      </c>
      <c r="Z72" s="56"/>
      <c r="AA72" s="57"/>
      <c r="AB72" s="26">
        <f t="shared" ref="AB72:AB83" si="82">IF(ISERROR(V72-X72)=TRUE, "", V72-X72)</f>
        <v>118.7</v>
      </c>
      <c r="AC72" s="26">
        <f t="shared" ref="AC72:AC83" si="83">IF(ISERROR(Y72-V72)=TRUE, "", Y72-V72)</f>
        <v>0</v>
      </c>
      <c r="AD72" s="26">
        <f t="shared" ref="AD72:AD82" si="84">IF(ISERROR(Y72-X72)=TRUE, "", Y72-X72)</f>
        <v>118.7</v>
      </c>
      <c r="AE72" s="148">
        <f t="shared" ref="AE72:AE83" ca="1" si="85">IF(SUM(H72:S72)=0, "", RANDBETWEEN(1, 12))</f>
        <v>3</v>
      </c>
      <c r="AF72" s="149">
        <f t="shared" ref="AF72:AF82" ca="1" si="86">IF(SUM(H72:S72)=0, "", RAND())</f>
        <v>7.3409890860518412E-2</v>
      </c>
      <c r="AG72" s="58"/>
      <c r="AH72" s="16"/>
      <c r="AI72" s="26">
        <f t="shared" ref="AI72:AI83" si="87">IF(SUM(H72:S72)=0, "", V72)</f>
        <v>0</v>
      </c>
      <c r="AJ72" s="21">
        <f t="shared" ref="AJ72:AJ83" ca="1" si="88">IF(SUM(H72:S72)=0, "", IF(ISERROR(AB72/AD72)=TRUE,"NA", IF(AF72&lt;(AB72/AD72),X72+SQRT(AF72*AB72*AD72),IF(AF72&gt;=(AB72/AD72),Y72-SQRT((1-AF72)*AC72*AD72),""))))</f>
        <v>-86.539113737980756</v>
      </c>
      <c r="AK72" s="26">
        <f t="shared" ref="AK72:AK83" ca="1" si="89">IF(AE72=1, H72, IF(AE72=2, I72, IF(AE72=3, J72, IF(AE72=4, K72, IF(AE72=5, L72, IF(AE72=6, M72, IF(AE72=7, N72, IF(AE72=8, O72, IF(AE72=9, P72, IF(AE72=10, Q72, IF(AE72=11, R72, IF(AE72=12, S72, ""))))))))))))</f>
        <v>0</v>
      </c>
      <c r="AL72" s="58"/>
      <c r="AM72" s="16"/>
      <c r="AN72" s="165" t="s">
        <v>109</v>
      </c>
      <c r="AO72" s="167">
        <f t="shared" ref="AO72:AO82" ca="1" si="90">IF(AN72="Fixed value", AI72, IF(AN72="Uniform resample", AK72, IF(AN72="Triangle", AJ72, "")))</f>
        <v>0</v>
      </c>
      <c r="AP72" s="5"/>
      <c r="AU72" s="16">
        <v>66</v>
      </c>
      <c r="AV72" s="26">
        <v>-2732.4400999999998</v>
      </c>
    </row>
    <row r="73" spans="3:48" x14ac:dyDescent="0.2">
      <c r="C73" s="71" t="s">
        <v>67</v>
      </c>
      <c r="D73" s="17" t="s">
        <v>11</v>
      </c>
      <c r="E73" s="18" t="s">
        <v>7</v>
      </c>
      <c r="F73" s="58"/>
      <c r="G73" s="16"/>
      <c r="H73" s="140">
        <v>0</v>
      </c>
      <c r="I73" s="140">
        <v>0</v>
      </c>
      <c r="J73" s="140">
        <v>0</v>
      </c>
      <c r="K73" s="140">
        <v>0</v>
      </c>
      <c r="L73" s="140">
        <v>0</v>
      </c>
      <c r="M73" s="140">
        <v>-400</v>
      </c>
      <c r="N73" s="140">
        <v>0</v>
      </c>
      <c r="O73" s="140">
        <v>0</v>
      </c>
      <c r="P73" s="140">
        <v>0</v>
      </c>
      <c r="Q73" s="140">
        <v>0</v>
      </c>
      <c r="R73" s="140">
        <v>0</v>
      </c>
      <c r="S73" s="140">
        <v>0</v>
      </c>
      <c r="T73" s="33"/>
      <c r="U73" s="15"/>
      <c r="V73" s="26">
        <f t="shared" si="78"/>
        <v>0</v>
      </c>
      <c r="W73" s="26">
        <f t="shared" si="79"/>
        <v>-33.333333333333336</v>
      </c>
      <c r="X73" s="26">
        <f t="shared" si="80"/>
        <v>-400</v>
      </c>
      <c r="Y73" s="26">
        <f t="shared" si="81"/>
        <v>0</v>
      </c>
      <c r="Z73" s="56"/>
      <c r="AA73" s="57"/>
      <c r="AB73" s="26">
        <f t="shared" si="82"/>
        <v>400</v>
      </c>
      <c r="AC73" s="26">
        <f t="shared" si="83"/>
        <v>0</v>
      </c>
      <c r="AD73" s="26">
        <f t="shared" si="84"/>
        <v>400</v>
      </c>
      <c r="AE73" s="148">
        <f t="shared" ca="1" si="85"/>
        <v>4</v>
      </c>
      <c r="AF73" s="149">
        <f t="shared" ca="1" si="86"/>
        <v>0.4897375780251586</v>
      </c>
      <c r="AG73" s="58"/>
      <c r="AH73" s="16"/>
      <c r="AI73" s="26">
        <f t="shared" si="87"/>
        <v>0</v>
      </c>
      <c r="AJ73" s="21">
        <f t="shared" ca="1" si="88"/>
        <v>-120.07498774845897</v>
      </c>
      <c r="AK73" s="26">
        <f t="shared" ca="1" si="89"/>
        <v>0</v>
      </c>
      <c r="AL73" s="58"/>
      <c r="AM73" s="16"/>
      <c r="AN73" s="165" t="s">
        <v>109</v>
      </c>
      <c r="AO73" s="167">
        <f t="shared" ca="1" si="90"/>
        <v>0</v>
      </c>
      <c r="AP73" s="5"/>
      <c r="AU73" s="16">
        <v>67</v>
      </c>
      <c r="AV73" s="26">
        <v>953.46609999999998</v>
      </c>
    </row>
    <row r="74" spans="3:48" x14ac:dyDescent="0.2">
      <c r="C74" s="71" t="s">
        <v>68</v>
      </c>
      <c r="D74" s="17" t="s">
        <v>11</v>
      </c>
      <c r="E74" s="18" t="s">
        <v>7</v>
      </c>
      <c r="F74" s="58"/>
      <c r="G74" s="16"/>
      <c r="H74" s="140">
        <v>0</v>
      </c>
      <c r="I74" s="140">
        <v>0</v>
      </c>
      <c r="J74" s="140">
        <v>0</v>
      </c>
      <c r="K74" s="140">
        <v>0</v>
      </c>
      <c r="L74" s="140">
        <v>0</v>
      </c>
      <c r="M74" s="140">
        <v>0</v>
      </c>
      <c r="N74" s="140">
        <v>0</v>
      </c>
      <c r="O74" s="140">
        <v>0</v>
      </c>
      <c r="P74" s="140">
        <v>0</v>
      </c>
      <c r="Q74" s="140">
        <v>-1811.48</v>
      </c>
      <c r="R74" s="140">
        <v>-806.4</v>
      </c>
      <c r="S74" s="140">
        <v>0</v>
      </c>
      <c r="T74" s="33"/>
      <c r="U74" s="15"/>
      <c r="V74" s="26">
        <f t="shared" si="78"/>
        <v>0</v>
      </c>
      <c r="W74" s="26">
        <f t="shared" si="79"/>
        <v>-218.15666666666667</v>
      </c>
      <c r="X74" s="26">
        <f t="shared" si="80"/>
        <v>-1811.48</v>
      </c>
      <c r="Y74" s="26">
        <f t="shared" si="81"/>
        <v>0</v>
      </c>
      <c r="Z74" s="56"/>
      <c r="AA74" s="57"/>
      <c r="AB74" s="26">
        <f t="shared" si="82"/>
        <v>1811.48</v>
      </c>
      <c r="AC74" s="26">
        <f t="shared" si="83"/>
        <v>0</v>
      </c>
      <c r="AD74" s="26">
        <f t="shared" si="84"/>
        <v>1811.48</v>
      </c>
      <c r="AE74" s="148">
        <f t="shared" ca="1" si="85"/>
        <v>10</v>
      </c>
      <c r="AF74" s="149">
        <f t="shared" ca="1" si="86"/>
        <v>0.63629637281740192</v>
      </c>
      <c r="AG74" s="58"/>
      <c r="AH74" s="16"/>
      <c r="AI74" s="26">
        <f t="shared" si="87"/>
        <v>0</v>
      </c>
      <c r="AJ74" s="21">
        <f t="shared" ca="1" si="88"/>
        <v>-366.49523808115123</v>
      </c>
      <c r="AK74" s="26">
        <f t="shared" ca="1" si="89"/>
        <v>-1811.48</v>
      </c>
      <c r="AL74" s="58"/>
      <c r="AM74" s="16"/>
      <c r="AN74" s="165" t="s">
        <v>109</v>
      </c>
      <c r="AO74" s="167">
        <f t="shared" ca="1" si="90"/>
        <v>-1811.48</v>
      </c>
      <c r="AP74" s="5"/>
      <c r="AU74" s="16">
        <v>68</v>
      </c>
      <c r="AV74" s="26">
        <v>-1173.4964</v>
      </c>
    </row>
    <row r="75" spans="3:48" x14ac:dyDescent="0.2">
      <c r="C75" s="71" t="s">
        <v>70</v>
      </c>
      <c r="D75" s="17" t="s">
        <v>11</v>
      </c>
      <c r="E75" s="18" t="s">
        <v>7</v>
      </c>
      <c r="F75" s="58"/>
      <c r="G75" s="16"/>
      <c r="H75" s="140">
        <v>0</v>
      </c>
      <c r="I75" s="140">
        <v>-250</v>
      </c>
      <c r="J75" s="140">
        <v>0</v>
      </c>
      <c r="K75" s="140">
        <v>0</v>
      </c>
      <c r="L75" s="140">
        <v>0</v>
      </c>
      <c r="M75" s="140">
        <v>0</v>
      </c>
      <c r="N75" s="140">
        <v>0</v>
      </c>
      <c r="O75" s="140">
        <v>-250</v>
      </c>
      <c r="P75" s="140">
        <v>-520</v>
      </c>
      <c r="Q75" s="140">
        <v>-230</v>
      </c>
      <c r="R75" s="140">
        <v>0</v>
      </c>
      <c r="S75" s="140">
        <v>0</v>
      </c>
      <c r="T75" s="33"/>
      <c r="U75" s="15"/>
      <c r="V75" s="26">
        <f t="shared" si="78"/>
        <v>0</v>
      </c>
      <c r="W75" s="26">
        <f t="shared" si="79"/>
        <v>-104.16666666666667</v>
      </c>
      <c r="X75" s="26">
        <f t="shared" si="80"/>
        <v>-520</v>
      </c>
      <c r="Y75" s="26">
        <f t="shared" si="81"/>
        <v>0</v>
      </c>
      <c r="Z75" s="56"/>
      <c r="AA75" s="57"/>
      <c r="AB75" s="26">
        <f t="shared" si="82"/>
        <v>520</v>
      </c>
      <c r="AC75" s="26">
        <f t="shared" si="83"/>
        <v>0</v>
      </c>
      <c r="AD75" s="26">
        <f t="shared" si="84"/>
        <v>520</v>
      </c>
      <c r="AE75" s="148">
        <f t="shared" ca="1" si="85"/>
        <v>1</v>
      </c>
      <c r="AF75" s="149">
        <f t="shared" ca="1" si="86"/>
        <v>0.95226680545550357</v>
      </c>
      <c r="AG75" s="58"/>
      <c r="AH75" s="16"/>
      <c r="AI75" s="26">
        <f t="shared" si="87"/>
        <v>0</v>
      </c>
      <c r="AJ75" s="21">
        <f t="shared" ca="1" si="88"/>
        <v>-12.562374084096746</v>
      </c>
      <c r="AK75" s="26">
        <f t="shared" ca="1" si="89"/>
        <v>0</v>
      </c>
      <c r="AL75" s="58"/>
      <c r="AM75" s="16"/>
      <c r="AN75" s="165" t="s">
        <v>109</v>
      </c>
      <c r="AO75" s="167">
        <f t="shared" ca="1" si="90"/>
        <v>0</v>
      </c>
      <c r="AP75" s="5"/>
      <c r="AU75" s="16">
        <v>69</v>
      </c>
      <c r="AV75" s="26">
        <v>237.17179999999999</v>
      </c>
    </row>
    <row r="76" spans="3:48" x14ac:dyDescent="0.2">
      <c r="C76" s="71" t="s">
        <v>97</v>
      </c>
      <c r="D76" s="17" t="s">
        <v>11</v>
      </c>
      <c r="E76" s="18" t="s">
        <v>7</v>
      </c>
      <c r="F76" s="58"/>
      <c r="G76" s="16"/>
      <c r="H76" s="140">
        <v>0</v>
      </c>
      <c r="I76" s="140">
        <v>0</v>
      </c>
      <c r="J76" s="140">
        <v>0</v>
      </c>
      <c r="K76" s="140">
        <v>0</v>
      </c>
      <c r="L76" s="140">
        <v>0</v>
      </c>
      <c r="M76" s="140">
        <v>0</v>
      </c>
      <c r="N76" s="140">
        <v>0</v>
      </c>
      <c r="O76" s="140">
        <v>0</v>
      </c>
      <c r="P76" s="140">
        <v>-354.43</v>
      </c>
      <c r="Q76" s="140">
        <v>-178.98</v>
      </c>
      <c r="R76" s="140">
        <v>-186.99</v>
      </c>
      <c r="S76" s="140">
        <v>0</v>
      </c>
      <c r="T76" s="33"/>
      <c r="U76" s="15"/>
      <c r="V76" s="26">
        <f t="shared" si="78"/>
        <v>0</v>
      </c>
      <c r="W76" s="26">
        <f t="shared" si="79"/>
        <v>-60.033333333333331</v>
      </c>
      <c r="X76" s="26">
        <f t="shared" si="80"/>
        <v>-354.43</v>
      </c>
      <c r="Y76" s="26">
        <f t="shared" si="81"/>
        <v>0</v>
      </c>
      <c r="Z76" s="56"/>
      <c r="AA76" s="57"/>
      <c r="AB76" s="26">
        <f t="shared" si="82"/>
        <v>354.43</v>
      </c>
      <c r="AC76" s="26">
        <f t="shared" si="83"/>
        <v>0</v>
      </c>
      <c r="AD76" s="26">
        <f t="shared" si="84"/>
        <v>354.43</v>
      </c>
      <c r="AE76" s="148">
        <f t="shared" ca="1" si="85"/>
        <v>4</v>
      </c>
      <c r="AF76" s="149">
        <f t="shared" ca="1" si="86"/>
        <v>0.70786621381827153</v>
      </c>
      <c r="AG76" s="58"/>
      <c r="AH76" s="16"/>
      <c r="AI76" s="26">
        <f t="shared" si="87"/>
        <v>0</v>
      </c>
      <c r="AJ76" s="21">
        <f t="shared" ca="1" si="88"/>
        <v>-56.23107960381833</v>
      </c>
      <c r="AK76" s="26">
        <f t="shared" ca="1" si="89"/>
        <v>0</v>
      </c>
      <c r="AL76" s="58"/>
      <c r="AM76" s="16"/>
      <c r="AN76" s="165" t="s">
        <v>109</v>
      </c>
      <c r="AO76" s="167">
        <f t="shared" ca="1" si="90"/>
        <v>0</v>
      </c>
      <c r="AP76" s="5"/>
      <c r="AU76" s="16">
        <v>70</v>
      </c>
      <c r="AV76" s="26">
        <v>71.262</v>
      </c>
    </row>
    <row r="77" spans="3:48" x14ac:dyDescent="0.2">
      <c r="C77" s="71" t="s">
        <v>98</v>
      </c>
      <c r="D77" s="17" t="s">
        <v>11</v>
      </c>
      <c r="E77" s="18" t="s">
        <v>7</v>
      </c>
      <c r="F77" s="58"/>
      <c r="G77" s="16"/>
      <c r="H77" s="140">
        <v>0</v>
      </c>
      <c r="I77" s="140">
        <v>-266.69</v>
      </c>
      <c r="J77" s="140">
        <v>-3.82</v>
      </c>
      <c r="K77" s="140">
        <v>-3.82</v>
      </c>
      <c r="L77" s="140">
        <v>0</v>
      </c>
      <c r="M77" s="140">
        <v>0</v>
      </c>
      <c r="N77" s="140">
        <v>-3.82</v>
      </c>
      <c r="O77" s="140">
        <v>-266.69</v>
      </c>
      <c r="P77" s="140">
        <v>0</v>
      </c>
      <c r="Q77" s="140">
        <v>0</v>
      </c>
      <c r="R77" s="140">
        <v>0</v>
      </c>
      <c r="S77" s="140">
        <v>0</v>
      </c>
      <c r="T77" s="33"/>
      <c r="U77" s="15"/>
      <c r="V77" s="26">
        <f t="shared" si="78"/>
        <v>0</v>
      </c>
      <c r="W77" s="26">
        <f t="shared" si="79"/>
        <v>-45.403333333333329</v>
      </c>
      <c r="X77" s="26">
        <f t="shared" si="80"/>
        <v>-266.69</v>
      </c>
      <c r="Y77" s="26">
        <f t="shared" si="81"/>
        <v>0</v>
      </c>
      <c r="Z77" s="56"/>
      <c r="AA77" s="57"/>
      <c r="AB77" s="26">
        <f t="shared" si="82"/>
        <v>266.69</v>
      </c>
      <c r="AC77" s="26">
        <f t="shared" si="83"/>
        <v>0</v>
      </c>
      <c r="AD77" s="26">
        <f t="shared" si="84"/>
        <v>266.69</v>
      </c>
      <c r="AE77" s="148">
        <f t="shared" ca="1" si="85"/>
        <v>1</v>
      </c>
      <c r="AF77" s="149">
        <f t="shared" ca="1" si="86"/>
        <v>0.43606246672280358</v>
      </c>
      <c r="AG77" s="58"/>
      <c r="AH77" s="16"/>
      <c r="AI77" s="26">
        <f t="shared" si="87"/>
        <v>0</v>
      </c>
      <c r="AJ77" s="21">
        <f t="shared" ca="1" si="88"/>
        <v>-90.581188990829588</v>
      </c>
      <c r="AK77" s="26">
        <f t="shared" ca="1" si="89"/>
        <v>0</v>
      </c>
      <c r="AL77" s="58"/>
      <c r="AM77" s="16"/>
      <c r="AN77" s="165" t="s">
        <v>109</v>
      </c>
      <c r="AO77" s="167">
        <f t="shared" ca="1" si="90"/>
        <v>0</v>
      </c>
      <c r="AP77" s="5"/>
      <c r="AU77" s="16">
        <v>71</v>
      </c>
      <c r="AV77" s="26">
        <v>2193.7071999999998</v>
      </c>
    </row>
    <row r="78" spans="3:48" x14ac:dyDescent="0.2">
      <c r="C78" s="71" t="s">
        <v>28</v>
      </c>
      <c r="D78" s="17" t="s">
        <v>11</v>
      </c>
      <c r="E78" s="18" t="s">
        <v>3</v>
      </c>
      <c r="F78" s="58"/>
      <c r="G78" s="16"/>
      <c r="H78" s="140">
        <v>0</v>
      </c>
      <c r="I78" s="140">
        <v>0</v>
      </c>
      <c r="J78" s="140">
        <v>0</v>
      </c>
      <c r="K78" s="140">
        <v>0</v>
      </c>
      <c r="L78" s="140">
        <v>0</v>
      </c>
      <c r="M78" s="140">
        <v>0</v>
      </c>
      <c r="N78" s="140">
        <v>0</v>
      </c>
      <c r="O78" s="140">
        <v>0</v>
      </c>
      <c r="P78" s="140">
        <v>0</v>
      </c>
      <c r="Q78" s="140">
        <v>0</v>
      </c>
      <c r="R78" s="140">
        <v>0</v>
      </c>
      <c r="S78" s="140">
        <v>-1370.47</v>
      </c>
      <c r="T78" s="33"/>
      <c r="U78" s="15"/>
      <c r="V78" s="26">
        <f t="shared" si="78"/>
        <v>0</v>
      </c>
      <c r="W78" s="26">
        <f t="shared" si="79"/>
        <v>-114.20583333333333</v>
      </c>
      <c r="X78" s="26">
        <f t="shared" si="80"/>
        <v>-1370.47</v>
      </c>
      <c r="Y78" s="26">
        <f t="shared" si="81"/>
        <v>0</v>
      </c>
      <c r="Z78" s="56"/>
      <c r="AA78" s="57"/>
      <c r="AB78" s="26">
        <f t="shared" si="82"/>
        <v>1370.47</v>
      </c>
      <c r="AC78" s="26">
        <f t="shared" si="83"/>
        <v>0</v>
      </c>
      <c r="AD78" s="26">
        <f t="shared" si="84"/>
        <v>1370.47</v>
      </c>
      <c r="AE78" s="148">
        <f t="shared" ca="1" si="85"/>
        <v>11</v>
      </c>
      <c r="AF78" s="149">
        <f t="shared" ca="1" si="86"/>
        <v>0.61371813514302065</v>
      </c>
      <c r="AG78" s="58"/>
      <c r="AH78" s="16"/>
      <c r="AI78" s="26">
        <f t="shared" si="87"/>
        <v>0</v>
      </c>
      <c r="AJ78" s="21">
        <f t="shared" ca="1" si="88"/>
        <v>-296.84154954113251</v>
      </c>
      <c r="AK78" s="26">
        <f t="shared" ca="1" si="89"/>
        <v>0</v>
      </c>
      <c r="AL78" s="58"/>
      <c r="AM78" s="16"/>
      <c r="AN78" s="165" t="s">
        <v>109</v>
      </c>
      <c r="AO78" s="167">
        <f t="shared" ca="1" si="90"/>
        <v>0</v>
      </c>
      <c r="AP78" s="5"/>
      <c r="AU78" s="16">
        <v>72</v>
      </c>
      <c r="AV78" s="26">
        <v>1317.3649</v>
      </c>
    </row>
    <row r="79" spans="3:48" x14ac:dyDescent="0.2">
      <c r="C79" s="71" t="s">
        <v>69</v>
      </c>
      <c r="D79" s="17" t="s">
        <v>11</v>
      </c>
      <c r="E79" s="18" t="s">
        <v>3</v>
      </c>
      <c r="F79" s="58"/>
      <c r="G79" s="16"/>
      <c r="H79" s="140">
        <v>0</v>
      </c>
      <c r="I79" s="140">
        <v>0</v>
      </c>
      <c r="J79" s="140">
        <v>0</v>
      </c>
      <c r="K79" s="140">
        <v>0</v>
      </c>
      <c r="L79" s="140">
        <v>0</v>
      </c>
      <c r="M79" s="140">
        <v>0</v>
      </c>
      <c r="N79" s="140">
        <v>0</v>
      </c>
      <c r="O79" s="140">
        <v>0</v>
      </c>
      <c r="P79" s="140">
        <v>0</v>
      </c>
      <c r="Q79" s="140">
        <v>0</v>
      </c>
      <c r="R79" s="140">
        <v>0</v>
      </c>
      <c r="S79" s="140">
        <v>-95</v>
      </c>
      <c r="T79" s="33"/>
      <c r="U79" s="15"/>
      <c r="V79" s="26">
        <f t="shared" si="78"/>
        <v>0</v>
      </c>
      <c r="W79" s="26">
        <f t="shared" si="79"/>
        <v>-7.916666666666667</v>
      </c>
      <c r="X79" s="26">
        <f t="shared" si="80"/>
        <v>-95</v>
      </c>
      <c r="Y79" s="26">
        <f t="shared" si="81"/>
        <v>0</v>
      </c>
      <c r="Z79" s="56"/>
      <c r="AA79" s="57"/>
      <c r="AB79" s="26">
        <f t="shared" si="82"/>
        <v>95</v>
      </c>
      <c r="AC79" s="26">
        <f t="shared" si="83"/>
        <v>0</v>
      </c>
      <c r="AD79" s="26">
        <f t="shared" si="84"/>
        <v>95</v>
      </c>
      <c r="AE79" s="148">
        <f t="shared" ca="1" si="85"/>
        <v>11</v>
      </c>
      <c r="AF79" s="149">
        <f t="shared" ca="1" si="86"/>
        <v>7.34205503428349E-2</v>
      </c>
      <c r="AG79" s="58"/>
      <c r="AH79" s="16"/>
      <c r="AI79" s="26">
        <f t="shared" si="87"/>
        <v>0</v>
      </c>
      <c r="AJ79" s="21">
        <f t="shared" ca="1" si="88"/>
        <v>-69.258584599053506</v>
      </c>
      <c r="AK79" s="26">
        <f t="shared" ca="1" si="89"/>
        <v>0</v>
      </c>
      <c r="AL79" s="58"/>
      <c r="AM79" s="16"/>
      <c r="AN79" s="165" t="s">
        <v>109</v>
      </c>
      <c r="AO79" s="167">
        <f t="shared" ca="1" si="90"/>
        <v>0</v>
      </c>
      <c r="AP79" s="5"/>
      <c r="AU79" s="16">
        <v>73</v>
      </c>
      <c r="AV79" s="26">
        <v>-2030.5155</v>
      </c>
    </row>
    <row r="80" spans="3:48" x14ac:dyDescent="0.2">
      <c r="C80" s="133" t="s">
        <v>99</v>
      </c>
      <c r="D80" s="18" t="s">
        <v>11</v>
      </c>
      <c r="E80" s="18" t="s">
        <v>3</v>
      </c>
      <c r="F80" s="58"/>
      <c r="G80" s="64"/>
      <c r="H80" s="140">
        <v>0</v>
      </c>
      <c r="I80" s="140">
        <v>0</v>
      </c>
      <c r="J80" s="140">
        <v>0</v>
      </c>
      <c r="K80" s="140">
        <v>0</v>
      </c>
      <c r="L80" s="140">
        <v>0</v>
      </c>
      <c r="M80" s="140">
        <v>0</v>
      </c>
      <c r="N80" s="140">
        <v>0</v>
      </c>
      <c r="O80" s="140">
        <v>0</v>
      </c>
      <c r="P80" s="140">
        <v>0</v>
      </c>
      <c r="Q80" s="140">
        <v>0</v>
      </c>
      <c r="R80" s="140">
        <v>-95</v>
      </c>
      <c r="S80" s="140">
        <v>0</v>
      </c>
      <c r="T80" s="33"/>
      <c r="U80" s="15"/>
      <c r="V80" s="59">
        <f t="shared" si="78"/>
        <v>0</v>
      </c>
      <c r="W80" s="59">
        <f t="shared" si="79"/>
        <v>-7.916666666666667</v>
      </c>
      <c r="X80" s="59">
        <f t="shared" si="80"/>
        <v>-95</v>
      </c>
      <c r="Y80" s="59">
        <f t="shared" si="81"/>
        <v>0</v>
      </c>
      <c r="Z80" s="56"/>
      <c r="AA80" s="57"/>
      <c r="AB80" s="59">
        <f t="shared" si="82"/>
        <v>95</v>
      </c>
      <c r="AC80" s="59">
        <f t="shared" si="83"/>
        <v>0</v>
      </c>
      <c r="AD80" s="59">
        <f t="shared" si="84"/>
        <v>95</v>
      </c>
      <c r="AE80" s="172">
        <f t="shared" ca="1" si="85"/>
        <v>6</v>
      </c>
      <c r="AF80" s="173">
        <f t="shared" ca="1" si="86"/>
        <v>0.34798522188996117</v>
      </c>
      <c r="AG80" s="58"/>
      <c r="AH80" s="64"/>
      <c r="AI80" s="59">
        <f t="shared" si="87"/>
        <v>0</v>
      </c>
      <c r="AJ80" s="22">
        <f t="shared" ca="1" si="88"/>
        <v>-38.959241372400214</v>
      </c>
      <c r="AK80" s="59">
        <f t="shared" ca="1" si="89"/>
        <v>0</v>
      </c>
      <c r="AL80" s="58"/>
      <c r="AM80" s="64"/>
      <c r="AN80" s="165" t="s">
        <v>109</v>
      </c>
      <c r="AO80" s="167">
        <f t="shared" ca="1" si="90"/>
        <v>0</v>
      </c>
      <c r="AP80" s="5"/>
      <c r="AU80" s="16">
        <v>74</v>
      </c>
      <c r="AV80" s="26">
        <v>-1817.7972</v>
      </c>
    </row>
    <row r="81" spans="3:48" x14ac:dyDescent="0.2">
      <c r="C81" s="142" t="s">
        <v>115</v>
      </c>
      <c r="D81" s="18"/>
      <c r="E81" s="18"/>
      <c r="F81" s="58"/>
      <c r="G81" s="64"/>
      <c r="H81" s="140"/>
      <c r="I81" s="140"/>
      <c r="J81" s="140"/>
      <c r="K81" s="140"/>
      <c r="L81" s="140"/>
      <c r="M81" s="140"/>
      <c r="N81" s="140"/>
      <c r="O81" s="140"/>
      <c r="P81" s="140"/>
      <c r="Q81" s="140"/>
      <c r="R81" s="140"/>
      <c r="S81" s="140"/>
      <c r="T81" s="33"/>
      <c r="U81" s="15"/>
      <c r="V81" s="59" t="str">
        <f t="shared" si="78"/>
        <v/>
      </c>
      <c r="W81" s="59" t="str">
        <f t="shared" si="79"/>
        <v/>
      </c>
      <c r="X81" s="59" t="str">
        <f t="shared" si="80"/>
        <v/>
      </c>
      <c r="Y81" s="59" t="str">
        <f t="shared" si="81"/>
        <v/>
      </c>
      <c r="Z81" s="56"/>
      <c r="AA81" s="57"/>
      <c r="AB81" s="59" t="str">
        <f t="shared" si="82"/>
        <v/>
      </c>
      <c r="AC81" s="59" t="str">
        <f t="shared" si="83"/>
        <v/>
      </c>
      <c r="AD81" s="59" t="str">
        <f t="shared" si="84"/>
        <v/>
      </c>
      <c r="AE81" s="172" t="str">
        <f t="shared" ca="1" si="85"/>
        <v/>
      </c>
      <c r="AF81" s="173" t="str">
        <f t="shared" ca="1" si="86"/>
        <v/>
      </c>
      <c r="AG81" s="58"/>
      <c r="AH81" s="64"/>
      <c r="AI81" s="59" t="str">
        <f t="shared" si="87"/>
        <v/>
      </c>
      <c r="AJ81" s="22" t="str">
        <f t="shared" si="88"/>
        <v/>
      </c>
      <c r="AK81" s="59" t="str">
        <f t="shared" ca="1" si="89"/>
        <v/>
      </c>
      <c r="AL81" s="58"/>
      <c r="AM81" s="64"/>
      <c r="AN81" s="165"/>
      <c r="AO81" s="167" t="str">
        <f t="shared" si="90"/>
        <v/>
      </c>
      <c r="AP81" s="5"/>
      <c r="AU81" s="16">
        <v>75</v>
      </c>
      <c r="AV81" s="26">
        <v>-1669.7152000000001</v>
      </c>
    </row>
    <row r="82" spans="3:48" x14ac:dyDescent="0.2">
      <c r="C82" s="178" t="s">
        <v>115</v>
      </c>
      <c r="D82" s="28"/>
      <c r="E82" s="28"/>
      <c r="F82" s="63"/>
      <c r="G82" s="27"/>
      <c r="H82" s="139"/>
      <c r="I82" s="139"/>
      <c r="J82" s="139"/>
      <c r="K82" s="139"/>
      <c r="L82" s="139"/>
      <c r="M82" s="139"/>
      <c r="N82" s="139"/>
      <c r="O82" s="139"/>
      <c r="P82" s="139"/>
      <c r="Q82" s="139"/>
      <c r="R82" s="139"/>
      <c r="S82" s="139"/>
      <c r="T82" s="176"/>
      <c r="U82" s="177"/>
      <c r="V82" s="34" t="str">
        <f t="shared" si="78"/>
        <v/>
      </c>
      <c r="W82" s="34" t="str">
        <f t="shared" si="79"/>
        <v/>
      </c>
      <c r="X82" s="34" t="str">
        <f t="shared" si="80"/>
        <v/>
      </c>
      <c r="Y82" s="34" t="str">
        <f t="shared" si="81"/>
        <v/>
      </c>
      <c r="Z82" s="49"/>
      <c r="AA82" s="50"/>
      <c r="AB82" s="34" t="str">
        <f t="shared" si="82"/>
        <v/>
      </c>
      <c r="AC82" s="34" t="str">
        <f t="shared" si="83"/>
        <v/>
      </c>
      <c r="AD82" s="34" t="str">
        <f t="shared" si="84"/>
        <v/>
      </c>
      <c r="AE82" s="150" t="str">
        <f t="shared" ca="1" si="85"/>
        <v/>
      </c>
      <c r="AF82" s="151" t="str">
        <f t="shared" ca="1" si="86"/>
        <v/>
      </c>
      <c r="AG82" s="63"/>
      <c r="AH82" s="27"/>
      <c r="AI82" s="34" t="str">
        <f t="shared" si="87"/>
        <v/>
      </c>
      <c r="AJ82" s="179" t="str">
        <f t="shared" si="88"/>
        <v/>
      </c>
      <c r="AK82" s="34" t="str">
        <f t="shared" ca="1" si="89"/>
        <v/>
      </c>
      <c r="AL82" s="63"/>
      <c r="AM82" s="27"/>
      <c r="AN82" s="166"/>
      <c r="AO82" s="168" t="str">
        <f t="shared" si="90"/>
        <v/>
      </c>
      <c r="AP82" s="5"/>
      <c r="AU82" s="16">
        <v>76</v>
      </c>
      <c r="AV82" s="26">
        <v>-644.47550000000001</v>
      </c>
    </row>
    <row r="83" spans="3:48" x14ac:dyDescent="0.2">
      <c r="C83" s="71" t="s">
        <v>41</v>
      </c>
      <c r="D83" s="17"/>
      <c r="E83" s="18"/>
      <c r="F83" s="58"/>
      <c r="G83" s="16"/>
      <c r="H83" s="26">
        <f>SUM(H72:H82)</f>
        <v>0</v>
      </c>
      <c r="I83" s="26">
        <f t="shared" ref="I83:R83" si="91">SUM(I72:I82)</f>
        <v>-635.39</v>
      </c>
      <c r="J83" s="26">
        <f t="shared" si="91"/>
        <v>-3.82</v>
      </c>
      <c r="K83" s="26">
        <f t="shared" si="91"/>
        <v>-3.82</v>
      </c>
      <c r="L83" s="26">
        <f t="shared" si="91"/>
        <v>0</v>
      </c>
      <c r="M83" s="26">
        <f t="shared" si="91"/>
        <v>-400</v>
      </c>
      <c r="N83" s="26">
        <f>SUM(N72:N82)</f>
        <v>-3.82</v>
      </c>
      <c r="O83" s="26">
        <f t="shared" si="91"/>
        <v>-635.39</v>
      </c>
      <c r="P83" s="26">
        <f t="shared" si="91"/>
        <v>-874.43000000000006</v>
      </c>
      <c r="Q83" s="26">
        <f t="shared" si="91"/>
        <v>-2220.46</v>
      </c>
      <c r="R83" s="26">
        <f t="shared" si="91"/>
        <v>-1088.3899999999999</v>
      </c>
      <c r="S83" s="26">
        <f>SUM(S72:S82)</f>
        <v>-1465.47</v>
      </c>
      <c r="T83" s="62"/>
      <c r="U83" s="15"/>
      <c r="V83" s="26">
        <f>IF(ISERROR(MEDIAN(H83:S83))=TRUE, "", MEDIAN(H83:S83))</f>
        <v>-517.69499999999994</v>
      </c>
      <c r="W83" s="26">
        <f t="shared" ref="W83" si="92">IF(ISERROR(AVERAGE(H83:S83))=TRUE, "", AVERAGE(H83:S83))</f>
        <v>-610.91583333333335</v>
      </c>
      <c r="X83" s="26">
        <f t="shared" si="80"/>
        <v>-2220.46</v>
      </c>
      <c r="Y83" s="26">
        <f t="shared" si="81"/>
        <v>0</v>
      </c>
      <c r="Z83" s="60"/>
      <c r="AA83" s="61"/>
      <c r="AB83" s="26">
        <f t="shared" si="82"/>
        <v>1702.7650000000001</v>
      </c>
      <c r="AC83" s="26">
        <f t="shared" si="83"/>
        <v>517.69499999999994</v>
      </c>
      <c r="AD83" s="26">
        <f t="shared" ref="AD83" si="93">IF(ISERROR(Y83-X83)=TRUE, "", Y83-X83)</f>
        <v>2220.46</v>
      </c>
      <c r="AE83" s="148">
        <f t="shared" ca="1" si="85"/>
        <v>3</v>
      </c>
      <c r="AF83" s="149">
        <f t="shared" ref="AF83" ca="1" si="94">IF(SUM(H83:S83)=0, "", RAND())</f>
        <v>0.91268235750137439</v>
      </c>
      <c r="AG83" s="154"/>
      <c r="AH83" s="155"/>
      <c r="AI83" s="26">
        <f t="shared" si="87"/>
        <v>-517.69499999999994</v>
      </c>
      <c r="AJ83" s="21">
        <f t="shared" ca="1" si="88"/>
        <v>-316.81771918434896</v>
      </c>
      <c r="AK83" s="26">
        <f t="shared" ca="1" si="89"/>
        <v>-3.82</v>
      </c>
      <c r="AL83" s="154"/>
      <c r="AM83" s="155"/>
      <c r="AN83" s="115"/>
      <c r="AO83" s="61">
        <f ca="1">SUM(AO72:AO82)</f>
        <v>-1811.48</v>
      </c>
      <c r="AP83" s="5"/>
      <c r="AU83" s="16">
        <v>77</v>
      </c>
      <c r="AV83" s="26">
        <v>1229.2782</v>
      </c>
    </row>
    <row r="84" spans="3:48" x14ac:dyDescent="0.2">
      <c r="C84" s="71"/>
      <c r="D84" s="17"/>
      <c r="E84" s="18"/>
      <c r="F84" s="58"/>
      <c r="G84" s="16"/>
      <c r="H84" s="16"/>
      <c r="I84" s="16"/>
      <c r="J84" s="16"/>
      <c r="K84" s="16"/>
      <c r="L84" s="16"/>
      <c r="M84" s="16"/>
      <c r="N84" s="16"/>
      <c r="O84" s="16"/>
      <c r="P84" s="16"/>
      <c r="Q84" s="16"/>
      <c r="R84" s="16"/>
      <c r="S84" s="64"/>
      <c r="T84" s="67"/>
      <c r="U84" s="15"/>
      <c r="V84" s="26"/>
      <c r="W84" s="26"/>
      <c r="X84" s="26"/>
      <c r="Y84" s="26"/>
      <c r="Z84" s="65"/>
      <c r="AA84" s="66"/>
      <c r="AB84" s="16"/>
      <c r="AC84" s="16"/>
      <c r="AD84" s="16"/>
      <c r="AE84" s="16"/>
      <c r="AF84" s="16"/>
      <c r="AG84" s="58"/>
      <c r="AH84" s="16"/>
      <c r="AI84" s="16"/>
      <c r="AJ84" s="16"/>
      <c r="AK84" s="16"/>
      <c r="AL84" s="58"/>
      <c r="AM84" s="16"/>
      <c r="AN84" s="120"/>
      <c r="AO84" s="64"/>
      <c r="AP84" s="5"/>
      <c r="AU84" s="16">
        <v>78</v>
      </c>
      <c r="AV84" s="26">
        <v>1176.1790000000001</v>
      </c>
    </row>
    <row r="85" spans="3:48" x14ac:dyDescent="0.2">
      <c r="C85" s="71" t="s">
        <v>35</v>
      </c>
      <c r="D85" s="17"/>
      <c r="E85" s="18"/>
      <c r="F85" s="58"/>
      <c r="G85" s="16"/>
      <c r="H85" s="26">
        <f>H14</f>
        <v>6350</v>
      </c>
      <c r="I85" s="26">
        <f t="shared" ref="I85:R85" si="95">I14</f>
        <v>6350</v>
      </c>
      <c r="J85" s="26">
        <f t="shared" si="95"/>
        <v>7350</v>
      </c>
      <c r="K85" s="26">
        <f t="shared" si="95"/>
        <v>6350</v>
      </c>
      <c r="L85" s="26">
        <f t="shared" si="95"/>
        <v>6350</v>
      </c>
      <c r="M85" s="26">
        <f t="shared" si="95"/>
        <v>6350</v>
      </c>
      <c r="N85" s="26">
        <f t="shared" si="95"/>
        <v>8350</v>
      </c>
      <c r="O85" s="26">
        <f t="shared" si="95"/>
        <v>6350</v>
      </c>
      <c r="P85" s="26">
        <f t="shared" si="95"/>
        <v>6350</v>
      </c>
      <c r="Q85" s="26">
        <f t="shared" si="95"/>
        <v>9200</v>
      </c>
      <c r="R85" s="26">
        <f t="shared" si="95"/>
        <v>6350</v>
      </c>
      <c r="S85" s="26">
        <f>S14</f>
        <v>6350</v>
      </c>
      <c r="T85" s="68"/>
      <c r="U85" s="15"/>
      <c r="V85" s="26">
        <f>MEDIAN(H85:S85)</f>
        <v>6350</v>
      </c>
      <c r="W85" s="26">
        <f>AVERAGE(H85:S85)</f>
        <v>6837.5</v>
      </c>
      <c r="X85" s="26">
        <f>MIN(H85:S85)</f>
        <v>6350</v>
      </c>
      <c r="Y85" s="26">
        <f>MAX(H85:S85)</f>
        <v>9200</v>
      </c>
      <c r="Z85" s="60"/>
      <c r="AA85" s="61"/>
      <c r="AB85" s="16"/>
      <c r="AC85" s="16"/>
      <c r="AD85" s="16"/>
      <c r="AE85" s="16"/>
      <c r="AF85" s="16"/>
      <c r="AG85" s="58"/>
      <c r="AH85" s="16"/>
      <c r="AI85" s="16"/>
      <c r="AJ85" s="16"/>
      <c r="AK85" s="16"/>
      <c r="AL85" s="58"/>
      <c r="AM85" s="16"/>
      <c r="AN85" s="115"/>
      <c r="AO85" s="59">
        <f ca="1">AO14</f>
        <v>6700</v>
      </c>
      <c r="AP85" s="5"/>
      <c r="AU85" s="16">
        <v>79</v>
      </c>
      <c r="AV85" s="26">
        <v>2771.5745999999999</v>
      </c>
    </row>
    <row r="86" spans="3:48" x14ac:dyDescent="0.2">
      <c r="C86" s="101" t="s">
        <v>44</v>
      </c>
      <c r="D86" s="28"/>
      <c r="E86" s="28"/>
      <c r="F86" s="63"/>
      <c r="G86" s="27"/>
      <c r="H86" s="34">
        <f>SUM(H83, H69, H49, H39, H27, H20)</f>
        <v>-6390.2</v>
      </c>
      <c r="I86" s="34">
        <f t="shared" ref="I86:S86" si="96">SUM(I83, I69, I49, I39, I27, I20)</f>
        <v>-7609.42</v>
      </c>
      <c r="J86" s="34">
        <f t="shared" si="96"/>
        <v>-5197.96</v>
      </c>
      <c r="K86" s="34">
        <f t="shared" si="96"/>
        <v>-4988.3600000000006</v>
      </c>
      <c r="L86" s="34">
        <f>SUM(L83, L69, L49, L39, L27, L20)</f>
        <v>-6390.2</v>
      </c>
      <c r="M86" s="34">
        <f t="shared" si="96"/>
        <v>-5376.1900000000005</v>
      </c>
      <c r="N86" s="34">
        <f t="shared" si="96"/>
        <v>-11477.51</v>
      </c>
      <c r="O86" s="34">
        <f t="shared" si="96"/>
        <v>-5808.4</v>
      </c>
      <c r="P86" s="34">
        <f>SUM(P83, P69, P49, P39, P27, P20)</f>
        <v>-5814.8799999999992</v>
      </c>
      <c r="Q86" s="34">
        <f t="shared" si="96"/>
        <v>-7407.22</v>
      </c>
      <c r="R86" s="34">
        <f t="shared" si="96"/>
        <v>-5790.34</v>
      </c>
      <c r="S86" s="34">
        <f t="shared" si="96"/>
        <v>-7155.7800000000007</v>
      </c>
      <c r="T86" s="68"/>
      <c r="U86" s="15"/>
      <c r="V86" s="34">
        <f>MEDIAN(H86:S86)</f>
        <v>-6102.5399999999991</v>
      </c>
      <c r="W86" s="34">
        <f>AVERAGE(H86:S86)</f>
        <v>-6617.204999999999</v>
      </c>
      <c r="X86" s="34">
        <f>MIN(H86:S86)</f>
        <v>-11477.51</v>
      </c>
      <c r="Y86" s="34">
        <f>MAX(H86:S86)</f>
        <v>-4988.3600000000006</v>
      </c>
      <c r="Z86" s="69"/>
      <c r="AA86" s="70"/>
      <c r="AB86" s="27"/>
      <c r="AC86" s="27"/>
      <c r="AD86" s="27"/>
      <c r="AE86" s="27"/>
      <c r="AF86" s="27"/>
      <c r="AG86" s="63"/>
      <c r="AH86" s="27"/>
      <c r="AI86" s="27"/>
      <c r="AJ86" s="27"/>
      <c r="AK86" s="27"/>
      <c r="AL86" s="63"/>
      <c r="AM86" s="27"/>
      <c r="AN86" s="116"/>
      <c r="AO86" s="34">
        <f ca="1">SUM(AO20, AO27, AO39, AO49, AO69, AO83)</f>
        <v>-10223.81368485802</v>
      </c>
      <c r="AP86" s="5"/>
      <c r="AU86" s="16">
        <v>80</v>
      </c>
      <c r="AV86" s="26">
        <v>-96.574200000000005</v>
      </c>
    </row>
    <row r="87" spans="3:48" x14ac:dyDescent="0.2">
      <c r="C87" s="105" t="s">
        <v>114</v>
      </c>
      <c r="D87" s="106"/>
      <c r="E87" s="107"/>
      <c r="F87" s="108"/>
      <c r="G87" s="109"/>
      <c r="H87" s="110">
        <f>H85+H86</f>
        <v>-40.199999999999818</v>
      </c>
      <c r="I87" s="110">
        <f>I85+I86</f>
        <v>-1259.42</v>
      </c>
      <c r="J87" s="110">
        <f t="shared" ref="J87" si="97">J85+J86</f>
        <v>2152.04</v>
      </c>
      <c r="K87" s="110">
        <f>K85+K86</f>
        <v>1361.6399999999994</v>
      </c>
      <c r="L87" s="110">
        <f>L85+L86</f>
        <v>-40.199999999999818</v>
      </c>
      <c r="M87" s="110">
        <f>M85+M86</f>
        <v>973.80999999999949</v>
      </c>
      <c r="N87" s="110">
        <f>N85+N86</f>
        <v>-3127.51</v>
      </c>
      <c r="O87" s="110">
        <f t="shared" ref="O87:S87" si="98">O85+O86</f>
        <v>541.60000000000036</v>
      </c>
      <c r="P87" s="110">
        <f t="shared" si="98"/>
        <v>535.1200000000008</v>
      </c>
      <c r="Q87" s="110">
        <f t="shared" si="98"/>
        <v>1792.7799999999997</v>
      </c>
      <c r="R87" s="110">
        <f t="shared" si="98"/>
        <v>559.65999999999985</v>
      </c>
      <c r="S87" s="111">
        <f t="shared" si="98"/>
        <v>-805.78000000000065</v>
      </c>
      <c r="T87" s="113"/>
      <c r="U87" s="114"/>
      <c r="V87" s="110">
        <f>V85+V86</f>
        <v>247.46000000000095</v>
      </c>
      <c r="W87" s="110">
        <f>W85+W86</f>
        <v>220.29500000000098</v>
      </c>
      <c r="X87" s="110">
        <f>MIN(H87:S87)</f>
        <v>-3127.51</v>
      </c>
      <c r="Y87" s="110">
        <f>MAX(H87:S87)</f>
        <v>2152.04</v>
      </c>
      <c r="Z87" s="112"/>
      <c r="AA87" s="111"/>
      <c r="AB87" s="82"/>
      <c r="AC87" s="82"/>
      <c r="AD87" s="82"/>
      <c r="AE87" s="82"/>
      <c r="AF87" s="82"/>
      <c r="AG87" s="94"/>
      <c r="AH87" s="82"/>
      <c r="AI87" s="82"/>
      <c r="AJ87" s="82"/>
      <c r="AK87" s="82"/>
      <c r="AL87" s="94"/>
      <c r="AM87" s="82"/>
      <c r="AN87" s="121"/>
      <c r="AO87" s="111">
        <f ca="1">AO85+AO86</f>
        <v>-3523.8136848580198</v>
      </c>
      <c r="AP87" s="5"/>
      <c r="AU87" s="16">
        <v>81</v>
      </c>
      <c r="AV87" s="26">
        <v>1169.6855</v>
      </c>
    </row>
    <row r="88" spans="3:48" x14ac:dyDescent="0.2">
      <c r="AU88" s="16">
        <v>82</v>
      </c>
      <c r="AV88" s="26">
        <v>606.86599999999999</v>
      </c>
    </row>
    <row r="89" spans="3:48" x14ac:dyDescent="0.2">
      <c r="S89" s="10"/>
      <c r="AO89" s="8"/>
      <c r="AU89" s="16">
        <v>83</v>
      </c>
      <c r="AV89" s="26">
        <v>-168.0453</v>
      </c>
    </row>
    <row r="90" spans="3:48" x14ac:dyDescent="0.2">
      <c r="AU90" s="16">
        <v>84</v>
      </c>
      <c r="AV90" s="26">
        <v>-4778.2646999999997</v>
      </c>
    </row>
    <row r="91" spans="3:48" x14ac:dyDescent="0.2">
      <c r="AU91" s="16">
        <v>85</v>
      </c>
      <c r="AV91" s="26">
        <v>1344.3596</v>
      </c>
    </row>
    <row r="92" spans="3:48" x14ac:dyDescent="0.2">
      <c r="AU92" s="16">
        <v>86</v>
      </c>
      <c r="AV92" s="26">
        <v>51.170299999999997</v>
      </c>
    </row>
    <row r="93" spans="3:48" x14ac:dyDescent="0.2">
      <c r="C93" s="142"/>
      <c r="D93" s="143"/>
      <c r="E93" s="143"/>
      <c r="F93" s="133"/>
      <c r="G93" s="133"/>
      <c r="H93" s="143"/>
      <c r="I93" s="143"/>
      <c r="J93" s="143"/>
      <c r="K93" s="143"/>
      <c r="L93" s="143"/>
      <c r="M93" s="4"/>
      <c r="AU93" s="16">
        <v>87</v>
      </c>
      <c r="AV93" s="26">
        <v>211.06020000000001</v>
      </c>
    </row>
    <row r="94" spans="3:48" x14ac:dyDescent="0.2">
      <c r="C94" s="133"/>
      <c r="D94" s="144"/>
      <c r="E94" s="145"/>
      <c r="F94" s="133"/>
      <c r="G94" s="133"/>
      <c r="H94" s="146"/>
      <c r="I94" s="146"/>
      <c r="J94" s="146"/>
      <c r="K94" s="146"/>
      <c r="L94" s="146"/>
      <c r="M94" s="4"/>
      <c r="AU94" s="16">
        <v>88</v>
      </c>
      <c r="AV94" s="26">
        <v>-506.79250000000002</v>
      </c>
    </row>
    <row r="95" spans="3:48" x14ac:dyDescent="0.2">
      <c r="C95" s="133"/>
      <c r="D95" s="144"/>
      <c r="E95" s="145"/>
      <c r="F95" s="133"/>
      <c r="G95" s="133"/>
      <c r="H95" s="146"/>
      <c r="I95" s="146"/>
      <c r="J95" s="146"/>
      <c r="K95" s="146"/>
      <c r="L95" s="146"/>
      <c r="M95" s="4"/>
      <c r="AU95" s="16">
        <v>89</v>
      </c>
      <c r="AV95" s="26">
        <v>-1263.0450000000001</v>
      </c>
    </row>
    <row r="96" spans="3:48" x14ac:dyDescent="0.2">
      <c r="C96" s="133"/>
      <c r="D96" s="144"/>
      <c r="E96" s="145"/>
      <c r="F96" s="133"/>
      <c r="G96" s="133"/>
      <c r="H96" s="146"/>
      <c r="I96" s="146"/>
      <c r="J96" s="146"/>
      <c r="K96" s="146"/>
      <c r="L96" s="146"/>
      <c r="M96" s="4"/>
      <c r="AU96" s="16">
        <v>90</v>
      </c>
      <c r="AV96" s="26">
        <v>3199.9308999999998</v>
      </c>
    </row>
    <row r="97" spans="3:48" x14ac:dyDescent="0.2">
      <c r="C97" s="133"/>
      <c r="D97" s="144"/>
      <c r="E97" s="145"/>
      <c r="F97" s="133"/>
      <c r="G97" s="133"/>
      <c r="H97" s="146"/>
      <c r="I97" s="146"/>
      <c r="J97" s="146"/>
      <c r="K97" s="146"/>
      <c r="L97" s="146"/>
      <c r="M97" s="4"/>
      <c r="AU97" s="16">
        <v>91</v>
      </c>
      <c r="AV97" s="26">
        <v>-1263.7674999999999</v>
      </c>
    </row>
    <row r="98" spans="3:48" x14ac:dyDescent="0.2">
      <c r="C98" s="133"/>
      <c r="D98" s="144"/>
      <c r="E98" s="145"/>
      <c r="F98" s="133"/>
      <c r="G98" s="133"/>
      <c r="H98" s="146"/>
      <c r="I98" s="146"/>
      <c r="J98" s="146"/>
      <c r="K98" s="146"/>
      <c r="L98" s="146"/>
      <c r="M98" s="4"/>
      <c r="AU98" s="16">
        <v>92</v>
      </c>
      <c r="AV98" s="26">
        <v>1100.5552</v>
      </c>
    </row>
    <row r="99" spans="3:48" x14ac:dyDescent="0.2">
      <c r="C99" s="133"/>
      <c r="D99" s="133"/>
      <c r="E99" s="145"/>
      <c r="F99" s="133"/>
      <c r="G99" s="133"/>
      <c r="H99" s="146"/>
      <c r="I99" s="146"/>
      <c r="J99" s="146"/>
      <c r="K99" s="146"/>
      <c r="L99" s="146"/>
      <c r="M99" s="4"/>
      <c r="AU99" s="16">
        <v>93</v>
      </c>
      <c r="AV99" s="26">
        <v>770.24869999999999</v>
      </c>
    </row>
    <row r="100" spans="3:48" x14ac:dyDescent="0.2">
      <c r="AU100" s="16">
        <v>94</v>
      </c>
      <c r="AV100" s="26">
        <v>1072.4182000000001</v>
      </c>
    </row>
    <row r="101" spans="3:48" x14ac:dyDescent="0.2">
      <c r="AU101" s="16">
        <v>95</v>
      </c>
      <c r="AV101" s="26">
        <v>2746.6878000000002</v>
      </c>
    </row>
    <row r="102" spans="3:48" x14ac:dyDescent="0.2">
      <c r="AU102" s="16">
        <v>96</v>
      </c>
      <c r="AV102" s="26">
        <v>827.37609999999995</v>
      </c>
    </row>
    <row r="103" spans="3:48" x14ac:dyDescent="0.2">
      <c r="AU103" s="16">
        <v>97</v>
      </c>
      <c r="AV103" s="26">
        <v>-2346.7496000000001</v>
      </c>
    </row>
    <row r="104" spans="3:48" x14ac:dyDescent="0.2">
      <c r="AU104" s="16">
        <v>98</v>
      </c>
      <c r="AV104" s="26">
        <v>-863.55520000000001</v>
      </c>
    </row>
    <row r="105" spans="3:48" x14ac:dyDescent="0.2">
      <c r="AU105" s="16">
        <v>99</v>
      </c>
      <c r="AV105" s="26">
        <v>921.49289999999996</v>
      </c>
    </row>
    <row r="106" spans="3:48" x14ac:dyDescent="0.2">
      <c r="AU106" s="16">
        <v>100</v>
      </c>
      <c r="AV106" s="26">
        <v>-1792.5208</v>
      </c>
    </row>
    <row r="107" spans="3:48" x14ac:dyDescent="0.2">
      <c r="AU107" s="16">
        <v>101</v>
      </c>
      <c r="AV107" s="26">
        <v>680.04970000000003</v>
      </c>
    </row>
    <row r="108" spans="3:48" x14ac:dyDescent="0.2">
      <c r="AU108" s="16">
        <v>102</v>
      </c>
      <c r="AV108" s="26">
        <v>25.1188</v>
      </c>
    </row>
    <row r="109" spans="3:48" x14ac:dyDescent="0.2">
      <c r="AU109" s="16">
        <v>103</v>
      </c>
      <c r="AV109" s="26">
        <v>3223.4515999999999</v>
      </c>
    </row>
    <row r="110" spans="3:48" x14ac:dyDescent="0.2">
      <c r="AU110" s="16">
        <v>104</v>
      </c>
      <c r="AV110" s="26">
        <v>3422.6044999999999</v>
      </c>
    </row>
    <row r="111" spans="3:48" x14ac:dyDescent="0.2">
      <c r="AU111" s="16">
        <v>105</v>
      </c>
      <c r="AV111" s="26">
        <v>-1650.442</v>
      </c>
    </row>
    <row r="112" spans="3:48" x14ac:dyDescent="0.2">
      <c r="AU112" s="16">
        <v>106</v>
      </c>
      <c r="AV112" s="26">
        <v>2378.377</v>
      </c>
    </row>
    <row r="113" spans="47:48" x14ac:dyDescent="0.2">
      <c r="AU113" s="16">
        <v>107</v>
      </c>
      <c r="AV113" s="26">
        <v>-270.00749999999999</v>
      </c>
    </row>
    <row r="114" spans="47:48" x14ac:dyDescent="0.2">
      <c r="AU114" s="16">
        <v>108</v>
      </c>
      <c r="AV114" s="26">
        <v>-1309.1378999999999</v>
      </c>
    </row>
    <row r="115" spans="47:48" x14ac:dyDescent="0.2">
      <c r="AU115" s="16">
        <v>109</v>
      </c>
      <c r="AV115" s="26">
        <v>159.89859999999999</v>
      </c>
    </row>
    <row r="116" spans="47:48" x14ac:dyDescent="0.2">
      <c r="AU116" s="16">
        <v>110</v>
      </c>
      <c r="AV116" s="26">
        <v>698.59</v>
      </c>
    </row>
    <row r="117" spans="47:48" x14ac:dyDescent="0.2">
      <c r="AU117" s="16">
        <v>111</v>
      </c>
      <c r="AV117" s="26">
        <v>388.90910000000002</v>
      </c>
    </row>
    <row r="118" spans="47:48" x14ac:dyDescent="0.2">
      <c r="AU118" s="16">
        <v>112</v>
      </c>
      <c r="AV118" s="26">
        <v>599.67520000000002</v>
      </c>
    </row>
    <row r="119" spans="47:48" x14ac:dyDescent="0.2">
      <c r="AU119" s="16">
        <v>113</v>
      </c>
      <c r="AV119" s="26">
        <v>1192.2352000000001</v>
      </c>
    </row>
    <row r="120" spans="47:48" x14ac:dyDescent="0.2">
      <c r="AU120" s="16">
        <v>114</v>
      </c>
      <c r="AV120" s="26">
        <v>875.38009999999997</v>
      </c>
    </row>
    <row r="121" spans="47:48" x14ac:dyDescent="0.2">
      <c r="AU121" s="16">
        <v>115</v>
      </c>
      <c r="AV121" s="26">
        <v>2060.2449000000001</v>
      </c>
    </row>
    <row r="122" spans="47:48" x14ac:dyDescent="0.2">
      <c r="AU122" s="16">
        <v>116</v>
      </c>
      <c r="AV122" s="26">
        <v>-2710.2962000000002</v>
      </c>
    </row>
    <row r="123" spans="47:48" x14ac:dyDescent="0.2">
      <c r="AU123" s="16">
        <v>117</v>
      </c>
      <c r="AV123" s="26">
        <v>1112.9389000000001</v>
      </c>
    </row>
    <row r="124" spans="47:48" x14ac:dyDescent="0.2">
      <c r="AU124" s="16">
        <v>118</v>
      </c>
      <c r="AV124" s="26">
        <v>-2836.4344999999998</v>
      </c>
    </row>
    <row r="125" spans="47:48" x14ac:dyDescent="0.2">
      <c r="AU125" s="16">
        <v>119</v>
      </c>
      <c r="AV125" s="26">
        <v>1001.5869</v>
      </c>
    </row>
    <row r="126" spans="47:48" x14ac:dyDescent="0.2">
      <c r="AU126" s="16">
        <v>120</v>
      </c>
      <c r="AV126" s="26">
        <v>74.156700000000001</v>
      </c>
    </row>
    <row r="127" spans="47:48" x14ac:dyDescent="0.2">
      <c r="AU127" s="16">
        <v>121</v>
      </c>
      <c r="AV127" s="26">
        <v>1096.761</v>
      </c>
    </row>
    <row r="128" spans="47:48" x14ac:dyDescent="0.2">
      <c r="AU128" s="16">
        <v>122</v>
      </c>
      <c r="AV128" s="26">
        <v>2739.1001999999999</v>
      </c>
    </row>
    <row r="129" spans="47:48" x14ac:dyDescent="0.2">
      <c r="AU129" s="16">
        <v>123</v>
      </c>
      <c r="AV129" s="26">
        <v>-727.49090000000001</v>
      </c>
    </row>
    <row r="130" spans="47:48" x14ac:dyDescent="0.2">
      <c r="AU130" s="16">
        <v>124</v>
      </c>
      <c r="AV130" s="26">
        <v>-370.23739999999998</v>
      </c>
    </row>
    <row r="131" spans="47:48" x14ac:dyDescent="0.2">
      <c r="AU131" s="16">
        <v>125</v>
      </c>
      <c r="AV131" s="26">
        <v>-413.96080000000001</v>
      </c>
    </row>
    <row r="132" spans="47:48" x14ac:dyDescent="0.2">
      <c r="AU132" s="16">
        <v>126</v>
      </c>
      <c r="AV132" s="26">
        <v>-1046.8655000000001</v>
      </c>
    </row>
    <row r="133" spans="47:48" x14ac:dyDescent="0.2">
      <c r="AU133" s="16">
        <v>127</v>
      </c>
      <c r="AV133" s="26">
        <v>491.09980000000002</v>
      </c>
    </row>
    <row r="134" spans="47:48" x14ac:dyDescent="0.2">
      <c r="AU134" s="16">
        <v>128</v>
      </c>
      <c r="AV134" s="26">
        <v>-2865.2811999999999</v>
      </c>
    </row>
    <row r="135" spans="47:48" x14ac:dyDescent="0.2">
      <c r="AU135" s="16">
        <v>129</v>
      </c>
      <c r="AV135" s="26">
        <v>910.66660000000002</v>
      </c>
    </row>
    <row r="136" spans="47:48" x14ac:dyDescent="0.2">
      <c r="AU136" s="16">
        <v>130</v>
      </c>
      <c r="AV136" s="26">
        <v>250.89609999999999</v>
      </c>
    </row>
    <row r="137" spans="47:48" x14ac:dyDescent="0.2">
      <c r="AU137" s="16">
        <v>131</v>
      </c>
      <c r="AV137" s="26">
        <v>-193.89859999999999</v>
      </c>
    </row>
    <row r="138" spans="47:48" x14ac:dyDescent="0.2">
      <c r="AU138" s="16">
        <v>132</v>
      </c>
      <c r="AV138" s="26">
        <v>-2608.6970000000001</v>
      </c>
    </row>
    <row r="139" spans="47:48" x14ac:dyDescent="0.2">
      <c r="AU139" s="16">
        <v>133</v>
      </c>
      <c r="AV139" s="26">
        <v>838.06769999999995</v>
      </c>
    </row>
    <row r="140" spans="47:48" x14ac:dyDescent="0.2">
      <c r="AU140" s="16">
        <v>134</v>
      </c>
      <c r="AV140" s="26">
        <v>937.03340000000003</v>
      </c>
    </row>
    <row r="141" spans="47:48" x14ac:dyDescent="0.2">
      <c r="AU141" s="16">
        <v>135</v>
      </c>
      <c r="AV141" s="26">
        <v>-1596.0353</v>
      </c>
    </row>
    <row r="142" spans="47:48" x14ac:dyDescent="0.2">
      <c r="AU142" s="16">
        <v>136</v>
      </c>
      <c r="AV142" s="26">
        <v>2696.4151999999999</v>
      </c>
    </row>
    <row r="143" spans="47:48" x14ac:dyDescent="0.2">
      <c r="AU143" s="16">
        <v>137</v>
      </c>
      <c r="AV143" s="26">
        <v>542.51049999999998</v>
      </c>
    </row>
    <row r="144" spans="47:48" x14ac:dyDescent="0.2">
      <c r="AU144" s="16">
        <v>138</v>
      </c>
      <c r="AV144" s="26">
        <v>-1126.954</v>
      </c>
    </row>
    <row r="145" spans="36:48" x14ac:dyDescent="0.2">
      <c r="AU145" s="16">
        <v>139</v>
      </c>
      <c r="AV145" s="26">
        <v>-1275.4821999999999</v>
      </c>
    </row>
    <row r="146" spans="36:48" x14ac:dyDescent="0.2">
      <c r="AU146" s="16">
        <v>140</v>
      </c>
      <c r="AV146" s="26">
        <v>823.51379999999995</v>
      </c>
    </row>
    <row r="147" spans="36:48" x14ac:dyDescent="0.2">
      <c r="AU147" s="16">
        <v>141</v>
      </c>
      <c r="AV147" s="26">
        <v>1889.1712</v>
      </c>
    </row>
    <row r="148" spans="36:48" x14ac:dyDescent="0.2">
      <c r="AU148" s="16">
        <v>142</v>
      </c>
      <c r="AV148" s="26">
        <v>162.16820000000001</v>
      </c>
    </row>
    <row r="149" spans="36:48" x14ac:dyDescent="0.2">
      <c r="AU149" s="16">
        <v>143</v>
      </c>
      <c r="AV149" s="26">
        <v>-577.97889999999995</v>
      </c>
    </row>
    <row r="150" spans="36:48" x14ac:dyDescent="0.2">
      <c r="AU150" s="16">
        <v>144</v>
      </c>
      <c r="AV150" s="26">
        <v>680.5729</v>
      </c>
    </row>
    <row r="151" spans="36:48" x14ac:dyDescent="0.2">
      <c r="AU151" s="16">
        <v>145</v>
      </c>
      <c r="AV151" s="26">
        <v>-2255.21</v>
      </c>
    </row>
    <row r="152" spans="36:48" x14ac:dyDescent="0.2">
      <c r="AU152" s="16">
        <v>146</v>
      </c>
      <c r="AV152" s="26">
        <v>1110.0388</v>
      </c>
    </row>
    <row r="153" spans="36:48" x14ac:dyDescent="0.2">
      <c r="AU153" s="16">
        <v>147</v>
      </c>
      <c r="AV153" s="26">
        <v>1235.2199000000001</v>
      </c>
    </row>
    <row r="154" spans="36:48" x14ac:dyDescent="0.2">
      <c r="AU154" s="16">
        <v>148</v>
      </c>
      <c r="AV154" s="26">
        <v>-235.17760000000001</v>
      </c>
    </row>
    <row r="155" spans="36:48" x14ac:dyDescent="0.2">
      <c r="AU155" s="16">
        <v>149</v>
      </c>
      <c r="AV155" s="26">
        <v>3391.0219000000002</v>
      </c>
    </row>
    <row r="156" spans="36:48" x14ac:dyDescent="0.2">
      <c r="AU156" s="16">
        <v>150</v>
      </c>
      <c r="AV156" s="26">
        <v>-3303.7093</v>
      </c>
    </row>
    <row r="157" spans="36:48" x14ac:dyDescent="0.2">
      <c r="AU157" s="16">
        <v>151</v>
      </c>
      <c r="AV157" s="26">
        <v>1547.6968999999999</v>
      </c>
    </row>
    <row r="158" spans="36:48" x14ac:dyDescent="0.2">
      <c r="AJ158" s="1" t="s">
        <v>105</v>
      </c>
      <c r="AU158" s="16">
        <v>152</v>
      </c>
      <c r="AV158" s="26">
        <v>-849.66869999999994</v>
      </c>
    </row>
    <row r="159" spans="36:48" x14ac:dyDescent="0.2">
      <c r="AJ159" s="1" t="s">
        <v>57</v>
      </c>
      <c r="AU159" s="16">
        <v>153</v>
      </c>
      <c r="AV159" s="26">
        <v>-613.94640000000004</v>
      </c>
    </row>
    <row r="160" spans="36:48" x14ac:dyDescent="0.2">
      <c r="AJ160" s="1" t="s">
        <v>109</v>
      </c>
      <c r="AU160" s="16">
        <v>154</v>
      </c>
      <c r="AV160" s="26">
        <v>-1014.4613000000001</v>
      </c>
    </row>
    <row r="161" spans="47:48" x14ac:dyDescent="0.2">
      <c r="AU161" s="16">
        <v>155</v>
      </c>
      <c r="AV161" s="26">
        <v>486.1225</v>
      </c>
    </row>
    <row r="162" spans="47:48" x14ac:dyDescent="0.2">
      <c r="AU162" s="16">
        <v>156</v>
      </c>
      <c r="AV162" s="26">
        <v>-316.23169999999999</v>
      </c>
    </row>
    <row r="163" spans="47:48" x14ac:dyDescent="0.2">
      <c r="AU163" s="16">
        <v>157</v>
      </c>
      <c r="AV163" s="26">
        <v>315.26710000000003</v>
      </c>
    </row>
    <row r="164" spans="47:48" x14ac:dyDescent="0.2">
      <c r="AU164" s="16">
        <v>158</v>
      </c>
      <c r="AV164" s="26">
        <v>2980.9976999999999</v>
      </c>
    </row>
    <row r="165" spans="47:48" x14ac:dyDescent="0.2">
      <c r="AU165" s="16">
        <v>159</v>
      </c>
      <c r="AV165" s="26">
        <v>-2756.1990000000001</v>
      </c>
    </row>
    <row r="166" spans="47:48" x14ac:dyDescent="0.2">
      <c r="AU166" s="16">
        <v>160</v>
      </c>
      <c r="AV166" s="26">
        <v>1357.7788</v>
      </c>
    </row>
    <row r="167" spans="47:48" x14ac:dyDescent="0.2">
      <c r="AU167" s="16">
        <v>161</v>
      </c>
      <c r="AV167" s="26">
        <v>619.19820000000004</v>
      </c>
    </row>
    <row r="168" spans="47:48" x14ac:dyDescent="0.2">
      <c r="AU168" s="16">
        <v>162</v>
      </c>
      <c r="AV168" s="26">
        <v>559.24969999999996</v>
      </c>
    </row>
    <row r="169" spans="47:48" x14ac:dyDescent="0.2">
      <c r="AU169" s="16">
        <v>163</v>
      </c>
      <c r="AV169" s="26">
        <v>-55.033900000000003</v>
      </c>
    </row>
    <row r="170" spans="47:48" x14ac:dyDescent="0.2">
      <c r="AU170" s="16">
        <v>164</v>
      </c>
      <c r="AV170" s="26">
        <v>570.8623</v>
      </c>
    </row>
    <row r="171" spans="47:48" x14ac:dyDescent="0.2">
      <c r="AU171" s="16">
        <v>165</v>
      </c>
      <c r="AV171" s="26">
        <v>1309.3492000000001</v>
      </c>
    </row>
    <row r="172" spans="47:48" x14ac:dyDescent="0.2">
      <c r="AU172" s="16">
        <v>166</v>
      </c>
      <c r="AV172" s="26">
        <v>400.529</v>
      </c>
    </row>
    <row r="173" spans="47:48" x14ac:dyDescent="0.2">
      <c r="AU173" s="16">
        <v>167</v>
      </c>
      <c r="AV173" s="26">
        <v>462.64170000000001</v>
      </c>
    </row>
    <row r="174" spans="47:48" x14ac:dyDescent="0.2">
      <c r="AU174" s="16">
        <v>168</v>
      </c>
      <c r="AV174" s="26">
        <v>-572.57719999999995</v>
      </c>
    </row>
    <row r="175" spans="47:48" x14ac:dyDescent="0.2">
      <c r="AU175" s="16">
        <v>169</v>
      </c>
      <c r="AV175" s="26">
        <v>881.70680000000004</v>
      </c>
    </row>
    <row r="176" spans="47:48" x14ac:dyDescent="0.2">
      <c r="AU176" s="16">
        <v>170</v>
      </c>
      <c r="AV176" s="26">
        <v>-2792.7292000000002</v>
      </c>
    </row>
    <row r="177" spans="47:48" x14ac:dyDescent="0.2">
      <c r="AU177" s="16">
        <v>171</v>
      </c>
      <c r="AV177" s="26">
        <v>-1621.7173</v>
      </c>
    </row>
    <row r="178" spans="47:48" x14ac:dyDescent="0.2">
      <c r="AU178" s="16">
        <v>172</v>
      </c>
      <c r="AV178" s="26">
        <v>908.81619999999998</v>
      </c>
    </row>
    <row r="179" spans="47:48" x14ac:dyDescent="0.2">
      <c r="AU179" s="16">
        <v>173</v>
      </c>
      <c r="AV179" s="26">
        <v>-242.65520000000001</v>
      </c>
    </row>
    <row r="180" spans="47:48" x14ac:dyDescent="0.2">
      <c r="AU180" s="16">
        <v>174</v>
      </c>
      <c r="AV180" s="26">
        <v>-2571.1028999999999</v>
      </c>
    </row>
    <row r="181" spans="47:48" x14ac:dyDescent="0.2">
      <c r="AU181" s="16">
        <v>175</v>
      </c>
      <c r="AV181" s="26">
        <v>-2694.6161999999999</v>
      </c>
    </row>
    <row r="182" spans="47:48" x14ac:dyDescent="0.2">
      <c r="AU182" s="16">
        <v>176</v>
      </c>
      <c r="AV182" s="26">
        <v>693.74149999999997</v>
      </c>
    </row>
    <row r="183" spans="47:48" x14ac:dyDescent="0.2">
      <c r="AU183" s="16">
        <v>177</v>
      </c>
      <c r="AV183" s="26">
        <v>753.45709999999997</v>
      </c>
    </row>
    <row r="184" spans="47:48" x14ac:dyDescent="0.2">
      <c r="AU184" s="16">
        <v>178</v>
      </c>
      <c r="AV184" s="26">
        <v>719.14700000000005</v>
      </c>
    </row>
    <row r="185" spans="47:48" x14ac:dyDescent="0.2">
      <c r="AU185" s="16">
        <v>179</v>
      </c>
      <c r="AV185" s="26">
        <v>-159.40719999999999</v>
      </c>
    </row>
    <row r="186" spans="47:48" x14ac:dyDescent="0.2">
      <c r="AU186" s="16">
        <v>180</v>
      </c>
      <c r="AV186" s="26">
        <v>514.81610000000001</v>
      </c>
    </row>
    <row r="187" spans="47:48" x14ac:dyDescent="0.2">
      <c r="AU187" s="16">
        <v>181</v>
      </c>
      <c r="AV187" s="26">
        <v>-2358.8676</v>
      </c>
    </row>
    <row r="188" spans="47:48" x14ac:dyDescent="0.2">
      <c r="AU188" s="16">
        <v>182</v>
      </c>
      <c r="AV188" s="26">
        <v>1247.3421000000001</v>
      </c>
    </row>
    <row r="189" spans="47:48" x14ac:dyDescent="0.2">
      <c r="AU189" s="16">
        <v>183</v>
      </c>
      <c r="AV189" s="26">
        <v>-2769.6044999999999</v>
      </c>
    </row>
    <row r="190" spans="47:48" x14ac:dyDescent="0.2">
      <c r="AU190" s="16">
        <v>184</v>
      </c>
      <c r="AV190" s="26">
        <v>831.81669999999997</v>
      </c>
    </row>
    <row r="191" spans="47:48" x14ac:dyDescent="0.2">
      <c r="AU191" s="16">
        <v>185</v>
      </c>
      <c r="AV191" s="26">
        <v>1135.8389999999999</v>
      </c>
    </row>
    <row r="192" spans="47:48" x14ac:dyDescent="0.2">
      <c r="AU192" s="16">
        <v>186</v>
      </c>
      <c r="AV192" s="26">
        <v>1967.9576999999999</v>
      </c>
    </row>
    <row r="193" spans="47:48" x14ac:dyDescent="0.2">
      <c r="AU193" s="16">
        <v>187</v>
      </c>
      <c r="AV193" s="26">
        <v>288.01190000000003</v>
      </c>
    </row>
    <row r="194" spans="47:48" x14ac:dyDescent="0.2">
      <c r="AU194" s="16">
        <v>188</v>
      </c>
      <c r="AV194" s="26">
        <v>446.43419999999998</v>
      </c>
    </row>
    <row r="195" spans="47:48" x14ac:dyDescent="0.2">
      <c r="AU195" s="16">
        <v>189</v>
      </c>
      <c r="AV195" s="26">
        <v>1274.0266999999999</v>
      </c>
    </row>
    <row r="196" spans="47:48" x14ac:dyDescent="0.2">
      <c r="AU196" s="16">
        <v>190</v>
      </c>
      <c r="AV196" s="26">
        <v>-551.62699999999995</v>
      </c>
    </row>
    <row r="197" spans="47:48" x14ac:dyDescent="0.2">
      <c r="AU197" s="16">
        <v>191</v>
      </c>
      <c r="AV197" s="26">
        <v>396.08819999999997</v>
      </c>
    </row>
    <row r="198" spans="47:48" x14ac:dyDescent="0.2">
      <c r="AU198" s="16">
        <v>192</v>
      </c>
      <c r="AV198" s="26">
        <v>-622.19870000000003</v>
      </c>
    </row>
    <row r="199" spans="47:48" x14ac:dyDescent="0.2">
      <c r="AU199" s="16">
        <v>193</v>
      </c>
      <c r="AV199" s="26">
        <v>2226.7642000000001</v>
      </c>
    </row>
    <row r="200" spans="47:48" x14ac:dyDescent="0.2">
      <c r="AU200" s="16">
        <v>194</v>
      </c>
      <c r="AV200" s="26">
        <v>-2676.6439999999998</v>
      </c>
    </row>
    <row r="201" spans="47:48" x14ac:dyDescent="0.2">
      <c r="AU201" s="16">
        <v>195</v>
      </c>
      <c r="AV201" s="26">
        <v>1898.3052</v>
      </c>
    </row>
    <row r="202" spans="47:48" x14ac:dyDescent="0.2">
      <c r="AU202" s="16">
        <v>196</v>
      </c>
      <c r="AV202" s="26">
        <v>-1550.2260000000001</v>
      </c>
    </row>
    <row r="203" spans="47:48" x14ac:dyDescent="0.2">
      <c r="AU203" s="16">
        <v>197</v>
      </c>
      <c r="AV203" s="26">
        <v>484.34769999999997</v>
      </c>
    </row>
    <row r="204" spans="47:48" x14ac:dyDescent="0.2">
      <c r="AU204" s="16">
        <v>198</v>
      </c>
      <c r="AV204" s="26">
        <v>2349.5282000000002</v>
      </c>
    </row>
    <row r="205" spans="47:48" x14ac:dyDescent="0.2">
      <c r="AU205" s="16">
        <v>199</v>
      </c>
      <c r="AV205" s="26">
        <v>-1764.9694</v>
      </c>
    </row>
    <row r="206" spans="47:48" x14ac:dyDescent="0.2">
      <c r="AU206" s="16">
        <v>200</v>
      </c>
      <c r="AV206" s="26">
        <v>1904.8186000000001</v>
      </c>
    </row>
    <row r="207" spans="47:48" x14ac:dyDescent="0.2">
      <c r="AU207" s="16">
        <v>201</v>
      </c>
      <c r="AV207" s="26">
        <v>-1240.5630000000001</v>
      </c>
    </row>
    <row r="208" spans="47:48" x14ac:dyDescent="0.2">
      <c r="AU208" s="16">
        <v>202</v>
      </c>
      <c r="AV208" s="26">
        <v>1496.3576</v>
      </c>
    </row>
    <row r="209" spans="47:48" x14ac:dyDescent="0.2">
      <c r="AU209" s="16">
        <v>203</v>
      </c>
      <c r="AV209" s="26">
        <v>-4481.9894999999997</v>
      </c>
    </row>
    <row r="210" spans="47:48" x14ac:dyDescent="0.2">
      <c r="AU210" s="16">
        <v>204</v>
      </c>
      <c r="AV210" s="26">
        <v>1102.7923000000001</v>
      </c>
    </row>
    <row r="211" spans="47:48" x14ac:dyDescent="0.2">
      <c r="AU211" s="16">
        <v>205</v>
      </c>
      <c r="AV211" s="26">
        <v>-2052.5889000000002</v>
      </c>
    </row>
    <row r="212" spans="47:48" x14ac:dyDescent="0.2">
      <c r="AU212" s="16">
        <v>206</v>
      </c>
      <c r="AV212" s="26">
        <v>807.68870000000004</v>
      </c>
    </row>
    <row r="213" spans="47:48" x14ac:dyDescent="0.2">
      <c r="AU213" s="16">
        <v>207</v>
      </c>
      <c r="AV213" s="26">
        <v>-3286.2163999999998</v>
      </c>
    </row>
    <row r="214" spans="47:48" x14ac:dyDescent="0.2">
      <c r="AU214" s="16">
        <v>208</v>
      </c>
      <c r="AV214" s="26">
        <v>-1177.0742</v>
      </c>
    </row>
    <row r="215" spans="47:48" x14ac:dyDescent="0.2">
      <c r="AU215" s="16">
        <v>209</v>
      </c>
      <c r="AV215" s="26">
        <v>1364.7978000000001</v>
      </c>
    </row>
    <row r="216" spans="47:48" x14ac:dyDescent="0.2">
      <c r="AU216" s="16">
        <v>210</v>
      </c>
      <c r="AV216" s="26">
        <v>2959.9884000000002</v>
      </c>
    </row>
    <row r="217" spans="47:48" x14ac:dyDescent="0.2">
      <c r="AU217" s="16">
        <v>211</v>
      </c>
      <c r="AV217" s="26">
        <v>2355.0873000000001</v>
      </c>
    </row>
    <row r="218" spans="47:48" x14ac:dyDescent="0.2">
      <c r="AU218" s="16">
        <v>212</v>
      </c>
      <c r="AV218" s="26">
        <v>541.1114</v>
      </c>
    </row>
    <row r="219" spans="47:48" x14ac:dyDescent="0.2">
      <c r="AU219" s="16">
        <v>213</v>
      </c>
      <c r="AV219" s="26">
        <v>31.673200000000001</v>
      </c>
    </row>
    <row r="220" spans="47:48" x14ac:dyDescent="0.2">
      <c r="AU220" s="16">
        <v>214</v>
      </c>
      <c r="AV220" s="26">
        <v>-1144.2974999999999</v>
      </c>
    </row>
    <row r="221" spans="47:48" x14ac:dyDescent="0.2">
      <c r="AU221" s="16">
        <v>215</v>
      </c>
      <c r="AV221" s="26">
        <v>2895.2881000000002</v>
      </c>
    </row>
    <row r="222" spans="47:48" x14ac:dyDescent="0.2">
      <c r="AU222" s="16">
        <v>216</v>
      </c>
      <c r="AV222" s="26">
        <v>-261.56</v>
      </c>
    </row>
    <row r="223" spans="47:48" x14ac:dyDescent="0.2">
      <c r="AU223" s="16">
        <v>217</v>
      </c>
      <c r="AV223" s="26">
        <v>-1222.1626000000001</v>
      </c>
    </row>
    <row r="224" spans="47:48" x14ac:dyDescent="0.2">
      <c r="AU224" s="16">
        <v>218</v>
      </c>
      <c r="AV224" s="26">
        <v>438.50830000000002</v>
      </c>
    </row>
    <row r="225" spans="47:48" x14ac:dyDescent="0.2">
      <c r="AU225" s="16">
        <v>219</v>
      </c>
      <c r="AV225" s="26">
        <v>431.30790000000002</v>
      </c>
    </row>
    <row r="226" spans="47:48" x14ac:dyDescent="0.2">
      <c r="AU226" s="16">
        <v>220</v>
      </c>
      <c r="AV226" s="26">
        <v>834.41520000000003</v>
      </c>
    </row>
    <row r="227" spans="47:48" x14ac:dyDescent="0.2">
      <c r="AU227" s="16">
        <v>221</v>
      </c>
      <c r="AV227" s="26">
        <v>635.06769999999995</v>
      </c>
    </row>
    <row r="228" spans="47:48" x14ac:dyDescent="0.2">
      <c r="AU228" s="16">
        <v>222</v>
      </c>
      <c r="AV228" s="26">
        <v>1149.9754</v>
      </c>
    </row>
    <row r="229" spans="47:48" x14ac:dyDescent="0.2">
      <c r="AU229" s="16">
        <v>223</v>
      </c>
      <c r="AV229" s="26">
        <v>-251.10149999999999</v>
      </c>
    </row>
    <row r="230" spans="47:48" x14ac:dyDescent="0.2">
      <c r="AU230" s="16">
        <v>224</v>
      </c>
      <c r="AV230" s="26">
        <v>935.36760000000004</v>
      </c>
    </row>
    <row r="231" spans="47:48" x14ac:dyDescent="0.2">
      <c r="AU231" s="16">
        <v>225</v>
      </c>
      <c r="AV231" s="26">
        <v>-1735.0891999999999</v>
      </c>
    </row>
    <row r="232" spans="47:48" x14ac:dyDescent="0.2">
      <c r="AU232" s="16">
        <v>226</v>
      </c>
      <c r="AV232" s="26">
        <v>522.53129999999999</v>
      </c>
    </row>
    <row r="233" spans="47:48" x14ac:dyDescent="0.2">
      <c r="AU233" s="16">
        <v>227</v>
      </c>
      <c r="AV233" s="26">
        <v>900.39189999999996</v>
      </c>
    </row>
    <row r="234" spans="47:48" x14ac:dyDescent="0.2">
      <c r="AU234" s="16">
        <v>228</v>
      </c>
      <c r="AV234" s="26">
        <v>1405.8610000000001</v>
      </c>
    </row>
    <row r="235" spans="47:48" x14ac:dyDescent="0.2">
      <c r="AU235" s="16">
        <v>229</v>
      </c>
      <c r="AV235" s="26">
        <v>-3.5173000000000001</v>
      </c>
    </row>
    <row r="236" spans="47:48" x14ac:dyDescent="0.2">
      <c r="AU236" s="16">
        <v>230</v>
      </c>
      <c r="AV236" s="26">
        <v>64.358400000000003</v>
      </c>
    </row>
    <row r="237" spans="47:48" x14ac:dyDescent="0.2">
      <c r="AU237" s="16">
        <v>231</v>
      </c>
      <c r="AV237" s="26">
        <v>-1346.8109999999999</v>
      </c>
    </row>
    <row r="238" spans="47:48" x14ac:dyDescent="0.2">
      <c r="AU238" s="16">
        <v>232</v>
      </c>
      <c r="AV238" s="26">
        <v>906.13220000000001</v>
      </c>
    </row>
    <row r="239" spans="47:48" x14ac:dyDescent="0.2">
      <c r="AU239" s="16">
        <v>233</v>
      </c>
      <c r="AV239" s="26">
        <v>-953.04480000000001</v>
      </c>
    </row>
    <row r="240" spans="47:48" x14ac:dyDescent="0.2">
      <c r="AU240" s="16">
        <v>234</v>
      </c>
      <c r="AV240" s="26">
        <v>-2148.63</v>
      </c>
    </row>
    <row r="241" spans="47:48" x14ac:dyDescent="0.2">
      <c r="AU241" s="16">
        <v>235</v>
      </c>
      <c r="AV241" s="26">
        <v>-587.55920000000003</v>
      </c>
    </row>
    <row r="242" spans="47:48" x14ac:dyDescent="0.2">
      <c r="AU242" s="16">
        <v>236</v>
      </c>
      <c r="AV242" s="26">
        <v>1081.8105</v>
      </c>
    </row>
    <row r="243" spans="47:48" x14ac:dyDescent="0.2">
      <c r="AU243" s="16">
        <v>237</v>
      </c>
      <c r="AV243" s="26">
        <v>692.2106</v>
      </c>
    </row>
    <row r="244" spans="47:48" x14ac:dyDescent="0.2">
      <c r="AU244" s="16">
        <v>238</v>
      </c>
      <c r="AV244" s="26">
        <v>1466.7103</v>
      </c>
    </row>
    <row r="245" spans="47:48" x14ac:dyDescent="0.2">
      <c r="AU245" s="16">
        <v>239</v>
      </c>
      <c r="AV245" s="26">
        <v>434.23790000000002</v>
      </c>
    </row>
    <row r="246" spans="47:48" x14ac:dyDescent="0.2">
      <c r="AU246" s="16">
        <v>240</v>
      </c>
      <c r="AV246" s="26">
        <v>375.32650000000001</v>
      </c>
    </row>
    <row r="247" spans="47:48" x14ac:dyDescent="0.2">
      <c r="AU247" s="16">
        <v>241</v>
      </c>
      <c r="AV247" s="26">
        <v>484.1019</v>
      </c>
    </row>
    <row r="248" spans="47:48" x14ac:dyDescent="0.2">
      <c r="AU248" s="16">
        <v>242</v>
      </c>
      <c r="AV248" s="26">
        <v>-1978.0533</v>
      </c>
    </row>
    <row r="249" spans="47:48" x14ac:dyDescent="0.2">
      <c r="AU249" s="16">
        <v>243</v>
      </c>
      <c r="AV249" s="26">
        <v>120.0873</v>
      </c>
    </row>
    <row r="250" spans="47:48" x14ac:dyDescent="0.2">
      <c r="AU250" s="16">
        <v>244</v>
      </c>
      <c r="AV250" s="26">
        <v>2722.4423999999999</v>
      </c>
    </row>
    <row r="251" spans="47:48" x14ac:dyDescent="0.2">
      <c r="AU251" s="16">
        <v>245</v>
      </c>
      <c r="AV251" s="26">
        <v>521.69290000000001</v>
      </c>
    </row>
    <row r="252" spans="47:48" x14ac:dyDescent="0.2">
      <c r="AU252" s="16">
        <v>246</v>
      </c>
      <c r="AV252" s="26">
        <v>848.03150000000005</v>
      </c>
    </row>
    <row r="253" spans="47:48" x14ac:dyDescent="0.2">
      <c r="AU253" s="16">
        <v>247</v>
      </c>
      <c r="AV253" s="26">
        <v>-1113.239</v>
      </c>
    </row>
    <row r="254" spans="47:48" x14ac:dyDescent="0.2">
      <c r="AU254" s="16">
        <v>248</v>
      </c>
      <c r="AV254" s="26">
        <v>-409.71339999999998</v>
      </c>
    </row>
    <row r="255" spans="47:48" x14ac:dyDescent="0.2">
      <c r="AU255" s="16">
        <v>249</v>
      </c>
      <c r="AV255" s="26">
        <v>-1874.9826</v>
      </c>
    </row>
    <row r="256" spans="47:48" x14ac:dyDescent="0.2">
      <c r="AU256" s="16">
        <v>250</v>
      </c>
      <c r="AV256" s="26">
        <v>921.40020000000004</v>
      </c>
    </row>
    <row r="257" spans="47:48" x14ac:dyDescent="0.2">
      <c r="AU257" s="16">
        <v>251</v>
      </c>
      <c r="AV257" s="26">
        <v>-537.99670000000003</v>
      </c>
    </row>
    <row r="258" spans="47:48" x14ac:dyDescent="0.2">
      <c r="AU258" s="16">
        <v>252</v>
      </c>
      <c r="AV258" s="26">
        <v>262.2337</v>
      </c>
    </row>
    <row r="259" spans="47:48" x14ac:dyDescent="0.2">
      <c r="AU259" s="16">
        <v>253</v>
      </c>
      <c r="AV259" s="26">
        <v>1231.9614999999999</v>
      </c>
    </row>
    <row r="260" spans="47:48" x14ac:dyDescent="0.2">
      <c r="AU260" s="16">
        <v>254</v>
      </c>
      <c r="AV260" s="26">
        <v>-2332.8211999999999</v>
      </c>
    </row>
    <row r="261" spans="47:48" x14ac:dyDescent="0.2">
      <c r="AU261" s="16">
        <v>255</v>
      </c>
      <c r="AV261" s="26">
        <v>3000.1718999999998</v>
      </c>
    </row>
    <row r="262" spans="47:48" x14ac:dyDescent="0.2">
      <c r="AU262" s="16">
        <v>256</v>
      </c>
      <c r="AV262" s="26">
        <v>-4819.2053999999998</v>
      </c>
    </row>
    <row r="263" spans="47:48" x14ac:dyDescent="0.2">
      <c r="AU263" s="16">
        <v>257</v>
      </c>
      <c r="AV263" s="26">
        <v>2295.9218999999998</v>
      </c>
    </row>
    <row r="264" spans="47:48" x14ac:dyDescent="0.2">
      <c r="AU264" s="16">
        <v>258</v>
      </c>
      <c r="AV264" s="26">
        <v>-63.890099999999997</v>
      </c>
    </row>
    <row r="265" spans="47:48" x14ac:dyDescent="0.2">
      <c r="AU265" s="16">
        <v>259</v>
      </c>
      <c r="AV265" s="26">
        <v>-930.22209999999995</v>
      </c>
    </row>
    <row r="266" spans="47:48" x14ac:dyDescent="0.2">
      <c r="AU266" s="16">
        <v>260</v>
      </c>
      <c r="AV266" s="26">
        <v>-966.39250000000004</v>
      </c>
    </row>
    <row r="267" spans="47:48" x14ac:dyDescent="0.2">
      <c r="AU267" s="16">
        <v>261</v>
      </c>
      <c r="AV267" s="26">
        <v>3308.8018999999999</v>
      </c>
    </row>
    <row r="268" spans="47:48" x14ac:dyDescent="0.2">
      <c r="AU268" s="16">
        <v>262</v>
      </c>
      <c r="AV268" s="26">
        <v>66.923400000000001</v>
      </c>
    </row>
    <row r="269" spans="47:48" x14ac:dyDescent="0.2">
      <c r="AU269" s="16">
        <v>263</v>
      </c>
      <c r="AV269" s="26">
        <v>-2635.4196000000002</v>
      </c>
    </row>
    <row r="270" spans="47:48" x14ac:dyDescent="0.2">
      <c r="AU270" s="16">
        <v>264</v>
      </c>
      <c r="AV270" s="26">
        <v>622.49580000000003</v>
      </c>
    </row>
    <row r="271" spans="47:48" x14ac:dyDescent="0.2">
      <c r="AU271" s="16">
        <v>265</v>
      </c>
      <c r="AV271" s="26">
        <v>-737.4846</v>
      </c>
    </row>
    <row r="272" spans="47:48" x14ac:dyDescent="0.2">
      <c r="AU272" s="16">
        <v>266</v>
      </c>
      <c r="AV272" s="26">
        <v>-2494.1822000000002</v>
      </c>
    </row>
    <row r="273" spans="47:48" x14ac:dyDescent="0.2">
      <c r="AU273" s="16">
        <v>267</v>
      </c>
      <c r="AV273" s="26">
        <v>-329.54969999999997</v>
      </c>
    </row>
    <row r="274" spans="47:48" x14ac:dyDescent="0.2">
      <c r="AU274" s="16">
        <v>268</v>
      </c>
      <c r="AV274" s="26">
        <v>1034.7295999999999</v>
      </c>
    </row>
    <row r="275" spans="47:48" x14ac:dyDescent="0.2">
      <c r="AU275" s="16">
        <v>269</v>
      </c>
      <c r="AV275" s="26">
        <v>-1001.6374</v>
      </c>
    </row>
    <row r="276" spans="47:48" x14ac:dyDescent="0.2">
      <c r="AU276" s="16">
        <v>270</v>
      </c>
      <c r="AV276" s="26">
        <v>-2834.1084999999998</v>
      </c>
    </row>
    <row r="277" spans="47:48" x14ac:dyDescent="0.2">
      <c r="AU277" s="16">
        <v>271</v>
      </c>
      <c r="AV277" s="26">
        <v>1493.509</v>
      </c>
    </row>
    <row r="278" spans="47:48" x14ac:dyDescent="0.2">
      <c r="AU278" s="16">
        <v>272</v>
      </c>
      <c r="AV278" s="26">
        <v>1212.7963</v>
      </c>
    </row>
    <row r="279" spans="47:48" x14ac:dyDescent="0.2">
      <c r="AU279" s="16">
        <v>273</v>
      </c>
      <c r="AV279" s="26">
        <v>460.52629999999999</v>
      </c>
    </row>
    <row r="280" spans="47:48" x14ac:dyDescent="0.2">
      <c r="AU280" s="16">
        <v>274</v>
      </c>
      <c r="AV280" s="26">
        <v>349.29700000000003</v>
      </c>
    </row>
    <row r="281" spans="47:48" x14ac:dyDescent="0.2">
      <c r="AU281" s="16">
        <v>275</v>
      </c>
      <c r="AV281" s="26">
        <v>-17.378900000000002</v>
      </c>
    </row>
    <row r="282" spans="47:48" x14ac:dyDescent="0.2">
      <c r="AU282" s="16">
        <v>276</v>
      </c>
      <c r="AV282" s="26">
        <v>309.26510000000002</v>
      </c>
    </row>
    <row r="283" spans="47:48" x14ac:dyDescent="0.2">
      <c r="AU283" s="16">
        <v>277</v>
      </c>
      <c r="AV283" s="26">
        <v>1265.1847</v>
      </c>
    </row>
    <row r="284" spans="47:48" x14ac:dyDescent="0.2">
      <c r="AU284" s="16">
        <v>278</v>
      </c>
      <c r="AV284" s="26">
        <v>-3872.7845000000002</v>
      </c>
    </row>
    <row r="285" spans="47:48" x14ac:dyDescent="0.2">
      <c r="AU285" s="16">
        <v>279</v>
      </c>
      <c r="AV285" s="26">
        <v>1448.1393</v>
      </c>
    </row>
    <row r="286" spans="47:48" x14ac:dyDescent="0.2">
      <c r="AU286" s="16">
        <v>280</v>
      </c>
      <c r="AV286" s="26">
        <v>372.2946</v>
      </c>
    </row>
    <row r="287" spans="47:48" x14ac:dyDescent="0.2">
      <c r="AU287" s="16">
        <v>281</v>
      </c>
      <c r="AV287" s="26">
        <v>1038.7092</v>
      </c>
    </row>
    <row r="288" spans="47:48" x14ac:dyDescent="0.2">
      <c r="AU288" s="16">
        <v>282</v>
      </c>
      <c r="AV288" s="26">
        <v>827.34280000000001</v>
      </c>
    </row>
    <row r="289" spans="47:48" x14ac:dyDescent="0.2">
      <c r="AU289" s="16">
        <v>283</v>
      </c>
      <c r="AV289" s="26">
        <v>123.3304</v>
      </c>
    </row>
    <row r="290" spans="47:48" x14ac:dyDescent="0.2">
      <c r="AU290" s="16">
        <v>284</v>
      </c>
      <c r="AV290" s="26">
        <v>515.28809999999999</v>
      </c>
    </row>
    <row r="291" spans="47:48" x14ac:dyDescent="0.2">
      <c r="AU291" s="16">
        <v>285</v>
      </c>
      <c r="AV291" s="26">
        <v>1812.0232000000001</v>
      </c>
    </row>
    <row r="292" spans="47:48" x14ac:dyDescent="0.2">
      <c r="AU292" s="16">
        <v>286</v>
      </c>
      <c r="AV292" s="26">
        <v>334.45400000000001</v>
      </c>
    </row>
    <row r="293" spans="47:48" x14ac:dyDescent="0.2">
      <c r="AU293" s="16">
        <v>287</v>
      </c>
      <c r="AV293" s="26">
        <v>-255.77600000000001</v>
      </c>
    </row>
    <row r="294" spans="47:48" x14ac:dyDescent="0.2">
      <c r="AU294" s="16">
        <v>288</v>
      </c>
      <c r="AV294" s="26">
        <v>755.65170000000001</v>
      </c>
    </row>
    <row r="295" spans="47:48" x14ac:dyDescent="0.2">
      <c r="AU295" s="16">
        <v>289</v>
      </c>
      <c r="AV295" s="26">
        <v>1432.2774999999999</v>
      </c>
    </row>
    <row r="296" spans="47:48" x14ac:dyDescent="0.2">
      <c r="AU296" s="16">
        <v>290</v>
      </c>
      <c r="AV296" s="26">
        <v>2136.4861000000001</v>
      </c>
    </row>
    <row r="297" spans="47:48" x14ac:dyDescent="0.2">
      <c r="AU297" s="16">
        <v>291</v>
      </c>
      <c r="AV297" s="26">
        <v>821.24189999999999</v>
      </c>
    </row>
    <row r="298" spans="47:48" x14ac:dyDescent="0.2">
      <c r="AU298" s="16">
        <v>292</v>
      </c>
      <c r="AV298" s="26">
        <v>1195.0532000000001</v>
      </c>
    </row>
    <row r="299" spans="47:48" x14ac:dyDescent="0.2">
      <c r="AU299" s="16">
        <v>293</v>
      </c>
      <c r="AV299" s="26">
        <v>-767.68529999999998</v>
      </c>
    </row>
    <row r="300" spans="47:48" x14ac:dyDescent="0.2">
      <c r="AU300" s="16">
        <v>294</v>
      </c>
      <c r="AV300" s="26">
        <v>1264.0211999999999</v>
      </c>
    </row>
    <row r="301" spans="47:48" x14ac:dyDescent="0.2">
      <c r="AU301" s="16">
        <v>295</v>
      </c>
      <c r="AV301" s="26">
        <v>1508.009</v>
      </c>
    </row>
    <row r="302" spans="47:48" x14ac:dyDescent="0.2">
      <c r="AU302" s="16">
        <v>296</v>
      </c>
      <c r="AV302" s="26">
        <v>-1636.8369</v>
      </c>
    </row>
    <row r="303" spans="47:48" x14ac:dyDescent="0.2">
      <c r="AU303" s="16">
        <v>297</v>
      </c>
      <c r="AV303" s="26">
        <v>1375.6481000000001</v>
      </c>
    </row>
    <row r="304" spans="47:48" x14ac:dyDescent="0.2">
      <c r="AU304" s="16">
        <v>298</v>
      </c>
      <c r="AV304" s="26">
        <v>2972.9524000000001</v>
      </c>
    </row>
    <row r="305" spans="47:48" x14ac:dyDescent="0.2">
      <c r="AU305" s="16">
        <v>299</v>
      </c>
      <c r="AV305" s="26">
        <v>1194.2800999999999</v>
      </c>
    </row>
    <row r="306" spans="47:48" x14ac:dyDescent="0.2">
      <c r="AU306" s="16">
        <v>300</v>
      </c>
      <c r="AV306" s="26">
        <v>769.16849999999999</v>
      </c>
    </row>
    <row r="307" spans="47:48" x14ac:dyDescent="0.2">
      <c r="AU307" s="16">
        <v>301</v>
      </c>
      <c r="AV307" s="26">
        <v>1312.4545000000001</v>
      </c>
    </row>
    <row r="308" spans="47:48" x14ac:dyDescent="0.2">
      <c r="AU308" s="16">
        <v>302</v>
      </c>
      <c r="AV308" s="26">
        <v>912.38250000000005</v>
      </c>
    </row>
    <row r="309" spans="47:48" x14ac:dyDescent="0.2">
      <c r="AU309" s="16">
        <v>303</v>
      </c>
      <c r="AV309" s="26">
        <v>-5801.5465999999997</v>
      </c>
    </row>
    <row r="310" spans="47:48" x14ac:dyDescent="0.2">
      <c r="AU310" s="16">
        <v>304</v>
      </c>
      <c r="AV310" s="26">
        <v>-1623.6501000000001</v>
      </c>
    </row>
    <row r="311" spans="47:48" x14ac:dyDescent="0.2">
      <c r="AU311" s="16">
        <v>305</v>
      </c>
      <c r="AV311" s="26">
        <v>919.35450000000003</v>
      </c>
    </row>
    <row r="312" spans="47:48" x14ac:dyDescent="0.2">
      <c r="AU312" s="16">
        <v>306</v>
      </c>
      <c r="AV312" s="26">
        <v>-1222.7023999999999</v>
      </c>
    </row>
    <row r="313" spans="47:48" x14ac:dyDescent="0.2">
      <c r="AU313" s="16">
        <v>307</v>
      </c>
      <c r="AV313" s="26">
        <v>537.00829999999996</v>
      </c>
    </row>
    <row r="314" spans="47:48" x14ac:dyDescent="0.2">
      <c r="AU314" s="16">
        <v>308</v>
      </c>
      <c r="AV314" s="26">
        <v>1018.4866</v>
      </c>
    </row>
    <row r="315" spans="47:48" x14ac:dyDescent="0.2">
      <c r="AU315" s="16">
        <v>309</v>
      </c>
      <c r="AV315" s="26">
        <v>-128.44900000000001</v>
      </c>
    </row>
    <row r="316" spans="47:48" x14ac:dyDescent="0.2">
      <c r="AU316" s="16">
        <v>310</v>
      </c>
      <c r="AV316" s="26">
        <v>-3467.9540999999999</v>
      </c>
    </row>
    <row r="317" spans="47:48" x14ac:dyDescent="0.2">
      <c r="AU317" s="16">
        <v>311</v>
      </c>
      <c r="AV317" s="26">
        <v>1063.8865000000001</v>
      </c>
    </row>
    <row r="318" spans="47:48" x14ac:dyDescent="0.2">
      <c r="AU318" s="16">
        <v>312</v>
      </c>
      <c r="AV318" s="26">
        <v>662.73770000000002</v>
      </c>
    </row>
    <row r="319" spans="47:48" x14ac:dyDescent="0.2">
      <c r="AU319" s="16">
        <v>313</v>
      </c>
      <c r="AV319" s="26">
        <v>-1195.1079999999999</v>
      </c>
    </row>
    <row r="320" spans="47:48" x14ac:dyDescent="0.2">
      <c r="AU320" s="16">
        <v>314</v>
      </c>
      <c r="AV320" s="26">
        <v>1102.9313</v>
      </c>
    </row>
    <row r="321" spans="47:48" x14ac:dyDescent="0.2">
      <c r="AU321" s="16">
        <v>315</v>
      </c>
      <c r="AV321" s="26">
        <v>-832.00930000000005</v>
      </c>
    </row>
    <row r="322" spans="47:48" x14ac:dyDescent="0.2">
      <c r="AU322" s="16">
        <v>316</v>
      </c>
      <c r="AV322" s="26">
        <v>1404.1176</v>
      </c>
    </row>
    <row r="323" spans="47:48" x14ac:dyDescent="0.2">
      <c r="AU323" s="16">
        <v>317</v>
      </c>
      <c r="AV323" s="26">
        <v>-4802.9242000000004</v>
      </c>
    </row>
    <row r="324" spans="47:48" x14ac:dyDescent="0.2">
      <c r="AU324" s="16">
        <v>318</v>
      </c>
      <c r="AV324" s="26">
        <v>719.76340000000005</v>
      </c>
    </row>
    <row r="325" spans="47:48" x14ac:dyDescent="0.2">
      <c r="AU325" s="16">
        <v>319</v>
      </c>
      <c r="AV325" s="26">
        <v>-1438.9591</v>
      </c>
    </row>
    <row r="326" spans="47:48" x14ac:dyDescent="0.2">
      <c r="AU326" s="16">
        <v>320</v>
      </c>
      <c r="AV326" s="26">
        <v>-2563.2498000000001</v>
      </c>
    </row>
    <row r="327" spans="47:48" x14ac:dyDescent="0.2">
      <c r="AU327" s="16">
        <v>321</v>
      </c>
      <c r="AV327" s="26">
        <v>-10.8657</v>
      </c>
    </row>
    <row r="328" spans="47:48" x14ac:dyDescent="0.2">
      <c r="AU328" s="16">
        <v>322</v>
      </c>
      <c r="AV328" s="26">
        <v>1018.8682</v>
      </c>
    </row>
    <row r="329" spans="47:48" x14ac:dyDescent="0.2">
      <c r="AU329" s="16">
        <v>323</v>
      </c>
      <c r="AV329" s="26">
        <v>-866.39499999999998</v>
      </c>
    </row>
    <row r="330" spans="47:48" x14ac:dyDescent="0.2">
      <c r="AU330" s="16">
        <v>324</v>
      </c>
      <c r="AV330" s="26">
        <v>-1915.3518999999999</v>
      </c>
    </row>
    <row r="331" spans="47:48" x14ac:dyDescent="0.2">
      <c r="AU331" s="16">
        <v>325</v>
      </c>
      <c r="AV331" s="26">
        <v>-263.3974</v>
      </c>
    </row>
    <row r="332" spans="47:48" x14ac:dyDescent="0.2">
      <c r="AU332" s="16">
        <v>326</v>
      </c>
      <c r="AV332" s="26">
        <v>1100.5387000000001</v>
      </c>
    </row>
    <row r="333" spans="47:48" x14ac:dyDescent="0.2">
      <c r="AU333" s="16">
        <v>327</v>
      </c>
      <c r="AV333" s="26">
        <v>-2659.0481</v>
      </c>
    </row>
    <row r="334" spans="47:48" x14ac:dyDescent="0.2">
      <c r="AU334" s="16">
        <v>328</v>
      </c>
      <c r="AV334" s="26">
        <v>1045.3397</v>
      </c>
    </row>
    <row r="335" spans="47:48" x14ac:dyDescent="0.2">
      <c r="AU335" s="16">
        <v>329</v>
      </c>
      <c r="AV335" s="26">
        <v>818.59460000000001</v>
      </c>
    </row>
    <row r="336" spans="47:48" x14ac:dyDescent="0.2">
      <c r="AU336" s="16">
        <v>330</v>
      </c>
      <c r="AV336" s="26">
        <v>-3074.9569000000001</v>
      </c>
    </row>
    <row r="337" spans="47:48" x14ac:dyDescent="0.2">
      <c r="AU337" s="16">
        <v>331</v>
      </c>
      <c r="AV337" s="26">
        <v>-2458.2020000000002</v>
      </c>
    </row>
    <row r="338" spans="47:48" x14ac:dyDescent="0.2">
      <c r="AU338" s="16">
        <v>332</v>
      </c>
      <c r="AV338" s="26">
        <v>244.06319999999999</v>
      </c>
    </row>
    <row r="339" spans="47:48" x14ac:dyDescent="0.2">
      <c r="AU339" s="16">
        <v>333</v>
      </c>
      <c r="AV339" s="26">
        <v>1251.1461999999999</v>
      </c>
    </row>
    <row r="340" spans="47:48" x14ac:dyDescent="0.2">
      <c r="AU340" s="16">
        <v>334</v>
      </c>
      <c r="AV340" s="26">
        <v>-3904.3186999999998</v>
      </c>
    </row>
    <row r="341" spans="47:48" x14ac:dyDescent="0.2">
      <c r="AU341" s="16">
        <v>335</v>
      </c>
      <c r="AV341" s="26">
        <v>-1506.1396999999999</v>
      </c>
    </row>
    <row r="342" spans="47:48" x14ac:dyDescent="0.2">
      <c r="AU342" s="16">
        <v>336</v>
      </c>
      <c r="AV342" s="26">
        <v>-3199.4227999999998</v>
      </c>
    </row>
    <row r="343" spans="47:48" x14ac:dyDescent="0.2">
      <c r="AU343" s="16">
        <v>337</v>
      </c>
      <c r="AV343" s="26">
        <v>817.87660000000005</v>
      </c>
    </row>
    <row r="344" spans="47:48" x14ac:dyDescent="0.2">
      <c r="AU344" s="16">
        <v>338</v>
      </c>
      <c r="AV344" s="26">
        <v>872.18499999999995</v>
      </c>
    </row>
    <row r="345" spans="47:48" x14ac:dyDescent="0.2">
      <c r="AU345" s="16">
        <v>339</v>
      </c>
      <c r="AV345" s="26">
        <v>3470.2267999999999</v>
      </c>
    </row>
    <row r="346" spans="47:48" x14ac:dyDescent="0.2">
      <c r="AU346" s="16">
        <v>340</v>
      </c>
      <c r="AV346" s="26">
        <v>3021.5459999999998</v>
      </c>
    </row>
    <row r="347" spans="47:48" x14ac:dyDescent="0.2">
      <c r="AU347" s="16">
        <v>341</v>
      </c>
      <c r="AV347" s="26">
        <v>1688.4029</v>
      </c>
    </row>
    <row r="348" spans="47:48" x14ac:dyDescent="0.2">
      <c r="AU348" s="16">
        <v>342</v>
      </c>
      <c r="AV348" s="26">
        <v>233.4076</v>
      </c>
    </row>
    <row r="349" spans="47:48" x14ac:dyDescent="0.2">
      <c r="AU349" s="16">
        <v>343</v>
      </c>
      <c r="AV349" s="26">
        <v>-169.46709999999999</v>
      </c>
    </row>
    <row r="350" spans="47:48" x14ac:dyDescent="0.2">
      <c r="AU350" s="16">
        <v>344</v>
      </c>
      <c r="AV350" s="26">
        <v>667.79020000000003</v>
      </c>
    </row>
    <row r="351" spans="47:48" x14ac:dyDescent="0.2">
      <c r="AU351" s="16">
        <v>345</v>
      </c>
      <c r="AV351" s="26">
        <v>-37.214300000000001</v>
      </c>
    </row>
    <row r="352" spans="47:48" x14ac:dyDescent="0.2">
      <c r="AU352" s="16">
        <v>346</v>
      </c>
      <c r="AV352" s="26">
        <v>-5841.5091000000002</v>
      </c>
    </row>
    <row r="353" spans="47:48" x14ac:dyDescent="0.2">
      <c r="AU353" s="16">
        <v>347</v>
      </c>
      <c r="AV353" s="26">
        <v>256.71280000000002</v>
      </c>
    </row>
    <row r="354" spans="47:48" x14ac:dyDescent="0.2">
      <c r="AU354" s="16">
        <v>348</v>
      </c>
      <c r="AV354" s="26">
        <v>-1083.4772</v>
      </c>
    </row>
    <row r="355" spans="47:48" x14ac:dyDescent="0.2">
      <c r="AU355" s="16">
        <v>349</v>
      </c>
      <c r="AV355" s="26">
        <v>560.89430000000004</v>
      </c>
    </row>
    <row r="356" spans="47:48" x14ac:dyDescent="0.2">
      <c r="AU356" s="16">
        <v>350</v>
      </c>
      <c r="AV356" s="26">
        <v>3204.0124000000001</v>
      </c>
    </row>
    <row r="357" spans="47:48" x14ac:dyDescent="0.2">
      <c r="AU357" s="16">
        <v>351</v>
      </c>
      <c r="AV357" s="26">
        <v>-4482.5424000000003</v>
      </c>
    </row>
    <row r="358" spans="47:48" x14ac:dyDescent="0.2">
      <c r="AU358" s="16">
        <v>352</v>
      </c>
      <c r="AV358" s="26">
        <v>-166.40880000000001</v>
      </c>
    </row>
    <row r="359" spans="47:48" x14ac:dyDescent="0.2">
      <c r="AU359" s="16">
        <v>353</v>
      </c>
      <c r="AV359" s="26">
        <v>2999.7029000000002</v>
      </c>
    </row>
    <row r="360" spans="47:48" x14ac:dyDescent="0.2">
      <c r="AU360" s="16">
        <v>354</v>
      </c>
      <c r="AV360" s="26">
        <v>1385.6165000000001</v>
      </c>
    </row>
    <row r="361" spans="47:48" x14ac:dyDescent="0.2">
      <c r="AU361" s="16">
        <v>355</v>
      </c>
      <c r="AV361" s="26">
        <v>1095.7134000000001</v>
      </c>
    </row>
    <row r="362" spans="47:48" x14ac:dyDescent="0.2">
      <c r="AU362" s="16">
        <v>356</v>
      </c>
      <c r="AV362" s="26">
        <v>809.26120000000003</v>
      </c>
    </row>
    <row r="363" spans="47:48" x14ac:dyDescent="0.2">
      <c r="AU363" s="16">
        <v>357</v>
      </c>
      <c r="AV363" s="26">
        <v>2257.8566000000001</v>
      </c>
    </row>
    <row r="364" spans="47:48" x14ac:dyDescent="0.2">
      <c r="AU364" s="16">
        <v>358</v>
      </c>
      <c r="AV364" s="26">
        <v>141.43979999999999</v>
      </c>
    </row>
    <row r="365" spans="47:48" x14ac:dyDescent="0.2">
      <c r="AU365" s="16">
        <v>359</v>
      </c>
      <c r="AV365" s="26">
        <v>-473.28309999999999</v>
      </c>
    </row>
    <row r="366" spans="47:48" x14ac:dyDescent="0.2">
      <c r="AU366" s="16">
        <v>360</v>
      </c>
      <c r="AV366" s="26">
        <v>492.01299999999998</v>
      </c>
    </row>
    <row r="367" spans="47:48" x14ac:dyDescent="0.2">
      <c r="AU367" s="16">
        <v>361</v>
      </c>
      <c r="AV367" s="26">
        <v>1013.5707</v>
      </c>
    </row>
    <row r="368" spans="47:48" x14ac:dyDescent="0.2">
      <c r="AU368" s="16">
        <v>362</v>
      </c>
      <c r="AV368" s="26">
        <v>215.58629999999999</v>
      </c>
    </row>
    <row r="369" spans="47:48" x14ac:dyDescent="0.2">
      <c r="AU369" s="16">
        <v>363</v>
      </c>
      <c r="AV369" s="26">
        <v>-731.64700000000005</v>
      </c>
    </row>
    <row r="370" spans="47:48" x14ac:dyDescent="0.2">
      <c r="AU370" s="16">
        <v>364</v>
      </c>
      <c r="AV370" s="26">
        <v>-2389.8962999999999</v>
      </c>
    </row>
    <row r="371" spans="47:48" x14ac:dyDescent="0.2">
      <c r="AU371" s="16">
        <v>365</v>
      </c>
      <c r="AV371" s="26">
        <v>1033.2953</v>
      </c>
    </row>
    <row r="372" spans="47:48" x14ac:dyDescent="0.2">
      <c r="AU372" s="16">
        <v>366</v>
      </c>
      <c r="AV372" s="26">
        <v>1208.8467000000001</v>
      </c>
    </row>
    <row r="373" spans="47:48" x14ac:dyDescent="0.2">
      <c r="AU373" s="16">
        <v>367</v>
      </c>
      <c r="AV373" s="26">
        <v>715.90359999999998</v>
      </c>
    </row>
    <row r="374" spans="47:48" x14ac:dyDescent="0.2">
      <c r="AU374" s="16">
        <v>368</v>
      </c>
      <c r="AV374" s="26">
        <v>-2756.0061000000001</v>
      </c>
    </row>
    <row r="375" spans="47:48" x14ac:dyDescent="0.2">
      <c r="AU375" s="16">
        <v>369</v>
      </c>
      <c r="AV375" s="26">
        <v>697.37670000000003</v>
      </c>
    </row>
    <row r="376" spans="47:48" x14ac:dyDescent="0.2">
      <c r="AU376" s="16">
        <v>370</v>
      </c>
      <c r="AV376" s="26">
        <v>394.09949999999998</v>
      </c>
    </row>
    <row r="377" spans="47:48" x14ac:dyDescent="0.2">
      <c r="AU377" s="16">
        <v>371</v>
      </c>
      <c r="AV377" s="26">
        <v>-220.06620000000001</v>
      </c>
    </row>
    <row r="378" spans="47:48" x14ac:dyDescent="0.2">
      <c r="AU378" s="16">
        <v>372</v>
      </c>
      <c r="AV378" s="26">
        <v>3370.5569</v>
      </c>
    </row>
    <row r="379" spans="47:48" x14ac:dyDescent="0.2">
      <c r="AU379" s="16">
        <v>373</v>
      </c>
      <c r="AV379" s="26">
        <v>-1537.94</v>
      </c>
    </row>
    <row r="380" spans="47:48" x14ac:dyDescent="0.2">
      <c r="AU380" s="16">
        <v>374</v>
      </c>
      <c r="AV380" s="26">
        <v>3406.4823000000001</v>
      </c>
    </row>
    <row r="381" spans="47:48" x14ac:dyDescent="0.2">
      <c r="AU381" s="16">
        <v>375</v>
      </c>
      <c r="AV381" s="26">
        <v>3704.5320999999999</v>
      </c>
    </row>
    <row r="382" spans="47:48" x14ac:dyDescent="0.2">
      <c r="AU382" s="16">
        <v>376</v>
      </c>
      <c r="AV382" s="26">
        <v>-1938.3742</v>
      </c>
    </row>
    <row r="383" spans="47:48" x14ac:dyDescent="0.2">
      <c r="AU383" s="16">
        <v>377</v>
      </c>
      <c r="AV383" s="26">
        <v>513.71079999999995</v>
      </c>
    </row>
    <row r="384" spans="47:48" x14ac:dyDescent="0.2">
      <c r="AU384" s="16">
        <v>378</v>
      </c>
      <c r="AV384" s="26">
        <v>2968.0308</v>
      </c>
    </row>
    <row r="385" spans="47:48" x14ac:dyDescent="0.2">
      <c r="AU385" s="16">
        <v>379</v>
      </c>
      <c r="AV385" s="26">
        <v>-1412.3069</v>
      </c>
    </row>
    <row r="386" spans="47:48" x14ac:dyDescent="0.2">
      <c r="AU386" s="16">
        <v>380</v>
      </c>
      <c r="AV386" s="26">
        <v>2039.7716</v>
      </c>
    </row>
    <row r="387" spans="47:48" x14ac:dyDescent="0.2">
      <c r="AU387" s="16">
        <v>381</v>
      </c>
      <c r="AV387" s="26">
        <v>-3612.75</v>
      </c>
    </row>
    <row r="388" spans="47:48" x14ac:dyDescent="0.2">
      <c r="AU388" s="16">
        <v>382</v>
      </c>
      <c r="AV388" s="26">
        <v>893.33910000000003</v>
      </c>
    </row>
    <row r="389" spans="47:48" x14ac:dyDescent="0.2">
      <c r="AU389" s="16">
        <v>383</v>
      </c>
      <c r="AV389" s="26">
        <v>-186.9485</v>
      </c>
    </row>
    <row r="390" spans="47:48" x14ac:dyDescent="0.2">
      <c r="AU390" s="16">
        <v>384</v>
      </c>
      <c r="AV390" s="26">
        <v>-2189.7040000000002</v>
      </c>
    </row>
    <row r="391" spans="47:48" x14ac:dyDescent="0.2">
      <c r="AU391" s="16">
        <v>385</v>
      </c>
      <c r="AV391" s="26">
        <v>-2326.9270000000001</v>
      </c>
    </row>
    <row r="392" spans="47:48" x14ac:dyDescent="0.2">
      <c r="AU392" s="16">
        <v>386</v>
      </c>
      <c r="AV392" s="26">
        <v>-5365.1695</v>
      </c>
    </row>
    <row r="393" spans="47:48" x14ac:dyDescent="0.2">
      <c r="AU393" s="16">
        <v>387</v>
      </c>
      <c r="AV393" s="26">
        <v>324.48360000000002</v>
      </c>
    </row>
    <row r="394" spans="47:48" x14ac:dyDescent="0.2">
      <c r="AU394" s="16">
        <v>388</v>
      </c>
      <c r="AV394" s="26">
        <v>549.37139999999999</v>
      </c>
    </row>
    <row r="395" spans="47:48" x14ac:dyDescent="0.2">
      <c r="AU395" s="16">
        <v>389</v>
      </c>
      <c r="AV395" s="26">
        <v>-6266.7660999999998</v>
      </c>
    </row>
    <row r="396" spans="47:48" x14ac:dyDescent="0.2">
      <c r="AU396" s="16">
        <v>390</v>
      </c>
      <c r="AV396" s="26">
        <v>1466.3329000000001</v>
      </c>
    </row>
    <row r="397" spans="47:48" x14ac:dyDescent="0.2">
      <c r="AU397" s="16">
        <v>391</v>
      </c>
      <c r="AV397" s="26">
        <v>-828.05640000000005</v>
      </c>
    </row>
    <row r="398" spans="47:48" x14ac:dyDescent="0.2">
      <c r="AU398" s="16">
        <v>392</v>
      </c>
      <c r="AV398" s="26">
        <v>-708.43169999999998</v>
      </c>
    </row>
    <row r="399" spans="47:48" x14ac:dyDescent="0.2">
      <c r="AU399" s="16">
        <v>393</v>
      </c>
      <c r="AV399" s="26">
        <v>-187.95189999999999</v>
      </c>
    </row>
    <row r="400" spans="47:48" x14ac:dyDescent="0.2">
      <c r="AU400" s="16">
        <v>394</v>
      </c>
      <c r="AV400" s="26">
        <v>633.80370000000005</v>
      </c>
    </row>
    <row r="401" spans="47:48" x14ac:dyDescent="0.2">
      <c r="AU401" s="16">
        <v>395</v>
      </c>
      <c r="AV401" s="26">
        <v>-1776.0839000000001</v>
      </c>
    </row>
    <row r="402" spans="47:48" x14ac:dyDescent="0.2">
      <c r="AU402" s="16">
        <v>396</v>
      </c>
      <c r="AV402" s="26">
        <v>-1048.5733</v>
      </c>
    </row>
    <row r="403" spans="47:48" x14ac:dyDescent="0.2">
      <c r="AU403" s="16">
        <v>397</v>
      </c>
      <c r="AV403" s="26">
        <v>948.82569999999998</v>
      </c>
    </row>
    <row r="404" spans="47:48" x14ac:dyDescent="0.2">
      <c r="AU404" s="16">
        <v>398</v>
      </c>
      <c r="AV404" s="26">
        <v>2166.2707999999998</v>
      </c>
    </row>
    <row r="405" spans="47:48" x14ac:dyDescent="0.2">
      <c r="AU405" s="16">
        <v>399</v>
      </c>
      <c r="AV405" s="26">
        <v>-4687.2415000000001</v>
      </c>
    </row>
    <row r="406" spans="47:48" x14ac:dyDescent="0.2">
      <c r="AU406" s="16">
        <v>400</v>
      </c>
      <c r="AV406" s="26">
        <v>3183.7809000000002</v>
      </c>
    </row>
    <row r="407" spans="47:48" x14ac:dyDescent="0.2">
      <c r="AU407" s="16">
        <v>401</v>
      </c>
      <c r="AV407" s="26">
        <v>-1708.7799</v>
      </c>
    </row>
    <row r="408" spans="47:48" x14ac:dyDescent="0.2">
      <c r="AU408" s="16">
        <v>402</v>
      </c>
      <c r="AV408" s="26">
        <v>-1552.5170000000001</v>
      </c>
    </row>
    <row r="409" spans="47:48" x14ac:dyDescent="0.2">
      <c r="AU409" s="16">
        <v>403</v>
      </c>
      <c r="AV409" s="26">
        <v>378.31040000000002</v>
      </c>
    </row>
    <row r="410" spans="47:48" x14ac:dyDescent="0.2">
      <c r="AU410" s="16">
        <v>404</v>
      </c>
      <c r="AV410" s="26">
        <v>749.32439999999997</v>
      </c>
    </row>
    <row r="411" spans="47:48" x14ac:dyDescent="0.2">
      <c r="AU411" s="16">
        <v>405</v>
      </c>
      <c r="AV411" s="26">
        <v>-3057.6606999999999</v>
      </c>
    </row>
    <row r="412" spans="47:48" x14ac:dyDescent="0.2">
      <c r="AU412" s="16">
        <v>406</v>
      </c>
      <c r="AV412" s="26">
        <v>-343.09870000000001</v>
      </c>
    </row>
    <row r="413" spans="47:48" x14ac:dyDescent="0.2">
      <c r="AU413" s="16">
        <v>407</v>
      </c>
      <c r="AV413" s="26">
        <v>815.10140000000001</v>
      </c>
    </row>
    <row r="414" spans="47:48" x14ac:dyDescent="0.2">
      <c r="AU414" s="16">
        <v>408</v>
      </c>
      <c r="AV414" s="26">
        <v>-116.0331</v>
      </c>
    </row>
    <row r="415" spans="47:48" x14ac:dyDescent="0.2">
      <c r="AU415" s="16">
        <v>409</v>
      </c>
      <c r="AV415" s="26">
        <v>1418.4238</v>
      </c>
    </row>
    <row r="416" spans="47:48" x14ac:dyDescent="0.2">
      <c r="AU416" s="16">
        <v>410</v>
      </c>
      <c r="AV416" s="26">
        <v>3003.7060000000001</v>
      </c>
    </row>
    <row r="417" spans="47:48" x14ac:dyDescent="0.2">
      <c r="AU417" s="16">
        <v>411</v>
      </c>
      <c r="AV417" s="26">
        <v>-245.90969999999999</v>
      </c>
    </row>
    <row r="418" spans="47:48" x14ac:dyDescent="0.2">
      <c r="AU418" s="16">
        <v>412</v>
      </c>
      <c r="AV418" s="26">
        <v>-1376.9502</v>
      </c>
    </row>
    <row r="419" spans="47:48" x14ac:dyDescent="0.2">
      <c r="AU419" s="16">
        <v>413</v>
      </c>
      <c r="AV419" s="26">
        <v>-1047.8979999999999</v>
      </c>
    </row>
    <row r="420" spans="47:48" x14ac:dyDescent="0.2">
      <c r="AU420" s="16">
        <v>414</v>
      </c>
      <c r="AV420" s="26">
        <v>-3960.3153000000002</v>
      </c>
    </row>
    <row r="421" spans="47:48" x14ac:dyDescent="0.2">
      <c r="AU421" s="16">
        <v>415</v>
      </c>
      <c r="AV421" s="26">
        <v>813.34090000000003</v>
      </c>
    </row>
    <row r="422" spans="47:48" x14ac:dyDescent="0.2">
      <c r="AU422" s="16">
        <v>416</v>
      </c>
      <c r="AV422" s="26">
        <v>507.9171</v>
      </c>
    </row>
    <row r="423" spans="47:48" x14ac:dyDescent="0.2">
      <c r="AU423" s="16">
        <v>417</v>
      </c>
      <c r="AV423" s="26">
        <v>-541.86800000000005</v>
      </c>
    </row>
    <row r="424" spans="47:48" x14ac:dyDescent="0.2">
      <c r="AU424" s="16">
        <v>418</v>
      </c>
      <c r="AV424" s="26">
        <v>359.79340000000002</v>
      </c>
    </row>
    <row r="425" spans="47:48" x14ac:dyDescent="0.2">
      <c r="AU425" s="16">
        <v>419</v>
      </c>
      <c r="AV425" s="26">
        <v>3281.3517000000002</v>
      </c>
    </row>
    <row r="426" spans="47:48" x14ac:dyDescent="0.2">
      <c r="AU426" s="16">
        <v>420</v>
      </c>
      <c r="AV426" s="26">
        <v>-1120.2179000000001</v>
      </c>
    </row>
    <row r="427" spans="47:48" x14ac:dyDescent="0.2">
      <c r="AU427" s="16">
        <v>421</v>
      </c>
      <c r="AV427" s="26">
        <v>1798.2896000000001</v>
      </c>
    </row>
    <row r="428" spans="47:48" x14ac:dyDescent="0.2">
      <c r="AU428" s="16">
        <v>422</v>
      </c>
      <c r="AV428" s="26">
        <v>1068.8347000000001</v>
      </c>
    </row>
    <row r="429" spans="47:48" x14ac:dyDescent="0.2">
      <c r="AU429" s="16">
        <v>423</v>
      </c>
      <c r="AV429" s="26">
        <v>-816.30560000000003</v>
      </c>
    </row>
    <row r="430" spans="47:48" x14ac:dyDescent="0.2">
      <c r="AU430" s="16">
        <v>424</v>
      </c>
      <c r="AV430" s="26">
        <v>26.6525</v>
      </c>
    </row>
    <row r="431" spans="47:48" x14ac:dyDescent="0.2">
      <c r="AU431" s="16">
        <v>425</v>
      </c>
      <c r="AV431" s="26">
        <v>904.82510000000002</v>
      </c>
    </row>
    <row r="432" spans="47:48" x14ac:dyDescent="0.2">
      <c r="AU432" s="16">
        <v>426</v>
      </c>
      <c r="AV432" s="26">
        <v>-5514.6905999999999</v>
      </c>
    </row>
    <row r="433" spans="47:48" x14ac:dyDescent="0.2">
      <c r="AU433" s="16">
        <v>427</v>
      </c>
      <c r="AV433" s="26">
        <v>-734.3039</v>
      </c>
    </row>
    <row r="434" spans="47:48" x14ac:dyDescent="0.2">
      <c r="AU434" s="16">
        <v>428</v>
      </c>
      <c r="AV434" s="26">
        <v>2716.9643999999998</v>
      </c>
    </row>
    <row r="435" spans="47:48" x14ac:dyDescent="0.2">
      <c r="AU435" s="16">
        <v>429</v>
      </c>
      <c r="AV435" s="26">
        <v>-4041.989</v>
      </c>
    </row>
    <row r="436" spans="47:48" x14ac:dyDescent="0.2">
      <c r="AU436" s="16">
        <v>430</v>
      </c>
      <c r="AV436" s="26">
        <v>-1761.5967000000001</v>
      </c>
    </row>
    <row r="437" spans="47:48" x14ac:dyDescent="0.2">
      <c r="AU437" s="16">
        <v>431</v>
      </c>
      <c r="AV437" s="26">
        <v>73.9482</v>
      </c>
    </row>
    <row r="438" spans="47:48" x14ac:dyDescent="0.2">
      <c r="AU438" s="16">
        <v>432</v>
      </c>
      <c r="AV438" s="26">
        <v>1341.1302000000001</v>
      </c>
    </row>
    <row r="439" spans="47:48" x14ac:dyDescent="0.2">
      <c r="AU439" s="16">
        <v>433</v>
      </c>
      <c r="AV439" s="26">
        <v>347.68290000000002</v>
      </c>
    </row>
    <row r="440" spans="47:48" x14ac:dyDescent="0.2">
      <c r="AU440" s="16">
        <v>434</v>
      </c>
      <c r="AV440" s="26">
        <v>679.29179999999997</v>
      </c>
    </row>
    <row r="441" spans="47:48" x14ac:dyDescent="0.2">
      <c r="AU441" s="16">
        <v>435</v>
      </c>
      <c r="AV441" s="26">
        <v>-1168.5202999999999</v>
      </c>
    </row>
    <row r="442" spans="47:48" x14ac:dyDescent="0.2">
      <c r="AU442" s="16">
        <v>436</v>
      </c>
      <c r="AV442" s="26">
        <v>1088.1917000000001</v>
      </c>
    </row>
    <row r="443" spans="47:48" x14ac:dyDescent="0.2">
      <c r="AU443" s="16">
        <v>437</v>
      </c>
      <c r="AV443" s="26">
        <v>407.3843</v>
      </c>
    </row>
    <row r="444" spans="47:48" x14ac:dyDescent="0.2">
      <c r="AU444" s="16">
        <v>438</v>
      </c>
      <c r="AV444" s="26">
        <v>3976.482</v>
      </c>
    </row>
    <row r="445" spans="47:48" x14ac:dyDescent="0.2">
      <c r="AU445" s="16">
        <v>439</v>
      </c>
      <c r="AV445" s="26">
        <v>-4035.9128000000001</v>
      </c>
    </row>
    <row r="446" spans="47:48" x14ac:dyDescent="0.2">
      <c r="AU446" s="16">
        <v>440</v>
      </c>
      <c r="AV446" s="26">
        <v>-124.1504</v>
      </c>
    </row>
    <row r="447" spans="47:48" x14ac:dyDescent="0.2">
      <c r="AU447" s="16">
        <v>441</v>
      </c>
      <c r="AV447" s="26">
        <v>-2616.8928000000001</v>
      </c>
    </row>
    <row r="448" spans="47:48" x14ac:dyDescent="0.2">
      <c r="AU448" s="16">
        <v>442</v>
      </c>
      <c r="AV448" s="26">
        <v>756.45740000000001</v>
      </c>
    </row>
    <row r="449" spans="47:48" x14ac:dyDescent="0.2">
      <c r="AU449" s="16">
        <v>443</v>
      </c>
      <c r="AV449" s="26">
        <v>466.00979999999998</v>
      </c>
    </row>
    <row r="450" spans="47:48" x14ac:dyDescent="0.2">
      <c r="AU450" s="16">
        <v>444</v>
      </c>
      <c r="AV450" s="26">
        <v>1015.8436</v>
      </c>
    </row>
    <row r="451" spans="47:48" x14ac:dyDescent="0.2">
      <c r="AU451" s="16">
        <v>445</v>
      </c>
      <c r="AV451" s="26">
        <v>3318.8890000000001</v>
      </c>
    </row>
    <row r="452" spans="47:48" x14ac:dyDescent="0.2">
      <c r="AU452" s="16">
        <v>446</v>
      </c>
      <c r="AV452" s="26">
        <v>3564.5990999999999</v>
      </c>
    </row>
    <row r="453" spans="47:48" x14ac:dyDescent="0.2">
      <c r="AU453" s="16">
        <v>447</v>
      </c>
      <c r="AV453" s="26">
        <v>-4621.4074000000001</v>
      </c>
    </row>
    <row r="454" spans="47:48" x14ac:dyDescent="0.2">
      <c r="AU454" s="16">
        <v>448</v>
      </c>
      <c r="AV454" s="26">
        <v>-131.1566</v>
      </c>
    </row>
    <row r="455" spans="47:48" x14ac:dyDescent="0.2">
      <c r="AU455" s="16">
        <v>449</v>
      </c>
      <c r="AV455" s="26">
        <v>-6441.2560999999996</v>
      </c>
    </row>
    <row r="456" spans="47:48" x14ac:dyDescent="0.2">
      <c r="AU456" s="16">
        <v>450</v>
      </c>
      <c r="AV456" s="26">
        <v>2882.5927000000001</v>
      </c>
    </row>
    <row r="457" spans="47:48" x14ac:dyDescent="0.2">
      <c r="AU457" s="16">
        <v>451</v>
      </c>
      <c r="AV457" s="26">
        <v>-4057.2505000000001</v>
      </c>
    </row>
    <row r="458" spans="47:48" x14ac:dyDescent="0.2">
      <c r="AU458" s="16">
        <v>452</v>
      </c>
      <c r="AV458" s="26">
        <v>1112.0251000000001</v>
      </c>
    </row>
    <row r="459" spans="47:48" x14ac:dyDescent="0.2">
      <c r="AU459" s="16">
        <v>453</v>
      </c>
      <c r="AV459" s="26">
        <v>-906.23479999999995</v>
      </c>
    </row>
    <row r="460" spans="47:48" x14ac:dyDescent="0.2">
      <c r="AU460" s="16">
        <v>454</v>
      </c>
      <c r="AV460" s="26">
        <v>-4886.6576999999997</v>
      </c>
    </row>
    <row r="461" spans="47:48" x14ac:dyDescent="0.2">
      <c r="AU461" s="16">
        <v>455</v>
      </c>
      <c r="AV461" s="26">
        <v>1089.9829999999999</v>
      </c>
    </row>
    <row r="462" spans="47:48" x14ac:dyDescent="0.2">
      <c r="AU462" s="16">
        <v>456</v>
      </c>
      <c r="AV462" s="26">
        <v>-1968.2085999999999</v>
      </c>
    </row>
    <row r="463" spans="47:48" x14ac:dyDescent="0.2">
      <c r="AU463" s="16">
        <v>457</v>
      </c>
      <c r="AV463" s="26">
        <v>1358.7931000000001</v>
      </c>
    </row>
    <row r="464" spans="47:48" x14ac:dyDescent="0.2">
      <c r="AU464" s="16">
        <v>458</v>
      </c>
      <c r="AV464" s="26">
        <v>1347.6974</v>
      </c>
    </row>
    <row r="465" spans="47:48" x14ac:dyDescent="0.2">
      <c r="AU465" s="16">
        <v>459</v>
      </c>
      <c r="AV465" s="26">
        <v>-3380.5911999999998</v>
      </c>
    </row>
    <row r="466" spans="47:48" x14ac:dyDescent="0.2">
      <c r="AU466" s="16">
        <v>460</v>
      </c>
      <c r="AV466" s="26">
        <v>-839.94560000000001</v>
      </c>
    </row>
    <row r="467" spans="47:48" x14ac:dyDescent="0.2">
      <c r="AU467" s="16">
        <v>461</v>
      </c>
      <c r="AV467" s="26">
        <v>-594.07439999999997</v>
      </c>
    </row>
    <row r="468" spans="47:48" x14ac:dyDescent="0.2">
      <c r="AU468" s="16">
        <v>462</v>
      </c>
      <c r="AV468" s="26">
        <v>424.31569999999999</v>
      </c>
    </row>
    <row r="469" spans="47:48" x14ac:dyDescent="0.2">
      <c r="AU469" s="16">
        <v>463</v>
      </c>
      <c r="AV469" s="26">
        <v>-1078.6524999999999</v>
      </c>
    </row>
    <row r="470" spans="47:48" x14ac:dyDescent="0.2">
      <c r="AU470" s="16">
        <v>464</v>
      </c>
      <c r="AV470" s="26">
        <v>736.82050000000004</v>
      </c>
    </row>
    <row r="471" spans="47:48" x14ac:dyDescent="0.2">
      <c r="AU471" s="16">
        <v>465</v>
      </c>
      <c r="AV471" s="26">
        <v>892.6739</v>
      </c>
    </row>
    <row r="472" spans="47:48" x14ac:dyDescent="0.2">
      <c r="AU472" s="16">
        <v>466</v>
      </c>
      <c r="AV472" s="26">
        <v>-1165.2719999999999</v>
      </c>
    </row>
    <row r="473" spans="47:48" x14ac:dyDescent="0.2">
      <c r="AU473" s="16">
        <v>467</v>
      </c>
      <c r="AV473" s="26">
        <v>-1766.3695</v>
      </c>
    </row>
    <row r="474" spans="47:48" x14ac:dyDescent="0.2">
      <c r="AU474" s="16">
        <v>468</v>
      </c>
      <c r="AV474" s="26">
        <v>-4412.6328999999996</v>
      </c>
    </row>
    <row r="475" spans="47:48" x14ac:dyDescent="0.2">
      <c r="AU475" s="16">
        <v>469</v>
      </c>
      <c r="AV475" s="26">
        <v>-2854.0731999999998</v>
      </c>
    </row>
    <row r="476" spans="47:48" x14ac:dyDescent="0.2">
      <c r="AU476" s="16">
        <v>470</v>
      </c>
      <c r="AV476" s="26">
        <v>-1265.5309</v>
      </c>
    </row>
    <row r="477" spans="47:48" x14ac:dyDescent="0.2">
      <c r="AU477" s="16">
        <v>471</v>
      </c>
      <c r="AV477" s="26">
        <v>1031.3732</v>
      </c>
    </row>
    <row r="478" spans="47:48" x14ac:dyDescent="0.2">
      <c r="AU478" s="16">
        <v>472</v>
      </c>
      <c r="AV478" s="26">
        <v>-147.477</v>
      </c>
    </row>
    <row r="479" spans="47:48" x14ac:dyDescent="0.2">
      <c r="AU479" s="16">
        <v>473</v>
      </c>
      <c r="AV479" s="26">
        <v>680.58929999999998</v>
      </c>
    </row>
    <row r="480" spans="47:48" x14ac:dyDescent="0.2">
      <c r="AU480" s="16">
        <v>474</v>
      </c>
      <c r="AV480" s="26">
        <v>-3445.3703</v>
      </c>
    </row>
    <row r="481" spans="47:48" x14ac:dyDescent="0.2">
      <c r="AU481" s="16">
        <v>475</v>
      </c>
      <c r="AV481" s="26">
        <v>-1444.2772</v>
      </c>
    </row>
    <row r="482" spans="47:48" x14ac:dyDescent="0.2">
      <c r="AU482" s="16">
        <v>476</v>
      </c>
      <c r="AV482" s="26">
        <v>-3169.1680000000001</v>
      </c>
    </row>
    <row r="483" spans="47:48" x14ac:dyDescent="0.2">
      <c r="AU483" s="16">
        <v>477</v>
      </c>
      <c r="AV483" s="26">
        <v>-901.40129999999999</v>
      </c>
    </row>
    <row r="484" spans="47:48" x14ac:dyDescent="0.2">
      <c r="AU484" s="16">
        <v>478</v>
      </c>
      <c r="AV484" s="26">
        <v>390.85930000000002</v>
      </c>
    </row>
    <row r="485" spans="47:48" x14ac:dyDescent="0.2">
      <c r="AU485" s="16">
        <v>479</v>
      </c>
      <c r="AV485" s="26">
        <v>1746.5771999999999</v>
      </c>
    </row>
    <row r="486" spans="47:48" x14ac:dyDescent="0.2">
      <c r="AU486" s="16">
        <v>480</v>
      </c>
      <c r="AV486" s="26">
        <v>739.71640000000002</v>
      </c>
    </row>
    <row r="487" spans="47:48" x14ac:dyDescent="0.2">
      <c r="AU487" s="16">
        <v>481</v>
      </c>
      <c r="AV487" s="26">
        <v>-944.08479999999997</v>
      </c>
    </row>
    <row r="488" spans="47:48" x14ac:dyDescent="0.2">
      <c r="AU488" s="16">
        <v>482</v>
      </c>
      <c r="AV488" s="26">
        <v>1701.3280999999999</v>
      </c>
    </row>
    <row r="489" spans="47:48" x14ac:dyDescent="0.2">
      <c r="AU489" s="16">
        <v>483</v>
      </c>
      <c r="AV489" s="26">
        <v>2001.4955</v>
      </c>
    </row>
    <row r="490" spans="47:48" x14ac:dyDescent="0.2">
      <c r="AU490" s="16">
        <v>484</v>
      </c>
      <c r="AV490" s="26">
        <v>-610.87829999999997</v>
      </c>
    </row>
    <row r="491" spans="47:48" x14ac:dyDescent="0.2">
      <c r="AU491" s="16">
        <v>485</v>
      </c>
      <c r="AV491" s="26">
        <v>-3090.4594999999999</v>
      </c>
    </row>
    <row r="492" spans="47:48" x14ac:dyDescent="0.2">
      <c r="AU492" s="16">
        <v>486</v>
      </c>
      <c r="AV492" s="26">
        <v>-2458.3472999999999</v>
      </c>
    </row>
    <row r="493" spans="47:48" x14ac:dyDescent="0.2">
      <c r="AU493" s="16">
        <v>487</v>
      </c>
      <c r="AV493" s="26">
        <v>-501.87470000000002</v>
      </c>
    </row>
    <row r="494" spans="47:48" x14ac:dyDescent="0.2">
      <c r="AU494" s="16">
        <v>488</v>
      </c>
      <c r="AV494" s="26">
        <v>-641.78989999999999</v>
      </c>
    </row>
    <row r="495" spans="47:48" x14ac:dyDescent="0.2">
      <c r="AU495" s="16">
        <v>489</v>
      </c>
      <c r="AV495" s="26">
        <v>-713.61320000000001</v>
      </c>
    </row>
    <row r="496" spans="47:48" x14ac:dyDescent="0.2">
      <c r="AU496" s="16">
        <v>490</v>
      </c>
      <c r="AV496" s="26">
        <v>-1149.221</v>
      </c>
    </row>
    <row r="497" spans="47:48" x14ac:dyDescent="0.2">
      <c r="AU497" s="16">
        <v>491</v>
      </c>
      <c r="AV497" s="26">
        <v>-565.75969999999995</v>
      </c>
    </row>
    <row r="498" spans="47:48" x14ac:dyDescent="0.2">
      <c r="AU498" s="16">
        <v>492</v>
      </c>
      <c r="AV498" s="26">
        <v>204.99950000000001</v>
      </c>
    </row>
    <row r="499" spans="47:48" x14ac:dyDescent="0.2">
      <c r="AU499" s="16">
        <v>493</v>
      </c>
      <c r="AV499" s="26">
        <v>-936.28099999999995</v>
      </c>
    </row>
    <row r="500" spans="47:48" x14ac:dyDescent="0.2">
      <c r="AU500" s="16">
        <v>494</v>
      </c>
      <c r="AV500" s="26">
        <v>726.63109999999995</v>
      </c>
    </row>
    <row r="501" spans="47:48" x14ac:dyDescent="0.2">
      <c r="AU501" s="16">
        <v>495</v>
      </c>
      <c r="AV501" s="26">
        <v>295.39580000000001</v>
      </c>
    </row>
    <row r="502" spans="47:48" x14ac:dyDescent="0.2">
      <c r="AU502" s="16">
        <v>496</v>
      </c>
      <c r="AV502" s="26">
        <v>-5825.1328000000003</v>
      </c>
    </row>
    <row r="503" spans="47:48" x14ac:dyDescent="0.2">
      <c r="AU503" s="16">
        <v>497</v>
      </c>
      <c r="AV503" s="26">
        <v>419.48329999999999</v>
      </c>
    </row>
    <row r="504" spans="47:48" x14ac:dyDescent="0.2">
      <c r="AU504" s="16">
        <v>498</v>
      </c>
      <c r="AV504" s="26">
        <v>-137.10919999999999</v>
      </c>
    </row>
    <row r="505" spans="47:48" x14ac:dyDescent="0.2">
      <c r="AU505" s="16">
        <v>499</v>
      </c>
      <c r="AV505" s="26">
        <v>2499.7566999999999</v>
      </c>
    </row>
    <row r="506" spans="47:48" x14ac:dyDescent="0.2">
      <c r="AU506" s="16">
        <v>500</v>
      </c>
      <c r="AV506" s="26">
        <v>405.42619999999999</v>
      </c>
    </row>
    <row r="507" spans="47:48" x14ac:dyDescent="0.2">
      <c r="AU507" s="16">
        <v>501</v>
      </c>
      <c r="AV507" s="26">
        <v>-3448.7460999999998</v>
      </c>
    </row>
    <row r="508" spans="47:48" x14ac:dyDescent="0.2">
      <c r="AU508" s="16">
        <v>502</v>
      </c>
      <c r="AV508" s="26">
        <v>-126.3052</v>
      </c>
    </row>
    <row r="509" spans="47:48" x14ac:dyDescent="0.2">
      <c r="AU509" s="16">
        <v>503</v>
      </c>
      <c r="AV509" s="26">
        <v>915.00890000000004</v>
      </c>
    </row>
    <row r="510" spans="47:48" x14ac:dyDescent="0.2">
      <c r="AU510" s="16">
        <v>504</v>
      </c>
      <c r="AV510" s="26">
        <v>893.70529999999997</v>
      </c>
    </row>
    <row r="511" spans="47:48" x14ac:dyDescent="0.2">
      <c r="AU511" s="16">
        <v>505</v>
      </c>
      <c r="AV511" s="26">
        <v>-42.960799999999999</v>
      </c>
    </row>
    <row r="512" spans="47:48" x14ac:dyDescent="0.2">
      <c r="AU512" s="16">
        <v>506</v>
      </c>
      <c r="AV512" s="26">
        <v>-936.5018</v>
      </c>
    </row>
    <row r="513" spans="47:48" x14ac:dyDescent="0.2">
      <c r="AU513" s="16">
        <v>507</v>
      </c>
      <c r="AV513" s="26">
        <v>653.10149999999999</v>
      </c>
    </row>
    <row r="514" spans="47:48" x14ac:dyDescent="0.2">
      <c r="AU514" s="16">
        <v>508</v>
      </c>
      <c r="AV514" s="26">
        <v>-5671.3393999999998</v>
      </c>
    </row>
    <row r="515" spans="47:48" x14ac:dyDescent="0.2">
      <c r="AU515" s="16">
        <v>509</v>
      </c>
      <c r="AV515" s="26">
        <v>3221.7988999999998</v>
      </c>
    </row>
    <row r="516" spans="47:48" x14ac:dyDescent="0.2">
      <c r="AU516" s="16">
        <v>510</v>
      </c>
      <c r="AV516" s="26">
        <v>-870.0009</v>
      </c>
    </row>
    <row r="517" spans="47:48" x14ac:dyDescent="0.2">
      <c r="AU517" s="16">
        <v>511</v>
      </c>
      <c r="AV517" s="26">
        <v>184.10499999999999</v>
      </c>
    </row>
    <row r="518" spans="47:48" x14ac:dyDescent="0.2">
      <c r="AU518" s="16">
        <v>512</v>
      </c>
      <c r="AV518" s="26">
        <v>-5665.5047000000004</v>
      </c>
    </row>
    <row r="519" spans="47:48" x14ac:dyDescent="0.2">
      <c r="AU519" s="16">
        <v>513</v>
      </c>
      <c r="AV519" s="26">
        <v>-5037.3568999999998</v>
      </c>
    </row>
    <row r="520" spans="47:48" x14ac:dyDescent="0.2">
      <c r="AU520" s="16">
        <v>514</v>
      </c>
      <c r="AV520" s="26">
        <v>835.57129999999995</v>
      </c>
    </row>
    <row r="521" spans="47:48" x14ac:dyDescent="0.2">
      <c r="AU521" s="16">
        <v>515</v>
      </c>
      <c r="AV521" s="26">
        <v>958.59820000000002</v>
      </c>
    </row>
    <row r="522" spans="47:48" x14ac:dyDescent="0.2">
      <c r="AU522" s="16">
        <v>516</v>
      </c>
      <c r="AV522" s="26">
        <v>2851.9281000000001</v>
      </c>
    </row>
    <row r="523" spans="47:48" x14ac:dyDescent="0.2">
      <c r="AU523" s="16">
        <v>517</v>
      </c>
      <c r="AV523" s="26">
        <v>999.05269999999996</v>
      </c>
    </row>
    <row r="524" spans="47:48" x14ac:dyDescent="0.2">
      <c r="AU524" s="16">
        <v>518</v>
      </c>
      <c r="AV524" s="26">
        <v>1431.8259</v>
      </c>
    </row>
    <row r="525" spans="47:48" x14ac:dyDescent="0.2">
      <c r="AU525" s="16">
        <v>519</v>
      </c>
      <c r="AV525" s="26">
        <v>576.53549999999996</v>
      </c>
    </row>
    <row r="526" spans="47:48" x14ac:dyDescent="0.2">
      <c r="AU526" s="16">
        <v>520</v>
      </c>
      <c r="AV526" s="26">
        <v>-832.39409999999998</v>
      </c>
    </row>
    <row r="527" spans="47:48" x14ac:dyDescent="0.2">
      <c r="AU527" s="16">
        <v>521</v>
      </c>
      <c r="AV527" s="26">
        <v>2797.7366000000002</v>
      </c>
    </row>
    <row r="528" spans="47:48" x14ac:dyDescent="0.2">
      <c r="AU528" s="16">
        <v>522</v>
      </c>
      <c r="AV528" s="26">
        <v>-2609.8964999999998</v>
      </c>
    </row>
    <row r="529" spans="47:48" x14ac:dyDescent="0.2">
      <c r="AU529" s="16">
        <v>523</v>
      </c>
      <c r="AV529" s="26">
        <v>-298.34750000000003</v>
      </c>
    </row>
    <row r="530" spans="47:48" x14ac:dyDescent="0.2">
      <c r="AU530" s="16">
        <v>524</v>
      </c>
      <c r="AV530" s="26">
        <v>425.7131</v>
      </c>
    </row>
    <row r="531" spans="47:48" x14ac:dyDescent="0.2">
      <c r="AU531" s="16">
        <v>525</v>
      </c>
      <c r="AV531" s="26">
        <v>-2586.7091999999998</v>
      </c>
    </row>
    <row r="532" spans="47:48" x14ac:dyDescent="0.2">
      <c r="AU532" s="16">
        <v>526</v>
      </c>
      <c r="AV532" s="26">
        <v>324.41309999999999</v>
      </c>
    </row>
    <row r="533" spans="47:48" x14ac:dyDescent="0.2">
      <c r="AU533" s="16">
        <v>527</v>
      </c>
      <c r="AV533" s="26">
        <v>540.05449999999996</v>
      </c>
    </row>
    <row r="534" spans="47:48" x14ac:dyDescent="0.2">
      <c r="AU534" s="16">
        <v>528</v>
      </c>
      <c r="AV534" s="26">
        <v>1007.1566</v>
      </c>
    </row>
    <row r="535" spans="47:48" x14ac:dyDescent="0.2">
      <c r="AU535" s="16">
        <v>529</v>
      </c>
      <c r="AV535" s="26">
        <v>-856.44129999999996</v>
      </c>
    </row>
    <row r="536" spans="47:48" x14ac:dyDescent="0.2">
      <c r="AU536" s="16">
        <v>530</v>
      </c>
      <c r="AV536" s="26">
        <v>1294.3578</v>
      </c>
    </row>
    <row r="537" spans="47:48" x14ac:dyDescent="0.2">
      <c r="AU537" s="16">
        <v>531</v>
      </c>
      <c r="AV537" s="26">
        <v>-3234.1381999999999</v>
      </c>
    </row>
    <row r="538" spans="47:48" x14ac:dyDescent="0.2">
      <c r="AU538" s="16">
        <v>532</v>
      </c>
      <c r="AV538" s="26">
        <v>498.3997</v>
      </c>
    </row>
    <row r="539" spans="47:48" x14ac:dyDescent="0.2">
      <c r="AU539" s="16">
        <v>533</v>
      </c>
      <c r="AV539" s="26">
        <v>1413.4102</v>
      </c>
    </row>
    <row r="540" spans="47:48" x14ac:dyDescent="0.2">
      <c r="AU540" s="16">
        <v>534</v>
      </c>
      <c r="AV540" s="26">
        <v>-392.03039999999999</v>
      </c>
    </row>
    <row r="541" spans="47:48" x14ac:dyDescent="0.2">
      <c r="AU541" s="16">
        <v>535</v>
      </c>
      <c r="AV541" s="26">
        <v>-2393.2694999999999</v>
      </c>
    </row>
    <row r="542" spans="47:48" x14ac:dyDescent="0.2">
      <c r="AU542" s="16">
        <v>536</v>
      </c>
      <c r="AV542" s="26">
        <v>-2912.9088999999999</v>
      </c>
    </row>
    <row r="543" spans="47:48" x14ac:dyDescent="0.2">
      <c r="AU543" s="16">
        <v>537</v>
      </c>
      <c r="AV543" s="26">
        <v>-144.07140000000001</v>
      </c>
    </row>
    <row r="544" spans="47:48" x14ac:dyDescent="0.2">
      <c r="AU544" s="16">
        <v>538</v>
      </c>
      <c r="AV544" s="26">
        <v>735.26</v>
      </c>
    </row>
    <row r="545" spans="47:48" x14ac:dyDescent="0.2">
      <c r="AU545" s="16">
        <v>539</v>
      </c>
      <c r="AV545" s="26">
        <v>3309.6120000000001</v>
      </c>
    </row>
    <row r="546" spans="47:48" x14ac:dyDescent="0.2">
      <c r="AU546" s="16">
        <v>540</v>
      </c>
      <c r="AV546" s="26">
        <v>-5.3232999999999997</v>
      </c>
    </row>
    <row r="547" spans="47:48" x14ac:dyDescent="0.2">
      <c r="AU547" s="16">
        <v>541</v>
      </c>
      <c r="AV547" s="26">
        <v>-691.19820000000004</v>
      </c>
    </row>
    <row r="548" spans="47:48" x14ac:dyDescent="0.2">
      <c r="AU548" s="16">
        <v>542</v>
      </c>
      <c r="AV548" s="26">
        <v>-72.873000000000005</v>
      </c>
    </row>
    <row r="549" spans="47:48" x14ac:dyDescent="0.2">
      <c r="AU549" s="16">
        <v>543</v>
      </c>
      <c r="AV549" s="26">
        <v>3101.0470999999998</v>
      </c>
    </row>
    <row r="550" spans="47:48" x14ac:dyDescent="0.2">
      <c r="AU550" s="16">
        <v>544</v>
      </c>
      <c r="AV550" s="26">
        <v>-1112.7019</v>
      </c>
    </row>
    <row r="551" spans="47:48" x14ac:dyDescent="0.2">
      <c r="AU551" s="16">
        <v>545</v>
      </c>
      <c r="AV551" s="26">
        <v>971.68859999999995</v>
      </c>
    </row>
    <row r="552" spans="47:48" x14ac:dyDescent="0.2">
      <c r="AU552" s="16">
        <v>546</v>
      </c>
      <c r="AV552" s="26">
        <v>1101.7719999999999</v>
      </c>
    </row>
    <row r="553" spans="47:48" x14ac:dyDescent="0.2">
      <c r="AU553" s="16">
        <v>547</v>
      </c>
      <c r="AV553" s="26">
        <v>548.41690000000006</v>
      </c>
    </row>
    <row r="554" spans="47:48" x14ac:dyDescent="0.2">
      <c r="AU554" s="16">
        <v>548</v>
      </c>
      <c r="AV554" s="26">
        <v>-507.84230000000002</v>
      </c>
    </row>
    <row r="555" spans="47:48" x14ac:dyDescent="0.2">
      <c r="AU555" s="16">
        <v>549</v>
      </c>
      <c r="AV555" s="26">
        <v>780.9588</v>
      </c>
    </row>
    <row r="556" spans="47:48" x14ac:dyDescent="0.2">
      <c r="AU556" s="16">
        <v>550</v>
      </c>
      <c r="AV556" s="26">
        <v>-569.56150000000002</v>
      </c>
    </row>
    <row r="557" spans="47:48" x14ac:dyDescent="0.2">
      <c r="AU557" s="16">
        <v>551</v>
      </c>
      <c r="AV557" s="26">
        <v>-979.14890000000003</v>
      </c>
    </row>
    <row r="558" spans="47:48" x14ac:dyDescent="0.2">
      <c r="AU558" s="16">
        <v>552</v>
      </c>
      <c r="AV558" s="26">
        <v>-205.70439999999999</v>
      </c>
    </row>
    <row r="559" spans="47:48" x14ac:dyDescent="0.2">
      <c r="AU559" s="16">
        <v>553</v>
      </c>
      <c r="AV559" s="26">
        <v>-99.980500000000006</v>
      </c>
    </row>
    <row r="560" spans="47:48" x14ac:dyDescent="0.2">
      <c r="AU560" s="16">
        <v>554</v>
      </c>
      <c r="AV560" s="26">
        <v>47.815399999999997</v>
      </c>
    </row>
    <row r="561" spans="47:48" x14ac:dyDescent="0.2">
      <c r="AU561" s="16">
        <v>555</v>
      </c>
      <c r="AV561" s="26">
        <v>294.20190000000002</v>
      </c>
    </row>
    <row r="562" spans="47:48" x14ac:dyDescent="0.2">
      <c r="AU562" s="16">
        <v>556</v>
      </c>
      <c r="AV562" s="26">
        <v>-1960.7371000000001</v>
      </c>
    </row>
    <row r="563" spans="47:48" x14ac:dyDescent="0.2">
      <c r="AU563" s="16">
        <v>557</v>
      </c>
      <c r="AV563" s="26">
        <v>796.62289999999996</v>
      </c>
    </row>
    <row r="564" spans="47:48" x14ac:dyDescent="0.2">
      <c r="AU564" s="16">
        <v>558</v>
      </c>
      <c r="AV564" s="26">
        <v>1554.6541</v>
      </c>
    </row>
    <row r="565" spans="47:48" x14ac:dyDescent="0.2">
      <c r="AU565" s="16">
        <v>559</v>
      </c>
      <c r="AV565" s="26">
        <v>-3773.0934999999999</v>
      </c>
    </row>
    <row r="566" spans="47:48" x14ac:dyDescent="0.2">
      <c r="AU566" s="16">
        <v>560</v>
      </c>
      <c r="AV566" s="26">
        <v>-4686.8418000000001</v>
      </c>
    </row>
    <row r="567" spans="47:48" x14ac:dyDescent="0.2">
      <c r="AU567" s="16">
        <v>561</v>
      </c>
      <c r="AV567" s="26">
        <v>2337.7471</v>
      </c>
    </row>
    <row r="568" spans="47:48" x14ac:dyDescent="0.2">
      <c r="AU568" s="16">
        <v>562</v>
      </c>
      <c r="AV568" s="26">
        <v>951.0557</v>
      </c>
    </row>
    <row r="569" spans="47:48" x14ac:dyDescent="0.2">
      <c r="AU569" s="16">
        <v>563</v>
      </c>
      <c r="AV569" s="26">
        <v>145.5658</v>
      </c>
    </row>
    <row r="570" spans="47:48" x14ac:dyDescent="0.2">
      <c r="AU570" s="16">
        <v>564</v>
      </c>
      <c r="AV570" s="26">
        <v>392.0043</v>
      </c>
    </row>
    <row r="571" spans="47:48" x14ac:dyDescent="0.2">
      <c r="AU571" s="16">
        <v>565</v>
      </c>
      <c r="AV571" s="26">
        <v>836.2011</v>
      </c>
    </row>
    <row r="572" spans="47:48" x14ac:dyDescent="0.2">
      <c r="AU572" s="16">
        <v>566</v>
      </c>
      <c r="AV572" s="26">
        <v>-2778.6729999999998</v>
      </c>
    </row>
    <row r="573" spans="47:48" x14ac:dyDescent="0.2">
      <c r="AU573" s="16">
        <v>567</v>
      </c>
      <c r="AV573" s="26">
        <v>3118.4376000000002</v>
      </c>
    </row>
    <row r="574" spans="47:48" x14ac:dyDescent="0.2">
      <c r="AU574" s="16">
        <v>568</v>
      </c>
      <c r="AV574" s="26">
        <v>816.91369999999995</v>
      </c>
    </row>
    <row r="575" spans="47:48" x14ac:dyDescent="0.2">
      <c r="AU575" s="16">
        <v>569</v>
      </c>
      <c r="AV575" s="26">
        <v>-1064.0081</v>
      </c>
    </row>
    <row r="576" spans="47:48" x14ac:dyDescent="0.2">
      <c r="AU576" s="16">
        <v>570</v>
      </c>
      <c r="AV576" s="26">
        <v>718.55219999999997</v>
      </c>
    </row>
    <row r="577" spans="47:48" x14ac:dyDescent="0.2">
      <c r="AU577" s="16">
        <v>571</v>
      </c>
      <c r="AV577" s="26">
        <v>1241.7918999999999</v>
      </c>
    </row>
    <row r="578" spans="47:48" x14ac:dyDescent="0.2">
      <c r="AU578" s="16">
        <v>572</v>
      </c>
      <c r="AV578" s="26">
        <v>-2559.5446000000002</v>
      </c>
    </row>
    <row r="579" spans="47:48" x14ac:dyDescent="0.2">
      <c r="AU579" s="16">
        <v>573</v>
      </c>
      <c r="AV579" s="26">
        <v>3936.8616999999999</v>
      </c>
    </row>
    <row r="580" spans="47:48" x14ac:dyDescent="0.2">
      <c r="AU580" s="16">
        <v>574</v>
      </c>
      <c r="AV580" s="26">
        <v>2315.4773</v>
      </c>
    </row>
    <row r="581" spans="47:48" x14ac:dyDescent="0.2">
      <c r="AU581" s="16">
        <v>575</v>
      </c>
      <c r="AV581" s="26">
        <v>2020.0552</v>
      </c>
    </row>
    <row r="582" spans="47:48" x14ac:dyDescent="0.2">
      <c r="AU582" s="16">
        <v>576</v>
      </c>
      <c r="AV582" s="26">
        <v>969.41780000000006</v>
      </c>
    </row>
    <row r="583" spans="47:48" x14ac:dyDescent="0.2">
      <c r="AU583" s="16">
        <v>577</v>
      </c>
      <c r="AV583" s="26">
        <v>-2250.1325000000002</v>
      </c>
    </row>
    <row r="584" spans="47:48" x14ac:dyDescent="0.2">
      <c r="AU584" s="16">
        <v>578</v>
      </c>
      <c r="AV584" s="26">
        <v>1147.057</v>
      </c>
    </row>
    <row r="585" spans="47:48" x14ac:dyDescent="0.2">
      <c r="AU585" s="16">
        <v>579</v>
      </c>
      <c r="AV585" s="26">
        <v>221.4486</v>
      </c>
    </row>
    <row r="586" spans="47:48" x14ac:dyDescent="0.2">
      <c r="AU586" s="16">
        <v>580</v>
      </c>
      <c r="AV586" s="26">
        <v>987.93129999999996</v>
      </c>
    </row>
    <row r="587" spans="47:48" x14ac:dyDescent="0.2">
      <c r="AU587" s="16">
        <v>581</v>
      </c>
      <c r="AV587" s="26">
        <v>-260.86619999999999</v>
      </c>
    </row>
    <row r="588" spans="47:48" x14ac:dyDescent="0.2">
      <c r="AU588" s="16">
        <v>582</v>
      </c>
      <c r="AV588" s="26">
        <v>157.75129999999999</v>
      </c>
    </row>
    <row r="589" spans="47:48" x14ac:dyDescent="0.2">
      <c r="AU589" s="16">
        <v>583</v>
      </c>
      <c r="AV589" s="26">
        <v>-1352.4556</v>
      </c>
    </row>
    <row r="590" spans="47:48" x14ac:dyDescent="0.2">
      <c r="AU590" s="16">
        <v>584</v>
      </c>
      <c r="AV590" s="26">
        <v>56.312800000000003</v>
      </c>
    </row>
    <row r="591" spans="47:48" x14ac:dyDescent="0.2">
      <c r="AU591" s="16">
        <v>585</v>
      </c>
      <c r="AV591" s="26">
        <v>976.40629999999999</v>
      </c>
    </row>
    <row r="592" spans="47:48" x14ac:dyDescent="0.2">
      <c r="AU592" s="16">
        <v>586</v>
      </c>
      <c r="AV592" s="26">
        <v>-558.52539999999999</v>
      </c>
    </row>
    <row r="593" spans="47:48" x14ac:dyDescent="0.2">
      <c r="AU593" s="16">
        <v>587</v>
      </c>
      <c r="AV593" s="26">
        <v>1733.3579999999999</v>
      </c>
    </row>
    <row r="594" spans="47:48" x14ac:dyDescent="0.2">
      <c r="AU594" s="16">
        <v>588</v>
      </c>
      <c r="AV594" s="26">
        <v>-231.0763</v>
      </c>
    </row>
    <row r="595" spans="47:48" x14ac:dyDescent="0.2">
      <c r="AU595" s="16">
        <v>589</v>
      </c>
      <c r="AV595" s="26">
        <v>-666.22929999999997</v>
      </c>
    </row>
    <row r="596" spans="47:48" x14ac:dyDescent="0.2">
      <c r="AU596" s="16">
        <v>590</v>
      </c>
      <c r="AV596" s="26">
        <v>941.30970000000002</v>
      </c>
    </row>
    <row r="597" spans="47:48" x14ac:dyDescent="0.2">
      <c r="AU597" s="16">
        <v>591</v>
      </c>
      <c r="AV597" s="26">
        <v>825.82989999999995</v>
      </c>
    </row>
    <row r="598" spans="47:48" x14ac:dyDescent="0.2">
      <c r="AU598" s="16">
        <v>592</v>
      </c>
      <c r="AV598" s="26">
        <v>1221.8291999999999</v>
      </c>
    </row>
    <row r="599" spans="47:48" x14ac:dyDescent="0.2">
      <c r="AU599" s="16">
        <v>593</v>
      </c>
      <c r="AV599" s="26">
        <v>322.30630000000002</v>
      </c>
    </row>
    <row r="600" spans="47:48" x14ac:dyDescent="0.2">
      <c r="AU600" s="16">
        <v>594</v>
      </c>
      <c r="AV600" s="26">
        <v>698.69470000000001</v>
      </c>
    </row>
    <row r="601" spans="47:48" x14ac:dyDescent="0.2">
      <c r="AU601" s="16">
        <v>595</v>
      </c>
      <c r="AV601" s="26">
        <v>615.12030000000004</v>
      </c>
    </row>
    <row r="602" spans="47:48" x14ac:dyDescent="0.2">
      <c r="AU602" s="16">
        <v>596</v>
      </c>
      <c r="AV602" s="26">
        <v>-1500.7637999999999</v>
      </c>
    </row>
    <row r="603" spans="47:48" x14ac:dyDescent="0.2">
      <c r="AU603" s="16">
        <v>597</v>
      </c>
      <c r="AV603" s="26">
        <v>3287.5468999999998</v>
      </c>
    </row>
    <row r="604" spans="47:48" x14ac:dyDescent="0.2">
      <c r="AU604" s="16">
        <v>598</v>
      </c>
      <c r="AV604" s="26">
        <v>-1652.2672</v>
      </c>
    </row>
    <row r="605" spans="47:48" x14ac:dyDescent="0.2">
      <c r="AU605" s="16">
        <v>599</v>
      </c>
      <c r="AV605" s="26">
        <v>3147.3135000000002</v>
      </c>
    </row>
    <row r="606" spans="47:48" x14ac:dyDescent="0.2">
      <c r="AU606" s="16">
        <v>600</v>
      </c>
      <c r="AV606" s="26">
        <v>-1031.2512999999999</v>
      </c>
    </row>
    <row r="607" spans="47:48" x14ac:dyDescent="0.2">
      <c r="AU607" s="16">
        <v>601</v>
      </c>
      <c r="AV607" s="26">
        <v>-403.91950000000003</v>
      </c>
    </row>
    <row r="608" spans="47:48" x14ac:dyDescent="0.2">
      <c r="AU608" s="16">
        <v>602</v>
      </c>
      <c r="AV608" s="26">
        <v>510.57979999999998</v>
      </c>
    </row>
    <row r="609" spans="47:48" x14ac:dyDescent="0.2">
      <c r="AU609" s="16">
        <v>603</v>
      </c>
      <c r="AV609" s="26">
        <v>2193.5504999999998</v>
      </c>
    </row>
    <row r="610" spans="47:48" x14ac:dyDescent="0.2">
      <c r="AU610" s="16">
        <v>604</v>
      </c>
      <c r="AV610" s="26">
        <v>-826.39340000000004</v>
      </c>
    </row>
    <row r="611" spans="47:48" x14ac:dyDescent="0.2">
      <c r="AU611" s="16">
        <v>605</v>
      </c>
      <c r="AV611" s="26">
        <v>821.25400000000002</v>
      </c>
    </row>
    <row r="612" spans="47:48" x14ac:dyDescent="0.2">
      <c r="AU612" s="16">
        <v>606</v>
      </c>
      <c r="AV612" s="26">
        <v>-150.76949999999999</v>
      </c>
    </row>
    <row r="613" spans="47:48" x14ac:dyDescent="0.2">
      <c r="AU613" s="16">
        <v>607</v>
      </c>
      <c r="AV613" s="26">
        <v>861.00239999999997</v>
      </c>
    </row>
    <row r="614" spans="47:48" x14ac:dyDescent="0.2">
      <c r="AU614" s="16">
        <v>608</v>
      </c>
      <c r="AV614" s="26">
        <v>-1691.3033</v>
      </c>
    </row>
    <row r="615" spans="47:48" x14ac:dyDescent="0.2">
      <c r="AU615" s="16">
        <v>609</v>
      </c>
      <c r="AV615" s="26">
        <v>1108.1657</v>
      </c>
    </row>
    <row r="616" spans="47:48" x14ac:dyDescent="0.2">
      <c r="AU616" s="16">
        <v>610</v>
      </c>
      <c r="AV616" s="26">
        <v>587.15139999999997</v>
      </c>
    </row>
    <row r="617" spans="47:48" x14ac:dyDescent="0.2">
      <c r="AU617" s="16">
        <v>611</v>
      </c>
      <c r="AV617" s="26">
        <v>9.5231999999999992</v>
      </c>
    </row>
    <row r="618" spans="47:48" x14ac:dyDescent="0.2">
      <c r="AU618" s="16">
        <v>612</v>
      </c>
      <c r="AV618" s="26">
        <v>377.1379</v>
      </c>
    </row>
    <row r="619" spans="47:48" x14ac:dyDescent="0.2">
      <c r="AU619" s="16">
        <v>613</v>
      </c>
      <c r="AV619" s="26">
        <v>1187.6439</v>
      </c>
    </row>
    <row r="620" spans="47:48" x14ac:dyDescent="0.2">
      <c r="AU620" s="16">
        <v>614</v>
      </c>
      <c r="AV620" s="26">
        <v>185.30420000000001</v>
      </c>
    </row>
    <row r="621" spans="47:48" x14ac:dyDescent="0.2">
      <c r="AU621" s="16">
        <v>615</v>
      </c>
      <c r="AV621" s="26">
        <v>-106.7604</v>
      </c>
    </row>
    <row r="622" spans="47:48" x14ac:dyDescent="0.2">
      <c r="AU622" s="16">
        <v>616</v>
      </c>
      <c r="AV622" s="26">
        <v>190.58330000000001</v>
      </c>
    </row>
    <row r="623" spans="47:48" x14ac:dyDescent="0.2">
      <c r="AU623" s="16">
        <v>617</v>
      </c>
      <c r="AV623" s="26">
        <v>2581.0650999999998</v>
      </c>
    </row>
    <row r="624" spans="47:48" x14ac:dyDescent="0.2">
      <c r="AU624" s="16">
        <v>618</v>
      </c>
      <c r="AV624" s="26">
        <v>-1081.6557</v>
      </c>
    </row>
    <row r="625" spans="47:48" x14ac:dyDescent="0.2">
      <c r="AU625" s="16">
        <v>619</v>
      </c>
      <c r="AV625" s="26">
        <v>1226.9756</v>
      </c>
    </row>
    <row r="626" spans="47:48" x14ac:dyDescent="0.2">
      <c r="AU626" s="16">
        <v>620</v>
      </c>
      <c r="AV626" s="26">
        <v>1067.2733000000001</v>
      </c>
    </row>
    <row r="627" spans="47:48" x14ac:dyDescent="0.2">
      <c r="AU627" s="16">
        <v>621</v>
      </c>
      <c r="AV627" s="26">
        <v>-3688.3445000000002</v>
      </c>
    </row>
    <row r="628" spans="47:48" x14ac:dyDescent="0.2">
      <c r="AU628" s="16">
        <v>622</v>
      </c>
      <c r="AV628" s="26">
        <v>1190.6817000000001</v>
      </c>
    </row>
    <row r="629" spans="47:48" x14ac:dyDescent="0.2">
      <c r="AU629" s="16">
        <v>623</v>
      </c>
      <c r="AV629" s="26">
        <v>804.38969999999995</v>
      </c>
    </row>
    <row r="630" spans="47:48" x14ac:dyDescent="0.2">
      <c r="AU630" s="16">
        <v>624</v>
      </c>
      <c r="AV630" s="26">
        <v>1201.7338</v>
      </c>
    </row>
    <row r="631" spans="47:48" x14ac:dyDescent="0.2">
      <c r="AU631" s="16">
        <v>625</v>
      </c>
      <c r="AV631" s="26">
        <v>-4607.7469000000001</v>
      </c>
    </row>
    <row r="632" spans="47:48" x14ac:dyDescent="0.2">
      <c r="AU632" s="16">
        <v>626</v>
      </c>
      <c r="AV632" s="26">
        <v>-1733.3298</v>
      </c>
    </row>
    <row r="633" spans="47:48" x14ac:dyDescent="0.2">
      <c r="AU633" s="16">
        <v>627</v>
      </c>
      <c r="AV633" s="26">
        <v>-355.46409999999997</v>
      </c>
    </row>
    <row r="634" spans="47:48" x14ac:dyDescent="0.2">
      <c r="AU634" s="16">
        <v>628</v>
      </c>
      <c r="AV634" s="26">
        <v>-2351.7800999999999</v>
      </c>
    </row>
    <row r="635" spans="47:48" x14ac:dyDescent="0.2">
      <c r="AU635" s="16">
        <v>629</v>
      </c>
      <c r="AV635" s="26">
        <v>1125.126</v>
      </c>
    </row>
    <row r="636" spans="47:48" x14ac:dyDescent="0.2">
      <c r="AU636" s="16">
        <v>630</v>
      </c>
      <c r="AV636" s="26">
        <v>1108.0936999999999</v>
      </c>
    </row>
    <row r="637" spans="47:48" x14ac:dyDescent="0.2">
      <c r="AU637" s="16">
        <v>631</v>
      </c>
      <c r="AV637" s="26">
        <v>-3422.1970999999999</v>
      </c>
    </row>
    <row r="638" spans="47:48" x14ac:dyDescent="0.2">
      <c r="AU638" s="16">
        <v>632</v>
      </c>
      <c r="AV638" s="26">
        <v>790.28729999999996</v>
      </c>
    </row>
    <row r="639" spans="47:48" x14ac:dyDescent="0.2">
      <c r="AU639" s="16">
        <v>633</v>
      </c>
      <c r="AV639" s="26">
        <v>223.80430000000001</v>
      </c>
    </row>
    <row r="640" spans="47:48" x14ac:dyDescent="0.2">
      <c r="AU640" s="16">
        <v>634</v>
      </c>
      <c r="AV640" s="26">
        <v>2779.9902999999999</v>
      </c>
    </row>
    <row r="641" spans="47:48" x14ac:dyDescent="0.2">
      <c r="AU641" s="16">
        <v>635</v>
      </c>
      <c r="AV641" s="26">
        <v>1250.7611999999999</v>
      </c>
    </row>
    <row r="642" spans="47:48" x14ac:dyDescent="0.2">
      <c r="AU642" s="16">
        <v>636</v>
      </c>
      <c r="AV642" s="26">
        <v>2160.2258999999999</v>
      </c>
    </row>
    <row r="643" spans="47:48" x14ac:dyDescent="0.2">
      <c r="AU643" s="16">
        <v>637</v>
      </c>
      <c r="AV643" s="26">
        <v>1114.2293999999999</v>
      </c>
    </row>
    <row r="644" spans="47:48" x14ac:dyDescent="0.2">
      <c r="AU644" s="16">
        <v>638</v>
      </c>
      <c r="AV644" s="26">
        <v>-2383.4259999999999</v>
      </c>
    </row>
    <row r="645" spans="47:48" x14ac:dyDescent="0.2">
      <c r="AU645" s="16">
        <v>639</v>
      </c>
      <c r="AV645" s="26">
        <v>100.2116</v>
      </c>
    </row>
    <row r="646" spans="47:48" x14ac:dyDescent="0.2">
      <c r="AU646" s="16">
        <v>640</v>
      </c>
      <c r="AV646" s="26">
        <v>663.60929999999996</v>
      </c>
    </row>
    <row r="647" spans="47:48" x14ac:dyDescent="0.2">
      <c r="AU647" s="16">
        <v>641</v>
      </c>
      <c r="AV647" s="26">
        <v>527.22270000000003</v>
      </c>
    </row>
    <row r="648" spans="47:48" x14ac:dyDescent="0.2">
      <c r="AU648" s="16">
        <v>642</v>
      </c>
      <c r="AV648" s="26">
        <v>120.9901</v>
      </c>
    </row>
    <row r="649" spans="47:48" x14ac:dyDescent="0.2">
      <c r="AU649" s="16">
        <v>643</v>
      </c>
      <c r="AV649" s="26">
        <v>134.0402</v>
      </c>
    </row>
    <row r="650" spans="47:48" x14ac:dyDescent="0.2">
      <c r="AU650" s="16">
        <v>644</v>
      </c>
      <c r="AV650" s="26">
        <v>-721.42470000000003</v>
      </c>
    </row>
    <row r="651" spans="47:48" x14ac:dyDescent="0.2">
      <c r="AU651" s="16">
        <v>645</v>
      </c>
      <c r="AV651" s="26">
        <v>1082.8949</v>
      </c>
    </row>
    <row r="652" spans="47:48" x14ac:dyDescent="0.2">
      <c r="AU652" s="16">
        <v>646</v>
      </c>
      <c r="AV652" s="26">
        <v>-825.01289999999995</v>
      </c>
    </row>
    <row r="653" spans="47:48" x14ac:dyDescent="0.2">
      <c r="AU653" s="16">
        <v>647</v>
      </c>
      <c r="AV653" s="26">
        <v>679.12620000000004</v>
      </c>
    </row>
    <row r="654" spans="47:48" x14ac:dyDescent="0.2">
      <c r="AU654" s="16">
        <v>648</v>
      </c>
      <c r="AV654" s="26">
        <v>136.7311</v>
      </c>
    </row>
    <row r="655" spans="47:48" x14ac:dyDescent="0.2">
      <c r="AU655" s="16">
        <v>649</v>
      </c>
      <c r="AV655" s="26">
        <v>1231.5124000000001</v>
      </c>
    </row>
    <row r="656" spans="47:48" x14ac:dyDescent="0.2">
      <c r="AU656" s="16">
        <v>650</v>
      </c>
      <c r="AV656" s="26">
        <v>676.37969999999996</v>
      </c>
    </row>
    <row r="657" spans="47:48" x14ac:dyDescent="0.2">
      <c r="AU657" s="16">
        <v>651</v>
      </c>
      <c r="AV657" s="26">
        <v>1951.9078</v>
      </c>
    </row>
    <row r="658" spans="47:48" x14ac:dyDescent="0.2">
      <c r="AU658" s="16">
        <v>652</v>
      </c>
      <c r="AV658" s="26">
        <v>-1554.0519999999999</v>
      </c>
    </row>
    <row r="659" spans="47:48" x14ac:dyDescent="0.2">
      <c r="AU659" s="16">
        <v>653</v>
      </c>
      <c r="AV659" s="26">
        <v>1744.3393000000001</v>
      </c>
    </row>
    <row r="660" spans="47:48" x14ac:dyDescent="0.2">
      <c r="AU660" s="16">
        <v>654</v>
      </c>
      <c r="AV660" s="26">
        <v>664.24919999999997</v>
      </c>
    </row>
    <row r="661" spans="47:48" x14ac:dyDescent="0.2">
      <c r="AU661" s="16">
        <v>655</v>
      </c>
      <c r="AV661" s="26">
        <v>-117.5852</v>
      </c>
    </row>
    <row r="662" spans="47:48" x14ac:dyDescent="0.2">
      <c r="AU662" s="16">
        <v>656</v>
      </c>
      <c r="AV662" s="26">
        <v>-6618.4849000000004</v>
      </c>
    </row>
    <row r="663" spans="47:48" x14ac:dyDescent="0.2">
      <c r="AU663" s="16">
        <v>657</v>
      </c>
      <c r="AV663" s="26">
        <v>471.52229999999997</v>
      </c>
    </row>
    <row r="664" spans="47:48" x14ac:dyDescent="0.2">
      <c r="AU664" s="16">
        <v>658</v>
      </c>
      <c r="AV664" s="26">
        <v>888.38109999999995</v>
      </c>
    </row>
    <row r="665" spans="47:48" x14ac:dyDescent="0.2">
      <c r="AU665" s="16">
        <v>659</v>
      </c>
      <c r="AV665" s="26">
        <v>617.39930000000004</v>
      </c>
    </row>
    <row r="666" spans="47:48" x14ac:dyDescent="0.2">
      <c r="AU666" s="16">
        <v>660</v>
      </c>
      <c r="AV666" s="26">
        <v>-239.20519999999999</v>
      </c>
    </row>
    <row r="667" spans="47:48" x14ac:dyDescent="0.2">
      <c r="AU667" s="16">
        <v>661</v>
      </c>
      <c r="AV667" s="26">
        <v>-952.62559999999996</v>
      </c>
    </row>
    <row r="668" spans="47:48" x14ac:dyDescent="0.2">
      <c r="AU668" s="16">
        <v>662</v>
      </c>
      <c r="AV668" s="26">
        <v>605.35659999999996</v>
      </c>
    </row>
    <row r="669" spans="47:48" x14ac:dyDescent="0.2">
      <c r="AU669" s="16">
        <v>663</v>
      </c>
      <c r="AV669" s="26">
        <v>-589.20709999999997</v>
      </c>
    </row>
    <row r="670" spans="47:48" x14ac:dyDescent="0.2">
      <c r="AU670" s="16">
        <v>664</v>
      </c>
      <c r="AV670" s="26">
        <v>1449.2527</v>
      </c>
    </row>
    <row r="671" spans="47:48" x14ac:dyDescent="0.2">
      <c r="AU671" s="16">
        <v>665</v>
      </c>
      <c r="AV671" s="26">
        <v>920.85180000000003</v>
      </c>
    </row>
    <row r="672" spans="47:48" x14ac:dyDescent="0.2">
      <c r="AU672" s="16">
        <v>666</v>
      </c>
      <c r="AV672" s="26">
        <v>679.28020000000004</v>
      </c>
    </row>
    <row r="673" spans="47:48" x14ac:dyDescent="0.2">
      <c r="AU673" s="16">
        <v>667</v>
      </c>
      <c r="AV673" s="26">
        <v>-1342.3143</v>
      </c>
    </row>
    <row r="674" spans="47:48" x14ac:dyDescent="0.2">
      <c r="AU674" s="16">
        <v>668</v>
      </c>
      <c r="AV674" s="26">
        <v>-1631.6478</v>
      </c>
    </row>
    <row r="675" spans="47:48" x14ac:dyDescent="0.2">
      <c r="AU675" s="16">
        <v>669</v>
      </c>
      <c r="AV675" s="26">
        <v>344.9923</v>
      </c>
    </row>
    <row r="676" spans="47:48" x14ac:dyDescent="0.2">
      <c r="AU676" s="16">
        <v>670</v>
      </c>
      <c r="AV676" s="26">
        <v>1609.1479999999999</v>
      </c>
    </row>
    <row r="677" spans="47:48" x14ac:dyDescent="0.2">
      <c r="AU677" s="16">
        <v>671</v>
      </c>
      <c r="AV677" s="26">
        <v>1016.7021999999999</v>
      </c>
    </row>
    <row r="678" spans="47:48" x14ac:dyDescent="0.2">
      <c r="AU678" s="16">
        <v>672</v>
      </c>
      <c r="AV678" s="26">
        <v>1134.5689</v>
      </c>
    </row>
    <row r="679" spans="47:48" x14ac:dyDescent="0.2">
      <c r="AU679" s="16">
        <v>673</v>
      </c>
      <c r="AV679" s="26">
        <v>-1178.9689000000001</v>
      </c>
    </row>
    <row r="680" spans="47:48" x14ac:dyDescent="0.2">
      <c r="AU680" s="16">
        <v>674</v>
      </c>
      <c r="AV680" s="26">
        <v>-2649.5246000000002</v>
      </c>
    </row>
    <row r="681" spans="47:48" x14ac:dyDescent="0.2">
      <c r="AU681" s="16">
        <v>675</v>
      </c>
      <c r="AV681" s="26">
        <v>1210.9724000000001</v>
      </c>
    </row>
    <row r="682" spans="47:48" x14ac:dyDescent="0.2">
      <c r="AU682" s="16">
        <v>676</v>
      </c>
      <c r="AV682" s="26">
        <v>-968.42190000000005</v>
      </c>
    </row>
    <row r="683" spans="47:48" x14ac:dyDescent="0.2">
      <c r="AU683" s="16">
        <v>677</v>
      </c>
      <c r="AV683" s="26">
        <v>1297.6956</v>
      </c>
    </row>
    <row r="684" spans="47:48" x14ac:dyDescent="0.2">
      <c r="AU684" s="16">
        <v>678</v>
      </c>
      <c r="AV684" s="26">
        <v>1123.3396</v>
      </c>
    </row>
    <row r="685" spans="47:48" x14ac:dyDescent="0.2">
      <c r="AU685" s="16">
        <v>679</v>
      </c>
      <c r="AV685" s="26">
        <v>461.12299999999999</v>
      </c>
    </row>
    <row r="686" spans="47:48" x14ac:dyDescent="0.2">
      <c r="AU686" s="16">
        <v>680</v>
      </c>
      <c r="AV686" s="26">
        <v>-2306.3062</v>
      </c>
    </row>
    <row r="687" spans="47:48" x14ac:dyDescent="0.2">
      <c r="AU687" s="16">
        <v>681</v>
      </c>
      <c r="AV687" s="26">
        <v>-43.483499999999999</v>
      </c>
    </row>
    <row r="688" spans="47:48" x14ac:dyDescent="0.2">
      <c r="AU688" s="16">
        <v>682</v>
      </c>
      <c r="AV688" s="26">
        <v>-3938.1713</v>
      </c>
    </row>
    <row r="689" spans="47:48" x14ac:dyDescent="0.2">
      <c r="AU689" s="16">
        <v>683</v>
      </c>
      <c r="AV689" s="26">
        <v>979.94629999999995</v>
      </c>
    </row>
    <row r="690" spans="47:48" x14ac:dyDescent="0.2">
      <c r="AU690" s="16">
        <v>684</v>
      </c>
      <c r="AV690" s="26">
        <v>1031.704</v>
      </c>
    </row>
    <row r="691" spans="47:48" x14ac:dyDescent="0.2">
      <c r="AU691" s="16">
        <v>685</v>
      </c>
      <c r="AV691" s="26">
        <v>-975.9357</v>
      </c>
    </row>
    <row r="692" spans="47:48" x14ac:dyDescent="0.2">
      <c r="AU692" s="16">
        <v>686</v>
      </c>
      <c r="AV692" s="26">
        <v>2254.346</v>
      </c>
    </row>
    <row r="693" spans="47:48" x14ac:dyDescent="0.2">
      <c r="AU693" s="16">
        <v>687</v>
      </c>
      <c r="AV693" s="26">
        <v>-168.5257</v>
      </c>
    </row>
    <row r="694" spans="47:48" x14ac:dyDescent="0.2">
      <c r="AU694" s="16">
        <v>688</v>
      </c>
      <c r="AV694" s="26">
        <v>-676.14200000000005</v>
      </c>
    </row>
    <row r="695" spans="47:48" x14ac:dyDescent="0.2">
      <c r="AU695" s="16">
        <v>689</v>
      </c>
      <c r="AV695" s="26">
        <v>-1816.9253000000001</v>
      </c>
    </row>
    <row r="696" spans="47:48" x14ac:dyDescent="0.2">
      <c r="AU696" s="16">
        <v>690</v>
      </c>
      <c r="AV696" s="26">
        <v>1372.5286000000001</v>
      </c>
    </row>
    <row r="697" spans="47:48" x14ac:dyDescent="0.2">
      <c r="AU697" s="16">
        <v>691</v>
      </c>
      <c r="AV697" s="26">
        <v>1559.4504999999999</v>
      </c>
    </row>
    <row r="698" spans="47:48" x14ac:dyDescent="0.2">
      <c r="AU698" s="16">
        <v>692</v>
      </c>
      <c r="AV698" s="26">
        <v>-305.1087</v>
      </c>
    </row>
    <row r="699" spans="47:48" x14ac:dyDescent="0.2">
      <c r="AU699" s="16">
        <v>693</v>
      </c>
      <c r="AV699" s="26">
        <v>-1161.6789000000001</v>
      </c>
    </row>
    <row r="700" spans="47:48" x14ac:dyDescent="0.2">
      <c r="AU700" s="16">
        <v>694</v>
      </c>
      <c r="AV700" s="26">
        <v>892.75570000000005</v>
      </c>
    </row>
    <row r="701" spans="47:48" x14ac:dyDescent="0.2">
      <c r="AU701" s="16">
        <v>695</v>
      </c>
      <c r="AV701" s="26">
        <v>-3474.9955</v>
      </c>
    </row>
    <row r="702" spans="47:48" x14ac:dyDescent="0.2">
      <c r="AU702" s="16">
        <v>696</v>
      </c>
      <c r="AV702" s="26">
        <v>-2839.4382000000001</v>
      </c>
    </row>
    <row r="703" spans="47:48" x14ac:dyDescent="0.2">
      <c r="AU703" s="16">
        <v>697</v>
      </c>
      <c r="AV703" s="26">
        <v>311.34550000000002</v>
      </c>
    </row>
    <row r="704" spans="47:48" x14ac:dyDescent="0.2">
      <c r="AU704" s="16">
        <v>698</v>
      </c>
      <c r="AV704" s="26">
        <v>778.40020000000004</v>
      </c>
    </row>
    <row r="705" spans="47:48" x14ac:dyDescent="0.2">
      <c r="AU705" s="16">
        <v>699</v>
      </c>
      <c r="AV705" s="26">
        <v>929.30200000000002</v>
      </c>
    </row>
    <row r="706" spans="47:48" x14ac:dyDescent="0.2">
      <c r="AU706" s="16">
        <v>700</v>
      </c>
      <c r="AV706" s="26">
        <v>41.526000000000003</v>
      </c>
    </row>
    <row r="707" spans="47:48" x14ac:dyDescent="0.2">
      <c r="AU707" s="16">
        <v>701</v>
      </c>
      <c r="AV707" s="26">
        <v>875.21709999999996</v>
      </c>
    </row>
    <row r="708" spans="47:48" x14ac:dyDescent="0.2">
      <c r="AU708" s="16">
        <v>702</v>
      </c>
      <c r="AV708" s="26">
        <v>1108.7699</v>
      </c>
    </row>
    <row r="709" spans="47:48" x14ac:dyDescent="0.2">
      <c r="AU709" s="16">
        <v>703</v>
      </c>
      <c r="AV709" s="26">
        <v>270.64139999999998</v>
      </c>
    </row>
    <row r="710" spans="47:48" x14ac:dyDescent="0.2">
      <c r="AU710" s="16">
        <v>704</v>
      </c>
      <c r="AV710" s="26">
        <v>691.66049999999996</v>
      </c>
    </row>
    <row r="711" spans="47:48" x14ac:dyDescent="0.2">
      <c r="AU711" s="16">
        <v>705</v>
      </c>
      <c r="AV711" s="26">
        <v>1177.9774</v>
      </c>
    </row>
    <row r="712" spans="47:48" x14ac:dyDescent="0.2">
      <c r="AU712" s="16">
        <v>706</v>
      </c>
      <c r="AV712" s="26">
        <v>1566.7545</v>
      </c>
    </row>
    <row r="713" spans="47:48" x14ac:dyDescent="0.2">
      <c r="AU713" s="16">
        <v>707</v>
      </c>
      <c r="AV713" s="26">
        <v>3082.7633000000001</v>
      </c>
    </row>
    <row r="714" spans="47:48" x14ac:dyDescent="0.2">
      <c r="AU714" s="16">
        <v>708</v>
      </c>
      <c r="AV714" s="26">
        <v>-2761.6435999999999</v>
      </c>
    </row>
    <row r="715" spans="47:48" x14ac:dyDescent="0.2">
      <c r="AU715" s="16">
        <v>709</v>
      </c>
      <c r="AV715" s="26">
        <v>991.29139999999995</v>
      </c>
    </row>
    <row r="716" spans="47:48" x14ac:dyDescent="0.2">
      <c r="AU716" s="16">
        <v>710</v>
      </c>
      <c r="AV716" s="26">
        <v>1168.2175999999999</v>
      </c>
    </row>
    <row r="717" spans="47:48" x14ac:dyDescent="0.2">
      <c r="AU717" s="16">
        <v>711</v>
      </c>
      <c r="AV717" s="26">
        <v>-4484.1494000000002</v>
      </c>
    </row>
    <row r="718" spans="47:48" x14ac:dyDescent="0.2">
      <c r="AU718" s="16">
        <v>712</v>
      </c>
      <c r="AV718" s="26">
        <v>409.48950000000002</v>
      </c>
    </row>
    <row r="719" spans="47:48" x14ac:dyDescent="0.2">
      <c r="AU719" s="16">
        <v>713</v>
      </c>
      <c r="AV719" s="26">
        <v>1590.5354</v>
      </c>
    </row>
    <row r="720" spans="47:48" x14ac:dyDescent="0.2">
      <c r="AU720" s="16">
        <v>714</v>
      </c>
      <c r="AV720" s="26">
        <v>-3079.6547</v>
      </c>
    </row>
    <row r="721" spans="47:48" x14ac:dyDescent="0.2">
      <c r="AU721" s="16">
        <v>715</v>
      </c>
      <c r="AV721" s="26">
        <v>1071.4244000000001</v>
      </c>
    </row>
    <row r="722" spans="47:48" x14ac:dyDescent="0.2">
      <c r="AU722" s="16">
        <v>716</v>
      </c>
      <c r="AV722" s="26">
        <v>585.82569999999998</v>
      </c>
    </row>
    <row r="723" spans="47:48" x14ac:dyDescent="0.2">
      <c r="AU723" s="16">
        <v>717</v>
      </c>
      <c r="AV723" s="26">
        <v>1033.4105</v>
      </c>
    </row>
    <row r="724" spans="47:48" x14ac:dyDescent="0.2">
      <c r="AU724" s="16">
        <v>718</v>
      </c>
      <c r="AV724" s="26">
        <v>558.60789999999997</v>
      </c>
    </row>
    <row r="725" spans="47:48" x14ac:dyDescent="0.2">
      <c r="AU725" s="16">
        <v>719</v>
      </c>
      <c r="AV725" s="26">
        <v>1835.6161</v>
      </c>
    </row>
    <row r="726" spans="47:48" x14ac:dyDescent="0.2">
      <c r="AU726" s="16">
        <v>720</v>
      </c>
      <c r="AV726" s="26">
        <v>1084.6402</v>
      </c>
    </row>
    <row r="727" spans="47:48" x14ac:dyDescent="0.2">
      <c r="AU727" s="16">
        <v>721</v>
      </c>
      <c r="AV727" s="26">
        <v>254.208</v>
      </c>
    </row>
    <row r="728" spans="47:48" x14ac:dyDescent="0.2">
      <c r="AU728" s="16">
        <v>722</v>
      </c>
      <c r="AV728" s="26">
        <v>2264.2516000000001</v>
      </c>
    </row>
    <row r="729" spans="47:48" x14ac:dyDescent="0.2">
      <c r="AU729" s="16">
        <v>723</v>
      </c>
      <c r="AV729" s="26">
        <v>-5507.0428000000002</v>
      </c>
    </row>
    <row r="730" spans="47:48" x14ac:dyDescent="0.2">
      <c r="AU730" s="16">
        <v>724</v>
      </c>
      <c r="AV730" s="26">
        <v>-1244.1745000000001</v>
      </c>
    </row>
    <row r="731" spans="47:48" x14ac:dyDescent="0.2">
      <c r="AU731" s="16">
        <v>725</v>
      </c>
      <c r="AV731" s="26">
        <v>975.35680000000002</v>
      </c>
    </row>
    <row r="732" spans="47:48" x14ac:dyDescent="0.2">
      <c r="AU732" s="16">
        <v>726</v>
      </c>
      <c r="AV732" s="26">
        <v>-2476.8375000000001</v>
      </c>
    </row>
    <row r="733" spans="47:48" x14ac:dyDescent="0.2">
      <c r="AU733" s="16">
        <v>727</v>
      </c>
      <c r="AV733" s="26">
        <v>-323.79669999999999</v>
      </c>
    </row>
    <row r="734" spans="47:48" x14ac:dyDescent="0.2">
      <c r="AU734" s="16">
        <v>728</v>
      </c>
      <c r="AV734" s="26">
        <v>-832.14729999999997</v>
      </c>
    </row>
    <row r="735" spans="47:48" x14ac:dyDescent="0.2">
      <c r="AU735" s="16">
        <v>729</v>
      </c>
      <c r="AV735" s="26">
        <v>-366.49279999999999</v>
      </c>
    </row>
    <row r="736" spans="47:48" x14ac:dyDescent="0.2">
      <c r="AU736" s="16">
        <v>730</v>
      </c>
      <c r="AV736" s="26">
        <v>1271.1647</v>
      </c>
    </row>
    <row r="737" spans="47:48" x14ac:dyDescent="0.2">
      <c r="AU737" s="16">
        <v>731</v>
      </c>
      <c r="AV737" s="26">
        <v>254.32339999999999</v>
      </c>
    </row>
    <row r="738" spans="47:48" x14ac:dyDescent="0.2">
      <c r="AU738" s="16">
        <v>732</v>
      </c>
      <c r="AV738" s="26">
        <v>3195.2982000000002</v>
      </c>
    </row>
    <row r="739" spans="47:48" x14ac:dyDescent="0.2">
      <c r="AU739" s="16">
        <v>733</v>
      </c>
      <c r="AV739" s="26">
        <v>619.60199999999998</v>
      </c>
    </row>
    <row r="740" spans="47:48" x14ac:dyDescent="0.2">
      <c r="AU740" s="16">
        <v>734</v>
      </c>
      <c r="AV740" s="26">
        <v>1504.9815000000001</v>
      </c>
    </row>
    <row r="741" spans="47:48" x14ac:dyDescent="0.2">
      <c r="AU741" s="16">
        <v>735</v>
      </c>
      <c r="AV741" s="26">
        <v>-2186.0183999999999</v>
      </c>
    </row>
    <row r="742" spans="47:48" x14ac:dyDescent="0.2">
      <c r="AU742" s="16">
        <v>736</v>
      </c>
      <c r="AV742" s="26">
        <v>-12.7202</v>
      </c>
    </row>
    <row r="743" spans="47:48" x14ac:dyDescent="0.2">
      <c r="AU743" s="16">
        <v>737</v>
      </c>
      <c r="AV743" s="26">
        <v>310.6798</v>
      </c>
    </row>
    <row r="744" spans="47:48" x14ac:dyDescent="0.2">
      <c r="AU744" s="16">
        <v>738</v>
      </c>
      <c r="AV744" s="26">
        <v>-4766.0303000000004</v>
      </c>
    </row>
    <row r="745" spans="47:48" x14ac:dyDescent="0.2">
      <c r="AU745" s="16">
        <v>739</v>
      </c>
      <c r="AV745" s="26">
        <v>800.37469999999996</v>
      </c>
    </row>
    <row r="746" spans="47:48" x14ac:dyDescent="0.2">
      <c r="AU746" s="16">
        <v>740</v>
      </c>
      <c r="AV746" s="26">
        <v>-169.20339999999999</v>
      </c>
    </row>
    <row r="747" spans="47:48" x14ac:dyDescent="0.2">
      <c r="AU747" s="16">
        <v>741</v>
      </c>
      <c r="AV747" s="26">
        <v>822.90970000000004</v>
      </c>
    </row>
    <row r="748" spans="47:48" x14ac:dyDescent="0.2">
      <c r="AU748" s="16">
        <v>742</v>
      </c>
      <c r="AV748" s="26">
        <v>-1040.614</v>
      </c>
    </row>
    <row r="749" spans="47:48" x14ac:dyDescent="0.2">
      <c r="AU749" s="16">
        <v>743</v>
      </c>
      <c r="AV749" s="26">
        <v>1063.7925</v>
      </c>
    </row>
    <row r="750" spans="47:48" x14ac:dyDescent="0.2">
      <c r="AU750" s="16">
        <v>744</v>
      </c>
      <c r="AV750" s="26">
        <v>2013.3556000000001</v>
      </c>
    </row>
    <row r="751" spans="47:48" x14ac:dyDescent="0.2">
      <c r="AU751" s="16">
        <v>745</v>
      </c>
      <c r="AV751" s="26">
        <v>-5031.4699000000001</v>
      </c>
    </row>
    <row r="752" spans="47:48" x14ac:dyDescent="0.2">
      <c r="AU752" s="16">
        <v>746</v>
      </c>
      <c r="AV752" s="26">
        <v>1230.933</v>
      </c>
    </row>
    <row r="753" spans="47:48" x14ac:dyDescent="0.2">
      <c r="AU753" s="16">
        <v>747</v>
      </c>
      <c r="AV753" s="26">
        <v>1211.7743</v>
      </c>
    </row>
    <row r="754" spans="47:48" x14ac:dyDescent="0.2">
      <c r="AU754" s="16">
        <v>748</v>
      </c>
      <c r="AV754" s="26">
        <v>-1.6651</v>
      </c>
    </row>
    <row r="755" spans="47:48" x14ac:dyDescent="0.2">
      <c r="AU755" s="16">
        <v>749</v>
      </c>
      <c r="AV755" s="26">
        <v>1103.6279999999999</v>
      </c>
    </row>
    <row r="756" spans="47:48" x14ac:dyDescent="0.2">
      <c r="AU756" s="16">
        <v>750</v>
      </c>
      <c r="AV756" s="26">
        <v>2827.4949999999999</v>
      </c>
    </row>
    <row r="757" spans="47:48" x14ac:dyDescent="0.2">
      <c r="AU757" s="16">
        <v>751</v>
      </c>
      <c r="AV757" s="26">
        <v>-1002.4558</v>
      </c>
    </row>
    <row r="758" spans="47:48" x14ac:dyDescent="0.2">
      <c r="AU758" s="16">
        <v>752</v>
      </c>
      <c r="AV758" s="26">
        <v>-2182.5147000000002</v>
      </c>
    </row>
    <row r="759" spans="47:48" x14ac:dyDescent="0.2">
      <c r="AU759" s="16">
        <v>753</v>
      </c>
      <c r="AV759" s="26">
        <v>3206.9513000000002</v>
      </c>
    </row>
    <row r="760" spans="47:48" x14ac:dyDescent="0.2">
      <c r="AU760" s="16">
        <v>754</v>
      </c>
      <c r="AV760" s="26">
        <v>-2316.4146000000001</v>
      </c>
    </row>
    <row r="761" spans="47:48" x14ac:dyDescent="0.2">
      <c r="AU761" s="16">
        <v>755</v>
      </c>
      <c r="AV761" s="26">
        <v>575.31610000000001</v>
      </c>
    </row>
    <row r="762" spans="47:48" x14ac:dyDescent="0.2">
      <c r="AU762" s="16">
        <v>756</v>
      </c>
      <c r="AV762" s="26">
        <v>1416.4331</v>
      </c>
    </row>
    <row r="763" spans="47:48" x14ac:dyDescent="0.2">
      <c r="AU763" s="16">
        <v>757</v>
      </c>
      <c r="AV763" s="26">
        <v>708.88390000000004</v>
      </c>
    </row>
    <row r="764" spans="47:48" x14ac:dyDescent="0.2">
      <c r="AU764" s="16">
        <v>758</v>
      </c>
      <c r="AV764" s="26">
        <v>859.76469999999995</v>
      </c>
    </row>
    <row r="765" spans="47:48" x14ac:dyDescent="0.2">
      <c r="AU765" s="16">
        <v>759</v>
      </c>
      <c r="AV765" s="26">
        <v>1339.1524999999999</v>
      </c>
    </row>
    <row r="766" spans="47:48" x14ac:dyDescent="0.2">
      <c r="AU766" s="16">
        <v>760</v>
      </c>
      <c r="AV766" s="26">
        <v>642.73059999999998</v>
      </c>
    </row>
    <row r="767" spans="47:48" x14ac:dyDescent="0.2">
      <c r="AU767" s="16">
        <v>761</v>
      </c>
      <c r="AV767" s="26">
        <v>-543.18560000000002</v>
      </c>
    </row>
    <row r="768" spans="47:48" x14ac:dyDescent="0.2">
      <c r="AU768" s="16">
        <v>762</v>
      </c>
      <c r="AV768" s="26">
        <v>1646.0427999999999</v>
      </c>
    </row>
    <row r="769" spans="47:48" x14ac:dyDescent="0.2">
      <c r="AU769" s="16">
        <v>763</v>
      </c>
      <c r="AV769" s="26">
        <v>1219.8009</v>
      </c>
    </row>
    <row r="770" spans="47:48" x14ac:dyDescent="0.2">
      <c r="AU770" s="16">
        <v>764</v>
      </c>
      <c r="AV770" s="26">
        <v>-65.341999999999999</v>
      </c>
    </row>
    <row r="771" spans="47:48" x14ac:dyDescent="0.2">
      <c r="AU771" s="16">
        <v>765</v>
      </c>
      <c r="AV771" s="26">
        <v>-2782.8326999999999</v>
      </c>
    </row>
    <row r="772" spans="47:48" x14ac:dyDescent="0.2">
      <c r="AU772" s="16">
        <v>766</v>
      </c>
      <c r="AV772" s="26">
        <v>741.03700000000003</v>
      </c>
    </row>
    <row r="773" spans="47:48" x14ac:dyDescent="0.2">
      <c r="AU773" s="16">
        <v>767</v>
      </c>
      <c r="AV773" s="26">
        <v>-1619.0449000000001</v>
      </c>
    </row>
    <row r="774" spans="47:48" x14ac:dyDescent="0.2">
      <c r="AU774" s="16">
        <v>768</v>
      </c>
      <c r="AV774" s="26">
        <v>531.03869999999995</v>
      </c>
    </row>
    <row r="775" spans="47:48" x14ac:dyDescent="0.2">
      <c r="AU775" s="16">
        <v>769</v>
      </c>
      <c r="AV775" s="26">
        <v>1044.6459</v>
      </c>
    </row>
    <row r="776" spans="47:48" x14ac:dyDescent="0.2">
      <c r="AU776" s="16">
        <v>770</v>
      </c>
      <c r="AV776" s="26">
        <v>678.61590000000001</v>
      </c>
    </row>
    <row r="777" spans="47:48" x14ac:dyDescent="0.2">
      <c r="AU777" s="16">
        <v>771</v>
      </c>
      <c r="AV777" s="26">
        <v>1712.9263000000001</v>
      </c>
    </row>
    <row r="778" spans="47:48" x14ac:dyDescent="0.2">
      <c r="AU778" s="16">
        <v>772</v>
      </c>
      <c r="AV778" s="26">
        <v>1419.0668000000001</v>
      </c>
    </row>
    <row r="779" spans="47:48" x14ac:dyDescent="0.2">
      <c r="AU779" s="16">
        <v>773</v>
      </c>
      <c r="AV779" s="26">
        <v>2450.3811999999998</v>
      </c>
    </row>
    <row r="780" spans="47:48" x14ac:dyDescent="0.2">
      <c r="AU780" s="16">
        <v>774</v>
      </c>
      <c r="AV780" s="26">
        <v>-2423.3042999999998</v>
      </c>
    </row>
    <row r="781" spans="47:48" x14ac:dyDescent="0.2">
      <c r="AU781" s="16">
        <v>775</v>
      </c>
      <c r="AV781" s="26">
        <v>-3213.1956</v>
      </c>
    </row>
    <row r="782" spans="47:48" x14ac:dyDescent="0.2">
      <c r="AU782" s="16">
        <v>776</v>
      </c>
      <c r="AV782" s="26">
        <v>467.3347</v>
      </c>
    </row>
    <row r="783" spans="47:48" x14ac:dyDescent="0.2">
      <c r="AU783" s="16">
        <v>777</v>
      </c>
      <c r="AV783" s="26">
        <v>-111.1675</v>
      </c>
    </row>
    <row r="784" spans="47:48" x14ac:dyDescent="0.2">
      <c r="AU784" s="16">
        <v>778</v>
      </c>
      <c r="AV784" s="26">
        <v>-3860.6088</v>
      </c>
    </row>
    <row r="785" spans="47:48" x14ac:dyDescent="0.2">
      <c r="AU785" s="16">
        <v>779</v>
      </c>
      <c r="AV785" s="26">
        <v>-525.029</v>
      </c>
    </row>
    <row r="786" spans="47:48" x14ac:dyDescent="0.2">
      <c r="AU786" s="16">
        <v>780</v>
      </c>
      <c r="AV786" s="26">
        <v>-2215.4290999999998</v>
      </c>
    </row>
    <row r="787" spans="47:48" x14ac:dyDescent="0.2">
      <c r="AU787" s="16">
        <v>781</v>
      </c>
      <c r="AV787" s="26">
        <v>1009.7048</v>
      </c>
    </row>
    <row r="788" spans="47:48" x14ac:dyDescent="0.2">
      <c r="AU788" s="16">
        <v>782</v>
      </c>
      <c r="AV788" s="26">
        <v>445.77159999999998</v>
      </c>
    </row>
    <row r="789" spans="47:48" x14ac:dyDescent="0.2">
      <c r="AU789" s="16">
        <v>783</v>
      </c>
      <c r="AV789" s="26">
        <v>525.35950000000003</v>
      </c>
    </row>
    <row r="790" spans="47:48" x14ac:dyDescent="0.2">
      <c r="AU790" s="16">
        <v>784</v>
      </c>
      <c r="AV790" s="26">
        <v>830.12660000000005</v>
      </c>
    </row>
    <row r="791" spans="47:48" x14ac:dyDescent="0.2">
      <c r="AU791" s="16">
        <v>785</v>
      </c>
      <c r="AV791" s="26">
        <v>-639.4393</v>
      </c>
    </row>
    <row r="792" spans="47:48" x14ac:dyDescent="0.2">
      <c r="AU792" s="16">
        <v>786</v>
      </c>
      <c r="AV792" s="26">
        <v>833.28210000000001</v>
      </c>
    </row>
    <row r="793" spans="47:48" x14ac:dyDescent="0.2">
      <c r="AU793" s="16">
        <v>787</v>
      </c>
      <c r="AV793" s="26">
        <v>-2555.2021</v>
      </c>
    </row>
    <row r="794" spans="47:48" x14ac:dyDescent="0.2">
      <c r="AU794" s="16">
        <v>788</v>
      </c>
      <c r="AV794" s="26">
        <v>1113.7230999999999</v>
      </c>
    </row>
    <row r="795" spans="47:48" x14ac:dyDescent="0.2">
      <c r="AU795" s="16">
        <v>789</v>
      </c>
      <c r="AV795" s="26">
        <v>-1920.4936</v>
      </c>
    </row>
    <row r="796" spans="47:48" x14ac:dyDescent="0.2">
      <c r="AU796" s="16">
        <v>790</v>
      </c>
      <c r="AV796" s="26">
        <v>438.54559999999998</v>
      </c>
    </row>
    <row r="797" spans="47:48" x14ac:dyDescent="0.2">
      <c r="AU797" s="16">
        <v>791</v>
      </c>
      <c r="AV797" s="26">
        <v>1166.6378</v>
      </c>
    </row>
    <row r="798" spans="47:48" x14ac:dyDescent="0.2">
      <c r="AU798" s="16">
        <v>792</v>
      </c>
      <c r="AV798" s="26">
        <v>836.029</v>
      </c>
    </row>
    <row r="799" spans="47:48" x14ac:dyDescent="0.2">
      <c r="AU799" s="16">
        <v>793</v>
      </c>
      <c r="AV799" s="26">
        <v>535.50220000000002</v>
      </c>
    </row>
    <row r="800" spans="47:48" x14ac:dyDescent="0.2">
      <c r="AU800" s="16">
        <v>794</v>
      </c>
      <c r="AV800" s="26">
        <v>1049.0248999999999</v>
      </c>
    </row>
    <row r="801" spans="47:48" x14ac:dyDescent="0.2">
      <c r="AU801" s="16">
        <v>795</v>
      </c>
      <c r="AV801" s="26">
        <v>-154.17910000000001</v>
      </c>
    </row>
    <row r="802" spans="47:48" x14ac:dyDescent="0.2">
      <c r="AU802" s="16">
        <v>796</v>
      </c>
      <c r="AV802" s="26">
        <v>840.06029999999998</v>
      </c>
    </row>
    <row r="803" spans="47:48" x14ac:dyDescent="0.2">
      <c r="AU803" s="16">
        <v>797</v>
      </c>
      <c r="AV803" s="26">
        <v>-560.65160000000003</v>
      </c>
    </row>
    <row r="804" spans="47:48" x14ac:dyDescent="0.2">
      <c r="AU804" s="16">
        <v>798</v>
      </c>
      <c r="AV804" s="26">
        <v>-246.601</v>
      </c>
    </row>
    <row r="805" spans="47:48" x14ac:dyDescent="0.2">
      <c r="AU805" s="16">
        <v>799</v>
      </c>
      <c r="AV805" s="26">
        <v>466.13369999999998</v>
      </c>
    </row>
    <row r="806" spans="47:48" x14ac:dyDescent="0.2">
      <c r="AU806" s="16">
        <v>800</v>
      </c>
      <c r="AV806" s="26">
        <v>1060.5879</v>
      </c>
    </row>
    <row r="807" spans="47:48" x14ac:dyDescent="0.2">
      <c r="AU807" s="16">
        <v>801</v>
      </c>
      <c r="AV807" s="26">
        <v>961.26160000000004</v>
      </c>
    </row>
    <row r="808" spans="47:48" x14ac:dyDescent="0.2">
      <c r="AU808" s="16">
        <v>802</v>
      </c>
      <c r="AV808" s="26">
        <v>-218.0206</v>
      </c>
    </row>
    <row r="809" spans="47:48" x14ac:dyDescent="0.2">
      <c r="AU809" s="16">
        <v>803</v>
      </c>
      <c r="AV809" s="26">
        <v>339.47300000000001</v>
      </c>
    </row>
    <row r="810" spans="47:48" x14ac:dyDescent="0.2">
      <c r="AU810" s="16">
        <v>804</v>
      </c>
      <c r="AV810" s="26">
        <v>840.7713</v>
      </c>
    </row>
    <row r="811" spans="47:48" x14ac:dyDescent="0.2">
      <c r="AU811" s="16">
        <v>805</v>
      </c>
      <c r="AV811" s="26">
        <v>610.94619999999998</v>
      </c>
    </row>
    <row r="812" spans="47:48" x14ac:dyDescent="0.2">
      <c r="AU812" s="16">
        <v>806</v>
      </c>
      <c r="AV812" s="26">
        <v>1058.0016000000001</v>
      </c>
    </row>
    <row r="813" spans="47:48" x14ac:dyDescent="0.2">
      <c r="AU813" s="16">
        <v>807</v>
      </c>
      <c r="AV813" s="26">
        <v>249.76410000000001</v>
      </c>
    </row>
    <row r="814" spans="47:48" x14ac:dyDescent="0.2">
      <c r="AU814" s="16">
        <v>808</v>
      </c>
      <c r="AV814" s="26">
        <v>2074.9974999999999</v>
      </c>
    </row>
    <row r="815" spans="47:48" x14ac:dyDescent="0.2">
      <c r="AU815" s="16">
        <v>809</v>
      </c>
      <c r="AV815" s="26">
        <v>976.04049999999995</v>
      </c>
    </row>
    <row r="816" spans="47:48" x14ac:dyDescent="0.2">
      <c r="AU816" s="16">
        <v>810</v>
      </c>
      <c r="AV816" s="26">
        <v>-243.58150000000001</v>
      </c>
    </row>
    <row r="817" spans="47:48" x14ac:dyDescent="0.2">
      <c r="AU817" s="16">
        <v>811</v>
      </c>
      <c r="AV817" s="26">
        <v>145.81209999999999</v>
      </c>
    </row>
    <row r="818" spans="47:48" x14ac:dyDescent="0.2">
      <c r="AU818" s="16">
        <v>812</v>
      </c>
      <c r="AV818" s="26">
        <v>35.104799999999997</v>
      </c>
    </row>
    <row r="819" spans="47:48" x14ac:dyDescent="0.2">
      <c r="AU819" s="16">
        <v>813</v>
      </c>
      <c r="AV819" s="26">
        <v>839.23289999999997</v>
      </c>
    </row>
    <row r="820" spans="47:48" x14ac:dyDescent="0.2">
      <c r="AU820" s="16">
        <v>814</v>
      </c>
      <c r="AV820" s="26">
        <v>-847.42250000000001</v>
      </c>
    </row>
    <row r="821" spans="47:48" x14ac:dyDescent="0.2">
      <c r="AU821" s="16">
        <v>815</v>
      </c>
      <c r="AV821" s="26">
        <v>1222.7661000000001</v>
      </c>
    </row>
    <row r="822" spans="47:48" x14ac:dyDescent="0.2">
      <c r="AU822" s="16">
        <v>816</v>
      </c>
      <c r="AV822" s="26">
        <v>-37.9405</v>
      </c>
    </row>
    <row r="823" spans="47:48" x14ac:dyDescent="0.2">
      <c r="AU823" s="16">
        <v>817</v>
      </c>
      <c r="AV823" s="26">
        <v>-108.3896</v>
      </c>
    </row>
    <row r="824" spans="47:48" x14ac:dyDescent="0.2">
      <c r="AU824" s="16">
        <v>818</v>
      </c>
      <c r="AV824" s="26">
        <v>1694.479</v>
      </c>
    </row>
    <row r="825" spans="47:48" x14ac:dyDescent="0.2">
      <c r="AU825" s="16">
        <v>819</v>
      </c>
      <c r="AV825" s="26">
        <v>940.25940000000003</v>
      </c>
    </row>
    <row r="826" spans="47:48" x14ac:dyDescent="0.2">
      <c r="AU826" s="16">
        <v>820</v>
      </c>
      <c r="AV826" s="26">
        <v>2887.1142</v>
      </c>
    </row>
    <row r="827" spans="47:48" x14ac:dyDescent="0.2">
      <c r="AU827" s="16">
        <v>821</v>
      </c>
      <c r="AV827" s="26">
        <v>886.24390000000005</v>
      </c>
    </row>
    <row r="828" spans="47:48" x14ac:dyDescent="0.2">
      <c r="AU828" s="16">
        <v>822</v>
      </c>
      <c r="AV828" s="26">
        <v>664.7509</v>
      </c>
    </row>
    <row r="829" spans="47:48" x14ac:dyDescent="0.2">
      <c r="AU829" s="16">
        <v>823</v>
      </c>
      <c r="AV829" s="26">
        <v>842.10310000000004</v>
      </c>
    </row>
    <row r="830" spans="47:48" x14ac:dyDescent="0.2">
      <c r="AU830" s="16">
        <v>824</v>
      </c>
      <c r="AV830" s="26">
        <v>296.93490000000003</v>
      </c>
    </row>
    <row r="831" spans="47:48" x14ac:dyDescent="0.2">
      <c r="AU831" s="16">
        <v>825</v>
      </c>
      <c r="AV831" s="26">
        <v>-254.0729</v>
      </c>
    </row>
    <row r="832" spans="47:48" x14ac:dyDescent="0.2">
      <c r="AU832" s="16">
        <v>826</v>
      </c>
      <c r="AV832" s="26">
        <v>1095.6980000000001</v>
      </c>
    </row>
    <row r="833" spans="47:48" x14ac:dyDescent="0.2">
      <c r="AU833" s="16">
        <v>827</v>
      </c>
      <c r="AV833" s="26">
        <v>-208.95179999999999</v>
      </c>
    </row>
    <row r="834" spans="47:48" x14ac:dyDescent="0.2">
      <c r="AU834" s="16">
        <v>828</v>
      </c>
      <c r="AV834" s="26">
        <v>555.4837</v>
      </c>
    </row>
    <row r="835" spans="47:48" x14ac:dyDescent="0.2">
      <c r="AU835" s="16">
        <v>829</v>
      </c>
      <c r="AV835" s="26">
        <v>-1070.9259999999999</v>
      </c>
    </row>
    <row r="836" spans="47:48" x14ac:dyDescent="0.2">
      <c r="AU836" s="16">
        <v>830</v>
      </c>
      <c r="AV836" s="26">
        <v>691.4529</v>
      </c>
    </row>
    <row r="837" spans="47:48" x14ac:dyDescent="0.2">
      <c r="AU837" s="16">
        <v>831</v>
      </c>
      <c r="AV837" s="26">
        <v>1225.7628999999999</v>
      </c>
    </row>
    <row r="838" spans="47:48" x14ac:dyDescent="0.2">
      <c r="AU838" s="16">
        <v>832</v>
      </c>
      <c r="AV838" s="26">
        <v>480.72469999999998</v>
      </c>
    </row>
    <row r="839" spans="47:48" x14ac:dyDescent="0.2">
      <c r="AU839" s="16">
        <v>833</v>
      </c>
      <c r="AV839" s="26">
        <v>-56.990699999999997</v>
      </c>
    </row>
    <row r="840" spans="47:48" x14ac:dyDescent="0.2">
      <c r="AU840" s="16">
        <v>834</v>
      </c>
      <c r="AV840" s="26">
        <v>1846.8782000000001</v>
      </c>
    </row>
    <row r="841" spans="47:48" x14ac:dyDescent="0.2">
      <c r="AU841" s="16">
        <v>835</v>
      </c>
      <c r="AV841" s="26">
        <v>686.95699999999999</v>
      </c>
    </row>
    <row r="842" spans="47:48" x14ac:dyDescent="0.2">
      <c r="AU842" s="16">
        <v>836</v>
      </c>
      <c r="AV842" s="26">
        <v>-1269.4773</v>
      </c>
    </row>
    <row r="843" spans="47:48" x14ac:dyDescent="0.2">
      <c r="AU843" s="16">
        <v>837</v>
      </c>
      <c r="AV843" s="26">
        <v>-2069.8139999999999</v>
      </c>
    </row>
    <row r="844" spans="47:48" x14ac:dyDescent="0.2">
      <c r="AU844" s="16">
        <v>838</v>
      </c>
      <c r="AV844" s="26">
        <v>487.10649999999998</v>
      </c>
    </row>
    <row r="845" spans="47:48" x14ac:dyDescent="0.2">
      <c r="AU845" s="16">
        <v>839</v>
      </c>
      <c r="AV845" s="26">
        <v>163.28370000000001</v>
      </c>
    </row>
    <row r="846" spans="47:48" x14ac:dyDescent="0.2">
      <c r="AU846" s="16">
        <v>840</v>
      </c>
      <c r="AV846" s="26">
        <v>-2882.8101999999999</v>
      </c>
    </row>
    <row r="847" spans="47:48" x14ac:dyDescent="0.2">
      <c r="AU847" s="16">
        <v>841</v>
      </c>
      <c r="AV847" s="26">
        <v>-1233.7315000000001</v>
      </c>
    </row>
    <row r="848" spans="47:48" x14ac:dyDescent="0.2">
      <c r="AU848" s="16">
        <v>842</v>
      </c>
      <c r="AV848" s="26">
        <v>-846.91079999999999</v>
      </c>
    </row>
    <row r="849" spans="47:48" x14ac:dyDescent="0.2">
      <c r="AU849" s="16">
        <v>843</v>
      </c>
      <c r="AV849" s="26">
        <v>-1383.8493000000001</v>
      </c>
    </row>
    <row r="850" spans="47:48" x14ac:dyDescent="0.2">
      <c r="AU850" s="16">
        <v>844</v>
      </c>
      <c r="AV850" s="26">
        <v>-841.23350000000005</v>
      </c>
    </row>
    <row r="851" spans="47:48" x14ac:dyDescent="0.2">
      <c r="AU851" s="16">
        <v>845</v>
      </c>
      <c r="AV851" s="26">
        <v>-2050.3984999999998</v>
      </c>
    </row>
    <row r="852" spans="47:48" x14ac:dyDescent="0.2">
      <c r="AU852" s="16">
        <v>846</v>
      </c>
      <c r="AV852" s="26">
        <v>165.11770000000001</v>
      </c>
    </row>
    <row r="853" spans="47:48" x14ac:dyDescent="0.2">
      <c r="AU853" s="16">
        <v>847</v>
      </c>
      <c r="AV853" s="26">
        <v>-563.43920000000003</v>
      </c>
    </row>
    <row r="854" spans="47:48" x14ac:dyDescent="0.2">
      <c r="AU854" s="16">
        <v>848</v>
      </c>
      <c r="AV854" s="26">
        <v>3360.7999</v>
      </c>
    </row>
    <row r="855" spans="47:48" x14ac:dyDescent="0.2">
      <c r="AU855" s="16">
        <v>849</v>
      </c>
      <c r="AV855" s="26">
        <v>1684.5518</v>
      </c>
    </row>
    <row r="856" spans="47:48" x14ac:dyDescent="0.2">
      <c r="AU856" s="16">
        <v>850</v>
      </c>
      <c r="AV856" s="26">
        <v>480.9332</v>
      </c>
    </row>
    <row r="857" spans="47:48" x14ac:dyDescent="0.2">
      <c r="AU857" s="16">
        <v>851</v>
      </c>
      <c r="AV857" s="26">
        <v>519.49429999999995</v>
      </c>
    </row>
    <row r="858" spans="47:48" x14ac:dyDescent="0.2">
      <c r="AU858" s="16">
        <v>852</v>
      </c>
      <c r="AV858" s="26">
        <v>144.41370000000001</v>
      </c>
    </row>
    <row r="859" spans="47:48" x14ac:dyDescent="0.2">
      <c r="AU859" s="16">
        <v>853</v>
      </c>
      <c r="AV859" s="26">
        <v>18.316099999999999</v>
      </c>
    </row>
    <row r="860" spans="47:48" x14ac:dyDescent="0.2">
      <c r="AU860" s="16">
        <v>854</v>
      </c>
      <c r="AV860" s="26">
        <v>-2926.1351</v>
      </c>
    </row>
    <row r="861" spans="47:48" x14ac:dyDescent="0.2">
      <c r="AU861" s="16">
        <v>855</v>
      </c>
      <c r="AV861" s="26">
        <v>886.12969999999996</v>
      </c>
    </row>
    <row r="862" spans="47:48" x14ac:dyDescent="0.2">
      <c r="AU862" s="16">
        <v>856</v>
      </c>
      <c r="AV862" s="26">
        <v>-1319.7723000000001</v>
      </c>
    </row>
    <row r="863" spans="47:48" x14ac:dyDescent="0.2">
      <c r="AU863" s="16">
        <v>857</v>
      </c>
      <c r="AV863" s="26">
        <v>1047.0251000000001</v>
      </c>
    </row>
    <row r="864" spans="47:48" x14ac:dyDescent="0.2">
      <c r="AU864" s="16">
        <v>858</v>
      </c>
      <c r="AV864" s="26">
        <v>-4248.0204999999996</v>
      </c>
    </row>
    <row r="865" spans="47:48" x14ac:dyDescent="0.2">
      <c r="AU865" s="16">
        <v>859</v>
      </c>
      <c r="AV865" s="26">
        <v>-1584.9039</v>
      </c>
    </row>
    <row r="866" spans="47:48" x14ac:dyDescent="0.2">
      <c r="AU866" s="16">
        <v>860</v>
      </c>
      <c r="AV866" s="26">
        <v>-498.77620000000002</v>
      </c>
    </row>
    <row r="867" spans="47:48" x14ac:dyDescent="0.2">
      <c r="AU867" s="16">
        <v>861</v>
      </c>
      <c r="AV867" s="26">
        <v>232.55520000000001</v>
      </c>
    </row>
    <row r="868" spans="47:48" x14ac:dyDescent="0.2">
      <c r="AU868" s="16">
        <v>862</v>
      </c>
      <c r="AV868" s="26">
        <v>1238.3330000000001</v>
      </c>
    </row>
    <row r="869" spans="47:48" x14ac:dyDescent="0.2">
      <c r="AU869" s="16">
        <v>863</v>
      </c>
      <c r="AV869" s="26">
        <v>-1133.3815999999999</v>
      </c>
    </row>
    <row r="870" spans="47:48" x14ac:dyDescent="0.2">
      <c r="AU870" s="16">
        <v>864</v>
      </c>
      <c r="AV870" s="26">
        <v>1369.2018</v>
      </c>
    </row>
    <row r="871" spans="47:48" x14ac:dyDescent="0.2">
      <c r="AU871" s="16">
        <v>865</v>
      </c>
      <c r="AV871" s="26">
        <v>1697.9223</v>
      </c>
    </row>
    <row r="872" spans="47:48" x14ac:dyDescent="0.2">
      <c r="AU872" s="16">
        <v>866</v>
      </c>
      <c r="AV872" s="26">
        <v>-2058.7233000000001</v>
      </c>
    </row>
    <row r="873" spans="47:48" x14ac:dyDescent="0.2">
      <c r="AU873" s="16">
        <v>867</v>
      </c>
      <c r="AV873" s="26">
        <v>-1236.5903000000001</v>
      </c>
    </row>
    <row r="874" spans="47:48" x14ac:dyDescent="0.2">
      <c r="AU874" s="16">
        <v>868</v>
      </c>
      <c r="AV874" s="26">
        <v>-518.62459999999999</v>
      </c>
    </row>
    <row r="875" spans="47:48" x14ac:dyDescent="0.2">
      <c r="AU875" s="16">
        <v>869</v>
      </c>
      <c r="AV875" s="26">
        <v>-979.05600000000004</v>
      </c>
    </row>
    <row r="876" spans="47:48" x14ac:dyDescent="0.2">
      <c r="AU876" s="16">
        <v>870</v>
      </c>
      <c r="AV876" s="26">
        <v>-1410.4907000000001</v>
      </c>
    </row>
    <row r="877" spans="47:48" x14ac:dyDescent="0.2">
      <c r="AU877" s="16">
        <v>871</v>
      </c>
      <c r="AV877" s="26">
        <v>1525.7327</v>
      </c>
    </row>
    <row r="878" spans="47:48" x14ac:dyDescent="0.2">
      <c r="AU878" s="16">
        <v>872</v>
      </c>
      <c r="AV878" s="26">
        <v>-947.07640000000004</v>
      </c>
    </row>
    <row r="879" spans="47:48" x14ac:dyDescent="0.2">
      <c r="AU879" s="16">
        <v>873</v>
      </c>
      <c r="AV879" s="26">
        <v>561.20010000000002</v>
      </c>
    </row>
    <row r="880" spans="47:48" x14ac:dyDescent="0.2">
      <c r="AU880" s="16">
        <v>874</v>
      </c>
      <c r="AV880" s="26">
        <v>-338.45670000000001</v>
      </c>
    </row>
    <row r="881" spans="47:48" x14ac:dyDescent="0.2">
      <c r="AU881" s="16">
        <v>875</v>
      </c>
      <c r="AV881" s="26">
        <v>-336.68779999999998</v>
      </c>
    </row>
    <row r="882" spans="47:48" x14ac:dyDescent="0.2">
      <c r="AU882" s="16">
        <v>876</v>
      </c>
      <c r="AV882" s="26">
        <v>1627.1143</v>
      </c>
    </row>
    <row r="883" spans="47:48" x14ac:dyDescent="0.2">
      <c r="AU883" s="16">
        <v>877</v>
      </c>
      <c r="AV883" s="26">
        <v>3199.8827999999999</v>
      </c>
    </row>
    <row r="884" spans="47:48" x14ac:dyDescent="0.2">
      <c r="AU884" s="16">
        <v>878</v>
      </c>
      <c r="AV884" s="26">
        <v>1630.5156999999999</v>
      </c>
    </row>
    <row r="885" spans="47:48" x14ac:dyDescent="0.2">
      <c r="AU885" s="16">
        <v>879</v>
      </c>
      <c r="AV885" s="26">
        <v>1705.5518999999999</v>
      </c>
    </row>
    <row r="886" spans="47:48" x14ac:dyDescent="0.2">
      <c r="AU886" s="16">
        <v>880</v>
      </c>
      <c r="AV886" s="26">
        <v>1125.1754000000001</v>
      </c>
    </row>
    <row r="887" spans="47:48" x14ac:dyDescent="0.2">
      <c r="AU887" s="16">
        <v>881</v>
      </c>
      <c r="AV887" s="26">
        <v>-332.98610000000002</v>
      </c>
    </row>
    <row r="888" spans="47:48" x14ac:dyDescent="0.2">
      <c r="AU888" s="16">
        <v>882</v>
      </c>
      <c r="AV888" s="26">
        <v>1205.2777000000001</v>
      </c>
    </row>
    <row r="889" spans="47:48" x14ac:dyDescent="0.2">
      <c r="AU889" s="16">
        <v>883</v>
      </c>
      <c r="AV889" s="26">
        <v>296.89800000000002</v>
      </c>
    </row>
    <row r="890" spans="47:48" x14ac:dyDescent="0.2">
      <c r="AU890" s="16">
        <v>884</v>
      </c>
      <c r="AV890" s="26">
        <v>-480.35149999999999</v>
      </c>
    </row>
    <row r="891" spans="47:48" x14ac:dyDescent="0.2">
      <c r="AU891" s="16">
        <v>885</v>
      </c>
      <c r="AV891" s="26">
        <v>697.62909999999999</v>
      </c>
    </row>
    <row r="892" spans="47:48" x14ac:dyDescent="0.2">
      <c r="AU892" s="16">
        <v>886</v>
      </c>
      <c r="AV892" s="26">
        <v>1904.5840000000001</v>
      </c>
    </row>
    <row r="893" spans="47:48" x14ac:dyDescent="0.2">
      <c r="AU893" s="16">
        <v>887</v>
      </c>
      <c r="AV893" s="26">
        <v>615.29669999999999</v>
      </c>
    </row>
    <row r="894" spans="47:48" x14ac:dyDescent="0.2">
      <c r="AU894" s="16">
        <v>888</v>
      </c>
      <c r="AV894" s="26">
        <v>842.89520000000005</v>
      </c>
    </row>
    <row r="895" spans="47:48" x14ac:dyDescent="0.2">
      <c r="AU895" s="16">
        <v>889</v>
      </c>
      <c r="AV895" s="26">
        <v>-1419.6728000000001</v>
      </c>
    </row>
    <row r="896" spans="47:48" x14ac:dyDescent="0.2">
      <c r="AU896" s="16">
        <v>890</v>
      </c>
      <c r="AV896" s="26">
        <v>1275.0143</v>
      </c>
    </row>
    <row r="897" spans="47:48" x14ac:dyDescent="0.2">
      <c r="AU897" s="16">
        <v>891</v>
      </c>
      <c r="AV897" s="26">
        <v>65.215500000000006</v>
      </c>
    </row>
    <row r="898" spans="47:48" x14ac:dyDescent="0.2">
      <c r="AU898" s="16">
        <v>892</v>
      </c>
      <c r="AV898" s="26">
        <v>1004.8321</v>
      </c>
    </row>
    <row r="899" spans="47:48" x14ac:dyDescent="0.2">
      <c r="AU899" s="16">
        <v>893</v>
      </c>
      <c r="AV899" s="26">
        <v>-1630.7550000000001</v>
      </c>
    </row>
    <row r="900" spans="47:48" x14ac:dyDescent="0.2">
      <c r="AU900" s="16">
        <v>894</v>
      </c>
      <c r="AV900" s="26">
        <v>3756.1911</v>
      </c>
    </row>
    <row r="901" spans="47:48" x14ac:dyDescent="0.2">
      <c r="AU901" s="16">
        <v>895</v>
      </c>
      <c r="AV901" s="26">
        <v>-3843.6381999999999</v>
      </c>
    </row>
    <row r="902" spans="47:48" x14ac:dyDescent="0.2">
      <c r="AU902" s="16">
        <v>896</v>
      </c>
      <c r="AV902" s="26">
        <v>107.6228</v>
      </c>
    </row>
    <row r="903" spans="47:48" x14ac:dyDescent="0.2">
      <c r="AU903" s="16">
        <v>897</v>
      </c>
      <c r="AV903" s="26">
        <v>471.23390000000001</v>
      </c>
    </row>
    <row r="904" spans="47:48" x14ac:dyDescent="0.2">
      <c r="AU904" s="16">
        <v>898</v>
      </c>
      <c r="AV904" s="26">
        <v>-1599.1857</v>
      </c>
    </row>
    <row r="905" spans="47:48" x14ac:dyDescent="0.2">
      <c r="AU905" s="16">
        <v>899</v>
      </c>
      <c r="AV905" s="26">
        <v>1106.125</v>
      </c>
    </row>
    <row r="906" spans="47:48" x14ac:dyDescent="0.2">
      <c r="AU906" s="16">
        <v>900</v>
      </c>
      <c r="AV906" s="26">
        <v>-383.85840000000002</v>
      </c>
    </row>
    <row r="907" spans="47:48" x14ac:dyDescent="0.2">
      <c r="AU907" s="16">
        <v>901</v>
      </c>
      <c r="AV907" s="26">
        <v>1239.2596000000001</v>
      </c>
    </row>
    <row r="908" spans="47:48" x14ac:dyDescent="0.2">
      <c r="AU908" s="16">
        <v>902</v>
      </c>
      <c r="AV908" s="26">
        <v>474.66699999999997</v>
      </c>
    </row>
    <row r="909" spans="47:48" x14ac:dyDescent="0.2">
      <c r="AU909" s="16">
        <v>903</v>
      </c>
      <c r="AV909" s="26">
        <v>-2025.077</v>
      </c>
    </row>
    <row r="910" spans="47:48" x14ac:dyDescent="0.2">
      <c r="AU910" s="16">
        <v>904</v>
      </c>
      <c r="AV910" s="26">
        <v>1087.8407999999999</v>
      </c>
    </row>
    <row r="911" spans="47:48" x14ac:dyDescent="0.2">
      <c r="AU911" s="16">
        <v>905</v>
      </c>
      <c r="AV911" s="26">
        <v>824.15589999999997</v>
      </c>
    </row>
    <row r="912" spans="47:48" x14ac:dyDescent="0.2">
      <c r="AU912" s="16">
        <v>906</v>
      </c>
      <c r="AV912" s="26">
        <v>-5510.5475999999999</v>
      </c>
    </row>
    <row r="913" spans="47:48" x14ac:dyDescent="0.2">
      <c r="AU913" s="16">
        <v>907</v>
      </c>
      <c r="AV913" s="26">
        <v>582.55899999999997</v>
      </c>
    </row>
    <row r="914" spans="47:48" x14ac:dyDescent="0.2">
      <c r="AU914" s="16">
        <v>908</v>
      </c>
      <c r="AV914" s="26">
        <v>147.51320000000001</v>
      </c>
    </row>
    <row r="915" spans="47:48" x14ac:dyDescent="0.2">
      <c r="AU915" s="16">
        <v>909</v>
      </c>
      <c r="AV915" s="26">
        <v>964.41930000000002</v>
      </c>
    </row>
    <row r="916" spans="47:48" x14ac:dyDescent="0.2">
      <c r="AU916" s="16">
        <v>910</v>
      </c>
      <c r="AV916" s="26">
        <v>-1538.4258</v>
      </c>
    </row>
    <row r="917" spans="47:48" x14ac:dyDescent="0.2">
      <c r="AU917" s="16">
        <v>911</v>
      </c>
      <c r="AV917" s="26">
        <v>-1558.7058999999999</v>
      </c>
    </row>
    <row r="918" spans="47:48" x14ac:dyDescent="0.2">
      <c r="AU918" s="16">
        <v>912</v>
      </c>
      <c r="AV918" s="26">
        <v>315.69799999999998</v>
      </c>
    </row>
    <row r="919" spans="47:48" x14ac:dyDescent="0.2">
      <c r="AU919" s="16">
        <v>913</v>
      </c>
      <c r="AV919" s="26">
        <v>-5031.1377000000002</v>
      </c>
    </row>
    <row r="920" spans="47:48" x14ac:dyDescent="0.2">
      <c r="AU920" s="16">
        <v>914</v>
      </c>
      <c r="AV920" s="26">
        <v>-1096.9226000000001</v>
      </c>
    </row>
    <row r="921" spans="47:48" x14ac:dyDescent="0.2">
      <c r="AU921" s="16">
        <v>915</v>
      </c>
      <c r="AV921" s="26">
        <v>869.02200000000005</v>
      </c>
    </row>
    <row r="922" spans="47:48" x14ac:dyDescent="0.2">
      <c r="AU922" s="16">
        <v>916</v>
      </c>
      <c r="AV922" s="26">
        <v>727.29100000000005</v>
      </c>
    </row>
    <row r="923" spans="47:48" x14ac:dyDescent="0.2">
      <c r="AU923" s="16">
        <v>917</v>
      </c>
      <c r="AV923" s="26">
        <v>-1360.9744000000001</v>
      </c>
    </row>
    <row r="924" spans="47:48" x14ac:dyDescent="0.2">
      <c r="AU924" s="16">
        <v>918</v>
      </c>
      <c r="AV924" s="26">
        <v>832.17939999999999</v>
      </c>
    </row>
    <row r="925" spans="47:48" x14ac:dyDescent="0.2">
      <c r="AU925" s="16">
        <v>919</v>
      </c>
      <c r="AV925" s="26">
        <v>-783.06809999999996</v>
      </c>
    </row>
    <row r="926" spans="47:48" x14ac:dyDescent="0.2">
      <c r="AU926" s="16">
        <v>920</v>
      </c>
      <c r="AV926" s="26">
        <v>402.1354</v>
      </c>
    </row>
    <row r="927" spans="47:48" x14ac:dyDescent="0.2">
      <c r="AU927" s="16">
        <v>921</v>
      </c>
      <c r="AV927" s="26">
        <v>1271.2809999999999</v>
      </c>
    </row>
    <row r="928" spans="47:48" x14ac:dyDescent="0.2">
      <c r="AU928" s="16">
        <v>922</v>
      </c>
      <c r="AV928" s="26">
        <v>208.31780000000001</v>
      </c>
    </row>
    <row r="929" spans="47:48" x14ac:dyDescent="0.2">
      <c r="AU929" s="16">
        <v>923</v>
      </c>
      <c r="AV929" s="26">
        <v>3314.5115000000001</v>
      </c>
    </row>
    <row r="930" spans="47:48" x14ac:dyDescent="0.2">
      <c r="AU930" s="16">
        <v>924</v>
      </c>
      <c r="AV930" s="26">
        <v>952.59789999999998</v>
      </c>
    </row>
    <row r="931" spans="47:48" x14ac:dyDescent="0.2">
      <c r="AU931" s="16">
        <v>925</v>
      </c>
      <c r="AV931" s="26">
        <v>-580.89210000000003</v>
      </c>
    </row>
    <row r="932" spans="47:48" x14ac:dyDescent="0.2">
      <c r="AU932" s="16">
        <v>926</v>
      </c>
      <c r="AV932" s="26">
        <v>709.19439999999997</v>
      </c>
    </row>
    <row r="933" spans="47:48" x14ac:dyDescent="0.2">
      <c r="AU933" s="16">
        <v>927</v>
      </c>
      <c r="AV933" s="26">
        <v>-1550.4427000000001</v>
      </c>
    </row>
    <row r="934" spans="47:48" x14ac:dyDescent="0.2">
      <c r="AU934" s="16">
        <v>928</v>
      </c>
      <c r="AV934" s="26">
        <v>-3165.4803000000002</v>
      </c>
    </row>
    <row r="935" spans="47:48" x14ac:dyDescent="0.2">
      <c r="AU935" s="16">
        <v>929</v>
      </c>
      <c r="AV935" s="26">
        <v>661.72220000000004</v>
      </c>
    </row>
    <row r="936" spans="47:48" x14ac:dyDescent="0.2">
      <c r="AU936" s="16">
        <v>930</v>
      </c>
      <c r="AV936" s="26">
        <v>189.1266</v>
      </c>
    </row>
    <row r="937" spans="47:48" x14ac:dyDescent="0.2">
      <c r="AU937" s="16">
        <v>931</v>
      </c>
      <c r="AV937" s="26">
        <v>211.21639999999999</v>
      </c>
    </row>
    <row r="938" spans="47:48" x14ac:dyDescent="0.2">
      <c r="AU938" s="16">
        <v>932</v>
      </c>
      <c r="AV938" s="26">
        <v>-440.64089999999999</v>
      </c>
    </row>
    <row r="939" spans="47:48" x14ac:dyDescent="0.2">
      <c r="AU939" s="16">
        <v>933</v>
      </c>
      <c r="AV939" s="26">
        <v>-153.22999999999999</v>
      </c>
    </row>
    <row r="940" spans="47:48" x14ac:dyDescent="0.2">
      <c r="AU940" s="16">
        <v>934</v>
      </c>
      <c r="AV940" s="26">
        <v>3421.9773</v>
      </c>
    </row>
    <row r="941" spans="47:48" x14ac:dyDescent="0.2">
      <c r="AU941" s="16">
        <v>935</v>
      </c>
      <c r="AV941" s="26">
        <v>-4591.5919000000004</v>
      </c>
    </row>
    <row r="942" spans="47:48" x14ac:dyDescent="0.2">
      <c r="AU942" s="16">
        <v>936</v>
      </c>
      <c r="AV942" s="26">
        <v>626.58810000000005</v>
      </c>
    </row>
    <row r="943" spans="47:48" x14ac:dyDescent="0.2">
      <c r="AU943" s="16">
        <v>937</v>
      </c>
      <c r="AV943" s="26">
        <v>-1103.5341000000001</v>
      </c>
    </row>
    <row r="944" spans="47:48" x14ac:dyDescent="0.2">
      <c r="AU944" s="16">
        <v>938</v>
      </c>
      <c r="AV944" s="26">
        <v>-1115.9955</v>
      </c>
    </row>
    <row r="945" spans="47:48" x14ac:dyDescent="0.2">
      <c r="AU945" s="16">
        <v>939</v>
      </c>
      <c r="AV945" s="26">
        <v>-84.692899999999995</v>
      </c>
    </row>
    <row r="946" spans="47:48" x14ac:dyDescent="0.2">
      <c r="AU946" s="16">
        <v>940</v>
      </c>
      <c r="AV946" s="26">
        <v>1093.0731000000001</v>
      </c>
    </row>
    <row r="947" spans="47:48" x14ac:dyDescent="0.2">
      <c r="AU947" s="16">
        <v>941</v>
      </c>
      <c r="AV947" s="26">
        <v>1786.1560999999999</v>
      </c>
    </row>
    <row r="948" spans="47:48" x14ac:dyDescent="0.2">
      <c r="AU948" s="16">
        <v>942</v>
      </c>
      <c r="AV948" s="26">
        <v>177.92570000000001</v>
      </c>
    </row>
    <row r="949" spans="47:48" x14ac:dyDescent="0.2">
      <c r="AU949" s="16">
        <v>943</v>
      </c>
      <c r="AV949" s="26">
        <v>-323.38799999999998</v>
      </c>
    </row>
    <row r="950" spans="47:48" x14ac:dyDescent="0.2">
      <c r="AU950" s="16">
        <v>944</v>
      </c>
      <c r="AV950" s="26">
        <v>3524.971</v>
      </c>
    </row>
    <row r="951" spans="47:48" x14ac:dyDescent="0.2">
      <c r="AU951" s="16">
        <v>945</v>
      </c>
      <c r="AV951" s="26">
        <v>16.895</v>
      </c>
    </row>
    <row r="952" spans="47:48" x14ac:dyDescent="0.2">
      <c r="AU952" s="16">
        <v>946</v>
      </c>
      <c r="AV952" s="26">
        <v>725.26710000000003</v>
      </c>
    </row>
    <row r="953" spans="47:48" x14ac:dyDescent="0.2">
      <c r="AU953" s="16">
        <v>947</v>
      </c>
      <c r="AV953" s="26">
        <v>-1016.7737</v>
      </c>
    </row>
    <row r="954" spans="47:48" x14ac:dyDescent="0.2">
      <c r="AU954" s="16">
        <v>948</v>
      </c>
      <c r="AV954" s="26">
        <v>509.98910000000001</v>
      </c>
    </row>
    <row r="955" spans="47:48" x14ac:dyDescent="0.2">
      <c r="AU955" s="16">
        <v>949</v>
      </c>
      <c r="AV955" s="26">
        <v>-4418.8692000000001</v>
      </c>
    </row>
    <row r="956" spans="47:48" x14ac:dyDescent="0.2">
      <c r="AU956" s="16">
        <v>950</v>
      </c>
      <c r="AV956" s="26">
        <v>769.7278</v>
      </c>
    </row>
    <row r="957" spans="47:48" x14ac:dyDescent="0.2">
      <c r="AU957" s="16">
        <v>951</v>
      </c>
      <c r="AV957" s="26">
        <v>754.65719999999999</v>
      </c>
    </row>
    <row r="958" spans="47:48" x14ac:dyDescent="0.2">
      <c r="AU958" s="16">
        <v>952</v>
      </c>
      <c r="AV958" s="26">
        <v>593.14290000000005</v>
      </c>
    </row>
    <row r="959" spans="47:48" x14ac:dyDescent="0.2">
      <c r="AU959" s="16">
        <v>953</v>
      </c>
      <c r="AV959" s="26">
        <v>-552.44439999999997</v>
      </c>
    </row>
    <row r="960" spans="47:48" x14ac:dyDescent="0.2">
      <c r="AU960" s="16">
        <v>954</v>
      </c>
      <c r="AV960" s="26">
        <v>1183.3294000000001</v>
      </c>
    </row>
    <row r="961" spans="47:48" x14ac:dyDescent="0.2">
      <c r="AU961" s="16">
        <v>955</v>
      </c>
      <c r="AV961" s="26">
        <v>340.46809999999999</v>
      </c>
    </row>
    <row r="962" spans="47:48" x14ac:dyDescent="0.2">
      <c r="AU962" s="16">
        <v>956</v>
      </c>
      <c r="AV962" s="26">
        <v>6.7645999999999997</v>
      </c>
    </row>
    <row r="963" spans="47:48" x14ac:dyDescent="0.2">
      <c r="AU963" s="16">
        <v>957</v>
      </c>
      <c r="AV963" s="26">
        <v>390.97140000000002</v>
      </c>
    </row>
    <row r="964" spans="47:48" x14ac:dyDescent="0.2">
      <c r="AU964" s="16">
        <v>958</v>
      </c>
      <c r="AV964" s="26">
        <v>-2172.7755000000002</v>
      </c>
    </row>
    <row r="965" spans="47:48" x14ac:dyDescent="0.2">
      <c r="AU965" s="16">
        <v>959</v>
      </c>
      <c r="AV965" s="26">
        <v>1794.8575000000001</v>
      </c>
    </row>
    <row r="966" spans="47:48" x14ac:dyDescent="0.2">
      <c r="AU966" s="16">
        <v>960</v>
      </c>
      <c r="AV966" s="26">
        <v>-1478.6316999999999</v>
      </c>
    </row>
    <row r="967" spans="47:48" x14ac:dyDescent="0.2">
      <c r="AU967" s="16">
        <v>961</v>
      </c>
      <c r="AV967" s="26">
        <v>1202.6284000000001</v>
      </c>
    </row>
    <row r="968" spans="47:48" x14ac:dyDescent="0.2">
      <c r="AU968" s="16">
        <v>962</v>
      </c>
      <c r="AV968" s="26">
        <v>566.93830000000003</v>
      </c>
    </row>
    <row r="969" spans="47:48" x14ac:dyDescent="0.2">
      <c r="AU969" s="16">
        <v>963</v>
      </c>
      <c r="AV969" s="26">
        <v>532.70939999999996</v>
      </c>
    </row>
    <row r="970" spans="47:48" x14ac:dyDescent="0.2">
      <c r="AU970" s="16">
        <v>964</v>
      </c>
      <c r="AV970" s="26">
        <v>3243.6597000000002</v>
      </c>
    </row>
    <row r="971" spans="47:48" x14ac:dyDescent="0.2">
      <c r="AU971" s="16">
        <v>965</v>
      </c>
      <c r="AV971" s="26">
        <v>-1207.6856</v>
      </c>
    </row>
    <row r="972" spans="47:48" x14ac:dyDescent="0.2">
      <c r="AU972" s="16">
        <v>966</v>
      </c>
      <c r="AV972" s="26">
        <v>643.87929999999994</v>
      </c>
    </row>
    <row r="973" spans="47:48" x14ac:dyDescent="0.2">
      <c r="AU973" s="16">
        <v>967</v>
      </c>
      <c r="AV973" s="26">
        <v>-598.06039999999996</v>
      </c>
    </row>
    <row r="974" spans="47:48" x14ac:dyDescent="0.2">
      <c r="AU974" s="16">
        <v>968</v>
      </c>
      <c r="AV974" s="26">
        <v>-1561.4275</v>
      </c>
    </row>
    <row r="975" spans="47:48" x14ac:dyDescent="0.2">
      <c r="AU975" s="16">
        <v>969</v>
      </c>
      <c r="AV975" s="26">
        <v>-2618.386</v>
      </c>
    </row>
    <row r="976" spans="47:48" x14ac:dyDescent="0.2">
      <c r="AU976" s="16">
        <v>970</v>
      </c>
      <c r="AV976" s="26">
        <v>-634.70360000000005</v>
      </c>
    </row>
    <row r="977" spans="47:48" x14ac:dyDescent="0.2">
      <c r="AU977" s="16">
        <v>971</v>
      </c>
      <c r="AV977" s="26">
        <v>3209.8105</v>
      </c>
    </row>
    <row r="978" spans="47:48" x14ac:dyDescent="0.2">
      <c r="AU978" s="16">
        <v>972</v>
      </c>
      <c r="AV978" s="26">
        <v>3831.8285000000001</v>
      </c>
    </row>
    <row r="979" spans="47:48" x14ac:dyDescent="0.2">
      <c r="AU979" s="16">
        <v>973</v>
      </c>
      <c r="AV979" s="26">
        <v>42.357799999999997</v>
      </c>
    </row>
    <row r="980" spans="47:48" x14ac:dyDescent="0.2">
      <c r="AU980" s="16">
        <v>974</v>
      </c>
      <c r="AV980" s="26">
        <v>138.78970000000001</v>
      </c>
    </row>
    <row r="981" spans="47:48" x14ac:dyDescent="0.2">
      <c r="AU981" s="16">
        <v>975</v>
      </c>
      <c r="AV981" s="26">
        <v>555.73770000000002</v>
      </c>
    </row>
    <row r="982" spans="47:48" x14ac:dyDescent="0.2">
      <c r="AU982" s="16">
        <v>976</v>
      </c>
      <c r="AV982" s="26">
        <v>2003.7008000000001</v>
      </c>
    </row>
    <row r="983" spans="47:48" x14ac:dyDescent="0.2">
      <c r="AU983" s="16">
        <v>977</v>
      </c>
      <c r="AV983" s="26">
        <v>3288.2899000000002</v>
      </c>
    </row>
    <row r="984" spans="47:48" x14ac:dyDescent="0.2">
      <c r="AU984" s="16">
        <v>978</v>
      </c>
      <c r="AV984" s="26">
        <v>2200.7136</v>
      </c>
    </row>
    <row r="985" spans="47:48" x14ac:dyDescent="0.2">
      <c r="AU985" s="16">
        <v>979</v>
      </c>
      <c r="AV985" s="26">
        <v>-3639.1179999999999</v>
      </c>
    </row>
    <row r="986" spans="47:48" x14ac:dyDescent="0.2">
      <c r="AU986" s="16">
        <v>980</v>
      </c>
      <c r="AV986" s="26">
        <v>776.73289999999997</v>
      </c>
    </row>
    <row r="987" spans="47:48" x14ac:dyDescent="0.2">
      <c r="AU987" s="16">
        <v>981</v>
      </c>
      <c r="AV987" s="26">
        <v>976.3836</v>
      </c>
    </row>
    <row r="988" spans="47:48" x14ac:dyDescent="0.2">
      <c r="AU988" s="16">
        <v>982</v>
      </c>
      <c r="AV988" s="26">
        <v>3265.3723</v>
      </c>
    </row>
    <row r="989" spans="47:48" x14ac:dyDescent="0.2">
      <c r="AU989" s="16">
        <v>983</v>
      </c>
      <c r="AV989" s="26">
        <v>-295.45549999999997</v>
      </c>
    </row>
    <row r="990" spans="47:48" x14ac:dyDescent="0.2">
      <c r="AU990" s="16">
        <v>984</v>
      </c>
      <c r="AV990" s="26">
        <v>-3753.6844000000001</v>
      </c>
    </row>
    <row r="991" spans="47:48" x14ac:dyDescent="0.2">
      <c r="AU991" s="16">
        <v>985</v>
      </c>
      <c r="AV991" s="26">
        <v>1652.3522</v>
      </c>
    </row>
    <row r="992" spans="47:48" x14ac:dyDescent="0.2">
      <c r="AU992" s="16">
        <v>986</v>
      </c>
      <c r="AV992" s="26">
        <v>352.88249999999999</v>
      </c>
    </row>
    <row r="993" spans="47:48" x14ac:dyDescent="0.2">
      <c r="AU993" s="16">
        <v>987</v>
      </c>
      <c r="AV993" s="26">
        <v>1367.2136</v>
      </c>
    </row>
    <row r="994" spans="47:48" x14ac:dyDescent="0.2">
      <c r="AU994" s="16">
        <v>988</v>
      </c>
      <c r="AV994" s="26">
        <v>-1628.5843</v>
      </c>
    </row>
    <row r="995" spans="47:48" x14ac:dyDescent="0.2">
      <c r="AU995" s="16">
        <v>989</v>
      </c>
      <c r="AV995" s="26">
        <v>2173.7874999999999</v>
      </c>
    </row>
    <row r="996" spans="47:48" x14ac:dyDescent="0.2">
      <c r="AU996" s="16">
        <v>990</v>
      </c>
      <c r="AV996" s="26">
        <v>-4548.4669000000004</v>
      </c>
    </row>
    <row r="997" spans="47:48" x14ac:dyDescent="0.2">
      <c r="AU997" s="16">
        <v>991</v>
      </c>
      <c r="AV997" s="26">
        <v>-1254.6663000000001</v>
      </c>
    </row>
    <row r="998" spans="47:48" x14ac:dyDescent="0.2">
      <c r="AU998" s="16">
        <v>992</v>
      </c>
      <c r="AV998" s="26">
        <v>835.8646</v>
      </c>
    </row>
    <row r="999" spans="47:48" x14ac:dyDescent="0.2">
      <c r="AU999" s="16">
        <v>993</v>
      </c>
      <c r="AV999" s="26">
        <v>-2371.9688999999998</v>
      </c>
    </row>
    <row r="1000" spans="47:48" x14ac:dyDescent="0.2">
      <c r="AU1000" s="16">
        <v>994</v>
      </c>
      <c r="AV1000" s="26">
        <v>-639.88630000000001</v>
      </c>
    </row>
    <row r="1001" spans="47:48" x14ac:dyDescent="0.2">
      <c r="AU1001" s="16">
        <v>995</v>
      </c>
      <c r="AV1001" s="26">
        <v>325.67910000000001</v>
      </c>
    </row>
    <row r="1002" spans="47:48" x14ac:dyDescent="0.2">
      <c r="AU1002" s="16">
        <v>996</v>
      </c>
      <c r="AV1002" s="26">
        <v>386.18349999999998</v>
      </c>
    </row>
    <row r="1003" spans="47:48" x14ac:dyDescent="0.2">
      <c r="AU1003" s="16">
        <v>997</v>
      </c>
      <c r="AV1003" s="26">
        <v>144.62459999999999</v>
      </c>
    </row>
    <row r="1004" spans="47:48" x14ac:dyDescent="0.2">
      <c r="AU1004" s="16">
        <v>998</v>
      </c>
      <c r="AV1004" s="26">
        <v>402.52300000000002</v>
      </c>
    </row>
    <row r="1005" spans="47:48" x14ac:dyDescent="0.2">
      <c r="AU1005" s="16">
        <v>999</v>
      </c>
      <c r="AV1005" s="26">
        <v>475.89640000000003</v>
      </c>
    </row>
    <row r="1006" spans="47:48" x14ac:dyDescent="0.2">
      <c r="AU1006" s="16">
        <v>1000</v>
      </c>
      <c r="AV1006" s="26">
        <v>993.04420000000005</v>
      </c>
    </row>
    <row r="1007" spans="47:48" x14ac:dyDescent="0.2">
      <c r="AU1007" s="16">
        <v>1001</v>
      </c>
      <c r="AV1007" s="26">
        <v>2242.9789000000001</v>
      </c>
    </row>
    <row r="1008" spans="47:48" x14ac:dyDescent="0.2">
      <c r="AU1008" s="16">
        <v>1002</v>
      </c>
      <c r="AV1008" s="26">
        <v>1340.2318</v>
      </c>
    </row>
    <row r="1009" spans="47:48" x14ac:dyDescent="0.2">
      <c r="AU1009" s="16">
        <v>1003</v>
      </c>
      <c r="AV1009" s="26">
        <v>542.28909999999996</v>
      </c>
    </row>
    <row r="1010" spans="47:48" x14ac:dyDescent="0.2">
      <c r="AU1010" s="16">
        <v>1004</v>
      </c>
      <c r="AV1010" s="26">
        <v>610.22739999999999</v>
      </c>
    </row>
    <row r="1011" spans="47:48" x14ac:dyDescent="0.2">
      <c r="AU1011" s="16">
        <v>1005</v>
      </c>
      <c r="AV1011" s="26">
        <v>-1237.2902999999999</v>
      </c>
    </row>
    <row r="1012" spans="47:48" x14ac:dyDescent="0.2">
      <c r="AU1012" s="16">
        <v>1006</v>
      </c>
      <c r="AV1012" s="26">
        <v>-1527.3391999999999</v>
      </c>
    </row>
    <row r="1013" spans="47:48" x14ac:dyDescent="0.2">
      <c r="AU1013" s="16">
        <v>1007</v>
      </c>
      <c r="AV1013" s="26">
        <v>181.2218</v>
      </c>
    </row>
    <row r="1014" spans="47:48" x14ac:dyDescent="0.2">
      <c r="AU1014" s="16">
        <v>1008</v>
      </c>
      <c r="AV1014" s="26">
        <v>1373.5898</v>
      </c>
    </row>
    <row r="1015" spans="47:48" x14ac:dyDescent="0.2">
      <c r="AU1015" s="16">
        <v>1009</v>
      </c>
      <c r="AV1015" s="26">
        <v>-358.46789999999999</v>
      </c>
    </row>
    <row r="1016" spans="47:48" x14ac:dyDescent="0.2">
      <c r="AU1016" s="16">
        <v>1010</v>
      </c>
      <c r="AV1016" s="26">
        <v>806.04970000000003</v>
      </c>
    </row>
    <row r="1017" spans="47:48" x14ac:dyDescent="0.2">
      <c r="AU1017" s="16">
        <v>1011</v>
      </c>
      <c r="AV1017" s="26">
        <v>577.37480000000005</v>
      </c>
    </row>
    <row r="1018" spans="47:48" x14ac:dyDescent="0.2">
      <c r="AU1018" s="16">
        <v>1012</v>
      </c>
      <c r="AV1018" s="26">
        <v>-170.16669999999999</v>
      </c>
    </row>
    <row r="1019" spans="47:48" x14ac:dyDescent="0.2">
      <c r="AU1019" s="16">
        <v>1013</v>
      </c>
      <c r="AV1019" s="26">
        <v>2909.9733000000001</v>
      </c>
    </row>
    <row r="1020" spans="47:48" x14ac:dyDescent="0.2">
      <c r="AU1020" s="16">
        <v>1014</v>
      </c>
      <c r="AV1020" s="26">
        <v>-1029.4719</v>
      </c>
    </row>
    <row r="1021" spans="47:48" x14ac:dyDescent="0.2">
      <c r="AU1021" s="16">
        <v>1015</v>
      </c>
      <c r="AV1021" s="16">
        <v>324.02289999999999</v>
      </c>
    </row>
    <row r="1022" spans="47:48" x14ac:dyDescent="0.2">
      <c r="AU1022" s="16">
        <v>1016</v>
      </c>
      <c r="AV1022" s="16">
        <v>-242.76060000000001</v>
      </c>
    </row>
    <row r="1023" spans="47:48" x14ac:dyDescent="0.2">
      <c r="AU1023" s="16">
        <v>1017</v>
      </c>
      <c r="AV1023" s="16">
        <v>2354.5336000000002</v>
      </c>
    </row>
    <row r="1024" spans="47:48" x14ac:dyDescent="0.2">
      <c r="AU1024" s="16">
        <v>1018</v>
      </c>
      <c r="AV1024" s="16">
        <v>691.3922</v>
      </c>
    </row>
    <row r="1025" spans="47:48" x14ac:dyDescent="0.2">
      <c r="AU1025" s="16">
        <v>1019</v>
      </c>
      <c r="AV1025" s="16">
        <v>415.53989999999999</v>
      </c>
    </row>
    <row r="1026" spans="47:48" x14ac:dyDescent="0.2">
      <c r="AU1026" s="16">
        <v>1020</v>
      </c>
      <c r="AV1026" s="16">
        <v>1359.7982999999999</v>
      </c>
    </row>
    <row r="1027" spans="47:48" x14ac:dyDescent="0.2">
      <c r="AU1027" s="16">
        <v>1021</v>
      </c>
      <c r="AV1027" s="16">
        <v>714.20280000000002</v>
      </c>
    </row>
    <row r="1028" spans="47:48" x14ac:dyDescent="0.2">
      <c r="AU1028" s="16">
        <v>1022</v>
      </c>
      <c r="AV1028" s="16">
        <v>1184.0745999999999</v>
      </c>
    </row>
    <row r="1029" spans="47:48" x14ac:dyDescent="0.2">
      <c r="AU1029" s="16">
        <v>1023</v>
      </c>
      <c r="AV1029" s="16">
        <v>473.1053</v>
      </c>
    </row>
    <row r="1030" spans="47:48" x14ac:dyDescent="0.2">
      <c r="AU1030" s="16">
        <v>1024</v>
      </c>
      <c r="AV1030" s="16">
        <v>934.33569999999997</v>
      </c>
    </row>
    <row r="1031" spans="47:48" x14ac:dyDescent="0.2">
      <c r="AU1031" s="16">
        <v>1025</v>
      </c>
      <c r="AV1031" s="16">
        <v>-913.25649999999996</v>
      </c>
    </row>
    <row r="1032" spans="47:48" x14ac:dyDescent="0.2">
      <c r="AU1032" s="16">
        <v>1026</v>
      </c>
      <c r="AV1032" s="16">
        <v>1036.8563999999999</v>
      </c>
    </row>
    <row r="1033" spans="47:48" x14ac:dyDescent="0.2">
      <c r="AU1033" s="16">
        <v>1027</v>
      </c>
      <c r="AV1033" s="16">
        <v>-1852.4521</v>
      </c>
    </row>
    <row r="1034" spans="47:48" x14ac:dyDescent="0.2">
      <c r="AU1034" s="16">
        <v>1028</v>
      </c>
      <c r="AV1034" s="16">
        <v>-3753.7350000000001</v>
      </c>
    </row>
    <row r="1035" spans="47:48" x14ac:dyDescent="0.2">
      <c r="AU1035" s="16">
        <v>1029</v>
      </c>
      <c r="AV1035" s="16">
        <v>1282.0251000000001</v>
      </c>
    </row>
    <row r="1036" spans="47:48" x14ac:dyDescent="0.2">
      <c r="AU1036" s="16">
        <v>1030</v>
      </c>
      <c r="AV1036" s="16">
        <v>2882.1368000000002</v>
      </c>
    </row>
    <row r="1037" spans="47:48" x14ac:dyDescent="0.2">
      <c r="AU1037" s="16">
        <v>1031</v>
      </c>
      <c r="AV1037" s="16">
        <v>695.99069999999995</v>
      </c>
    </row>
    <row r="1038" spans="47:48" x14ac:dyDescent="0.2">
      <c r="AU1038" s="16">
        <v>1032</v>
      </c>
      <c r="AV1038" s="16">
        <v>117.4038</v>
      </c>
    </row>
    <row r="1039" spans="47:48" x14ac:dyDescent="0.2">
      <c r="AU1039" s="16">
        <v>1033</v>
      </c>
      <c r="AV1039" s="16">
        <v>1565.4070999999999</v>
      </c>
    </row>
    <row r="1040" spans="47:48" x14ac:dyDescent="0.2">
      <c r="AU1040" s="16">
        <v>1034</v>
      </c>
      <c r="AV1040" s="16">
        <v>-7011.5595000000003</v>
      </c>
    </row>
    <row r="1041" spans="47:48" x14ac:dyDescent="0.2">
      <c r="AU1041" s="16">
        <v>1035</v>
      </c>
      <c r="AV1041" s="16">
        <v>-1701.6104</v>
      </c>
    </row>
    <row r="1042" spans="47:48" x14ac:dyDescent="0.2">
      <c r="AU1042" s="16">
        <v>1036</v>
      </c>
      <c r="AV1042" s="16">
        <v>-440.4631</v>
      </c>
    </row>
    <row r="1043" spans="47:48" x14ac:dyDescent="0.2">
      <c r="AU1043" s="16">
        <v>1037</v>
      </c>
      <c r="AV1043" s="16">
        <v>17.786999999999999</v>
      </c>
    </row>
    <row r="1044" spans="47:48" x14ac:dyDescent="0.2">
      <c r="AU1044" s="16">
        <v>1038</v>
      </c>
      <c r="AV1044" s="16">
        <v>907.4434</v>
      </c>
    </row>
    <row r="1045" spans="47:48" x14ac:dyDescent="0.2">
      <c r="AU1045" s="16">
        <v>1039</v>
      </c>
      <c r="AV1045" s="16">
        <v>-770.14710000000002</v>
      </c>
    </row>
    <row r="1046" spans="47:48" x14ac:dyDescent="0.2">
      <c r="AU1046" s="16">
        <v>1040</v>
      </c>
      <c r="AV1046" s="16">
        <v>-1183.4281000000001</v>
      </c>
    </row>
    <row r="1047" spans="47:48" x14ac:dyDescent="0.2">
      <c r="AU1047" s="16">
        <v>1041</v>
      </c>
      <c r="AV1047" s="16">
        <v>1242.9302</v>
      </c>
    </row>
    <row r="1048" spans="47:48" x14ac:dyDescent="0.2">
      <c r="AU1048" s="16">
        <v>1042</v>
      </c>
      <c r="AV1048" s="16">
        <v>-4415.7479000000003</v>
      </c>
    </row>
    <row r="1049" spans="47:48" x14ac:dyDescent="0.2">
      <c r="AU1049" s="16">
        <v>1043</v>
      </c>
      <c r="AV1049" s="16">
        <v>741.51819999999998</v>
      </c>
    </row>
    <row r="1050" spans="47:48" x14ac:dyDescent="0.2">
      <c r="AU1050" s="16">
        <v>1044</v>
      </c>
      <c r="AV1050" s="16">
        <v>-1751.5437999999999</v>
      </c>
    </row>
    <row r="1051" spans="47:48" x14ac:dyDescent="0.2">
      <c r="AU1051" s="16">
        <v>1045</v>
      </c>
      <c r="AV1051" s="16">
        <v>997.78679999999997</v>
      </c>
    </row>
    <row r="1052" spans="47:48" x14ac:dyDescent="0.2">
      <c r="AU1052" s="16">
        <v>1046</v>
      </c>
      <c r="AV1052" s="16">
        <v>3728.0021999999999</v>
      </c>
    </row>
    <row r="1053" spans="47:48" x14ac:dyDescent="0.2">
      <c r="AU1053" s="16">
        <v>1047</v>
      </c>
      <c r="AV1053" s="16">
        <v>-3808.2876999999999</v>
      </c>
    </row>
    <row r="1054" spans="47:48" x14ac:dyDescent="0.2">
      <c r="AU1054" s="16">
        <v>1048</v>
      </c>
      <c r="AV1054" s="16">
        <v>-1556.6261999999999</v>
      </c>
    </row>
    <row r="1055" spans="47:48" x14ac:dyDescent="0.2">
      <c r="AU1055" s="16">
        <v>1049</v>
      </c>
      <c r="AV1055" s="16">
        <v>-512.69209999999998</v>
      </c>
    </row>
    <row r="1056" spans="47:48" x14ac:dyDescent="0.2">
      <c r="AU1056" s="16">
        <v>1050</v>
      </c>
      <c r="AV1056" s="16">
        <v>612.44000000000005</v>
      </c>
    </row>
    <row r="1057" spans="47:48" x14ac:dyDescent="0.2">
      <c r="AU1057" s="16">
        <v>1051</v>
      </c>
      <c r="AV1057" s="16">
        <v>784.42070000000001</v>
      </c>
    </row>
    <row r="1058" spans="47:48" x14ac:dyDescent="0.2">
      <c r="AU1058" s="16">
        <v>1052</v>
      </c>
      <c r="AV1058" s="16">
        <v>740.63480000000004</v>
      </c>
    </row>
    <row r="1059" spans="47:48" x14ac:dyDescent="0.2">
      <c r="AU1059" s="16">
        <v>1053</v>
      </c>
      <c r="AV1059" s="16">
        <v>404.77350000000001</v>
      </c>
    </row>
    <row r="1060" spans="47:48" x14ac:dyDescent="0.2">
      <c r="AU1060" s="16">
        <v>1054</v>
      </c>
      <c r="AV1060" s="16">
        <v>-2670.11</v>
      </c>
    </row>
    <row r="1061" spans="47:48" x14ac:dyDescent="0.2">
      <c r="AU1061" s="16">
        <v>1055</v>
      </c>
      <c r="AV1061" s="16">
        <v>-439.94459999999998</v>
      </c>
    </row>
    <row r="1062" spans="47:48" x14ac:dyDescent="0.2">
      <c r="AU1062" s="16">
        <v>1056</v>
      </c>
      <c r="AV1062" s="16">
        <v>-1580.9785999999999</v>
      </c>
    </row>
    <row r="1063" spans="47:48" x14ac:dyDescent="0.2">
      <c r="AU1063" s="16">
        <v>1057</v>
      </c>
      <c r="AV1063" s="16">
        <v>800.85320000000002</v>
      </c>
    </row>
    <row r="1064" spans="47:48" x14ac:dyDescent="0.2">
      <c r="AU1064" s="16">
        <v>1058</v>
      </c>
      <c r="AV1064" s="16">
        <v>-144.60130000000001</v>
      </c>
    </row>
    <row r="1065" spans="47:48" x14ac:dyDescent="0.2">
      <c r="AU1065" s="16">
        <v>1059</v>
      </c>
      <c r="AV1065" s="16">
        <v>2149.6795999999999</v>
      </c>
    </row>
    <row r="1066" spans="47:48" x14ac:dyDescent="0.2">
      <c r="AU1066" s="16">
        <v>1060</v>
      </c>
      <c r="AV1066" s="16">
        <v>497.48590000000002</v>
      </c>
    </row>
    <row r="1067" spans="47:48" x14ac:dyDescent="0.2">
      <c r="AU1067" s="16">
        <v>1061</v>
      </c>
      <c r="AV1067" s="16">
        <v>2315.9029</v>
      </c>
    </row>
    <row r="1068" spans="47:48" x14ac:dyDescent="0.2">
      <c r="AU1068" s="16">
        <v>1062</v>
      </c>
      <c r="AV1068" s="16">
        <v>1383.0174</v>
      </c>
    </row>
    <row r="1069" spans="47:48" x14ac:dyDescent="0.2">
      <c r="AU1069" s="16">
        <v>1063</v>
      </c>
      <c r="AV1069" s="16">
        <v>85.568899999999999</v>
      </c>
    </row>
    <row r="1070" spans="47:48" x14ac:dyDescent="0.2">
      <c r="AU1070" s="16">
        <v>1064</v>
      </c>
      <c r="AV1070" s="16">
        <v>-675.99940000000004</v>
      </c>
    </row>
    <row r="1071" spans="47:48" x14ac:dyDescent="0.2">
      <c r="AU1071" s="16">
        <v>1065</v>
      </c>
      <c r="AV1071" s="16">
        <v>-263.68380000000002</v>
      </c>
    </row>
    <row r="1072" spans="47:48" x14ac:dyDescent="0.2">
      <c r="AU1072" s="16">
        <v>1066</v>
      </c>
      <c r="AV1072" s="16">
        <v>404.36380000000003</v>
      </c>
    </row>
    <row r="1073" spans="47:48" x14ac:dyDescent="0.2">
      <c r="AU1073" s="16">
        <v>1067</v>
      </c>
      <c r="AV1073" s="16">
        <v>-262.57749999999999</v>
      </c>
    </row>
    <row r="1074" spans="47:48" x14ac:dyDescent="0.2">
      <c r="AU1074" s="16">
        <v>1068</v>
      </c>
      <c r="AV1074" s="16">
        <v>-806.70249999999999</v>
      </c>
    </row>
    <row r="1075" spans="47:48" x14ac:dyDescent="0.2">
      <c r="AU1075" s="16">
        <v>1069</v>
      </c>
      <c r="AV1075" s="16">
        <v>-883.76710000000003</v>
      </c>
    </row>
    <row r="1076" spans="47:48" x14ac:dyDescent="0.2">
      <c r="AU1076" s="16">
        <v>1070</v>
      </c>
      <c r="AV1076" s="16">
        <v>270.02140000000003</v>
      </c>
    </row>
    <row r="1077" spans="47:48" x14ac:dyDescent="0.2">
      <c r="AU1077" s="16">
        <v>1071</v>
      </c>
      <c r="AV1077" s="16">
        <v>-2687.9470000000001</v>
      </c>
    </row>
    <row r="1078" spans="47:48" x14ac:dyDescent="0.2">
      <c r="AU1078" s="16">
        <v>1072</v>
      </c>
      <c r="AV1078" s="16">
        <v>323.7944</v>
      </c>
    </row>
    <row r="1079" spans="47:48" x14ac:dyDescent="0.2">
      <c r="AU1079" s="16">
        <v>1073</v>
      </c>
      <c r="AV1079" s="16">
        <v>1636.6736000000001</v>
      </c>
    </row>
    <row r="1080" spans="47:48" x14ac:dyDescent="0.2">
      <c r="AU1080" s="16">
        <v>1074</v>
      </c>
      <c r="AV1080" s="16">
        <v>-1857.1503</v>
      </c>
    </row>
    <row r="1081" spans="47:48" x14ac:dyDescent="0.2">
      <c r="AU1081" s="16">
        <v>1075</v>
      </c>
      <c r="AV1081" s="16">
        <v>-3872.0064000000002</v>
      </c>
    </row>
    <row r="1082" spans="47:48" x14ac:dyDescent="0.2">
      <c r="AU1082" s="16">
        <v>1076</v>
      </c>
      <c r="AV1082" s="16">
        <v>-4865.6670000000004</v>
      </c>
    </row>
    <row r="1083" spans="47:48" x14ac:dyDescent="0.2">
      <c r="AU1083" s="16">
        <v>1077</v>
      </c>
      <c r="AV1083" s="16">
        <v>1224.0614</v>
      </c>
    </row>
    <row r="1084" spans="47:48" x14ac:dyDescent="0.2">
      <c r="AU1084" s="16">
        <v>1078</v>
      </c>
      <c r="AV1084" s="16">
        <v>790.76549999999997</v>
      </c>
    </row>
    <row r="1085" spans="47:48" x14ac:dyDescent="0.2">
      <c r="AU1085" s="16">
        <v>1079</v>
      </c>
      <c r="AV1085" s="16">
        <v>295.36759999999998</v>
      </c>
    </row>
    <row r="1086" spans="47:48" x14ac:dyDescent="0.2">
      <c r="AU1086" s="16">
        <v>1080</v>
      </c>
      <c r="AV1086" s="16">
        <v>-3393.4252999999999</v>
      </c>
    </row>
    <row r="1087" spans="47:48" x14ac:dyDescent="0.2">
      <c r="AU1087" s="16">
        <v>1081</v>
      </c>
      <c r="AV1087" s="16">
        <v>688.654</v>
      </c>
    </row>
    <row r="1088" spans="47:48" x14ac:dyDescent="0.2">
      <c r="AU1088" s="16">
        <v>1082</v>
      </c>
      <c r="AV1088" s="16">
        <v>-1373.3235</v>
      </c>
    </row>
    <row r="1089" spans="47:48" x14ac:dyDescent="0.2">
      <c r="AU1089" s="16">
        <v>1083</v>
      </c>
      <c r="AV1089" s="16">
        <v>-886.90329999999994</v>
      </c>
    </row>
    <row r="1090" spans="47:48" x14ac:dyDescent="0.2">
      <c r="AU1090" s="16">
        <v>1084</v>
      </c>
      <c r="AV1090" s="16">
        <v>-211.65979999999999</v>
      </c>
    </row>
    <row r="1091" spans="47:48" x14ac:dyDescent="0.2">
      <c r="AU1091" s="16">
        <v>1085</v>
      </c>
      <c r="AV1091" s="16">
        <v>-998.81629999999996</v>
      </c>
    </row>
    <row r="1092" spans="47:48" x14ac:dyDescent="0.2">
      <c r="AU1092" s="16">
        <v>1086</v>
      </c>
      <c r="AV1092" s="16">
        <v>414.95479999999998</v>
      </c>
    </row>
    <row r="1093" spans="47:48" x14ac:dyDescent="0.2">
      <c r="AU1093" s="16">
        <v>1087</v>
      </c>
      <c r="AV1093" s="16">
        <v>1044.8435999999999</v>
      </c>
    </row>
    <row r="1094" spans="47:48" x14ac:dyDescent="0.2">
      <c r="AU1094" s="16">
        <v>1088</v>
      </c>
      <c r="AV1094" s="16">
        <v>617.23040000000003</v>
      </c>
    </row>
    <row r="1095" spans="47:48" x14ac:dyDescent="0.2">
      <c r="AU1095" s="16">
        <v>1089</v>
      </c>
      <c r="AV1095" s="16">
        <v>-2005.1574000000001</v>
      </c>
    </row>
    <row r="1096" spans="47:48" x14ac:dyDescent="0.2">
      <c r="AU1096" s="16">
        <v>1090</v>
      </c>
      <c r="AV1096" s="16">
        <v>32.341700000000003</v>
      </c>
    </row>
    <row r="1097" spans="47:48" x14ac:dyDescent="0.2">
      <c r="AU1097" s="16">
        <v>1091</v>
      </c>
      <c r="AV1097" s="16">
        <v>3361.9904000000001</v>
      </c>
    </row>
    <row r="1098" spans="47:48" x14ac:dyDescent="0.2">
      <c r="AU1098" s="16">
        <v>1092</v>
      </c>
      <c r="AV1098" s="16">
        <v>1215.5735</v>
      </c>
    </row>
    <row r="1099" spans="47:48" x14ac:dyDescent="0.2">
      <c r="AU1099" s="16">
        <v>1093</v>
      </c>
      <c r="AV1099" s="16">
        <v>-2746.7035000000001</v>
      </c>
    </row>
    <row r="1100" spans="47:48" x14ac:dyDescent="0.2">
      <c r="AU1100" s="16">
        <v>1094</v>
      </c>
      <c r="AV1100" s="16">
        <v>367.22070000000002</v>
      </c>
    </row>
    <row r="1101" spans="47:48" x14ac:dyDescent="0.2">
      <c r="AU1101" s="16">
        <v>1095</v>
      </c>
      <c r="AV1101" s="16">
        <v>-27.390699999999999</v>
      </c>
    </row>
    <row r="1102" spans="47:48" x14ac:dyDescent="0.2">
      <c r="AU1102" s="16">
        <v>1096</v>
      </c>
      <c r="AV1102" s="16">
        <v>965.0625</v>
      </c>
    </row>
    <row r="1103" spans="47:48" x14ac:dyDescent="0.2">
      <c r="AU1103" s="16">
        <v>1097</v>
      </c>
      <c r="AV1103" s="16">
        <v>1113.6936000000001</v>
      </c>
    </row>
    <row r="1104" spans="47:48" x14ac:dyDescent="0.2">
      <c r="AU1104" s="16">
        <v>1098</v>
      </c>
      <c r="AV1104" s="16">
        <v>-1359.1604</v>
      </c>
    </row>
    <row r="1105" spans="47:48" x14ac:dyDescent="0.2">
      <c r="AU1105" s="16">
        <v>1099</v>
      </c>
      <c r="AV1105" s="16">
        <v>3893.4764</v>
      </c>
    </row>
    <row r="1106" spans="47:48" x14ac:dyDescent="0.2">
      <c r="AU1106" s="16">
        <v>1100</v>
      </c>
      <c r="AV1106" s="16">
        <v>636.15060000000005</v>
      </c>
    </row>
    <row r="1107" spans="47:48" x14ac:dyDescent="0.2">
      <c r="AU1107" s="16">
        <v>1101</v>
      </c>
      <c r="AV1107" s="16">
        <v>1822.1085</v>
      </c>
    </row>
    <row r="1108" spans="47:48" x14ac:dyDescent="0.2">
      <c r="AU1108" s="16">
        <v>1102</v>
      </c>
      <c r="AV1108" s="16">
        <v>519.97450000000003</v>
      </c>
    </row>
    <row r="1109" spans="47:48" x14ac:dyDescent="0.2">
      <c r="AU1109" s="16">
        <v>1103</v>
      </c>
      <c r="AV1109" s="16">
        <v>-1151.4496999999999</v>
      </c>
    </row>
    <row r="1110" spans="47:48" x14ac:dyDescent="0.2">
      <c r="AU1110" s="16">
        <v>1104</v>
      </c>
      <c r="AV1110" s="16">
        <v>3288.7946000000002</v>
      </c>
    </row>
    <row r="1111" spans="47:48" x14ac:dyDescent="0.2">
      <c r="AU1111" s="16">
        <v>1105</v>
      </c>
      <c r="AV1111" s="16">
        <v>-2793.1754999999998</v>
      </c>
    </row>
    <row r="1112" spans="47:48" x14ac:dyDescent="0.2">
      <c r="AU1112" s="16">
        <v>1106</v>
      </c>
      <c r="AV1112" s="16">
        <v>-3974.2017999999998</v>
      </c>
    </row>
    <row r="1113" spans="47:48" x14ac:dyDescent="0.2">
      <c r="AU1113" s="16">
        <v>1107</v>
      </c>
      <c r="AV1113" s="16">
        <v>-1670.9066</v>
      </c>
    </row>
    <row r="1114" spans="47:48" x14ac:dyDescent="0.2">
      <c r="AU1114" s="16">
        <v>1108</v>
      </c>
      <c r="AV1114" s="16">
        <v>676.97040000000004</v>
      </c>
    </row>
    <row r="1115" spans="47:48" x14ac:dyDescent="0.2">
      <c r="AU1115" s="16">
        <v>1109</v>
      </c>
      <c r="AV1115" s="16">
        <v>-1022.629</v>
      </c>
    </row>
    <row r="1116" spans="47:48" x14ac:dyDescent="0.2">
      <c r="AU1116" s="16">
        <v>1110</v>
      </c>
      <c r="AV1116" s="16">
        <v>1766.0102999999999</v>
      </c>
    </row>
    <row r="1117" spans="47:48" x14ac:dyDescent="0.2">
      <c r="AU1117" s="16">
        <v>1111</v>
      </c>
      <c r="AV1117" s="16">
        <v>2795.5317</v>
      </c>
    </row>
    <row r="1118" spans="47:48" x14ac:dyDescent="0.2">
      <c r="AU1118" s="16">
        <v>1112</v>
      </c>
      <c r="AV1118" s="16">
        <v>782.01990000000001</v>
      </c>
    </row>
    <row r="1119" spans="47:48" x14ac:dyDescent="0.2">
      <c r="AU1119" s="16">
        <v>1113</v>
      </c>
      <c r="AV1119" s="16">
        <v>1005.2569</v>
      </c>
    </row>
    <row r="1120" spans="47:48" x14ac:dyDescent="0.2">
      <c r="AU1120" s="16">
        <v>1114</v>
      </c>
      <c r="AV1120" s="16">
        <v>-1536.1187</v>
      </c>
    </row>
    <row r="1121" spans="47:48" x14ac:dyDescent="0.2">
      <c r="AU1121" s="16">
        <v>1115</v>
      </c>
      <c r="AV1121" s="16">
        <v>-129.547</v>
      </c>
    </row>
    <row r="1122" spans="47:48" x14ac:dyDescent="0.2">
      <c r="AU1122" s="16">
        <v>1116</v>
      </c>
      <c r="AV1122" s="16">
        <v>682.08100000000002</v>
      </c>
    </row>
    <row r="1123" spans="47:48" x14ac:dyDescent="0.2">
      <c r="AU1123" s="16">
        <v>1117</v>
      </c>
      <c r="AV1123" s="16">
        <v>3532.2682</v>
      </c>
    </row>
    <row r="1124" spans="47:48" x14ac:dyDescent="0.2">
      <c r="AU1124" s="16">
        <v>1118</v>
      </c>
      <c r="AV1124" s="16">
        <v>2519.7982999999999</v>
      </c>
    </row>
    <row r="1125" spans="47:48" x14ac:dyDescent="0.2">
      <c r="AU1125" s="16">
        <v>1119</v>
      </c>
      <c r="AV1125" s="16">
        <v>720.923</v>
      </c>
    </row>
    <row r="1126" spans="47:48" x14ac:dyDescent="0.2">
      <c r="AU1126" s="16">
        <v>1120</v>
      </c>
      <c r="AV1126" s="16">
        <v>-101.148</v>
      </c>
    </row>
    <row r="1127" spans="47:48" x14ac:dyDescent="0.2">
      <c r="AU1127" s="16">
        <v>1121</v>
      </c>
      <c r="AV1127" s="16">
        <v>388.03339999999997</v>
      </c>
    </row>
    <row r="1128" spans="47:48" x14ac:dyDescent="0.2">
      <c r="AU1128" s="16">
        <v>1122</v>
      </c>
      <c r="AV1128" s="16">
        <v>1908.6129000000001</v>
      </c>
    </row>
    <row r="1129" spans="47:48" x14ac:dyDescent="0.2">
      <c r="AU1129" s="16">
        <v>1123</v>
      </c>
      <c r="AV1129" s="16">
        <v>628.60889999999995</v>
      </c>
    </row>
    <row r="1130" spans="47:48" x14ac:dyDescent="0.2">
      <c r="AU1130" s="16">
        <v>1124</v>
      </c>
      <c r="AV1130" s="16">
        <v>-1392.251</v>
      </c>
    </row>
    <row r="1131" spans="47:48" x14ac:dyDescent="0.2">
      <c r="AU1131" s="16">
        <v>1125</v>
      </c>
      <c r="AV1131" s="16">
        <v>570.38649999999996</v>
      </c>
    </row>
    <row r="1132" spans="47:48" x14ac:dyDescent="0.2">
      <c r="AU1132" s="16">
        <v>1126</v>
      </c>
      <c r="AV1132" s="16">
        <v>588.99450000000002</v>
      </c>
    </row>
    <row r="1133" spans="47:48" x14ac:dyDescent="0.2">
      <c r="AU1133" s="16">
        <v>1127</v>
      </c>
      <c r="AV1133" s="16">
        <v>813.48149999999998</v>
      </c>
    </row>
    <row r="1134" spans="47:48" x14ac:dyDescent="0.2">
      <c r="AU1134" s="16">
        <v>1128</v>
      </c>
      <c r="AV1134" s="16">
        <v>-40.936599999999999</v>
      </c>
    </row>
    <row r="1135" spans="47:48" x14ac:dyDescent="0.2">
      <c r="AU1135" s="16">
        <v>1129</v>
      </c>
      <c r="AV1135" s="16">
        <v>1660.4707000000001</v>
      </c>
    </row>
    <row r="1136" spans="47:48" x14ac:dyDescent="0.2">
      <c r="AU1136" s="16">
        <v>1130</v>
      </c>
      <c r="AV1136" s="16">
        <v>-381.51409999999998</v>
      </c>
    </row>
    <row r="1137" spans="47:48" x14ac:dyDescent="0.2">
      <c r="AU1137" s="16">
        <v>1131</v>
      </c>
      <c r="AV1137" s="16">
        <v>1759.0582999999999</v>
      </c>
    </row>
    <row r="1138" spans="47:48" x14ac:dyDescent="0.2">
      <c r="AU1138" s="16">
        <v>1132</v>
      </c>
      <c r="AV1138" s="16">
        <v>-1435.9554000000001</v>
      </c>
    </row>
    <row r="1139" spans="47:48" x14ac:dyDescent="0.2">
      <c r="AU1139" s="16">
        <v>1133</v>
      </c>
      <c r="AV1139" s="16">
        <v>3128.8553999999999</v>
      </c>
    </row>
    <row r="1140" spans="47:48" x14ac:dyDescent="0.2">
      <c r="AU1140" s="16">
        <v>1134</v>
      </c>
      <c r="AV1140" s="16">
        <v>1782.5197000000001</v>
      </c>
    </row>
    <row r="1141" spans="47:48" x14ac:dyDescent="0.2">
      <c r="AU1141" s="16">
        <v>1135</v>
      </c>
      <c r="AV1141" s="16">
        <v>1214.8045</v>
      </c>
    </row>
    <row r="1142" spans="47:48" x14ac:dyDescent="0.2">
      <c r="AU1142" s="16">
        <v>1136</v>
      </c>
      <c r="AV1142" s="16">
        <v>273.39370000000002</v>
      </c>
    </row>
    <row r="1143" spans="47:48" x14ac:dyDescent="0.2">
      <c r="AU1143" s="16">
        <v>1137</v>
      </c>
      <c r="AV1143" s="16">
        <v>451.0249</v>
      </c>
    </row>
    <row r="1144" spans="47:48" x14ac:dyDescent="0.2">
      <c r="AU1144" s="16">
        <v>1138</v>
      </c>
      <c r="AV1144" s="16">
        <v>-1577.3498999999999</v>
      </c>
    </row>
    <row r="1145" spans="47:48" x14ac:dyDescent="0.2">
      <c r="AU1145" s="16">
        <v>1139</v>
      </c>
      <c r="AV1145" s="16">
        <v>-1447.5606</v>
      </c>
    </row>
    <row r="1146" spans="47:48" x14ac:dyDescent="0.2">
      <c r="AU1146" s="16">
        <v>1140</v>
      </c>
      <c r="AV1146" s="16">
        <v>829.84230000000002</v>
      </c>
    </row>
    <row r="1147" spans="47:48" x14ac:dyDescent="0.2">
      <c r="AU1147" s="16">
        <v>1141</v>
      </c>
      <c r="AV1147" s="16">
        <v>-317.03739999999999</v>
      </c>
    </row>
    <row r="1148" spans="47:48" x14ac:dyDescent="0.2">
      <c r="AU1148" s="16">
        <v>1142</v>
      </c>
      <c r="AV1148" s="16">
        <v>-4974.6508000000003</v>
      </c>
    </row>
    <row r="1149" spans="47:48" x14ac:dyDescent="0.2">
      <c r="AU1149" s="16">
        <v>1143</v>
      </c>
      <c r="AV1149" s="16">
        <v>229.5172</v>
      </c>
    </row>
    <row r="1150" spans="47:48" x14ac:dyDescent="0.2">
      <c r="AU1150" s="16">
        <v>1144</v>
      </c>
      <c r="AV1150" s="16">
        <v>98.048599999999993</v>
      </c>
    </row>
    <row r="1151" spans="47:48" x14ac:dyDescent="0.2">
      <c r="AU1151" s="16">
        <v>1145</v>
      </c>
      <c r="AV1151" s="16">
        <v>2484.4376999999999</v>
      </c>
    </row>
    <row r="1152" spans="47:48" x14ac:dyDescent="0.2">
      <c r="AU1152" s="16">
        <v>1146</v>
      </c>
      <c r="AV1152" s="16">
        <v>338.20280000000002</v>
      </c>
    </row>
    <row r="1153" spans="47:48" x14ac:dyDescent="0.2">
      <c r="AU1153" s="16">
        <v>1147</v>
      </c>
      <c r="AV1153" s="16">
        <v>589.83090000000004</v>
      </c>
    </row>
    <row r="1154" spans="47:48" x14ac:dyDescent="0.2">
      <c r="AU1154" s="16">
        <v>1148</v>
      </c>
      <c r="AV1154" s="16">
        <v>-834.81380000000001</v>
      </c>
    </row>
    <row r="1155" spans="47:48" x14ac:dyDescent="0.2">
      <c r="AU1155" s="16">
        <v>1149</v>
      </c>
      <c r="AV1155" s="16">
        <v>-578.32150000000001</v>
      </c>
    </row>
    <row r="1156" spans="47:48" x14ac:dyDescent="0.2">
      <c r="AU1156" s="16">
        <v>1150</v>
      </c>
      <c r="AV1156" s="16">
        <v>240.24789999999999</v>
      </c>
    </row>
    <row r="1157" spans="47:48" x14ac:dyDescent="0.2">
      <c r="AU1157" s="16">
        <v>1151</v>
      </c>
      <c r="AV1157" s="16">
        <v>629.88909999999998</v>
      </c>
    </row>
    <row r="1158" spans="47:48" x14ac:dyDescent="0.2">
      <c r="AU1158" s="16">
        <v>1152</v>
      </c>
      <c r="AV1158" s="16">
        <v>273.59690000000001</v>
      </c>
    </row>
    <row r="1159" spans="47:48" x14ac:dyDescent="0.2">
      <c r="AU1159" s="16">
        <v>1153</v>
      </c>
      <c r="AV1159" s="16">
        <v>2273.4578999999999</v>
      </c>
    </row>
    <row r="1160" spans="47:48" x14ac:dyDescent="0.2">
      <c r="AU1160" s="16">
        <v>1154</v>
      </c>
      <c r="AV1160" s="16">
        <v>-3107.7260000000001</v>
      </c>
    </row>
    <row r="1161" spans="47:48" x14ac:dyDescent="0.2">
      <c r="AU1161" s="16">
        <v>1155</v>
      </c>
      <c r="AV1161" s="16">
        <v>75.6708</v>
      </c>
    </row>
    <row r="1162" spans="47:48" x14ac:dyDescent="0.2">
      <c r="AU1162" s="16">
        <v>1156</v>
      </c>
      <c r="AV1162" s="16">
        <v>412.60860000000002</v>
      </c>
    </row>
    <row r="1163" spans="47:48" x14ac:dyDescent="0.2">
      <c r="AU1163" s="16">
        <v>1157</v>
      </c>
      <c r="AV1163" s="16">
        <v>401.10129999999998</v>
      </c>
    </row>
    <row r="1164" spans="47:48" x14ac:dyDescent="0.2">
      <c r="AU1164" s="16">
        <v>1158</v>
      </c>
      <c r="AV1164" s="16">
        <v>-3033.6350000000002</v>
      </c>
    </row>
    <row r="1165" spans="47:48" x14ac:dyDescent="0.2">
      <c r="AU1165" s="16">
        <v>1159</v>
      </c>
      <c r="AV1165" s="16">
        <v>2850.9699000000001</v>
      </c>
    </row>
    <row r="1166" spans="47:48" x14ac:dyDescent="0.2">
      <c r="AU1166" s="16">
        <v>1160</v>
      </c>
      <c r="AV1166" s="16">
        <v>648.45839999999998</v>
      </c>
    </row>
    <row r="1167" spans="47:48" x14ac:dyDescent="0.2">
      <c r="AU1167" s="16">
        <v>1161</v>
      </c>
      <c r="AV1167" s="16">
        <v>2210.5646999999999</v>
      </c>
    </row>
    <row r="1168" spans="47:48" x14ac:dyDescent="0.2">
      <c r="AU1168" s="16">
        <v>1162</v>
      </c>
      <c r="AV1168" s="16">
        <v>138.5761</v>
      </c>
    </row>
    <row r="1169" spans="47:48" x14ac:dyDescent="0.2">
      <c r="AU1169" s="16">
        <v>1163</v>
      </c>
      <c r="AV1169" s="16">
        <v>-5410.7866999999997</v>
      </c>
    </row>
    <row r="1170" spans="47:48" x14ac:dyDescent="0.2">
      <c r="AU1170" s="16">
        <v>1164</v>
      </c>
      <c r="AV1170" s="16">
        <v>-939.17219999999998</v>
      </c>
    </row>
    <row r="1171" spans="47:48" x14ac:dyDescent="0.2">
      <c r="AU1171" s="16">
        <v>1165</v>
      </c>
      <c r="AV1171" s="16">
        <v>578.48299999999995</v>
      </c>
    </row>
    <row r="1172" spans="47:48" x14ac:dyDescent="0.2">
      <c r="AU1172" s="16">
        <v>1166</v>
      </c>
      <c r="AV1172" s="16">
        <v>735.62760000000003</v>
      </c>
    </row>
    <row r="1173" spans="47:48" x14ac:dyDescent="0.2">
      <c r="AU1173" s="16">
        <v>1167</v>
      </c>
      <c r="AV1173" s="16">
        <v>-548.33489999999995</v>
      </c>
    </row>
    <row r="1174" spans="47:48" x14ac:dyDescent="0.2">
      <c r="AU1174" s="16">
        <v>1168</v>
      </c>
      <c r="AV1174" s="16">
        <v>-4707.2646000000004</v>
      </c>
    </row>
    <row r="1175" spans="47:48" x14ac:dyDescent="0.2">
      <c r="AU1175" s="16">
        <v>1169</v>
      </c>
      <c r="AV1175" s="16">
        <v>-1541.0293999999999</v>
      </c>
    </row>
    <row r="1176" spans="47:48" x14ac:dyDescent="0.2">
      <c r="AU1176" s="16">
        <v>1170</v>
      </c>
      <c r="AV1176" s="16">
        <v>-857.57119999999998</v>
      </c>
    </row>
    <row r="1177" spans="47:48" x14ac:dyDescent="0.2">
      <c r="AU1177" s="16">
        <v>1171</v>
      </c>
      <c r="AV1177" s="16">
        <v>-208.3766</v>
      </c>
    </row>
    <row r="1178" spans="47:48" x14ac:dyDescent="0.2">
      <c r="AU1178" s="16">
        <v>1172</v>
      </c>
      <c r="AV1178" s="16">
        <v>-1064.7765999999999</v>
      </c>
    </row>
    <row r="1179" spans="47:48" x14ac:dyDescent="0.2">
      <c r="AU1179" s="16">
        <v>1173</v>
      </c>
      <c r="AV1179" s="16">
        <v>-759.94240000000002</v>
      </c>
    </row>
    <row r="1180" spans="47:48" x14ac:dyDescent="0.2">
      <c r="AU1180" s="16">
        <v>1174</v>
      </c>
      <c r="AV1180" s="16">
        <v>2090.5560999999998</v>
      </c>
    </row>
    <row r="1181" spans="47:48" x14ac:dyDescent="0.2">
      <c r="AU1181" s="16">
        <v>1175</v>
      </c>
      <c r="AV1181" s="16">
        <v>2094.6936000000001</v>
      </c>
    </row>
    <row r="1182" spans="47:48" x14ac:dyDescent="0.2">
      <c r="AU1182" s="16">
        <v>1176</v>
      </c>
      <c r="AV1182" s="16">
        <v>-2430.4072000000001</v>
      </c>
    </row>
    <row r="1183" spans="47:48" x14ac:dyDescent="0.2">
      <c r="AU1183" s="16">
        <v>1177</v>
      </c>
      <c r="AV1183" s="16">
        <v>-3928.3742000000002</v>
      </c>
    </row>
    <row r="1184" spans="47:48" x14ac:dyDescent="0.2">
      <c r="AU1184" s="16">
        <v>1178</v>
      </c>
      <c r="AV1184" s="16">
        <v>-523.10839999999996</v>
      </c>
    </row>
    <row r="1185" spans="47:48" x14ac:dyDescent="0.2">
      <c r="AU1185" s="16">
        <v>1179</v>
      </c>
      <c r="AV1185" s="16">
        <v>-109.2585</v>
      </c>
    </row>
    <row r="1186" spans="47:48" x14ac:dyDescent="0.2">
      <c r="AU1186" s="16">
        <v>1180</v>
      </c>
      <c r="AV1186" s="16">
        <v>391.8057</v>
      </c>
    </row>
    <row r="1187" spans="47:48" x14ac:dyDescent="0.2">
      <c r="AU1187" s="16">
        <v>1181</v>
      </c>
      <c r="AV1187" s="16">
        <v>645.4579</v>
      </c>
    </row>
    <row r="1188" spans="47:48" x14ac:dyDescent="0.2">
      <c r="AU1188" s="16">
        <v>1182</v>
      </c>
      <c r="AV1188" s="16">
        <v>-4843.8005999999996</v>
      </c>
    </row>
    <row r="1189" spans="47:48" x14ac:dyDescent="0.2">
      <c r="AU1189" s="16">
        <v>1183</v>
      </c>
      <c r="AV1189" s="16">
        <v>-874.09569999999997</v>
      </c>
    </row>
    <row r="1190" spans="47:48" x14ac:dyDescent="0.2">
      <c r="AU1190" s="16">
        <v>1184</v>
      </c>
      <c r="AV1190" s="16">
        <v>387.32659999999998</v>
      </c>
    </row>
    <row r="1191" spans="47:48" x14ac:dyDescent="0.2">
      <c r="AU1191" s="16">
        <v>1185</v>
      </c>
      <c r="AV1191" s="16">
        <v>-1133.8422</v>
      </c>
    </row>
    <row r="1192" spans="47:48" x14ac:dyDescent="0.2">
      <c r="AU1192" s="16">
        <v>1186</v>
      </c>
      <c r="AV1192" s="16">
        <v>506.30759999999998</v>
      </c>
    </row>
    <row r="1193" spans="47:48" x14ac:dyDescent="0.2">
      <c r="AU1193" s="16">
        <v>1187</v>
      </c>
      <c r="AV1193" s="16">
        <v>-1304.9277999999999</v>
      </c>
    </row>
    <row r="1194" spans="47:48" x14ac:dyDescent="0.2">
      <c r="AU1194" s="16">
        <v>1188</v>
      </c>
      <c r="AV1194" s="16">
        <v>61.304699999999997</v>
      </c>
    </row>
    <row r="1195" spans="47:48" x14ac:dyDescent="0.2">
      <c r="AU1195" s="16">
        <v>1189</v>
      </c>
      <c r="AV1195" s="16">
        <v>996.39490000000001</v>
      </c>
    </row>
    <row r="1196" spans="47:48" x14ac:dyDescent="0.2">
      <c r="AU1196" s="16">
        <v>1190</v>
      </c>
      <c r="AV1196" s="16">
        <v>4095.7478999999998</v>
      </c>
    </row>
    <row r="1197" spans="47:48" x14ac:dyDescent="0.2">
      <c r="AU1197" s="16">
        <v>1191</v>
      </c>
      <c r="AV1197" s="16">
        <v>-1868.0011999999999</v>
      </c>
    </row>
    <row r="1198" spans="47:48" x14ac:dyDescent="0.2">
      <c r="AU1198" s="16">
        <v>1192</v>
      </c>
      <c r="AV1198" s="16">
        <v>880.56089999999995</v>
      </c>
    </row>
    <row r="1199" spans="47:48" x14ac:dyDescent="0.2">
      <c r="AU1199" s="16">
        <v>1193</v>
      </c>
      <c r="AV1199" s="16">
        <v>2605.1550999999999</v>
      </c>
    </row>
    <row r="1200" spans="47:48" x14ac:dyDescent="0.2">
      <c r="AU1200" s="16">
        <v>1194</v>
      </c>
      <c r="AV1200" s="16">
        <v>-3474.2318</v>
      </c>
    </row>
    <row r="1201" spans="47:48" x14ac:dyDescent="0.2">
      <c r="AU1201" s="16">
        <v>1195</v>
      </c>
      <c r="AV1201" s="16">
        <v>1366.3409999999999</v>
      </c>
    </row>
    <row r="1202" spans="47:48" x14ac:dyDescent="0.2">
      <c r="AU1202" s="16">
        <v>1196</v>
      </c>
      <c r="AV1202" s="16">
        <v>-3218.5048999999999</v>
      </c>
    </row>
    <row r="1203" spans="47:48" x14ac:dyDescent="0.2">
      <c r="AU1203" s="16">
        <v>1197</v>
      </c>
      <c r="AV1203" s="16">
        <v>918.67409999999995</v>
      </c>
    </row>
    <row r="1204" spans="47:48" x14ac:dyDescent="0.2">
      <c r="AU1204" s="16">
        <v>1198</v>
      </c>
      <c r="AV1204" s="16">
        <v>-650.72860000000003</v>
      </c>
    </row>
    <row r="1205" spans="47:48" x14ac:dyDescent="0.2">
      <c r="AU1205" s="16">
        <v>1199</v>
      </c>
      <c r="AV1205" s="16">
        <v>3202.7175999999999</v>
      </c>
    </row>
    <row r="1206" spans="47:48" x14ac:dyDescent="0.2">
      <c r="AU1206" s="16">
        <v>1200</v>
      </c>
      <c r="AV1206" s="16">
        <v>-2445.4108000000001</v>
      </c>
    </row>
    <row r="1207" spans="47:48" x14ac:dyDescent="0.2">
      <c r="AU1207" s="16">
        <v>1201</v>
      </c>
      <c r="AV1207" s="16">
        <v>-822.12810000000002</v>
      </c>
    </row>
    <row r="1208" spans="47:48" x14ac:dyDescent="0.2">
      <c r="AU1208" s="16">
        <v>1202</v>
      </c>
      <c r="AV1208" s="16">
        <v>-388.3809</v>
      </c>
    </row>
    <row r="1209" spans="47:48" x14ac:dyDescent="0.2">
      <c r="AU1209" s="16">
        <v>1203</v>
      </c>
      <c r="AV1209" s="16">
        <v>424.19420000000002</v>
      </c>
    </row>
    <row r="1210" spans="47:48" x14ac:dyDescent="0.2">
      <c r="AU1210" s="16">
        <v>1204</v>
      </c>
      <c r="AV1210" s="16">
        <v>-1568.4518</v>
      </c>
    </row>
    <row r="1211" spans="47:48" x14ac:dyDescent="0.2">
      <c r="AU1211" s="16">
        <v>1205</v>
      </c>
      <c r="AV1211" s="16">
        <v>1314.6161999999999</v>
      </c>
    </row>
    <row r="1212" spans="47:48" x14ac:dyDescent="0.2">
      <c r="AU1212" s="16">
        <v>1206</v>
      </c>
      <c r="AV1212" s="16">
        <v>636.77149999999995</v>
      </c>
    </row>
    <row r="1213" spans="47:48" x14ac:dyDescent="0.2">
      <c r="AU1213" s="16">
        <v>1207</v>
      </c>
      <c r="AV1213" s="16">
        <v>2587.5500000000002</v>
      </c>
    </row>
    <row r="1214" spans="47:48" x14ac:dyDescent="0.2">
      <c r="AU1214" s="16">
        <v>1208</v>
      </c>
      <c r="AV1214" s="16">
        <v>-4115.1378000000004</v>
      </c>
    </row>
    <row r="1215" spans="47:48" x14ac:dyDescent="0.2">
      <c r="AU1215" s="16">
        <v>1209</v>
      </c>
      <c r="AV1215" s="16">
        <v>140.6113</v>
      </c>
    </row>
    <row r="1216" spans="47:48" x14ac:dyDescent="0.2">
      <c r="AU1216" s="16">
        <v>1210</v>
      </c>
      <c r="AV1216" s="16">
        <v>1090.0436</v>
      </c>
    </row>
    <row r="1217" spans="47:48" x14ac:dyDescent="0.2">
      <c r="AU1217" s="16">
        <v>1211</v>
      </c>
      <c r="AV1217" s="16">
        <v>1016.7454</v>
      </c>
    </row>
    <row r="1218" spans="47:48" x14ac:dyDescent="0.2">
      <c r="AU1218" s="16">
        <v>1212</v>
      </c>
      <c r="AV1218" s="16">
        <v>832.51120000000003</v>
      </c>
    </row>
    <row r="1219" spans="47:48" x14ac:dyDescent="0.2">
      <c r="AU1219" s="16">
        <v>1213</v>
      </c>
      <c r="AV1219" s="16">
        <v>48.362000000000002</v>
      </c>
    </row>
    <row r="1220" spans="47:48" x14ac:dyDescent="0.2">
      <c r="AU1220" s="16">
        <v>1214</v>
      </c>
      <c r="AV1220" s="16">
        <v>-1023.2986</v>
      </c>
    </row>
    <row r="1221" spans="47:48" x14ac:dyDescent="0.2">
      <c r="AU1221" s="16">
        <v>1215</v>
      </c>
      <c r="AV1221" s="16">
        <v>-3386.3116</v>
      </c>
    </row>
    <row r="1222" spans="47:48" x14ac:dyDescent="0.2">
      <c r="AU1222" s="16">
        <v>1216</v>
      </c>
      <c r="AV1222" s="16">
        <v>-2507.9101999999998</v>
      </c>
    </row>
    <row r="1223" spans="47:48" x14ac:dyDescent="0.2">
      <c r="AU1223" s="16">
        <v>1217</v>
      </c>
      <c r="AV1223" s="16">
        <v>-1539.9485</v>
      </c>
    </row>
    <row r="1224" spans="47:48" x14ac:dyDescent="0.2">
      <c r="AU1224" s="16">
        <v>1218</v>
      </c>
      <c r="AV1224" s="16">
        <v>1094.8494000000001</v>
      </c>
    </row>
    <row r="1225" spans="47:48" x14ac:dyDescent="0.2">
      <c r="AU1225" s="16">
        <v>1219</v>
      </c>
      <c r="AV1225" s="16">
        <v>-1079.0890999999999</v>
      </c>
    </row>
    <row r="1226" spans="47:48" x14ac:dyDescent="0.2">
      <c r="AU1226" s="16">
        <v>1220</v>
      </c>
      <c r="AV1226" s="16">
        <v>721.84569999999997</v>
      </c>
    </row>
    <row r="1227" spans="47:48" x14ac:dyDescent="0.2">
      <c r="AU1227" s="16">
        <v>1221</v>
      </c>
      <c r="AV1227" s="16">
        <v>1026.7085999999999</v>
      </c>
    </row>
    <row r="1228" spans="47:48" x14ac:dyDescent="0.2">
      <c r="AU1228" s="16">
        <v>1222</v>
      </c>
      <c r="AV1228" s="16">
        <v>1185.4967999999999</v>
      </c>
    </row>
    <row r="1229" spans="47:48" x14ac:dyDescent="0.2">
      <c r="AU1229" s="16">
        <v>1223</v>
      </c>
      <c r="AV1229" s="16">
        <v>-1062.0773999999999</v>
      </c>
    </row>
    <row r="1230" spans="47:48" x14ac:dyDescent="0.2">
      <c r="AU1230" s="16">
        <v>1224</v>
      </c>
      <c r="AV1230" s="16">
        <v>-2465.3024999999998</v>
      </c>
    </row>
    <row r="1231" spans="47:48" x14ac:dyDescent="0.2">
      <c r="AU1231" s="16">
        <v>1225</v>
      </c>
      <c r="AV1231" s="16">
        <v>2254.6006000000002</v>
      </c>
    </row>
    <row r="1232" spans="47:48" x14ac:dyDescent="0.2">
      <c r="AU1232" s="16">
        <v>1226</v>
      </c>
      <c r="AV1232" s="16">
        <v>3129.8544999999999</v>
      </c>
    </row>
    <row r="1233" spans="47:48" x14ac:dyDescent="0.2">
      <c r="AU1233" s="16">
        <v>1227</v>
      </c>
      <c r="AV1233" s="16">
        <v>-737.91679999999997</v>
      </c>
    </row>
    <row r="1234" spans="47:48" x14ac:dyDescent="0.2">
      <c r="AU1234" s="16">
        <v>1228</v>
      </c>
      <c r="AV1234" s="16">
        <v>-870.86069999999995</v>
      </c>
    </row>
    <row r="1235" spans="47:48" x14ac:dyDescent="0.2">
      <c r="AU1235" s="16">
        <v>1229</v>
      </c>
      <c r="AV1235" s="16">
        <v>-607.44870000000003</v>
      </c>
    </row>
    <row r="1236" spans="47:48" x14ac:dyDescent="0.2">
      <c r="AU1236" s="16">
        <v>1230</v>
      </c>
      <c r="AV1236" s="16">
        <v>697.46280000000002</v>
      </c>
    </row>
    <row r="1237" spans="47:48" x14ac:dyDescent="0.2">
      <c r="AU1237" s="16">
        <v>1231</v>
      </c>
      <c r="AV1237" s="16">
        <v>869.25969999999995</v>
      </c>
    </row>
    <row r="1238" spans="47:48" x14ac:dyDescent="0.2">
      <c r="AU1238" s="16">
        <v>1232</v>
      </c>
      <c r="AV1238" s="16">
        <v>-954.06799999999998</v>
      </c>
    </row>
    <row r="1239" spans="47:48" x14ac:dyDescent="0.2">
      <c r="AU1239" s="16">
        <v>1233</v>
      </c>
      <c r="AV1239" s="16">
        <v>971.42550000000006</v>
      </c>
    </row>
    <row r="1240" spans="47:48" x14ac:dyDescent="0.2">
      <c r="AU1240" s="16">
        <v>1234</v>
      </c>
      <c r="AV1240" s="16">
        <v>750.66010000000006</v>
      </c>
    </row>
    <row r="1241" spans="47:48" x14ac:dyDescent="0.2">
      <c r="AU1241" s="16">
        <v>1235</v>
      </c>
      <c r="AV1241" s="16">
        <v>157.39060000000001</v>
      </c>
    </row>
    <row r="1242" spans="47:48" x14ac:dyDescent="0.2">
      <c r="AU1242" s="16">
        <v>1236</v>
      </c>
      <c r="AV1242" s="16">
        <v>532.45370000000003</v>
      </c>
    </row>
    <row r="1243" spans="47:48" x14ac:dyDescent="0.2">
      <c r="AU1243" s="16">
        <v>1237</v>
      </c>
      <c r="AV1243" s="16">
        <v>803.69830000000002</v>
      </c>
    </row>
    <row r="1244" spans="47:48" x14ac:dyDescent="0.2">
      <c r="AU1244" s="16">
        <v>1238</v>
      </c>
      <c r="AV1244" s="16">
        <v>-65.984899999999996</v>
      </c>
    </row>
    <row r="1245" spans="47:48" x14ac:dyDescent="0.2">
      <c r="AU1245" s="16">
        <v>1239</v>
      </c>
      <c r="AV1245" s="16">
        <v>711.70460000000003</v>
      </c>
    </row>
    <row r="1246" spans="47:48" x14ac:dyDescent="0.2">
      <c r="AU1246" s="16">
        <v>1240</v>
      </c>
      <c r="AV1246" s="16">
        <v>61.095999999999997</v>
      </c>
    </row>
    <row r="1247" spans="47:48" x14ac:dyDescent="0.2">
      <c r="AU1247" s="16">
        <v>1241</v>
      </c>
      <c r="AV1247" s="16">
        <v>-1658.4228000000001</v>
      </c>
    </row>
    <row r="1248" spans="47:48" x14ac:dyDescent="0.2">
      <c r="AU1248" s="16">
        <v>1242</v>
      </c>
      <c r="AV1248" s="16">
        <v>-1459.2171000000001</v>
      </c>
    </row>
    <row r="1249" spans="47:48" x14ac:dyDescent="0.2">
      <c r="AU1249" s="16">
        <v>1243</v>
      </c>
      <c r="AV1249" s="16">
        <v>-252.16820000000001</v>
      </c>
    </row>
    <row r="1250" spans="47:48" x14ac:dyDescent="0.2">
      <c r="AU1250" s="16">
        <v>1244</v>
      </c>
      <c r="AV1250" s="16">
        <v>-39.797899999999998</v>
      </c>
    </row>
    <row r="1251" spans="47:48" x14ac:dyDescent="0.2">
      <c r="AU1251" s="16">
        <v>1245</v>
      </c>
      <c r="AV1251" s="16">
        <v>1398.9274</v>
      </c>
    </row>
    <row r="1252" spans="47:48" x14ac:dyDescent="0.2">
      <c r="AU1252" s="16">
        <v>1246</v>
      </c>
      <c r="AV1252" s="16">
        <v>-1374.0489</v>
      </c>
    </row>
    <row r="1253" spans="47:48" x14ac:dyDescent="0.2">
      <c r="AU1253" s="16">
        <v>1247</v>
      </c>
      <c r="AV1253" s="16">
        <v>282.50330000000002</v>
      </c>
    </row>
    <row r="1254" spans="47:48" x14ac:dyDescent="0.2">
      <c r="AU1254" s="16">
        <v>1248</v>
      </c>
      <c r="AV1254" s="16">
        <v>12.6593</v>
      </c>
    </row>
    <row r="1255" spans="47:48" x14ac:dyDescent="0.2">
      <c r="AU1255" s="16">
        <v>1249</v>
      </c>
      <c r="AV1255" s="16">
        <v>-2476.7328000000002</v>
      </c>
    </row>
    <row r="1256" spans="47:48" x14ac:dyDescent="0.2">
      <c r="AU1256" s="16">
        <v>1250</v>
      </c>
      <c r="AV1256" s="16">
        <v>1132.1352999999999</v>
      </c>
    </row>
    <row r="1257" spans="47:48" x14ac:dyDescent="0.2">
      <c r="AU1257" s="16">
        <v>1251</v>
      </c>
      <c r="AV1257" s="16">
        <v>-3501.3766000000001</v>
      </c>
    </row>
    <row r="1258" spans="47:48" x14ac:dyDescent="0.2">
      <c r="AU1258" s="16">
        <v>1252</v>
      </c>
      <c r="AV1258" s="16">
        <v>651.87720000000002</v>
      </c>
    </row>
    <row r="1259" spans="47:48" x14ac:dyDescent="0.2">
      <c r="AU1259" s="16">
        <v>1253</v>
      </c>
      <c r="AV1259" s="16">
        <v>701.97400000000005</v>
      </c>
    </row>
    <row r="1260" spans="47:48" x14ac:dyDescent="0.2">
      <c r="AU1260" s="16">
        <v>1254</v>
      </c>
      <c r="AV1260" s="16">
        <v>-2033.5396000000001</v>
      </c>
    </row>
    <row r="1261" spans="47:48" x14ac:dyDescent="0.2">
      <c r="AU1261" s="16">
        <v>1255</v>
      </c>
      <c r="AV1261" s="16">
        <v>-374.43180000000001</v>
      </c>
    </row>
    <row r="1262" spans="47:48" x14ac:dyDescent="0.2">
      <c r="AU1262" s="16">
        <v>1256</v>
      </c>
      <c r="AV1262" s="16">
        <v>961.14469999999994</v>
      </c>
    </row>
    <row r="1263" spans="47:48" x14ac:dyDescent="0.2">
      <c r="AU1263" s="16">
        <v>1257</v>
      </c>
      <c r="AV1263" s="16">
        <v>2925.5931999999998</v>
      </c>
    </row>
    <row r="1264" spans="47:48" x14ac:dyDescent="0.2">
      <c r="AU1264" s="16">
        <v>1258</v>
      </c>
      <c r="AV1264" s="16">
        <v>463.29399999999998</v>
      </c>
    </row>
    <row r="1265" spans="47:48" x14ac:dyDescent="0.2">
      <c r="AU1265" s="16">
        <v>1259</v>
      </c>
      <c r="AV1265" s="16">
        <v>475.6377</v>
      </c>
    </row>
    <row r="1266" spans="47:48" x14ac:dyDescent="0.2">
      <c r="AU1266" s="16">
        <v>1260</v>
      </c>
      <c r="AV1266" s="16">
        <v>2071.3368</v>
      </c>
    </row>
    <row r="1267" spans="47:48" x14ac:dyDescent="0.2">
      <c r="AU1267" s="16">
        <v>1261</v>
      </c>
      <c r="AV1267" s="16">
        <v>-2694.2901999999999</v>
      </c>
    </row>
    <row r="1268" spans="47:48" x14ac:dyDescent="0.2">
      <c r="AU1268" s="16">
        <v>1262</v>
      </c>
      <c r="AV1268" s="16">
        <v>1311.0463999999999</v>
      </c>
    </row>
    <row r="1269" spans="47:48" x14ac:dyDescent="0.2">
      <c r="AU1269" s="16">
        <v>1263</v>
      </c>
      <c r="AV1269" s="16">
        <v>664.84339999999997</v>
      </c>
    </row>
    <row r="1270" spans="47:48" x14ac:dyDescent="0.2">
      <c r="AU1270" s="16">
        <v>1264</v>
      </c>
      <c r="AV1270" s="16">
        <v>1963.6088999999999</v>
      </c>
    </row>
    <row r="1271" spans="47:48" x14ac:dyDescent="0.2">
      <c r="AU1271" s="16">
        <v>1265</v>
      </c>
      <c r="AV1271" s="16">
        <v>-1530.2166999999999</v>
      </c>
    </row>
    <row r="1272" spans="47:48" x14ac:dyDescent="0.2">
      <c r="AU1272" s="16">
        <v>1266</v>
      </c>
      <c r="AV1272" s="16">
        <v>1034.8306</v>
      </c>
    </row>
    <row r="1273" spans="47:48" x14ac:dyDescent="0.2">
      <c r="AU1273" s="16">
        <v>1267</v>
      </c>
      <c r="AV1273" s="16">
        <v>301.4194</v>
      </c>
    </row>
    <row r="1274" spans="47:48" x14ac:dyDescent="0.2">
      <c r="AU1274" s="16">
        <v>1268</v>
      </c>
      <c r="AV1274" s="16">
        <v>910.80240000000003</v>
      </c>
    </row>
    <row r="1275" spans="47:48" x14ac:dyDescent="0.2">
      <c r="AU1275" s="16">
        <v>1269</v>
      </c>
      <c r="AV1275" s="16">
        <v>-161.96119999999999</v>
      </c>
    </row>
    <row r="1276" spans="47:48" x14ac:dyDescent="0.2">
      <c r="AU1276" s="16">
        <v>1270</v>
      </c>
      <c r="AV1276" s="16">
        <v>428.8997</v>
      </c>
    </row>
    <row r="1277" spans="47:48" x14ac:dyDescent="0.2">
      <c r="AU1277" s="16">
        <v>1271</v>
      </c>
      <c r="AV1277" s="16">
        <v>244.0907</v>
      </c>
    </row>
    <row r="1278" spans="47:48" x14ac:dyDescent="0.2">
      <c r="AU1278" s="16">
        <v>1272</v>
      </c>
      <c r="AV1278" s="16">
        <v>1802.8720000000001</v>
      </c>
    </row>
    <row r="1279" spans="47:48" x14ac:dyDescent="0.2">
      <c r="AU1279" s="16">
        <v>1273</v>
      </c>
      <c r="AV1279" s="16">
        <v>2338.2901999999999</v>
      </c>
    </row>
    <row r="1280" spans="47:48" x14ac:dyDescent="0.2">
      <c r="AU1280" s="16">
        <v>1274</v>
      </c>
      <c r="AV1280" s="16">
        <v>817.27499999999998</v>
      </c>
    </row>
    <row r="1281" spans="47:48" x14ac:dyDescent="0.2">
      <c r="AU1281" s="16">
        <v>1275</v>
      </c>
      <c r="AV1281" s="16">
        <v>1550.0851</v>
      </c>
    </row>
    <row r="1282" spans="47:48" x14ac:dyDescent="0.2">
      <c r="AU1282" s="16">
        <v>1276</v>
      </c>
      <c r="AV1282" s="16">
        <v>106.1373</v>
      </c>
    </row>
    <row r="1283" spans="47:48" x14ac:dyDescent="0.2">
      <c r="AU1283" s="16">
        <v>1277</v>
      </c>
      <c r="AV1283" s="16">
        <v>-3606.058</v>
      </c>
    </row>
    <row r="1284" spans="47:48" x14ac:dyDescent="0.2">
      <c r="AU1284" s="16">
        <v>1278</v>
      </c>
      <c r="AV1284" s="16">
        <v>3379.5432999999998</v>
      </c>
    </row>
    <row r="1285" spans="47:48" x14ac:dyDescent="0.2">
      <c r="AU1285" s="16">
        <v>1279</v>
      </c>
      <c r="AV1285" s="16">
        <v>-887.5539</v>
      </c>
    </row>
    <row r="1286" spans="47:48" x14ac:dyDescent="0.2">
      <c r="AU1286" s="16">
        <v>1280</v>
      </c>
      <c r="AV1286" s="16">
        <v>324.43830000000003</v>
      </c>
    </row>
    <row r="1287" spans="47:48" x14ac:dyDescent="0.2">
      <c r="AU1287" s="16">
        <v>1281</v>
      </c>
      <c r="AV1287" s="16">
        <v>-1190.8327999999999</v>
      </c>
    </row>
    <row r="1288" spans="47:48" x14ac:dyDescent="0.2">
      <c r="AU1288" s="16">
        <v>1282</v>
      </c>
      <c r="AV1288" s="16">
        <v>493.0616</v>
      </c>
    </row>
    <row r="1289" spans="47:48" x14ac:dyDescent="0.2">
      <c r="AU1289" s="16">
        <v>1283</v>
      </c>
      <c r="AV1289" s="16">
        <v>-47.2239</v>
      </c>
    </row>
    <row r="1290" spans="47:48" x14ac:dyDescent="0.2">
      <c r="AU1290" s="16">
        <v>1284</v>
      </c>
      <c r="AV1290" s="16">
        <v>399.51940000000002</v>
      </c>
    </row>
    <row r="1291" spans="47:48" x14ac:dyDescent="0.2">
      <c r="AU1291" s="16">
        <v>1285</v>
      </c>
      <c r="AV1291" s="16">
        <v>-816.55859999999996</v>
      </c>
    </row>
    <row r="1292" spans="47:48" x14ac:dyDescent="0.2">
      <c r="AU1292" s="16">
        <v>1286</v>
      </c>
      <c r="AV1292" s="16">
        <v>1939.7082</v>
      </c>
    </row>
    <row r="1293" spans="47:48" x14ac:dyDescent="0.2">
      <c r="AU1293" s="16">
        <v>1287</v>
      </c>
      <c r="AV1293" s="16">
        <v>220.67750000000001</v>
      </c>
    </row>
    <row r="1294" spans="47:48" x14ac:dyDescent="0.2">
      <c r="AU1294" s="16">
        <v>1288</v>
      </c>
      <c r="AV1294" s="16">
        <v>-312.63799999999998</v>
      </c>
    </row>
    <row r="1295" spans="47:48" x14ac:dyDescent="0.2">
      <c r="AU1295" s="16">
        <v>1289</v>
      </c>
      <c r="AV1295" s="16">
        <v>1231.6956</v>
      </c>
    </row>
    <row r="1296" spans="47:48" x14ac:dyDescent="0.2">
      <c r="AU1296" s="16">
        <v>1290</v>
      </c>
      <c r="AV1296" s="16">
        <v>1372.98</v>
      </c>
    </row>
    <row r="1297" spans="47:48" x14ac:dyDescent="0.2">
      <c r="AU1297" s="16">
        <v>1291</v>
      </c>
      <c r="AV1297" s="16">
        <v>-584.32320000000004</v>
      </c>
    </row>
    <row r="1298" spans="47:48" x14ac:dyDescent="0.2">
      <c r="AU1298" s="16">
        <v>1292</v>
      </c>
      <c r="AV1298" s="16">
        <v>774.85059999999999</v>
      </c>
    </row>
    <row r="1299" spans="47:48" x14ac:dyDescent="0.2">
      <c r="AU1299" s="16">
        <v>1293</v>
      </c>
      <c r="AV1299" s="16">
        <v>582.98350000000005</v>
      </c>
    </row>
    <row r="1300" spans="47:48" x14ac:dyDescent="0.2">
      <c r="AU1300" s="16">
        <v>1294</v>
      </c>
      <c r="AV1300" s="16">
        <v>941.99109999999996</v>
      </c>
    </row>
    <row r="1301" spans="47:48" x14ac:dyDescent="0.2">
      <c r="AU1301" s="16">
        <v>1295</v>
      </c>
      <c r="AV1301" s="16">
        <v>-1973.5804000000001</v>
      </c>
    </row>
    <row r="1302" spans="47:48" x14ac:dyDescent="0.2">
      <c r="AU1302" s="16">
        <v>1296</v>
      </c>
      <c r="AV1302" s="16">
        <v>2862.9256999999998</v>
      </c>
    </row>
    <row r="1303" spans="47:48" x14ac:dyDescent="0.2">
      <c r="AU1303" s="16">
        <v>1297</v>
      </c>
      <c r="AV1303" s="16">
        <v>-2901.6633999999999</v>
      </c>
    </row>
    <row r="1304" spans="47:48" x14ac:dyDescent="0.2">
      <c r="AU1304" s="16">
        <v>1298</v>
      </c>
      <c r="AV1304" s="16">
        <v>321.0831</v>
      </c>
    </row>
    <row r="1305" spans="47:48" x14ac:dyDescent="0.2">
      <c r="AU1305" s="16">
        <v>1299</v>
      </c>
      <c r="AV1305" s="16">
        <v>137.62860000000001</v>
      </c>
    </row>
    <row r="1306" spans="47:48" x14ac:dyDescent="0.2">
      <c r="AU1306" s="16">
        <v>1300</v>
      </c>
      <c r="AV1306" s="16">
        <v>420.27019999999999</v>
      </c>
    </row>
    <row r="1307" spans="47:48" x14ac:dyDescent="0.2">
      <c r="AU1307" s="16">
        <v>1301</v>
      </c>
      <c r="AV1307" s="16">
        <v>-4401.5889999999999</v>
      </c>
    </row>
    <row r="1308" spans="47:48" x14ac:dyDescent="0.2">
      <c r="AU1308" s="16">
        <v>1302</v>
      </c>
      <c r="AV1308" s="16">
        <v>2112.2919000000002</v>
      </c>
    </row>
    <row r="1309" spans="47:48" x14ac:dyDescent="0.2">
      <c r="AU1309" s="16">
        <v>1303</v>
      </c>
      <c r="AV1309" s="16">
        <v>710.36339999999996</v>
      </c>
    </row>
    <row r="1310" spans="47:48" x14ac:dyDescent="0.2">
      <c r="AU1310" s="16">
        <v>1304</v>
      </c>
      <c r="AV1310" s="16">
        <v>1358.3710000000001</v>
      </c>
    </row>
    <row r="1311" spans="47:48" x14ac:dyDescent="0.2">
      <c r="AU1311" s="16">
        <v>1305</v>
      </c>
      <c r="AV1311" s="16">
        <v>337.85550000000001</v>
      </c>
    </row>
    <row r="1312" spans="47:48" x14ac:dyDescent="0.2">
      <c r="AU1312" s="16">
        <v>1306</v>
      </c>
      <c r="AV1312" s="16">
        <v>255.1645</v>
      </c>
    </row>
    <row r="1313" spans="47:48" x14ac:dyDescent="0.2">
      <c r="AU1313" s="16">
        <v>1307</v>
      </c>
      <c r="AV1313" s="16">
        <v>-1804.3155999999999</v>
      </c>
    </row>
    <row r="1314" spans="47:48" x14ac:dyDescent="0.2">
      <c r="AU1314" s="16">
        <v>1308</v>
      </c>
      <c r="AV1314" s="16">
        <v>552.23270000000002</v>
      </c>
    </row>
    <row r="1315" spans="47:48" x14ac:dyDescent="0.2">
      <c r="AU1315" s="16">
        <v>1309</v>
      </c>
      <c r="AV1315" s="16">
        <v>1911.5536</v>
      </c>
    </row>
    <row r="1316" spans="47:48" x14ac:dyDescent="0.2">
      <c r="AU1316" s="16">
        <v>1310</v>
      </c>
      <c r="AV1316" s="16">
        <v>-1051.6628000000001</v>
      </c>
    </row>
    <row r="1317" spans="47:48" x14ac:dyDescent="0.2">
      <c r="AU1317" s="16">
        <v>1311</v>
      </c>
      <c r="AV1317" s="16">
        <v>2997.0385000000001</v>
      </c>
    </row>
    <row r="1318" spans="47:48" x14ac:dyDescent="0.2">
      <c r="AU1318" s="16">
        <v>1312</v>
      </c>
      <c r="AV1318" s="16">
        <v>-366.8974</v>
      </c>
    </row>
    <row r="1319" spans="47:48" x14ac:dyDescent="0.2">
      <c r="AU1319" s="16">
        <v>1313</v>
      </c>
      <c r="AV1319" s="16">
        <v>-505.56290000000001</v>
      </c>
    </row>
    <row r="1320" spans="47:48" x14ac:dyDescent="0.2">
      <c r="AU1320" s="16">
        <v>1314</v>
      </c>
      <c r="AV1320" s="16">
        <v>2906.8180000000002</v>
      </c>
    </row>
    <row r="1321" spans="47:48" x14ac:dyDescent="0.2">
      <c r="AU1321" s="16">
        <v>1315</v>
      </c>
      <c r="AV1321" s="16">
        <v>779.73599999999999</v>
      </c>
    </row>
    <row r="1322" spans="47:48" x14ac:dyDescent="0.2">
      <c r="AU1322" s="16">
        <v>1316</v>
      </c>
      <c r="AV1322" s="16">
        <v>965.47590000000002</v>
      </c>
    </row>
    <row r="1323" spans="47:48" x14ac:dyDescent="0.2">
      <c r="AU1323" s="16">
        <v>1317</v>
      </c>
      <c r="AV1323" s="16">
        <v>-263.74579999999997</v>
      </c>
    </row>
    <row r="1324" spans="47:48" x14ac:dyDescent="0.2">
      <c r="AU1324" s="16">
        <v>1318</v>
      </c>
      <c r="AV1324" s="16">
        <v>-1052.0379</v>
      </c>
    </row>
    <row r="1325" spans="47:48" x14ac:dyDescent="0.2">
      <c r="AU1325" s="16">
        <v>1319</v>
      </c>
      <c r="AV1325" s="16">
        <v>-1068.5631000000001</v>
      </c>
    </row>
    <row r="1326" spans="47:48" x14ac:dyDescent="0.2">
      <c r="AU1326" s="16">
        <v>1320</v>
      </c>
      <c r="AV1326" s="16">
        <v>1175.8717999999999</v>
      </c>
    </row>
    <row r="1327" spans="47:48" x14ac:dyDescent="0.2">
      <c r="AU1327" s="16">
        <v>1321</v>
      </c>
      <c r="AV1327" s="16">
        <v>-1615.0300999999999</v>
      </c>
    </row>
    <row r="1328" spans="47:48" x14ac:dyDescent="0.2">
      <c r="AU1328" s="16">
        <v>1322</v>
      </c>
      <c r="AV1328" s="16">
        <v>-683.24570000000006</v>
      </c>
    </row>
    <row r="1329" spans="47:48" x14ac:dyDescent="0.2">
      <c r="AU1329" s="16">
        <v>1323</v>
      </c>
      <c r="AV1329" s="16">
        <v>-421.61419999999998</v>
      </c>
    </row>
    <row r="1330" spans="47:48" x14ac:dyDescent="0.2">
      <c r="AU1330" s="16">
        <v>1324</v>
      </c>
      <c r="AV1330" s="16">
        <v>3013.9177</v>
      </c>
    </row>
    <row r="1331" spans="47:48" x14ac:dyDescent="0.2">
      <c r="AU1331" s="16">
        <v>1325</v>
      </c>
      <c r="AV1331" s="16">
        <v>-140.90180000000001</v>
      </c>
    </row>
    <row r="1332" spans="47:48" x14ac:dyDescent="0.2">
      <c r="AU1332" s="16">
        <v>1326</v>
      </c>
      <c r="AV1332" s="16">
        <v>693.34929999999997</v>
      </c>
    </row>
    <row r="1333" spans="47:48" x14ac:dyDescent="0.2">
      <c r="AU1333" s="16">
        <v>1327</v>
      </c>
      <c r="AV1333" s="16">
        <v>854.80989999999997</v>
      </c>
    </row>
    <row r="1334" spans="47:48" x14ac:dyDescent="0.2">
      <c r="AU1334" s="16">
        <v>1328</v>
      </c>
      <c r="AV1334" s="16">
        <v>-155.49860000000001</v>
      </c>
    </row>
    <row r="1335" spans="47:48" x14ac:dyDescent="0.2">
      <c r="AU1335" s="16">
        <v>1329</v>
      </c>
      <c r="AV1335" s="16">
        <v>998.85069999999996</v>
      </c>
    </row>
    <row r="1336" spans="47:48" x14ac:dyDescent="0.2">
      <c r="AU1336" s="16">
        <v>1330</v>
      </c>
      <c r="AV1336" s="16">
        <v>740.4076</v>
      </c>
    </row>
    <row r="1337" spans="47:48" x14ac:dyDescent="0.2">
      <c r="AU1337" s="16">
        <v>1331</v>
      </c>
      <c r="AV1337" s="16">
        <v>882.34249999999997</v>
      </c>
    </row>
    <row r="1338" spans="47:48" x14ac:dyDescent="0.2">
      <c r="AU1338" s="16">
        <v>1332</v>
      </c>
      <c r="AV1338" s="16">
        <v>1578.7630999999999</v>
      </c>
    </row>
    <row r="1339" spans="47:48" x14ac:dyDescent="0.2">
      <c r="AU1339" s="16">
        <v>1333</v>
      </c>
      <c r="AV1339" s="16">
        <v>-1063.0343</v>
      </c>
    </row>
    <row r="1340" spans="47:48" x14ac:dyDescent="0.2">
      <c r="AU1340" s="16">
        <v>1334</v>
      </c>
      <c r="AV1340" s="16">
        <v>1388.6279999999999</v>
      </c>
    </row>
    <row r="1341" spans="47:48" x14ac:dyDescent="0.2">
      <c r="AU1341" s="16">
        <v>1335</v>
      </c>
      <c r="AV1341" s="16">
        <v>-796.5838</v>
      </c>
    </row>
    <row r="1342" spans="47:48" x14ac:dyDescent="0.2">
      <c r="AU1342" s="16">
        <v>1336</v>
      </c>
      <c r="AV1342" s="16">
        <v>537.32259999999997</v>
      </c>
    </row>
    <row r="1343" spans="47:48" x14ac:dyDescent="0.2">
      <c r="AU1343" s="16">
        <v>1337</v>
      </c>
      <c r="AV1343" s="16">
        <v>1469.9047</v>
      </c>
    </row>
    <row r="1344" spans="47:48" x14ac:dyDescent="0.2">
      <c r="AU1344" s="16">
        <v>1338</v>
      </c>
      <c r="AV1344" s="16">
        <v>-41.187199999999997</v>
      </c>
    </row>
    <row r="1345" spans="47:48" x14ac:dyDescent="0.2">
      <c r="AU1345" s="16">
        <v>1339</v>
      </c>
      <c r="AV1345" s="16">
        <v>449.06810000000002</v>
      </c>
    </row>
    <row r="1346" spans="47:48" x14ac:dyDescent="0.2">
      <c r="AU1346" s="16">
        <v>1340</v>
      </c>
      <c r="AV1346" s="16">
        <v>-4145.9742999999999</v>
      </c>
    </row>
    <row r="1347" spans="47:48" x14ac:dyDescent="0.2">
      <c r="AU1347" s="16">
        <v>1341</v>
      </c>
      <c r="AV1347" s="16">
        <v>17.4908</v>
      </c>
    </row>
    <row r="1348" spans="47:48" x14ac:dyDescent="0.2">
      <c r="AU1348" s="16">
        <v>1342</v>
      </c>
      <c r="AV1348" s="16">
        <v>1019.1191</v>
      </c>
    </row>
    <row r="1349" spans="47:48" x14ac:dyDescent="0.2">
      <c r="AU1349" s="16">
        <v>1343</v>
      </c>
      <c r="AV1349" s="16">
        <v>-913.24300000000005</v>
      </c>
    </row>
    <row r="1350" spans="47:48" x14ac:dyDescent="0.2">
      <c r="AU1350" s="16">
        <v>1344</v>
      </c>
      <c r="AV1350" s="16">
        <v>-1964.8198</v>
      </c>
    </row>
    <row r="1351" spans="47:48" x14ac:dyDescent="0.2">
      <c r="AU1351" s="16">
        <v>1345</v>
      </c>
      <c r="AV1351" s="16">
        <v>457.45549999999997</v>
      </c>
    </row>
    <row r="1352" spans="47:48" x14ac:dyDescent="0.2">
      <c r="AU1352" s="16">
        <v>1346</v>
      </c>
      <c r="AV1352" s="16">
        <v>-959.43820000000005</v>
      </c>
    </row>
    <row r="1353" spans="47:48" x14ac:dyDescent="0.2">
      <c r="AU1353" s="16">
        <v>1347</v>
      </c>
      <c r="AV1353" s="16">
        <v>-643.33330000000001</v>
      </c>
    </row>
    <row r="1354" spans="47:48" x14ac:dyDescent="0.2">
      <c r="AU1354" s="16">
        <v>1348</v>
      </c>
      <c r="AV1354" s="16">
        <v>2059.3733999999999</v>
      </c>
    </row>
    <row r="1355" spans="47:48" x14ac:dyDescent="0.2">
      <c r="AU1355" s="16">
        <v>1349</v>
      </c>
      <c r="AV1355" s="16">
        <v>633.46310000000005</v>
      </c>
    </row>
    <row r="1356" spans="47:48" x14ac:dyDescent="0.2">
      <c r="AU1356" s="16">
        <v>1350</v>
      </c>
      <c r="AV1356" s="16">
        <v>-2468.5962</v>
      </c>
    </row>
    <row r="1357" spans="47:48" x14ac:dyDescent="0.2">
      <c r="AU1357" s="16">
        <v>1351</v>
      </c>
      <c r="AV1357" s="16">
        <v>-344.67270000000002</v>
      </c>
    </row>
    <row r="1358" spans="47:48" x14ac:dyDescent="0.2">
      <c r="AU1358" s="16">
        <v>1352</v>
      </c>
      <c r="AV1358" s="16">
        <v>2720.5603000000001</v>
      </c>
    </row>
    <row r="1359" spans="47:48" x14ac:dyDescent="0.2">
      <c r="AU1359" s="16">
        <v>1353</v>
      </c>
      <c r="AV1359" s="16">
        <v>-548.80029999999999</v>
      </c>
    </row>
    <row r="1360" spans="47:48" x14ac:dyDescent="0.2">
      <c r="AU1360" s="16">
        <v>1354</v>
      </c>
      <c r="AV1360" s="16">
        <v>-3514.3346000000001</v>
      </c>
    </row>
    <row r="1361" spans="47:48" x14ac:dyDescent="0.2">
      <c r="AU1361" s="16">
        <v>1355</v>
      </c>
      <c r="AV1361" s="16">
        <v>-389.62329999999997</v>
      </c>
    </row>
    <row r="1362" spans="47:48" x14ac:dyDescent="0.2">
      <c r="AU1362" s="16">
        <v>1356</v>
      </c>
      <c r="AV1362" s="16">
        <v>643.80700000000002</v>
      </c>
    </row>
    <row r="1363" spans="47:48" x14ac:dyDescent="0.2">
      <c r="AU1363" s="16">
        <v>1357</v>
      </c>
      <c r="AV1363" s="16">
        <v>128.9736</v>
      </c>
    </row>
    <row r="1364" spans="47:48" x14ac:dyDescent="0.2">
      <c r="AU1364" s="16">
        <v>1358</v>
      </c>
      <c r="AV1364" s="16">
        <v>1277.1780000000001</v>
      </c>
    </row>
    <row r="1365" spans="47:48" x14ac:dyDescent="0.2">
      <c r="AU1365" s="16">
        <v>1359</v>
      </c>
      <c r="AV1365" s="16">
        <v>316.03339999999997</v>
      </c>
    </row>
    <row r="1366" spans="47:48" x14ac:dyDescent="0.2">
      <c r="AU1366" s="16">
        <v>1360</v>
      </c>
      <c r="AV1366" s="16">
        <v>-2191.0057000000002</v>
      </c>
    </row>
    <row r="1367" spans="47:48" x14ac:dyDescent="0.2">
      <c r="AU1367" s="16">
        <v>1361</v>
      </c>
      <c r="AV1367" s="16">
        <v>3204.895</v>
      </c>
    </row>
    <row r="1368" spans="47:48" x14ac:dyDescent="0.2">
      <c r="AU1368" s="16">
        <v>1362</v>
      </c>
      <c r="AV1368" s="16">
        <v>-190.87639999999999</v>
      </c>
    </row>
    <row r="1369" spans="47:48" x14ac:dyDescent="0.2">
      <c r="AU1369" s="16">
        <v>1363</v>
      </c>
      <c r="AV1369" s="16">
        <v>-4618.4187000000002</v>
      </c>
    </row>
    <row r="1370" spans="47:48" x14ac:dyDescent="0.2">
      <c r="AU1370" s="16">
        <v>1364</v>
      </c>
      <c r="AV1370" s="16">
        <v>-1211.4793</v>
      </c>
    </row>
    <row r="1371" spans="47:48" x14ac:dyDescent="0.2">
      <c r="AU1371" s="16">
        <v>1365</v>
      </c>
      <c r="AV1371" s="16">
        <v>-1322.4362000000001</v>
      </c>
    </row>
    <row r="1372" spans="47:48" x14ac:dyDescent="0.2">
      <c r="AU1372" s="16">
        <v>1366</v>
      </c>
      <c r="AV1372" s="16">
        <v>576.76409999999998</v>
      </c>
    </row>
    <row r="1373" spans="47:48" x14ac:dyDescent="0.2">
      <c r="AU1373" s="16">
        <v>1367</v>
      </c>
      <c r="AV1373" s="16">
        <v>1008.3194999999999</v>
      </c>
    </row>
    <row r="1374" spans="47:48" x14ac:dyDescent="0.2">
      <c r="AU1374" s="16">
        <v>1368</v>
      </c>
      <c r="AV1374" s="16">
        <v>699.12810000000002</v>
      </c>
    </row>
    <row r="1375" spans="47:48" x14ac:dyDescent="0.2">
      <c r="AU1375" s="16">
        <v>1369</v>
      </c>
      <c r="AV1375" s="16">
        <v>1051.4076</v>
      </c>
    </row>
    <row r="1376" spans="47:48" x14ac:dyDescent="0.2">
      <c r="AU1376" s="16">
        <v>1370</v>
      </c>
      <c r="AV1376" s="16">
        <v>-540.80039999999997</v>
      </c>
    </row>
    <row r="1377" spans="47:48" x14ac:dyDescent="0.2">
      <c r="AU1377" s="16">
        <v>1371</v>
      </c>
      <c r="AV1377" s="16">
        <v>526.80930000000001</v>
      </c>
    </row>
    <row r="1378" spans="47:48" x14ac:dyDescent="0.2">
      <c r="AU1378" s="16">
        <v>1372</v>
      </c>
      <c r="AV1378" s="16">
        <v>582.56370000000004</v>
      </c>
    </row>
    <row r="1379" spans="47:48" x14ac:dyDescent="0.2">
      <c r="AU1379" s="16">
        <v>1373</v>
      </c>
      <c r="AV1379" s="16">
        <v>3417.0770000000002</v>
      </c>
    </row>
    <row r="1380" spans="47:48" x14ac:dyDescent="0.2">
      <c r="AU1380" s="16">
        <v>1374</v>
      </c>
      <c r="AV1380" s="16">
        <v>761.51440000000002</v>
      </c>
    </row>
    <row r="1381" spans="47:48" x14ac:dyDescent="0.2">
      <c r="AU1381" s="16">
        <v>1375</v>
      </c>
      <c r="AV1381" s="16">
        <v>-2030.34</v>
      </c>
    </row>
    <row r="1382" spans="47:48" x14ac:dyDescent="0.2">
      <c r="AU1382" s="16">
        <v>1376</v>
      </c>
      <c r="AV1382" s="16">
        <v>-1325.5645999999999</v>
      </c>
    </row>
    <row r="1383" spans="47:48" x14ac:dyDescent="0.2">
      <c r="AU1383" s="16">
        <v>1377</v>
      </c>
      <c r="AV1383" s="16">
        <v>582.34450000000004</v>
      </c>
    </row>
    <row r="1384" spans="47:48" x14ac:dyDescent="0.2">
      <c r="AU1384" s="16">
        <v>1378</v>
      </c>
      <c r="AV1384" s="16">
        <v>-1378.9118000000001</v>
      </c>
    </row>
    <row r="1385" spans="47:48" x14ac:dyDescent="0.2">
      <c r="AU1385" s="16">
        <v>1379</v>
      </c>
      <c r="AV1385" s="16">
        <v>-580.46709999999996</v>
      </c>
    </row>
    <row r="1386" spans="47:48" x14ac:dyDescent="0.2">
      <c r="AU1386" s="16">
        <v>1380</v>
      </c>
      <c r="AV1386" s="16">
        <v>-1812.6664000000001</v>
      </c>
    </row>
    <row r="1387" spans="47:48" x14ac:dyDescent="0.2">
      <c r="AU1387" s="16">
        <v>1381</v>
      </c>
      <c r="AV1387" s="16">
        <v>2785.8989000000001</v>
      </c>
    </row>
    <row r="1388" spans="47:48" x14ac:dyDescent="0.2">
      <c r="AU1388" s="16">
        <v>1382</v>
      </c>
      <c r="AV1388" s="16">
        <v>-671.7645</v>
      </c>
    </row>
    <row r="1389" spans="47:48" x14ac:dyDescent="0.2">
      <c r="AU1389" s="16">
        <v>1383</v>
      </c>
      <c r="AV1389" s="16">
        <v>3949.4983000000002</v>
      </c>
    </row>
    <row r="1390" spans="47:48" x14ac:dyDescent="0.2">
      <c r="AU1390" s="16">
        <v>1384</v>
      </c>
      <c r="AV1390" s="16">
        <v>111.7659</v>
      </c>
    </row>
    <row r="1391" spans="47:48" x14ac:dyDescent="0.2">
      <c r="AU1391" s="16">
        <v>1385</v>
      </c>
      <c r="AV1391" s="16">
        <v>262.86509999999998</v>
      </c>
    </row>
    <row r="1392" spans="47:48" x14ac:dyDescent="0.2">
      <c r="AU1392" s="16">
        <v>1386</v>
      </c>
      <c r="AV1392" s="16">
        <v>-89.647000000000006</v>
      </c>
    </row>
    <row r="1393" spans="47:48" x14ac:dyDescent="0.2">
      <c r="AU1393" s="16">
        <v>1387</v>
      </c>
      <c r="AV1393" s="16">
        <v>-526.05909999999994</v>
      </c>
    </row>
    <row r="1394" spans="47:48" x14ac:dyDescent="0.2">
      <c r="AU1394" s="16">
        <v>1388</v>
      </c>
      <c r="AV1394" s="16">
        <v>-201.64519999999999</v>
      </c>
    </row>
    <row r="1395" spans="47:48" x14ac:dyDescent="0.2">
      <c r="AU1395" s="16">
        <v>1389</v>
      </c>
      <c r="AV1395" s="16">
        <v>-126.5373</v>
      </c>
    </row>
    <row r="1396" spans="47:48" x14ac:dyDescent="0.2">
      <c r="AU1396" s="16">
        <v>1390</v>
      </c>
      <c r="AV1396" s="16">
        <v>420.0761</v>
      </c>
    </row>
    <row r="1397" spans="47:48" x14ac:dyDescent="0.2">
      <c r="AU1397" s="16">
        <v>1391</v>
      </c>
      <c r="AV1397" s="16">
        <v>3043.9825999999998</v>
      </c>
    </row>
    <row r="1398" spans="47:48" x14ac:dyDescent="0.2">
      <c r="AU1398" s="16">
        <v>1392</v>
      </c>
      <c r="AV1398" s="16">
        <v>1190.5150000000001</v>
      </c>
    </row>
    <row r="1399" spans="47:48" x14ac:dyDescent="0.2">
      <c r="AU1399" s="16">
        <v>1393</v>
      </c>
      <c r="AV1399" s="16">
        <v>278.2099</v>
      </c>
    </row>
    <row r="1400" spans="47:48" x14ac:dyDescent="0.2">
      <c r="AU1400" s="16">
        <v>1394</v>
      </c>
      <c r="AV1400" s="16">
        <v>783.32600000000002</v>
      </c>
    </row>
    <row r="1401" spans="47:48" x14ac:dyDescent="0.2">
      <c r="AU1401" s="16">
        <v>1395</v>
      </c>
      <c r="AV1401" s="16">
        <v>-50.3063</v>
      </c>
    </row>
    <row r="1402" spans="47:48" x14ac:dyDescent="0.2">
      <c r="AU1402" s="16">
        <v>1396</v>
      </c>
      <c r="AV1402" s="16">
        <v>1425.1989000000001</v>
      </c>
    </row>
    <row r="1403" spans="47:48" x14ac:dyDescent="0.2">
      <c r="AU1403" s="16">
        <v>1397</v>
      </c>
      <c r="AV1403" s="16">
        <v>-1070.2665999999999</v>
      </c>
    </row>
    <row r="1404" spans="47:48" x14ac:dyDescent="0.2">
      <c r="AU1404" s="16">
        <v>1398</v>
      </c>
      <c r="AV1404" s="16">
        <v>3067.7687000000001</v>
      </c>
    </row>
    <row r="1405" spans="47:48" x14ac:dyDescent="0.2">
      <c r="AU1405" s="16">
        <v>1399</v>
      </c>
      <c r="AV1405" s="16">
        <v>-2902.8872000000001</v>
      </c>
    </row>
    <row r="1406" spans="47:48" x14ac:dyDescent="0.2">
      <c r="AU1406" s="16">
        <v>1400</v>
      </c>
      <c r="AV1406" s="16">
        <v>-423.20030000000003</v>
      </c>
    </row>
    <row r="1407" spans="47:48" x14ac:dyDescent="0.2">
      <c r="AU1407" s="16">
        <v>1401</v>
      </c>
      <c r="AV1407" s="16">
        <v>-138.9821</v>
      </c>
    </row>
    <row r="1408" spans="47:48" x14ac:dyDescent="0.2">
      <c r="AU1408" s="16">
        <v>1402</v>
      </c>
      <c r="AV1408" s="16">
        <v>-451.48950000000002</v>
      </c>
    </row>
    <row r="1409" spans="47:48" x14ac:dyDescent="0.2">
      <c r="AU1409" s="16">
        <v>1403</v>
      </c>
      <c r="AV1409" s="16">
        <v>-189.49950000000001</v>
      </c>
    </row>
    <row r="1410" spans="47:48" x14ac:dyDescent="0.2">
      <c r="AU1410" s="16">
        <v>1404</v>
      </c>
      <c r="AV1410" s="16">
        <v>-1118.3336999999999</v>
      </c>
    </row>
    <row r="1411" spans="47:48" x14ac:dyDescent="0.2">
      <c r="AU1411" s="16">
        <v>1405</v>
      </c>
      <c r="AV1411" s="16">
        <v>1069.1034999999999</v>
      </c>
    </row>
    <row r="1412" spans="47:48" x14ac:dyDescent="0.2">
      <c r="AU1412" s="16">
        <v>1406</v>
      </c>
      <c r="AV1412" s="16">
        <v>430.64429999999999</v>
      </c>
    </row>
    <row r="1413" spans="47:48" x14ac:dyDescent="0.2">
      <c r="AU1413" s="16">
        <v>1407</v>
      </c>
      <c r="AV1413" s="16">
        <v>274.262</v>
      </c>
    </row>
    <row r="1414" spans="47:48" x14ac:dyDescent="0.2">
      <c r="AU1414" s="16">
        <v>1408</v>
      </c>
      <c r="AV1414" s="16">
        <v>-513.51459999999997</v>
      </c>
    </row>
    <row r="1415" spans="47:48" x14ac:dyDescent="0.2">
      <c r="AU1415" s="16">
        <v>1409</v>
      </c>
      <c r="AV1415" s="16">
        <v>3187.7689</v>
      </c>
    </row>
    <row r="1416" spans="47:48" x14ac:dyDescent="0.2">
      <c r="AU1416" s="16">
        <v>1410</v>
      </c>
      <c r="AV1416" s="16">
        <v>-419.71839999999997</v>
      </c>
    </row>
    <row r="1417" spans="47:48" x14ac:dyDescent="0.2">
      <c r="AU1417" s="16">
        <v>1411</v>
      </c>
      <c r="AV1417" s="16">
        <v>-452.86680000000001</v>
      </c>
    </row>
    <row r="1418" spans="47:48" x14ac:dyDescent="0.2">
      <c r="AU1418" s="16">
        <v>1412</v>
      </c>
      <c r="AV1418" s="16">
        <v>670.13869999999997</v>
      </c>
    </row>
    <row r="1419" spans="47:48" x14ac:dyDescent="0.2">
      <c r="AU1419" s="16">
        <v>1413</v>
      </c>
      <c r="AV1419" s="16">
        <v>-3021.4827</v>
      </c>
    </row>
    <row r="1420" spans="47:48" x14ac:dyDescent="0.2">
      <c r="AU1420" s="16">
        <v>1414</v>
      </c>
      <c r="AV1420" s="16">
        <v>1352.0536999999999</v>
      </c>
    </row>
    <row r="1421" spans="47:48" x14ac:dyDescent="0.2">
      <c r="AU1421" s="16">
        <v>1415</v>
      </c>
      <c r="AV1421" s="16">
        <v>-865.45320000000004</v>
      </c>
    </row>
    <row r="1422" spans="47:48" x14ac:dyDescent="0.2">
      <c r="AU1422" s="16">
        <v>1416</v>
      </c>
      <c r="AV1422" s="16">
        <v>979.43330000000003</v>
      </c>
    </row>
    <row r="1423" spans="47:48" x14ac:dyDescent="0.2">
      <c r="AU1423" s="16">
        <v>1417</v>
      </c>
      <c r="AV1423" s="16">
        <v>-2116.6028000000001</v>
      </c>
    </row>
    <row r="1424" spans="47:48" x14ac:dyDescent="0.2">
      <c r="AU1424" s="16">
        <v>1418</v>
      </c>
      <c r="AV1424" s="16">
        <v>-342.42020000000002</v>
      </c>
    </row>
    <row r="1425" spans="47:48" x14ac:dyDescent="0.2">
      <c r="AU1425" s="16">
        <v>1419</v>
      </c>
      <c r="AV1425" s="16">
        <v>1162.4099000000001</v>
      </c>
    </row>
    <row r="1426" spans="47:48" x14ac:dyDescent="0.2">
      <c r="AU1426" s="16">
        <v>1420</v>
      </c>
      <c r="AV1426" s="16">
        <v>-1839.5769</v>
      </c>
    </row>
    <row r="1427" spans="47:48" x14ac:dyDescent="0.2">
      <c r="AU1427" s="16">
        <v>1421</v>
      </c>
      <c r="AV1427" s="16">
        <v>502.19080000000002</v>
      </c>
    </row>
    <row r="1428" spans="47:48" x14ac:dyDescent="0.2">
      <c r="AU1428" s="16">
        <v>1422</v>
      </c>
      <c r="AV1428" s="16">
        <v>1177.6424</v>
      </c>
    </row>
    <row r="1429" spans="47:48" x14ac:dyDescent="0.2">
      <c r="AU1429" s="16">
        <v>1423</v>
      </c>
      <c r="AV1429" s="16">
        <v>20.7818</v>
      </c>
    </row>
    <row r="1430" spans="47:48" x14ac:dyDescent="0.2">
      <c r="AU1430" s="16">
        <v>1424</v>
      </c>
      <c r="AV1430" s="16">
        <v>598.59</v>
      </c>
    </row>
    <row r="1431" spans="47:48" x14ac:dyDescent="0.2">
      <c r="AU1431" s="16">
        <v>1425</v>
      </c>
      <c r="AV1431" s="16">
        <v>969.59960000000001</v>
      </c>
    </row>
    <row r="1432" spans="47:48" x14ac:dyDescent="0.2">
      <c r="AU1432" s="16">
        <v>1426</v>
      </c>
      <c r="AV1432" s="16">
        <v>-1640.0436999999999</v>
      </c>
    </row>
    <row r="1433" spans="47:48" x14ac:dyDescent="0.2">
      <c r="AU1433" s="16">
        <v>1427</v>
      </c>
      <c r="AV1433" s="16">
        <v>-1597.0839000000001</v>
      </c>
    </row>
    <row r="1434" spans="47:48" x14ac:dyDescent="0.2">
      <c r="AU1434" s="16">
        <v>1428</v>
      </c>
      <c r="AV1434" s="16">
        <v>-141.94470000000001</v>
      </c>
    </row>
    <row r="1435" spans="47:48" x14ac:dyDescent="0.2">
      <c r="AU1435" s="16">
        <v>1429</v>
      </c>
      <c r="AV1435" s="16">
        <v>1409.9674</v>
      </c>
    </row>
    <row r="1436" spans="47:48" x14ac:dyDescent="0.2">
      <c r="AU1436" s="16">
        <v>1430</v>
      </c>
      <c r="AV1436" s="16">
        <v>-5044.0232999999998</v>
      </c>
    </row>
    <row r="1437" spans="47:48" x14ac:dyDescent="0.2">
      <c r="AU1437" s="16">
        <v>1431</v>
      </c>
      <c r="AV1437" s="16">
        <v>180.423</v>
      </c>
    </row>
    <row r="1438" spans="47:48" x14ac:dyDescent="0.2">
      <c r="AU1438" s="16">
        <v>1432</v>
      </c>
      <c r="AV1438" s="16">
        <v>-487.05419999999998</v>
      </c>
    </row>
    <row r="1439" spans="47:48" x14ac:dyDescent="0.2">
      <c r="AU1439" s="16">
        <v>1433</v>
      </c>
      <c r="AV1439" s="16">
        <v>-438.08</v>
      </c>
    </row>
    <row r="1440" spans="47:48" x14ac:dyDescent="0.2">
      <c r="AU1440" s="16">
        <v>1434</v>
      </c>
      <c r="AV1440" s="16">
        <v>998.01170000000002</v>
      </c>
    </row>
    <row r="1441" spans="47:48" x14ac:dyDescent="0.2">
      <c r="AU1441" s="16">
        <v>1435</v>
      </c>
      <c r="AV1441" s="16">
        <v>-2400.5590000000002</v>
      </c>
    </row>
    <row r="1442" spans="47:48" x14ac:dyDescent="0.2">
      <c r="AU1442" s="16">
        <v>1436</v>
      </c>
      <c r="AV1442" s="16">
        <v>-1326.4815000000001</v>
      </c>
    </row>
    <row r="1443" spans="47:48" x14ac:dyDescent="0.2">
      <c r="AU1443" s="16">
        <v>1437</v>
      </c>
      <c r="AV1443" s="16">
        <v>3143.7764000000002</v>
      </c>
    </row>
    <row r="1444" spans="47:48" x14ac:dyDescent="0.2">
      <c r="AU1444" s="16">
        <v>1438</v>
      </c>
      <c r="AV1444" s="16">
        <v>2546.5799000000002</v>
      </c>
    </row>
    <row r="1445" spans="47:48" x14ac:dyDescent="0.2">
      <c r="AU1445" s="16">
        <v>1439</v>
      </c>
      <c r="AV1445" s="16">
        <v>-1489.2937999999999</v>
      </c>
    </row>
    <row r="1446" spans="47:48" x14ac:dyDescent="0.2">
      <c r="AU1446" s="16">
        <v>1440</v>
      </c>
      <c r="AV1446" s="16">
        <v>-418.00170000000003</v>
      </c>
    </row>
    <row r="1447" spans="47:48" x14ac:dyDescent="0.2">
      <c r="AU1447" s="16">
        <v>1441</v>
      </c>
      <c r="AV1447" s="16">
        <v>-3561.8274999999999</v>
      </c>
    </row>
    <row r="1448" spans="47:48" x14ac:dyDescent="0.2">
      <c r="AU1448" s="16">
        <v>1442</v>
      </c>
      <c r="AV1448" s="16">
        <v>1284.1477</v>
      </c>
    </row>
    <row r="1449" spans="47:48" x14ac:dyDescent="0.2">
      <c r="AU1449" s="16">
        <v>1443</v>
      </c>
      <c r="AV1449" s="16">
        <v>4.3299999999999998E-2</v>
      </c>
    </row>
    <row r="1450" spans="47:48" x14ac:dyDescent="0.2">
      <c r="AU1450" s="16">
        <v>1444</v>
      </c>
      <c r="AV1450" s="16">
        <v>753.80420000000004</v>
      </c>
    </row>
    <row r="1451" spans="47:48" x14ac:dyDescent="0.2">
      <c r="AU1451" s="16">
        <v>1445</v>
      </c>
      <c r="AV1451" s="16">
        <v>1931.1994999999999</v>
      </c>
    </row>
    <row r="1452" spans="47:48" x14ac:dyDescent="0.2">
      <c r="AU1452" s="16">
        <v>1446</v>
      </c>
      <c r="AV1452" s="16">
        <v>-295.39510000000001</v>
      </c>
    </row>
    <row r="1453" spans="47:48" x14ac:dyDescent="0.2">
      <c r="AU1453" s="16">
        <v>1447</v>
      </c>
      <c r="AV1453" s="16">
        <v>1597.8153</v>
      </c>
    </row>
    <row r="1454" spans="47:48" x14ac:dyDescent="0.2">
      <c r="AU1454" s="16">
        <v>1448</v>
      </c>
      <c r="AV1454" s="16">
        <v>969.10260000000005</v>
      </c>
    </row>
    <row r="1455" spans="47:48" x14ac:dyDescent="0.2">
      <c r="AU1455" s="16">
        <v>1449</v>
      </c>
      <c r="AV1455" s="16">
        <v>1103.0688</v>
      </c>
    </row>
    <row r="1456" spans="47:48" x14ac:dyDescent="0.2">
      <c r="AU1456" s="16">
        <v>1450</v>
      </c>
      <c r="AV1456" s="16">
        <v>808.57360000000006</v>
      </c>
    </row>
    <row r="1457" spans="47:48" x14ac:dyDescent="0.2">
      <c r="AU1457" s="16">
        <v>1451</v>
      </c>
      <c r="AV1457" s="16">
        <v>789.94510000000002</v>
      </c>
    </row>
    <row r="1458" spans="47:48" x14ac:dyDescent="0.2">
      <c r="AU1458" s="16">
        <v>1452</v>
      </c>
      <c r="AV1458" s="16">
        <v>1383.9863</v>
      </c>
    </row>
    <row r="1459" spans="47:48" x14ac:dyDescent="0.2">
      <c r="AU1459" s="16">
        <v>1453</v>
      </c>
      <c r="AV1459" s="16">
        <v>-422.9819</v>
      </c>
    </row>
    <row r="1460" spans="47:48" x14ac:dyDescent="0.2">
      <c r="AU1460" s="16">
        <v>1454</v>
      </c>
      <c r="AV1460" s="16">
        <v>-1055.8616</v>
      </c>
    </row>
    <row r="1461" spans="47:48" x14ac:dyDescent="0.2">
      <c r="AU1461" s="16">
        <v>1455</v>
      </c>
      <c r="AV1461" s="16">
        <v>2773.5962</v>
      </c>
    </row>
    <row r="1462" spans="47:48" x14ac:dyDescent="0.2">
      <c r="AU1462" s="16">
        <v>1456</v>
      </c>
      <c r="AV1462" s="16">
        <v>100.3049</v>
      </c>
    </row>
    <row r="1463" spans="47:48" x14ac:dyDescent="0.2">
      <c r="AU1463" s="16">
        <v>1457</v>
      </c>
      <c r="AV1463" s="16">
        <v>779.10500000000002</v>
      </c>
    </row>
    <row r="1464" spans="47:48" x14ac:dyDescent="0.2">
      <c r="AU1464" s="16">
        <v>1458</v>
      </c>
      <c r="AV1464" s="16">
        <v>-533.32219999999995</v>
      </c>
    </row>
    <row r="1465" spans="47:48" x14ac:dyDescent="0.2">
      <c r="AU1465" s="16">
        <v>1459</v>
      </c>
      <c r="AV1465" s="16">
        <v>150.8888</v>
      </c>
    </row>
    <row r="1466" spans="47:48" x14ac:dyDescent="0.2">
      <c r="AU1466" s="16">
        <v>1460</v>
      </c>
      <c r="AV1466" s="16">
        <v>-571.15060000000005</v>
      </c>
    </row>
    <row r="1467" spans="47:48" x14ac:dyDescent="0.2">
      <c r="AU1467" s="16">
        <v>1461</v>
      </c>
      <c r="AV1467" s="16">
        <v>-96.164299999999997</v>
      </c>
    </row>
    <row r="1468" spans="47:48" x14ac:dyDescent="0.2">
      <c r="AU1468" s="16">
        <v>1462</v>
      </c>
      <c r="AV1468" s="16">
        <v>-1183.4672</v>
      </c>
    </row>
    <row r="1469" spans="47:48" x14ac:dyDescent="0.2">
      <c r="AU1469" s="16">
        <v>1463</v>
      </c>
      <c r="AV1469" s="16">
        <v>-3427.5978</v>
      </c>
    </row>
    <row r="1470" spans="47:48" x14ac:dyDescent="0.2">
      <c r="AU1470" s="16">
        <v>1464</v>
      </c>
      <c r="AV1470" s="16">
        <v>-646.83789999999999</v>
      </c>
    </row>
    <row r="1471" spans="47:48" x14ac:dyDescent="0.2">
      <c r="AU1471" s="16">
        <v>1465</v>
      </c>
      <c r="AV1471" s="16">
        <v>-2053.0331000000001</v>
      </c>
    </row>
    <row r="1472" spans="47:48" x14ac:dyDescent="0.2">
      <c r="AU1472" s="16">
        <v>1466</v>
      </c>
      <c r="AV1472" s="16">
        <v>679.87270000000001</v>
      </c>
    </row>
    <row r="1473" spans="47:48" x14ac:dyDescent="0.2">
      <c r="AU1473" s="16">
        <v>1467</v>
      </c>
      <c r="AV1473" s="16">
        <v>1145.9197999999999</v>
      </c>
    </row>
    <row r="1474" spans="47:48" x14ac:dyDescent="0.2">
      <c r="AU1474" s="16">
        <v>1468</v>
      </c>
      <c r="AV1474" s="16">
        <v>2459.5464000000002</v>
      </c>
    </row>
    <row r="1475" spans="47:48" x14ac:dyDescent="0.2">
      <c r="AU1475" s="16">
        <v>1469</v>
      </c>
      <c r="AV1475" s="16">
        <v>-3792.9564</v>
      </c>
    </row>
    <row r="1476" spans="47:48" x14ac:dyDescent="0.2">
      <c r="AU1476" s="16">
        <v>1470</v>
      </c>
      <c r="AV1476" s="16">
        <v>-2640.7761</v>
      </c>
    </row>
    <row r="1477" spans="47:48" x14ac:dyDescent="0.2">
      <c r="AU1477" s="16">
        <v>1471</v>
      </c>
      <c r="AV1477" s="16">
        <v>-2808.9674</v>
      </c>
    </row>
    <row r="1478" spans="47:48" x14ac:dyDescent="0.2">
      <c r="AU1478" s="16">
        <v>1472</v>
      </c>
      <c r="AV1478" s="16">
        <v>-1660.6575</v>
      </c>
    </row>
    <row r="1479" spans="47:48" x14ac:dyDescent="0.2">
      <c r="AU1479" s="16">
        <v>1473</v>
      </c>
      <c r="AV1479" s="16">
        <v>681.35209999999995</v>
      </c>
    </row>
    <row r="1480" spans="47:48" x14ac:dyDescent="0.2">
      <c r="AU1480" s="16">
        <v>1474</v>
      </c>
      <c r="AV1480" s="16">
        <v>-50.8596</v>
      </c>
    </row>
    <row r="1481" spans="47:48" x14ac:dyDescent="0.2">
      <c r="AU1481" s="16">
        <v>1475</v>
      </c>
      <c r="AV1481" s="16">
        <v>1361.8244</v>
      </c>
    </row>
    <row r="1482" spans="47:48" x14ac:dyDescent="0.2">
      <c r="AU1482" s="16">
        <v>1476</v>
      </c>
      <c r="AV1482" s="16">
        <v>-809.24329999999998</v>
      </c>
    </row>
    <row r="1483" spans="47:48" x14ac:dyDescent="0.2">
      <c r="AU1483" s="16">
        <v>1477</v>
      </c>
      <c r="AV1483" s="16">
        <v>1915.8103000000001</v>
      </c>
    </row>
    <row r="1484" spans="47:48" x14ac:dyDescent="0.2">
      <c r="AU1484" s="16">
        <v>1478</v>
      </c>
      <c r="AV1484" s="16">
        <v>93.366699999999994</v>
      </c>
    </row>
    <row r="1485" spans="47:48" x14ac:dyDescent="0.2">
      <c r="AU1485" s="16">
        <v>1479</v>
      </c>
      <c r="AV1485" s="16">
        <v>-1945.492</v>
      </c>
    </row>
    <row r="1486" spans="47:48" x14ac:dyDescent="0.2">
      <c r="AU1486" s="16">
        <v>1480</v>
      </c>
      <c r="AV1486" s="16">
        <v>-1334.3797</v>
      </c>
    </row>
    <row r="1487" spans="47:48" x14ac:dyDescent="0.2">
      <c r="AU1487" s="16">
        <v>1481</v>
      </c>
      <c r="AV1487" s="16">
        <v>1558.6297999999999</v>
      </c>
    </row>
    <row r="1488" spans="47:48" x14ac:dyDescent="0.2">
      <c r="AU1488" s="16">
        <v>1482</v>
      </c>
      <c r="AV1488" s="16">
        <v>165.0214</v>
      </c>
    </row>
    <row r="1489" spans="47:48" x14ac:dyDescent="0.2">
      <c r="AU1489" s="16">
        <v>1483</v>
      </c>
      <c r="AV1489" s="16">
        <v>173.1251</v>
      </c>
    </row>
    <row r="1490" spans="47:48" x14ac:dyDescent="0.2">
      <c r="AU1490" s="16">
        <v>1484</v>
      </c>
      <c r="AV1490" s="16">
        <v>-881.36789999999996</v>
      </c>
    </row>
    <row r="1491" spans="47:48" x14ac:dyDescent="0.2">
      <c r="AU1491" s="16">
        <v>1485</v>
      </c>
      <c r="AV1491" s="16">
        <v>2802.3861000000002</v>
      </c>
    </row>
    <row r="1492" spans="47:48" x14ac:dyDescent="0.2">
      <c r="AU1492" s="16">
        <v>1486</v>
      </c>
      <c r="AV1492" s="16">
        <v>953.78210000000001</v>
      </c>
    </row>
    <row r="1493" spans="47:48" x14ac:dyDescent="0.2">
      <c r="AU1493" s="16">
        <v>1487</v>
      </c>
      <c r="AV1493" s="16">
        <v>-734.82770000000005</v>
      </c>
    </row>
    <row r="1494" spans="47:48" x14ac:dyDescent="0.2">
      <c r="AU1494" s="16">
        <v>1488</v>
      </c>
      <c r="AV1494" s="16">
        <v>2173.7651000000001</v>
      </c>
    </row>
    <row r="1495" spans="47:48" x14ac:dyDescent="0.2">
      <c r="AU1495" s="16">
        <v>1489</v>
      </c>
      <c r="AV1495" s="16">
        <v>785.17510000000004</v>
      </c>
    </row>
    <row r="1496" spans="47:48" x14ac:dyDescent="0.2">
      <c r="AU1496" s="16">
        <v>1490</v>
      </c>
      <c r="AV1496" s="16">
        <v>279.62540000000001</v>
      </c>
    </row>
    <row r="1497" spans="47:48" x14ac:dyDescent="0.2">
      <c r="AU1497" s="16">
        <v>1491</v>
      </c>
      <c r="AV1497" s="16">
        <v>-590.9819</v>
      </c>
    </row>
    <row r="1498" spans="47:48" x14ac:dyDescent="0.2">
      <c r="AU1498" s="16">
        <v>1492</v>
      </c>
      <c r="AV1498" s="16">
        <v>256.90620000000001</v>
      </c>
    </row>
    <row r="1499" spans="47:48" x14ac:dyDescent="0.2">
      <c r="AU1499" s="16">
        <v>1493</v>
      </c>
      <c r="AV1499" s="16">
        <v>-1394.2582</v>
      </c>
    </row>
    <row r="1500" spans="47:48" x14ac:dyDescent="0.2">
      <c r="AU1500" s="16">
        <v>1494</v>
      </c>
      <c r="AV1500" s="16">
        <v>-2864.6795000000002</v>
      </c>
    </row>
    <row r="1501" spans="47:48" x14ac:dyDescent="0.2">
      <c r="AU1501" s="16">
        <v>1495</v>
      </c>
      <c r="AV1501" s="16">
        <v>-715.08330000000001</v>
      </c>
    </row>
    <row r="1502" spans="47:48" x14ac:dyDescent="0.2">
      <c r="AU1502" s="16">
        <v>1496</v>
      </c>
      <c r="AV1502" s="16">
        <v>424.8236</v>
      </c>
    </row>
    <row r="1503" spans="47:48" x14ac:dyDescent="0.2">
      <c r="AU1503" s="16">
        <v>1497</v>
      </c>
      <c r="AV1503" s="16">
        <v>-1949.7066</v>
      </c>
    </row>
    <row r="1504" spans="47:48" x14ac:dyDescent="0.2">
      <c r="AU1504" s="16">
        <v>1498</v>
      </c>
      <c r="AV1504" s="16">
        <v>-1291.4448</v>
      </c>
    </row>
    <row r="1505" spans="47:48" x14ac:dyDescent="0.2">
      <c r="AU1505" s="16">
        <v>1499</v>
      </c>
      <c r="AV1505" s="16">
        <v>-3772.3339000000001</v>
      </c>
    </row>
    <row r="1506" spans="47:48" x14ac:dyDescent="0.2">
      <c r="AU1506" s="16">
        <v>1500</v>
      </c>
      <c r="AV1506" s="16">
        <v>35.712200000000003</v>
      </c>
    </row>
    <row r="1507" spans="47:48" x14ac:dyDescent="0.2">
      <c r="AU1507" s="16">
        <v>1501</v>
      </c>
      <c r="AV1507" s="16">
        <v>1271.9305999999999</v>
      </c>
    </row>
    <row r="1508" spans="47:48" x14ac:dyDescent="0.2">
      <c r="AU1508" s="16">
        <v>1502</v>
      </c>
      <c r="AV1508" s="16">
        <v>-2190.4121</v>
      </c>
    </row>
    <row r="1509" spans="47:48" x14ac:dyDescent="0.2">
      <c r="AU1509" s="16">
        <v>1503</v>
      </c>
      <c r="AV1509" s="16">
        <v>-302.91149999999999</v>
      </c>
    </row>
    <row r="1510" spans="47:48" x14ac:dyDescent="0.2">
      <c r="AU1510" s="16">
        <v>1504</v>
      </c>
      <c r="AV1510" s="16">
        <v>-304.00729999999999</v>
      </c>
    </row>
    <row r="1511" spans="47:48" x14ac:dyDescent="0.2">
      <c r="AU1511" s="16">
        <v>1505</v>
      </c>
      <c r="AV1511" s="16">
        <v>663.82029999999997</v>
      </c>
    </row>
    <row r="1512" spans="47:48" x14ac:dyDescent="0.2">
      <c r="AU1512" s="16">
        <v>1506</v>
      </c>
      <c r="AV1512" s="16">
        <v>874.32500000000005</v>
      </c>
    </row>
    <row r="1513" spans="47:48" x14ac:dyDescent="0.2">
      <c r="AU1513" s="16">
        <v>1507</v>
      </c>
      <c r="AV1513" s="16">
        <v>3127.4881</v>
      </c>
    </row>
    <row r="1514" spans="47:48" x14ac:dyDescent="0.2">
      <c r="AU1514" s="16">
        <v>1508</v>
      </c>
      <c r="AV1514" s="16">
        <v>-479.52850000000001</v>
      </c>
    </row>
    <row r="1515" spans="47:48" x14ac:dyDescent="0.2">
      <c r="AU1515" s="16">
        <v>1509</v>
      </c>
      <c r="AV1515" s="16">
        <v>-2886.4836</v>
      </c>
    </row>
    <row r="1516" spans="47:48" x14ac:dyDescent="0.2">
      <c r="AU1516" s="16">
        <v>1510</v>
      </c>
      <c r="AV1516" s="16">
        <v>173.70590000000001</v>
      </c>
    </row>
    <row r="1517" spans="47:48" x14ac:dyDescent="0.2">
      <c r="AU1517" s="16">
        <v>1511</v>
      </c>
      <c r="AV1517" s="16">
        <v>434.76400000000001</v>
      </c>
    </row>
    <row r="1518" spans="47:48" x14ac:dyDescent="0.2">
      <c r="AU1518" s="16">
        <v>1512</v>
      </c>
      <c r="AV1518" s="16">
        <v>-693.60400000000004</v>
      </c>
    </row>
    <row r="1519" spans="47:48" x14ac:dyDescent="0.2">
      <c r="AU1519" s="16">
        <v>1513</v>
      </c>
      <c r="AV1519" s="16">
        <v>78.442800000000005</v>
      </c>
    </row>
    <row r="1520" spans="47:48" x14ac:dyDescent="0.2">
      <c r="AU1520" s="16">
        <v>1514</v>
      </c>
      <c r="AV1520" s="16">
        <v>601.54259999999999</v>
      </c>
    </row>
    <row r="1521" spans="47:48" x14ac:dyDescent="0.2">
      <c r="AU1521" s="16">
        <v>1515</v>
      </c>
      <c r="AV1521" s="16">
        <v>-2134.3411999999998</v>
      </c>
    </row>
    <row r="1522" spans="47:48" x14ac:dyDescent="0.2">
      <c r="AU1522" s="16">
        <v>1516</v>
      </c>
      <c r="AV1522" s="16">
        <v>167.48099999999999</v>
      </c>
    </row>
    <row r="1523" spans="47:48" x14ac:dyDescent="0.2">
      <c r="AU1523" s="16">
        <v>1517</v>
      </c>
      <c r="AV1523" s="16">
        <v>-4288.5207</v>
      </c>
    </row>
    <row r="1524" spans="47:48" x14ac:dyDescent="0.2">
      <c r="AU1524" s="16">
        <v>1518</v>
      </c>
      <c r="AV1524" s="16">
        <v>-1340.0458000000001</v>
      </c>
    </row>
    <row r="1525" spans="47:48" x14ac:dyDescent="0.2">
      <c r="AU1525" s="16">
        <v>1519</v>
      </c>
      <c r="AV1525" s="16">
        <v>-31.670500000000001</v>
      </c>
    </row>
    <row r="1526" spans="47:48" x14ac:dyDescent="0.2">
      <c r="AU1526" s="16">
        <v>1520</v>
      </c>
      <c r="AV1526" s="16">
        <v>79.484200000000001</v>
      </c>
    </row>
    <row r="1527" spans="47:48" x14ac:dyDescent="0.2">
      <c r="AU1527" s="16">
        <v>1521</v>
      </c>
      <c r="AV1527" s="16">
        <v>98.730599999999995</v>
      </c>
    </row>
    <row r="1528" spans="47:48" x14ac:dyDescent="0.2">
      <c r="AU1528" s="16">
        <v>1522</v>
      </c>
      <c r="AV1528" s="16">
        <v>-2573.9906999999998</v>
      </c>
    </row>
    <row r="1529" spans="47:48" x14ac:dyDescent="0.2">
      <c r="AU1529" s="16">
        <v>1523</v>
      </c>
      <c r="AV1529" s="16">
        <v>-1343.3557000000001</v>
      </c>
    </row>
    <row r="1530" spans="47:48" x14ac:dyDescent="0.2">
      <c r="AU1530" s="16">
        <v>1524</v>
      </c>
      <c r="AV1530" s="16">
        <v>426.66590000000002</v>
      </c>
    </row>
    <row r="1531" spans="47:48" x14ac:dyDescent="0.2">
      <c r="AU1531" s="16">
        <v>1525</v>
      </c>
      <c r="AV1531" s="16">
        <v>-39.555500000000002</v>
      </c>
    </row>
    <row r="1532" spans="47:48" x14ac:dyDescent="0.2">
      <c r="AU1532" s="16">
        <v>1526</v>
      </c>
      <c r="AV1532" s="16">
        <v>-3290.5347999999999</v>
      </c>
    </row>
    <row r="1533" spans="47:48" x14ac:dyDescent="0.2">
      <c r="AU1533" s="16">
        <v>1527</v>
      </c>
      <c r="AV1533" s="16">
        <v>-161.03219999999999</v>
      </c>
    </row>
    <row r="1534" spans="47:48" x14ac:dyDescent="0.2">
      <c r="AU1534" s="16">
        <v>1528</v>
      </c>
      <c r="AV1534" s="16">
        <v>2125.8847999999998</v>
      </c>
    </row>
    <row r="1535" spans="47:48" x14ac:dyDescent="0.2">
      <c r="AU1535" s="16">
        <v>1529</v>
      </c>
      <c r="AV1535" s="16">
        <v>-412.44799999999998</v>
      </c>
    </row>
    <row r="1536" spans="47:48" x14ac:dyDescent="0.2">
      <c r="AU1536" s="16">
        <v>1530</v>
      </c>
      <c r="AV1536" s="16">
        <v>197.15559999999999</v>
      </c>
    </row>
    <row r="1537" spans="47:48" x14ac:dyDescent="0.2">
      <c r="AU1537" s="16">
        <v>1531</v>
      </c>
      <c r="AV1537" s="16">
        <v>219.2636</v>
      </c>
    </row>
    <row r="1538" spans="47:48" x14ac:dyDescent="0.2">
      <c r="AU1538" s="16">
        <v>1532</v>
      </c>
      <c r="AV1538" s="16">
        <v>-1110.8525</v>
      </c>
    </row>
    <row r="1539" spans="47:48" x14ac:dyDescent="0.2">
      <c r="AU1539" s="16">
        <v>1533</v>
      </c>
      <c r="AV1539" s="16">
        <v>648.77589999999998</v>
      </c>
    </row>
    <row r="1540" spans="47:48" x14ac:dyDescent="0.2">
      <c r="AU1540" s="16">
        <v>1534</v>
      </c>
      <c r="AV1540" s="16">
        <v>827.49670000000003</v>
      </c>
    </row>
    <row r="1541" spans="47:48" x14ac:dyDescent="0.2">
      <c r="AU1541" s="16">
        <v>1535</v>
      </c>
      <c r="AV1541" s="16">
        <v>-202.30279999999999</v>
      </c>
    </row>
    <row r="1542" spans="47:48" x14ac:dyDescent="0.2">
      <c r="AU1542" s="16">
        <v>1536</v>
      </c>
      <c r="AV1542" s="16">
        <v>890.03809999999999</v>
      </c>
    </row>
    <row r="1543" spans="47:48" x14ac:dyDescent="0.2">
      <c r="AU1543" s="16">
        <v>1537</v>
      </c>
      <c r="AV1543" s="16">
        <v>382.11700000000002</v>
      </c>
    </row>
    <row r="1544" spans="47:48" x14ac:dyDescent="0.2">
      <c r="AU1544" s="16">
        <v>1538</v>
      </c>
      <c r="AV1544" s="16">
        <v>3049.431</v>
      </c>
    </row>
    <row r="1545" spans="47:48" x14ac:dyDescent="0.2">
      <c r="AU1545" s="16">
        <v>1539</v>
      </c>
      <c r="AV1545" s="16">
        <v>357.26909999999998</v>
      </c>
    </row>
    <row r="1546" spans="47:48" x14ac:dyDescent="0.2">
      <c r="AU1546" s="16">
        <v>1540</v>
      </c>
      <c r="AV1546" s="16">
        <v>-1424.9761000000001</v>
      </c>
    </row>
    <row r="1547" spans="47:48" x14ac:dyDescent="0.2">
      <c r="AU1547" s="16">
        <v>1541</v>
      </c>
      <c r="AV1547" s="16">
        <v>-4546.9179000000004</v>
      </c>
    </row>
    <row r="1548" spans="47:48" x14ac:dyDescent="0.2">
      <c r="AU1548" s="16">
        <v>1542</v>
      </c>
      <c r="AV1548" s="16">
        <v>883.92679999999996</v>
      </c>
    </row>
    <row r="1549" spans="47:48" x14ac:dyDescent="0.2">
      <c r="AU1549" s="16">
        <v>1543</v>
      </c>
      <c r="AV1549" s="16">
        <v>-2574.9847</v>
      </c>
    </row>
    <row r="1550" spans="47:48" x14ac:dyDescent="0.2">
      <c r="AU1550" s="16">
        <v>1544</v>
      </c>
      <c r="AV1550" s="16">
        <v>-2124.6017000000002</v>
      </c>
    </row>
    <row r="1551" spans="47:48" x14ac:dyDescent="0.2">
      <c r="AU1551" s="16">
        <v>1545</v>
      </c>
      <c r="AV1551" s="16">
        <v>-1155.8248000000001</v>
      </c>
    </row>
    <row r="1552" spans="47:48" x14ac:dyDescent="0.2">
      <c r="AU1552" s="16">
        <v>1546</v>
      </c>
      <c r="AV1552" s="16">
        <v>2645.2022000000002</v>
      </c>
    </row>
    <row r="1553" spans="47:48" x14ac:dyDescent="0.2">
      <c r="AU1553" s="16">
        <v>1547</v>
      </c>
      <c r="AV1553" s="16">
        <v>-2699.1792999999998</v>
      </c>
    </row>
    <row r="1554" spans="47:48" x14ac:dyDescent="0.2">
      <c r="AU1554" s="16">
        <v>1548</v>
      </c>
      <c r="AV1554" s="16">
        <v>208.28899999999999</v>
      </c>
    </row>
    <row r="1555" spans="47:48" x14ac:dyDescent="0.2">
      <c r="AU1555" s="16">
        <v>1549</v>
      </c>
      <c r="AV1555" s="16">
        <v>1020.9841</v>
      </c>
    </row>
    <row r="1556" spans="47:48" x14ac:dyDescent="0.2">
      <c r="AU1556" s="16">
        <v>1550</v>
      </c>
      <c r="AV1556" s="16">
        <v>-1882.1059</v>
      </c>
    </row>
    <row r="1557" spans="47:48" x14ac:dyDescent="0.2">
      <c r="AU1557" s="16">
        <v>1551</v>
      </c>
      <c r="AV1557" s="16">
        <v>-2479.0965000000001</v>
      </c>
    </row>
    <row r="1558" spans="47:48" x14ac:dyDescent="0.2">
      <c r="AU1558" s="16">
        <v>1552</v>
      </c>
      <c r="AV1558" s="16">
        <v>-2934.0632999999998</v>
      </c>
    </row>
    <row r="1559" spans="47:48" x14ac:dyDescent="0.2">
      <c r="AU1559" s="16">
        <v>1553</v>
      </c>
      <c r="AV1559" s="16">
        <v>-1166.6366</v>
      </c>
    </row>
    <row r="1560" spans="47:48" x14ac:dyDescent="0.2">
      <c r="AU1560" s="16">
        <v>1554</v>
      </c>
      <c r="AV1560" s="16">
        <v>-597.63840000000005</v>
      </c>
    </row>
    <row r="1561" spans="47:48" x14ac:dyDescent="0.2">
      <c r="AU1561" s="16">
        <v>1555</v>
      </c>
      <c r="AV1561" s="16">
        <v>-2518.5893999999998</v>
      </c>
    </row>
    <row r="1562" spans="47:48" x14ac:dyDescent="0.2">
      <c r="AU1562" s="16">
        <v>1556</v>
      </c>
      <c r="AV1562" s="16">
        <v>1447.2569000000001</v>
      </c>
    </row>
    <row r="1563" spans="47:48" x14ac:dyDescent="0.2">
      <c r="AU1563" s="16">
        <v>1557</v>
      </c>
      <c r="AV1563" s="16">
        <v>-1617.6405999999999</v>
      </c>
    </row>
    <row r="1564" spans="47:48" x14ac:dyDescent="0.2">
      <c r="AU1564" s="16">
        <v>1558</v>
      </c>
      <c r="AV1564" s="16">
        <v>671.55070000000001</v>
      </c>
    </row>
    <row r="1565" spans="47:48" x14ac:dyDescent="0.2">
      <c r="AU1565" s="16">
        <v>1559</v>
      </c>
      <c r="AV1565" s="16">
        <v>1074.1406999999999</v>
      </c>
    </row>
    <row r="1566" spans="47:48" x14ac:dyDescent="0.2">
      <c r="AU1566" s="16">
        <v>1560</v>
      </c>
      <c r="AV1566" s="16">
        <v>890.99369999999999</v>
      </c>
    </row>
    <row r="1567" spans="47:48" x14ac:dyDescent="0.2">
      <c r="AU1567" s="16">
        <v>1561</v>
      </c>
      <c r="AV1567" s="16">
        <v>911.37940000000003</v>
      </c>
    </row>
    <row r="1568" spans="47:48" x14ac:dyDescent="0.2">
      <c r="AU1568" s="16">
        <v>1562</v>
      </c>
      <c r="AV1568" s="16">
        <v>338.82920000000001</v>
      </c>
    </row>
    <row r="1569" spans="47:48" x14ac:dyDescent="0.2">
      <c r="AU1569" s="16">
        <v>1563</v>
      </c>
      <c r="AV1569" s="16">
        <v>401.44979999999998</v>
      </c>
    </row>
    <row r="1570" spans="47:48" x14ac:dyDescent="0.2">
      <c r="AU1570" s="16">
        <v>1564</v>
      </c>
      <c r="AV1570" s="16">
        <v>-74.027699999999996</v>
      </c>
    </row>
    <row r="1571" spans="47:48" x14ac:dyDescent="0.2">
      <c r="AU1571" s="16">
        <v>1565</v>
      </c>
      <c r="AV1571" s="16">
        <v>-482.56970000000001</v>
      </c>
    </row>
    <row r="1572" spans="47:48" x14ac:dyDescent="0.2">
      <c r="AU1572" s="16">
        <v>1566</v>
      </c>
      <c r="AV1572" s="16">
        <v>983.10450000000003</v>
      </c>
    </row>
    <row r="1573" spans="47:48" x14ac:dyDescent="0.2">
      <c r="AU1573" s="16">
        <v>1567</v>
      </c>
      <c r="AV1573" s="16">
        <v>-3734.0072</v>
      </c>
    </row>
    <row r="1574" spans="47:48" x14ac:dyDescent="0.2">
      <c r="AU1574" s="16">
        <v>1568</v>
      </c>
      <c r="AV1574" s="16">
        <v>861.4511</v>
      </c>
    </row>
    <row r="1575" spans="47:48" x14ac:dyDescent="0.2">
      <c r="AU1575" s="16">
        <v>1569</v>
      </c>
      <c r="AV1575" s="16">
        <v>-1088.1192000000001</v>
      </c>
    </row>
    <row r="1576" spans="47:48" x14ac:dyDescent="0.2">
      <c r="AU1576" s="16">
        <v>1570</v>
      </c>
      <c r="AV1576" s="16">
        <v>-1218.3529000000001</v>
      </c>
    </row>
    <row r="1577" spans="47:48" x14ac:dyDescent="0.2">
      <c r="AU1577" s="16">
        <v>1571</v>
      </c>
      <c r="AV1577" s="16">
        <v>-199.81120000000001</v>
      </c>
    </row>
    <row r="1578" spans="47:48" x14ac:dyDescent="0.2">
      <c r="AU1578" s="16">
        <v>1572</v>
      </c>
      <c r="AV1578" s="16">
        <v>978.30250000000001</v>
      </c>
    </row>
    <row r="1579" spans="47:48" x14ac:dyDescent="0.2">
      <c r="AU1579" s="16">
        <v>1573</v>
      </c>
      <c r="AV1579" s="16">
        <v>-512.49289999999996</v>
      </c>
    </row>
    <row r="1580" spans="47:48" x14ac:dyDescent="0.2">
      <c r="AU1580" s="16">
        <v>1574</v>
      </c>
      <c r="AV1580" s="16">
        <v>755.66570000000002</v>
      </c>
    </row>
    <row r="1581" spans="47:48" x14ac:dyDescent="0.2">
      <c r="AU1581" s="16">
        <v>1575</v>
      </c>
      <c r="AV1581" s="16">
        <v>1910.9057</v>
      </c>
    </row>
    <row r="1582" spans="47:48" x14ac:dyDescent="0.2">
      <c r="AU1582" s="16">
        <v>1576</v>
      </c>
      <c r="AV1582" s="16">
        <v>850.43290000000002</v>
      </c>
    </row>
    <row r="1583" spans="47:48" x14ac:dyDescent="0.2">
      <c r="AU1583" s="16">
        <v>1577</v>
      </c>
      <c r="AV1583" s="16">
        <v>471.77429999999998</v>
      </c>
    </row>
    <row r="1584" spans="47:48" x14ac:dyDescent="0.2">
      <c r="AU1584" s="16">
        <v>1578</v>
      </c>
      <c r="AV1584" s="16">
        <v>1083.3637000000001</v>
      </c>
    </row>
    <row r="1585" spans="47:48" x14ac:dyDescent="0.2">
      <c r="AU1585" s="16">
        <v>1579</v>
      </c>
      <c r="AV1585" s="16">
        <v>835.65150000000006</v>
      </c>
    </row>
    <row r="1586" spans="47:48" x14ac:dyDescent="0.2">
      <c r="AU1586" s="16">
        <v>1580</v>
      </c>
      <c r="AV1586" s="16">
        <v>-739.62109999999996</v>
      </c>
    </row>
    <row r="1587" spans="47:48" x14ac:dyDescent="0.2">
      <c r="AU1587" s="16">
        <v>1581</v>
      </c>
      <c r="AV1587" s="16">
        <v>893.42449999999997</v>
      </c>
    </row>
    <row r="1588" spans="47:48" x14ac:dyDescent="0.2">
      <c r="AU1588" s="16">
        <v>1582</v>
      </c>
      <c r="AV1588" s="16">
        <v>-3856.6876999999999</v>
      </c>
    </row>
    <row r="1589" spans="47:48" x14ac:dyDescent="0.2">
      <c r="AU1589" s="16">
        <v>1583</v>
      </c>
      <c r="AV1589" s="16">
        <v>1055.4680000000001</v>
      </c>
    </row>
    <row r="1590" spans="47:48" x14ac:dyDescent="0.2">
      <c r="AU1590" s="16">
        <v>1584</v>
      </c>
      <c r="AV1590" s="16">
        <v>-2760.9580000000001</v>
      </c>
    </row>
    <row r="1591" spans="47:48" x14ac:dyDescent="0.2">
      <c r="AU1591" s="16">
        <v>1585</v>
      </c>
      <c r="AV1591" s="16">
        <v>-1220.4088999999999</v>
      </c>
    </row>
    <row r="1592" spans="47:48" x14ac:dyDescent="0.2">
      <c r="AU1592" s="16">
        <v>1586</v>
      </c>
      <c r="AV1592" s="16">
        <v>1218.0056</v>
      </c>
    </row>
    <row r="1593" spans="47:48" x14ac:dyDescent="0.2">
      <c r="AU1593" s="16">
        <v>1587</v>
      </c>
      <c r="AV1593" s="16">
        <v>191.20259999999999</v>
      </c>
    </row>
    <row r="1594" spans="47:48" x14ac:dyDescent="0.2">
      <c r="AU1594" s="16">
        <v>1588</v>
      </c>
      <c r="AV1594" s="16">
        <v>-3380.1471999999999</v>
      </c>
    </row>
    <row r="1595" spans="47:48" x14ac:dyDescent="0.2">
      <c r="AU1595" s="16">
        <v>1589</v>
      </c>
      <c r="AV1595" s="16">
        <v>2883.8584999999998</v>
      </c>
    </row>
    <row r="1596" spans="47:48" x14ac:dyDescent="0.2">
      <c r="AU1596" s="16">
        <v>1590</v>
      </c>
      <c r="AV1596" s="16">
        <v>1026.6101000000001</v>
      </c>
    </row>
    <row r="1597" spans="47:48" x14ac:dyDescent="0.2">
      <c r="AU1597" s="16">
        <v>1591</v>
      </c>
      <c r="AV1597" s="16">
        <v>1495.9628</v>
      </c>
    </row>
    <row r="1598" spans="47:48" x14ac:dyDescent="0.2">
      <c r="AU1598" s="16">
        <v>1592</v>
      </c>
      <c r="AV1598" s="16">
        <v>453.42259999999999</v>
      </c>
    </row>
    <row r="1599" spans="47:48" x14ac:dyDescent="0.2">
      <c r="AU1599" s="16">
        <v>1593</v>
      </c>
      <c r="AV1599" s="16">
        <v>-6859.6044000000002</v>
      </c>
    </row>
    <row r="1600" spans="47:48" x14ac:dyDescent="0.2">
      <c r="AU1600" s="16">
        <v>1594</v>
      </c>
      <c r="AV1600" s="16">
        <v>697.60040000000004</v>
      </c>
    </row>
    <row r="1601" spans="47:48" x14ac:dyDescent="0.2">
      <c r="AU1601" s="16">
        <v>1595</v>
      </c>
      <c r="AV1601" s="16">
        <v>1004.7148</v>
      </c>
    </row>
    <row r="1602" spans="47:48" x14ac:dyDescent="0.2">
      <c r="AU1602" s="16">
        <v>1596</v>
      </c>
      <c r="AV1602" s="16">
        <v>-16.678599999999999</v>
      </c>
    </row>
    <row r="1603" spans="47:48" x14ac:dyDescent="0.2">
      <c r="AU1603" s="16">
        <v>1597</v>
      </c>
      <c r="AV1603" s="16">
        <v>-1550.7739999999999</v>
      </c>
    </row>
    <row r="1604" spans="47:48" x14ac:dyDescent="0.2">
      <c r="AU1604" s="16">
        <v>1598</v>
      </c>
      <c r="AV1604" s="16">
        <v>-353.7971</v>
      </c>
    </row>
    <row r="1605" spans="47:48" x14ac:dyDescent="0.2">
      <c r="AU1605" s="16">
        <v>1599</v>
      </c>
      <c r="AV1605" s="16">
        <v>-4687.7268000000004</v>
      </c>
    </row>
    <row r="1606" spans="47:48" x14ac:dyDescent="0.2">
      <c r="AU1606" s="16">
        <v>1600</v>
      </c>
      <c r="AV1606" s="16">
        <v>839.84770000000003</v>
      </c>
    </row>
    <row r="1607" spans="47:48" x14ac:dyDescent="0.2">
      <c r="AU1607" s="16">
        <v>1601</v>
      </c>
      <c r="AV1607" s="16">
        <v>1012.5468</v>
      </c>
    </row>
    <row r="1608" spans="47:48" x14ac:dyDescent="0.2">
      <c r="AU1608" s="16">
        <v>1602</v>
      </c>
      <c r="AV1608" s="16">
        <v>-333.63440000000003</v>
      </c>
    </row>
    <row r="1609" spans="47:48" x14ac:dyDescent="0.2">
      <c r="AU1609" s="16">
        <v>1603</v>
      </c>
      <c r="AV1609" s="16">
        <v>-1.583</v>
      </c>
    </row>
    <row r="1610" spans="47:48" x14ac:dyDescent="0.2">
      <c r="AU1610" s="16">
        <v>1604</v>
      </c>
      <c r="AV1610" s="16">
        <v>-1883.4629</v>
      </c>
    </row>
    <row r="1611" spans="47:48" x14ac:dyDescent="0.2">
      <c r="AU1611" s="16">
        <v>1605</v>
      </c>
      <c r="AV1611" s="16">
        <v>-2213.8908000000001</v>
      </c>
    </row>
    <row r="1612" spans="47:48" x14ac:dyDescent="0.2">
      <c r="AU1612" s="16">
        <v>1606</v>
      </c>
      <c r="AV1612" s="16">
        <v>975.07770000000005</v>
      </c>
    </row>
    <row r="1613" spans="47:48" x14ac:dyDescent="0.2">
      <c r="AU1613" s="16">
        <v>1607</v>
      </c>
      <c r="AV1613" s="16">
        <v>-603.21249999999998</v>
      </c>
    </row>
    <row r="1614" spans="47:48" x14ac:dyDescent="0.2">
      <c r="AU1614" s="16">
        <v>1608</v>
      </c>
      <c r="AV1614" s="16">
        <v>-1234.97</v>
      </c>
    </row>
    <row r="1615" spans="47:48" x14ac:dyDescent="0.2">
      <c r="AU1615" s="16">
        <v>1609</v>
      </c>
      <c r="AV1615" s="16">
        <v>-2313.4254000000001</v>
      </c>
    </row>
    <row r="1616" spans="47:48" x14ac:dyDescent="0.2">
      <c r="AU1616" s="16">
        <v>1610</v>
      </c>
      <c r="AV1616" s="16">
        <v>3587.0135</v>
      </c>
    </row>
    <row r="1617" spans="47:48" x14ac:dyDescent="0.2">
      <c r="AU1617" s="16">
        <v>1611</v>
      </c>
      <c r="AV1617" s="16">
        <v>-865.69449999999995</v>
      </c>
    </row>
    <row r="1618" spans="47:48" x14ac:dyDescent="0.2">
      <c r="AU1618" s="16">
        <v>1612</v>
      </c>
      <c r="AV1618" s="16">
        <v>1124.0476000000001</v>
      </c>
    </row>
    <row r="1619" spans="47:48" x14ac:dyDescent="0.2">
      <c r="AU1619" s="16">
        <v>1613</v>
      </c>
      <c r="AV1619" s="16">
        <v>1156.8901000000001</v>
      </c>
    </row>
    <row r="1620" spans="47:48" x14ac:dyDescent="0.2">
      <c r="AU1620" s="16">
        <v>1614</v>
      </c>
      <c r="AV1620" s="16">
        <v>2401.1653000000001</v>
      </c>
    </row>
    <row r="1621" spans="47:48" x14ac:dyDescent="0.2">
      <c r="AU1621" s="16">
        <v>1615</v>
      </c>
      <c r="AV1621" s="16">
        <v>-119.74679999999999</v>
      </c>
    </row>
    <row r="1622" spans="47:48" x14ac:dyDescent="0.2">
      <c r="AU1622" s="16">
        <v>1616</v>
      </c>
      <c r="AV1622" s="16">
        <v>-3253.7329</v>
      </c>
    </row>
    <row r="1623" spans="47:48" x14ac:dyDescent="0.2">
      <c r="AU1623" s="16">
        <v>1617</v>
      </c>
      <c r="AV1623" s="16">
        <v>-2710.2539000000002</v>
      </c>
    </row>
    <row r="1624" spans="47:48" x14ac:dyDescent="0.2">
      <c r="AU1624" s="16">
        <v>1618</v>
      </c>
      <c r="AV1624" s="16">
        <v>-3922.8589999999999</v>
      </c>
    </row>
    <row r="1625" spans="47:48" x14ac:dyDescent="0.2">
      <c r="AU1625" s="16">
        <v>1619</v>
      </c>
      <c r="AV1625" s="16">
        <v>1160.636</v>
      </c>
    </row>
    <row r="1626" spans="47:48" x14ac:dyDescent="0.2">
      <c r="AU1626" s="16">
        <v>1620</v>
      </c>
      <c r="AV1626" s="16">
        <v>1950.903</v>
      </c>
    </row>
    <row r="1627" spans="47:48" x14ac:dyDescent="0.2">
      <c r="AU1627" s="16">
        <v>1621</v>
      </c>
      <c r="AV1627" s="16">
        <v>1043.3032000000001</v>
      </c>
    </row>
    <row r="1628" spans="47:48" x14ac:dyDescent="0.2">
      <c r="AU1628" s="16">
        <v>1622</v>
      </c>
      <c r="AV1628" s="16">
        <v>795.90679999999998</v>
      </c>
    </row>
    <row r="1629" spans="47:48" x14ac:dyDescent="0.2">
      <c r="AU1629" s="16">
        <v>1623</v>
      </c>
      <c r="AV1629" s="16">
        <v>401.74020000000002</v>
      </c>
    </row>
    <row r="1630" spans="47:48" x14ac:dyDescent="0.2">
      <c r="AU1630" s="16">
        <v>1624</v>
      </c>
      <c r="AV1630" s="16">
        <v>51.642699999999998</v>
      </c>
    </row>
    <row r="1631" spans="47:48" x14ac:dyDescent="0.2">
      <c r="AU1631" s="16">
        <v>1625</v>
      </c>
      <c r="AV1631" s="16">
        <v>1044.3597</v>
      </c>
    </row>
    <row r="1632" spans="47:48" x14ac:dyDescent="0.2">
      <c r="AU1632" s="16">
        <v>1626</v>
      </c>
      <c r="AV1632" s="16">
        <v>1011.5837</v>
      </c>
    </row>
    <row r="1633" spans="47:48" x14ac:dyDescent="0.2">
      <c r="AU1633" s="16">
        <v>1627</v>
      </c>
      <c r="AV1633" s="16">
        <v>-1322.9306999999999</v>
      </c>
    </row>
    <row r="1634" spans="47:48" x14ac:dyDescent="0.2">
      <c r="AU1634" s="16">
        <v>1628</v>
      </c>
      <c r="AV1634" s="16">
        <v>2381.7779999999998</v>
      </c>
    </row>
    <row r="1635" spans="47:48" x14ac:dyDescent="0.2">
      <c r="AU1635" s="16">
        <v>1629</v>
      </c>
      <c r="AV1635" s="16">
        <v>1014.7663</v>
      </c>
    </row>
    <row r="1636" spans="47:48" x14ac:dyDescent="0.2">
      <c r="AU1636" s="16">
        <v>1630</v>
      </c>
      <c r="AV1636" s="16">
        <v>1211.0061000000001</v>
      </c>
    </row>
    <row r="1637" spans="47:48" x14ac:dyDescent="0.2">
      <c r="AU1637" s="16">
        <v>1631</v>
      </c>
      <c r="AV1637" s="16">
        <v>274.21949999999998</v>
      </c>
    </row>
    <row r="1638" spans="47:48" x14ac:dyDescent="0.2">
      <c r="AU1638" s="16">
        <v>1632</v>
      </c>
      <c r="AV1638" s="16">
        <v>-5878.8717999999999</v>
      </c>
    </row>
    <row r="1639" spans="47:48" x14ac:dyDescent="0.2">
      <c r="AU1639" s="16">
        <v>1633</v>
      </c>
      <c r="AV1639" s="16">
        <v>-1510.1619000000001</v>
      </c>
    </row>
    <row r="1640" spans="47:48" x14ac:dyDescent="0.2">
      <c r="AU1640" s="16">
        <v>1634</v>
      </c>
      <c r="AV1640" s="16">
        <v>656.61</v>
      </c>
    </row>
    <row r="1641" spans="47:48" x14ac:dyDescent="0.2">
      <c r="AU1641" s="16">
        <v>1635</v>
      </c>
      <c r="AV1641" s="16">
        <v>-255.80279999999999</v>
      </c>
    </row>
    <row r="1642" spans="47:48" x14ac:dyDescent="0.2">
      <c r="AU1642" s="16">
        <v>1636</v>
      </c>
      <c r="AV1642" s="16">
        <v>-853.08630000000005</v>
      </c>
    </row>
    <row r="1643" spans="47:48" x14ac:dyDescent="0.2">
      <c r="AU1643" s="16">
        <v>1637</v>
      </c>
      <c r="AV1643" s="16">
        <v>1962.6374000000001</v>
      </c>
    </row>
    <row r="1644" spans="47:48" x14ac:dyDescent="0.2">
      <c r="AU1644" s="16">
        <v>1638</v>
      </c>
      <c r="AV1644" s="16">
        <v>-1273.5627999999999</v>
      </c>
    </row>
    <row r="1645" spans="47:48" x14ac:dyDescent="0.2">
      <c r="AU1645" s="16">
        <v>1639</v>
      </c>
      <c r="AV1645" s="16">
        <v>152.97550000000001</v>
      </c>
    </row>
    <row r="1646" spans="47:48" x14ac:dyDescent="0.2">
      <c r="AU1646" s="16">
        <v>1640</v>
      </c>
      <c r="AV1646" s="16">
        <v>-1730.74</v>
      </c>
    </row>
    <row r="1647" spans="47:48" x14ac:dyDescent="0.2">
      <c r="AU1647" s="16">
        <v>1641</v>
      </c>
      <c r="AV1647" s="16">
        <v>-354.02440000000001</v>
      </c>
    </row>
    <row r="1648" spans="47:48" x14ac:dyDescent="0.2">
      <c r="AU1648" s="16">
        <v>1642</v>
      </c>
      <c r="AV1648" s="16">
        <v>-681.21510000000001</v>
      </c>
    </row>
    <row r="1649" spans="47:48" x14ac:dyDescent="0.2">
      <c r="AU1649" s="16">
        <v>1643</v>
      </c>
      <c r="AV1649" s="16">
        <v>-212.0967</v>
      </c>
    </row>
    <row r="1650" spans="47:48" x14ac:dyDescent="0.2">
      <c r="AU1650" s="16">
        <v>1644</v>
      </c>
      <c r="AV1650" s="16">
        <v>-626.01930000000004</v>
      </c>
    </row>
    <row r="1651" spans="47:48" x14ac:dyDescent="0.2">
      <c r="AU1651" s="16">
        <v>1645</v>
      </c>
      <c r="AV1651" s="16">
        <v>711.27819999999997</v>
      </c>
    </row>
    <row r="1652" spans="47:48" x14ac:dyDescent="0.2">
      <c r="AU1652" s="16">
        <v>1646</v>
      </c>
      <c r="AV1652" s="16">
        <v>1196.8258000000001</v>
      </c>
    </row>
    <row r="1653" spans="47:48" x14ac:dyDescent="0.2">
      <c r="AU1653" s="16">
        <v>1647</v>
      </c>
      <c r="AV1653" s="16">
        <v>313.84449999999998</v>
      </c>
    </row>
    <row r="1654" spans="47:48" x14ac:dyDescent="0.2">
      <c r="AU1654" s="16">
        <v>1648</v>
      </c>
      <c r="AV1654" s="16">
        <v>468.31119999999999</v>
      </c>
    </row>
    <row r="1655" spans="47:48" x14ac:dyDescent="0.2">
      <c r="AU1655" s="16">
        <v>1649</v>
      </c>
      <c r="AV1655" s="16">
        <v>742.62689999999998</v>
      </c>
    </row>
    <row r="1656" spans="47:48" x14ac:dyDescent="0.2">
      <c r="AU1656" s="16">
        <v>1650</v>
      </c>
      <c r="AV1656" s="16">
        <v>1026.4625000000001</v>
      </c>
    </row>
    <row r="1657" spans="47:48" x14ac:dyDescent="0.2">
      <c r="AU1657" s="16">
        <v>1651</v>
      </c>
      <c r="AV1657" s="16">
        <v>331.49860000000001</v>
      </c>
    </row>
    <row r="1658" spans="47:48" x14ac:dyDescent="0.2">
      <c r="AU1658" s="16">
        <v>1652</v>
      </c>
      <c r="AV1658" s="16">
        <v>1140.3782000000001</v>
      </c>
    </row>
    <row r="1659" spans="47:48" x14ac:dyDescent="0.2">
      <c r="AU1659" s="16">
        <v>1653</v>
      </c>
      <c r="AV1659" s="16">
        <v>-1796.0109</v>
      </c>
    </row>
    <row r="1660" spans="47:48" x14ac:dyDescent="0.2">
      <c r="AU1660" s="16">
        <v>1654</v>
      </c>
      <c r="AV1660" s="16">
        <v>-1012.1183</v>
      </c>
    </row>
    <row r="1661" spans="47:48" x14ac:dyDescent="0.2">
      <c r="AU1661" s="16">
        <v>1655</v>
      </c>
      <c r="AV1661" s="16">
        <v>166.44239999999999</v>
      </c>
    </row>
    <row r="1662" spans="47:48" x14ac:dyDescent="0.2">
      <c r="AU1662" s="16">
        <v>1656</v>
      </c>
      <c r="AV1662" s="16">
        <v>989.81020000000001</v>
      </c>
    </row>
    <row r="1663" spans="47:48" x14ac:dyDescent="0.2">
      <c r="AU1663" s="16">
        <v>1657</v>
      </c>
      <c r="AV1663" s="16">
        <v>-857.59519999999998</v>
      </c>
    </row>
    <row r="1664" spans="47:48" x14ac:dyDescent="0.2">
      <c r="AU1664" s="16">
        <v>1658</v>
      </c>
      <c r="AV1664" s="16">
        <v>1285.6965</v>
      </c>
    </row>
    <row r="1665" spans="47:48" x14ac:dyDescent="0.2">
      <c r="AU1665" s="16">
        <v>1659</v>
      </c>
      <c r="AV1665" s="16">
        <v>-1074.4764</v>
      </c>
    </row>
    <row r="1666" spans="47:48" x14ac:dyDescent="0.2">
      <c r="AU1666" s="16">
        <v>1660</v>
      </c>
      <c r="AV1666" s="16">
        <v>2378.0684000000001</v>
      </c>
    </row>
    <row r="1667" spans="47:48" x14ac:dyDescent="0.2">
      <c r="AU1667" s="16">
        <v>1661</v>
      </c>
      <c r="AV1667" s="16">
        <v>335.27</v>
      </c>
    </row>
    <row r="1668" spans="47:48" x14ac:dyDescent="0.2">
      <c r="AU1668" s="16">
        <v>1662</v>
      </c>
      <c r="AV1668" s="16">
        <v>-2546.4004</v>
      </c>
    </row>
    <row r="1669" spans="47:48" x14ac:dyDescent="0.2">
      <c r="AU1669" s="16">
        <v>1663</v>
      </c>
      <c r="AV1669" s="16">
        <v>503.14909999999998</v>
      </c>
    </row>
    <row r="1670" spans="47:48" x14ac:dyDescent="0.2">
      <c r="AU1670" s="16">
        <v>1664</v>
      </c>
      <c r="AV1670" s="16">
        <v>875.58</v>
      </c>
    </row>
    <row r="1671" spans="47:48" x14ac:dyDescent="0.2">
      <c r="AU1671" s="16">
        <v>1665</v>
      </c>
      <c r="AV1671" s="16">
        <v>-2658.9938000000002</v>
      </c>
    </row>
    <row r="1672" spans="47:48" x14ac:dyDescent="0.2">
      <c r="AU1672" s="16">
        <v>1666</v>
      </c>
      <c r="AV1672" s="16">
        <v>166.73939999999999</v>
      </c>
    </row>
    <row r="1673" spans="47:48" x14ac:dyDescent="0.2">
      <c r="AU1673" s="16">
        <v>1667</v>
      </c>
      <c r="AV1673" s="16">
        <v>-2908.7193000000002</v>
      </c>
    </row>
    <row r="1674" spans="47:48" x14ac:dyDescent="0.2">
      <c r="AU1674" s="16">
        <v>1668</v>
      </c>
      <c r="AV1674" s="16">
        <v>455.24090000000001</v>
      </c>
    </row>
    <row r="1675" spans="47:48" x14ac:dyDescent="0.2">
      <c r="AU1675" s="16">
        <v>1669</v>
      </c>
      <c r="AV1675" s="16">
        <v>-5577.7942000000003</v>
      </c>
    </row>
    <row r="1676" spans="47:48" x14ac:dyDescent="0.2">
      <c r="AU1676" s="16">
        <v>1670</v>
      </c>
      <c r="AV1676" s="16">
        <v>1533.4287999999999</v>
      </c>
    </row>
    <row r="1677" spans="47:48" x14ac:dyDescent="0.2">
      <c r="AU1677" s="16">
        <v>1671</v>
      </c>
      <c r="AV1677" s="16">
        <v>347.76339999999999</v>
      </c>
    </row>
    <row r="1678" spans="47:48" x14ac:dyDescent="0.2">
      <c r="AU1678" s="16">
        <v>1672</v>
      </c>
      <c r="AV1678" s="16">
        <v>256.0301</v>
      </c>
    </row>
    <row r="1679" spans="47:48" x14ac:dyDescent="0.2">
      <c r="AU1679" s="16">
        <v>1673</v>
      </c>
      <c r="AV1679" s="16">
        <v>-1208.4954</v>
      </c>
    </row>
    <row r="1680" spans="47:48" x14ac:dyDescent="0.2">
      <c r="AU1680" s="16">
        <v>1674</v>
      </c>
      <c r="AV1680" s="16">
        <v>-2767.1235999999999</v>
      </c>
    </row>
    <row r="1681" spans="47:48" x14ac:dyDescent="0.2">
      <c r="AU1681" s="16">
        <v>1675</v>
      </c>
      <c r="AV1681" s="16">
        <v>-598.57550000000003</v>
      </c>
    </row>
    <row r="1682" spans="47:48" x14ac:dyDescent="0.2">
      <c r="AU1682" s="16">
        <v>1676</v>
      </c>
      <c r="AV1682" s="16">
        <v>557.60140000000001</v>
      </c>
    </row>
    <row r="1683" spans="47:48" x14ac:dyDescent="0.2">
      <c r="AU1683" s="16">
        <v>1677</v>
      </c>
      <c r="AV1683" s="16">
        <v>-1674.3987999999999</v>
      </c>
    </row>
    <row r="1684" spans="47:48" x14ac:dyDescent="0.2">
      <c r="AU1684" s="16">
        <v>1678</v>
      </c>
      <c r="AV1684" s="16">
        <v>443.00830000000002</v>
      </c>
    </row>
    <row r="1685" spans="47:48" x14ac:dyDescent="0.2">
      <c r="AU1685" s="16">
        <v>1679</v>
      </c>
      <c r="AV1685" s="16">
        <v>1797.318</v>
      </c>
    </row>
    <row r="1686" spans="47:48" x14ac:dyDescent="0.2">
      <c r="AU1686" s="16">
        <v>1680</v>
      </c>
      <c r="AV1686" s="16">
        <v>1586.9931999999999</v>
      </c>
    </row>
    <row r="1687" spans="47:48" x14ac:dyDescent="0.2">
      <c r="AU1687" s="16">
        <v>1681</v>
      </c>
      <c r="AV1687" s="16">
        <v>-1391.8697</v>
      </c>
    </row>
    <row r="1688" spans="47:48" x14ac:dyDescent="0.2">
      <c r="AU1688" s="16">
        <v>1682</v>
      </c>
      <c r="AV1688" s="16">
        <v>1094.2083</v>
      </c>
    </row>
    <row r="1689" spans="47:48" x14ac:dyDescent="0.2">
      <c r="AU1689" s="16">
        <v>1683</v>
      </c>
      <c r="AV1689" s="16">
        <v>897.40219999999999</v>
      </c>
    </row>
    <row r="1690" spans="47:48" x14ac:dyDescent="0.2">
      <c r="AU1690" s="16">
        <v>1684</v>
      </c>
      <c r="AV1690" s="16">
        <v>-515.63660000000004</v>
      </c>
    </row>
    <row r="1691" spans="47:48" x14ac:dyDescent="0.2">
      <c r="AU1691" s="16">
        <v>1685</v>
      </c>
      <c r="AV1691" s="16">
        <v>613.23689999999999</v>
      </c>
    </row>
    <row r="1692" spans="47:48" x14ac:dyDescent="0.2">
      <c r="AU1692" s="16">
        <v>1686</v>
      </c>
      <c r="AV1692" s="16">
        <v>-715.84400000000005</v>
      </c>
    </row>
    <row r="1693" spans="47:48" x14ac:dyDescent="0.2">
      <c r="AU1693" s="16">
        <v>1687</v>
      </c>
      <c r="AV1693" s="16">
        <v>-780.55700000000002</v>
      </c>
    </row>
    <row r="1694" spans="47:48" x14ac:dyDescent="0.2">
      <c r="AU1694" s="16">
        <v>1688</v>
      </c>
      <c r="AV1694" s="16">
        <v>-4761.2993999999999</v>
      </c>
    </row>
    <row r="1695" spans="47:48" x14ac:dyDescent="0.2">
      <c r="AU1695" s="16">
        <v>1689</v>
      </c>
      <c r="AV1695" s="16">
        <v>-1368.1718000000001</v>
      </c>
    </row>
    <row r="1696" spans="47:48" x14ac:dyDescent="0.2">
      <c r="AU1696" s="16">
        <v>1690</v>
      </c>
      <c r="AV1696" s="16">
        <v>-383.8492</v>
      </c>
    </row>
    <row r="1697" spans="47:48" x14ac:dyDescent="0.2">
      <c r="AU1697" s="16">
        <v>1691</v>
      </c>
      <c r="AV1697" s="16">
        <v>-1407.6343999999999</v>
      </c>
    </row>
    <row r="1698" spans="47:48" x14ac:dyDescent="0.2">
      <c r="AU1698" s="16">
        <v>1692</v>
      </c>
      <c r="AV1698" s="16">
        <v>573.79309999999998</v>
      </c>
    </row>
    <row r="1699" spans="47:48" x14ac:dyDescent="0.2">
      <c r="AU1699" s="16">
        <v>1693</v>
      </c>
      <c r="AV1699" s="16">
        <v>-1105.758</v>
      </c>
    </row>
    <row r="1700" spans="47:48" x14ac:dyDescent="0.2">
      <c r="AU1700" s="16">
        <v>1694</v>
      </c>
      <c r="AV1700" s="16">
        <v>217.0684</v>
      </c>
    </row>
    <row r="1701" spans="47:48" x14ac:dyDescent="0.2">
      <c r="AU1701" s="16">
        <v>1695</v>
      </c>
      <c r="AV1701" s="16">
        <v>754.52160000000003</v>
      </c>
    </row>
    <row r="1702" spans="47:48" x14ac:dyDescent="0.2">
      <c r="AU1702" s="16">
        <v>1696</v>
      </c>
      <c r="AV1702" s="16">
        <v>-116.6063</v>
      </c>
    </row>
    <row r="1703" spans="47:48" x14ac:dyDescent="0.2">
      <c r="AU1703" s="16">
        <v>1697</v>
      </c>
      <c r="AV1703" s="16">
        <v>-2366.9027000000001</v>
      </c>
    </row>
    <row r="1704" spans="47:48" x14ac:dyDescent="0.2">
      <c r="AU1704" s="16">
        <v>1698</v>
      </c>
      <c r="AV1704" s="16">
        <v>-927.10810000000004</v>
      </c>
    </row>
    <row r="1705" spans="47:48" x14ac:dyDescent="0.2">
      <c r="AU1705" s="16">
        <v>1699</v>
      </c>
      <c r="AV1705" s="16">
        <v>-76.487300000000005</v>
      </c>
    </row>
    <row r="1706" spans="47:48" x14ac:dyDescent="0.2">
      <c r="AU1706" s="16">
        <v>1700</v>
      </c>
      <c r="AV1706" s="16">
        <v>177.1772</v>
      </c>
    </row>
    <row r="1707" spans="47:48" x14ac:dyDescent="0.2">
      <c r="AU1707" s="16">
        <v>1701</v>
      </c>
      <c r="AV1707" s="16">
        <v>961.63610000000006</v>
      </c>
    </row>
    <row r="1708" spans="47:48" x14ac:dyDescent="0.2">
      <c r="AU1708" s="16">
        <v>1702</v>
      </c>
      <c r="AV1708" s="16">
        <v>-1061.5871</v>
      </c>
    </row>
    <row r="1709" spans="47:48" x14ac:dyDescent="0.2">
      <c r="AU1709" s="16">
        <v>1703</v>
      </c>
      <c r="AV1709" s="16">
        <v>1182.4002</v>
      </c>
    </row>
    <row r="1710" spans="47:48" x14ac:dyDescent="0.2">
      <c r="AU1710" s="16">
        <v>1704</v>
      </c>
      <c r="AV1710" s="16">
        <v>-84.225800000000007</v>
      </c>
    </row>
    <row r="1711" spans="47:48" x14ac:dyDescent="0.2">
      <c r="AU1711" s="16">
        <v>1705</v>
      </c>
      <c r="AV1711" s="16">
        <v>1132.896</v>
      </c>
    </row>
    <row r="1712" spans="47:48" x14ac:dyDescent="0.2">
      <c r="AU1712" s="16">
        <v>1706</v>
      </c>
      <c r="AV1712" s="16">
        <v>-982.74369999999999</v>
      </c>
    </row>
    <row r="1713" spans="47:48" x14ac:dyDescent="0.2">
      <c r="AU1713" s="16">
        <v>1707</v>
      </c>
      <c r="AV1713" s="16">
        <v>723.97990000000004</v>
      </c>
    </row>
    <row r="1714" spans="47:48" x14ac:dyDescent="0.2">
      <c r="AU1714" s="16">
        <v>1708</v>
      </c>
      <c r="AV1714" s="16">
        <v>927.31619999999998</v>
      </c>
    </row>
    <row r="1715" spans="47:48" x14ac:dyDescent="0.2">
      <c r="AU1715" s="16">
        <v>1709</v>
      </c>
      <c r="AV1715" s="16">
        <v>784.55110000000002</v>
      </c>
    </row>
    <row r="1716" spans="47:48" x14ac:dyDescent="0.2">
      <c r="AU1716" s="16">
        <v>1710</v>
      </c>
      <c r="AV1716" s="16">
        <v>508.32780000000002</v>
      </c>
    </row>
    <row r="1717" spans="47:48" x14ac:dyDescent="0.2">
      <c r="AU1717" s="16">
        <v>1711</v>
      </c>
      <c r="AV1717" s="16">
        <v>720.75670000000002</v>
      </c>
    </row>
    <row r="1718" spans="47:48" x14ac:dyDescent="0.2">
      <c r="AU1718" s="16">
        <v>1712</v>
      </c>
      <c r="AV1718" s="16">
        <v>-455.55250000000001</v>
      </c>
    </row>
    <row r="1719" spans="47:48" x14ac:dyDescent="0.2">
      <c r="AU1719" s="16">
        <v>1713</v>
      </c>
      <c r="AV1719" s="16">
        <v>1267.6128000000001</v>
      </c>
    </row>
    <row r="1720" spans="47:48" x14ac:dyDescent="0.2">
      <c r="AU1720" s="16">
        <v>1714</v>
      </c>
      <c r="AV1720" s="16">
        <v>1061.3477</v>
      </c>
    </row>
    <row r="1721" spans="47:48" x14ac:dyDescent="0.2">
      <c r="AU1721" s="16">
        <v>1715</v>
      </c>
      <c r="AV1721" s="16">
        <v>2266.0830999999998</v>
      </c>
    </row>
    <row r="1722" spans="47:48" x14ac:dyDescent="0.2">
      <c r="AU1722" s="16">
        <v>1716</v>
      </c>
      <c r="AV1722" s="16">
        <v>-864.60090000000002</v>
      </c>
    </row>
    <row r="1723" spans="47:48" x14ac:dyDescent="0.2">
      <c r="AU1723" s="16">
        <v>1717</v>
      </c>
      <c r="AV1723" s="16">
        <v>852.51</v>
      </c>
    </row>
    <row r="1724" spans="47:48" x14ac:dyDescent="0.2">
      <c r="AU1724" s="16">
        <v>1718</v>
      </c>
      <c r="AV1724" s="16">
        <v>3392.8877000000002</v>
      </c>
    </row>
    <row r="1725" spans="47:48" x14ac:dyDescent="0.2">
      <c r="AU1725" s="16">
        <v>1719</v>
      </c>
      <c r="AV1725" s="16">
        <v>-208.29400000000001</v>
      </c>
    </row>
    <row r="1726" spans="47:48" x14ac:dyDescent="0.2">
      <c r="AU1726" s="16">
        <v>1720</v>
      </c>
      <c r="AV1726" s="16">
        <v>316.46929999999998</v>
      </c>
    </row>
    <row r="1727" spans="47:48" x14ac:dyDescent="0.2">
      <c r="AU1727" s="16">
        <v>1721</v>
      </c>
      <c r="AV1727" s="16">
        <v>2655.5183999999999</v>
      </c>
    </row>
    <row r="1728" spans="47:48" x14ac:dyDescent="0.2">
      <c r="AU1728" s="16">
        <v>1722</v>
      </c>
      <c r="AV1728" s="16">
        <v>-1344.5622000000001</v>
      </c>
    </row>
    <row r="1729" spans="47:48" x14ac:dyDescent="0.2">
      <c r="AU1729" s="16">
        <v>1723</v>
      </c>
      <c r="AV1729" s="16">
        <v>1098.2739999999999</v>
      </c>
    </row>
    <row r="1730" spans="47:48" x14ac:dyDescent="0.2">
      <c r="AU1730" s="16">
        <v>1724</v>
      </c>
      <c r="AV1730" s="16">
        <v>-2543.7404999999999</v>
      </c>
    </row>
    <row r="1731" spans="47:48" x14ac:dyDescent="0.2">
      <c r="AU1731" s="16">
        <v>1725</v>
      </c>
      <c r="AV1731" s="16">
        <v>2946.6131</v>
      </c>
    </row>
    <row r="1732" spans="47:48" x14ac:dyDescent="0.2">
      <c r="AU1732" s="16">
        <v>1726</v>
      </c>
      <c r="AV1732" s="16">
        <v>196.2542</v>
      </c>
    </row>
    <row r="1733" spans="47:48" x14ac:dyDescent="0.2">
      <c r="AU1733" s="16">
        <v>1727</v>
      </c>
      <c r="AV1733" s="16">
        <v>1407.932</v>
      </c>
    </row>
    <row r="1734" spans="47:48" x14ac:dyDescent="0.2">
      <c r="AU1734" s="16">
        <v>1728</v>
      </c>
      <c r="AV1734" s="16">
        <v>-2399.6062000000002</v>
      </c>
    </row>
    <row r="1735" spans="47:48" x14ac:dyDescent="0.2">
      <c r="AU1735" s="16">
        <v>1729</v>
      </c>
      <c r="AV1735" s="16">
        <v>2498.4839000000002</v>
      </c>
    </row>
    <row r="1736" spans="47:48" x14ac:dyDescent="0.2">
      <c r="AU1736" s="16">
        <v>1730</v>
      </c>
      <c r="AV1736" s="16">
        <v>749.46159999999998</v>
      </c>
    </row>
    <row r="1737" spans="47:48" x14ac:dyDescent="0.2">
      <c r="AU1737" s="16">
        <v>1731</v>
      </c>
      <c r="AV1737" s="16">
        <v>41.770400000000002</v>
      </c>
    </row>
    <row r="1738" spans="47:48" x14ac:dyDescent="0.2">
      <c r="AU1738" s="16">
        <v>1732</v>
      </c>
      <c r="AV1738" s="16">
        <v>1700.6007999999999</v>
      </c>
    </row>
    <row r="1739" spans="47:48" x14ac:dyDescent="0.2">
      <c r="AU1739" s="16">
        <v>1733</v>
      </c>
      <c r="AV1739" s="16">
        <v>-745.53800000000001</v>
      </c>
    </row>
    <row r="1740" spans="47:48" x14ac:dyDescent="0.2">
      <c r="AU1740" s="16">
        <v>1734</v>
      </c>
      <c r="AV1740" s="16">
        <v>2950.1298000000002</v>
      </c>
    </row>
    <row r="1741" spans="47:48" x14ac:dyDescent="0.2">
      <c r="AU1741" s="16">
        <v>1735</v>
      </c>
      <c r="AV1741" s="16">
        <v>315.39819999999997</v>
      </c>
    </row>
    <row r="1742" spans="47:48" x14ac:dyDescent="0.2">
      <c r="AU1742" s="16">
        <v>1736</v>
      </c>
      <c r="AV1742" s="16">
        <v>2003.6776</v>
      </c>
    </row>
    <row r="1743" spans="47:48" x14ac:dyDescent="0.2">
      <c r="AU1743" s="16">
        <v>1737</v>
      </c>
      <c r="AV1743" s="16">
        <v>2728.9706000000001</v>
      </c>
    </row>
    <row r="1744" spans="47:48" x14ac:dyDescent="0.2">
      <c r="AU1744" s="16">
        <v>1738</v>
      </c>
      <c r="AV1744" s="16">
        <v>1308.5798</v>
      </c>
    </row>
    <row r="1745" spans="47:48" x14ac:dyDescent="0.2">
      <c r="AU1745" s="16">
        <v>1739</v>
      </c>
      <c r="AV1745" s="16">
        <v>-2432.9670999999998</v>
      </c>
    </row>
    <row r="1746" spans="47:48" x14ac:dyDescent="0.2">
      <c r="AU1746" s="16">
        <v>1740</v>
      </c>
      <c r="AV1746" s="16">
        <v>-228.011</v>
      </c>
    </row>
    <row r="1747" spans="47:48" x14ac:dyDescent="0.2">
      <c r="AU1747" s="16">
        <v>1741</v>
      </c>
      <c r="AV1747" s="16">
        <v>3284.8375000000001</v>
      </c>
    </row>
    <row r="1748" spans="47:48" x14ac:dyDescent="0.2">
      <c r="AU1748" s="16">
        <v>1742</v>
      </c>
      <c r="AV1748" s="16">
        <v>-2523.1487999999999</v>
      </c>
    </row>
    <row r="1749" spans="47:48" x14ac:dyDescent="0.2">
      <c r="AU1749" s="16">
        <v>1743</v>
      </c>
      <c r="AV1749" s="16">
        <v>1176.1419000000001</v>
      </c>
    </row>
    <row r="1750" spans="47:48" x14ac:dyDescent="0.2">
      <c r="AU1750" s="16">
        <v>1744</v>
      </c>
      <c r="AV1750" s="16">
        <v>-272.63709999999998</v>
      </c>
    </row>
    <row r="1751" spans="47:48" x14ac:dyDescent="0.2">
      <c r="AU1751" s="16">
        <v>1745</v>
      </c>
      <c r="AV1751" s="16">
        <v>764.9941</v>
      </c>
    </row>
    <row r="1752" spans="47:48" x14ac:dyDescent="0.2">
      <c r="AU1752" s="16">
        <v>1746</v>
      </c>
      <c r="AV1752" s="16">
        <v>-357.1798</v>
      </c>
    </row>
    <row r="1753" spans="47:48" x14ac:dyDescent="0.2">
      <c r="AU1753" s="16">
        <v>1747</v>
      </c>
      <c r="AV1753" s="16">
        <v>-1250.1796999999999</v>
      </c>
    </row>
    <row r="1754" spans="47:48" x14ac:dyDescent="0.2">
      <c r="AU1754" s="16">
        <v>1748</v>
      </c>
      <c r="AV1754" s="16">
        <v>2950.2878999999998</v>
      </c>
    </row>
    <row r="1755" spans="47:48" x14ac:dyDescent="0.2">
      <c r="AU1755" s="16">
        <v>1749</v>
      </c>
      <c r="AV1755" s="16">
        <v>-3946.2894999999999</v>
      </c>
    </row>
    <row r="1756" spans="47:48" x14ac:dyDescent="0.2">
      <c r="AU1756" s="16">
        <v>1750</v>
      </c>
      <c r="AV1756" s="16">
        <v>1797.2055</v>
      </c>
    </row>
    <row r="1757" spans="47:48" x14ac:dyDescent="0.2">
      <c r="AU1757" s="16">
        <v>1751</v>
      </c>
      <c r="AV1757" s="16">
        <v>-1046.6931999999999</v>
      </c>
    </row>
    <row r="1758" spans="47:48" x14ac:dyDescent="0.2">
      <c r="AU1758" s="16">
        <v>1752</v>
      </c>
      <c r="AV1758" s="16">
        <v>327.5942</v>
      </c>
    </row>
    <row r="1759" spans="47:48" x14ac:dyDescent="0.2">
      <c r="AU1759" s="16">
        <v>1753</v>
      </c>
      <c r="AV1759" s="16">
        <v>2555.7424000000001</v>
      </c>
    </row>
    <row r="1760" spans="47:48" x14ac:dyDescent="0.2">
      <c r="AU1760" s="16">
        <v>1754</v>
      </c>
      <c r="AV1760" s="16">
        <v>-1341.1976999999999</v>
      </c>
    </row>
    <row r="1761" spans="47:48" x14ac:dyDescent="0.2">
      <c r="AU1761" s="16">
        <v>1755</v>
      </c>
      <c r="AV1761" s="16">
        <v>3612.3326999999999</v>
      </c>
    </row>
    <row r="1762" spans="47:48" x14ac:dyDescent="0.2">
      <c r="AU1762" s="16">
        <v>1756</v>
      </c>
      <c r="AV1762" s="16">
        <v>-142.94</v>
      </c>
    </row>
    <row r="1763" spans="47:48" x14ac:dyDescent="0.2">
      <c r="AU1763" s="16">
        <v>1757</v>
      </c>
      <c r="AV1763" s="16">
        <v>1757.1871000000001</v>
      </c>
    </row>
    <row r="1764" spans="47:48" x14ac:dyDescent="0.2">
      <c r="AU1764" s="16">
        <v>1758</v>
      </c>
      <c r="AV1764" s="16">
        <v>-291.56709999999998</v>
      </c>
    </row>
    <row r="1765" spans="47:48" x14ac:dyDescent="0.2">
      <c r="AU1765" s="16">
        <v>1759</v>
      </c>
      <c r="AV1765" s="16">
        <v>868.34500000000003</v>
      </c>
    </row>
    <row r="1766" spans="47:48" x14ac:dyDescent="0.2">
      <c r="AU1766" s="16">
        <v>1760</v>
      </c>
      <c r="AV1766" s="16">
        <v>936.13710000000003</v>
      </c>
    </row>
    <row r="1767" spans="47:48" x14ac:dyDescent="0.2">
      <c r="AU1767" s="16">
        <v>1761</v>
      </c>
      <c r="AV1767" s="16">
        <v>-1438.1083000000001</v>
      </c>
    </row>
    <row r="1768" spans="47:48" x14ac:dyDescent="0.2">
      <c r="AU1768" s="16">
        <v>1762</v>
      </c>
      <c r="AV1768" s="16">
        <v>26.419499999999999</v>
      </c>
    </row>
    <row r="1769" spans="47:48" x14ac:dyDescent="0.2">
      <c r="AU1769" s="16">
        <v>1763</v>
      </c>
      <c r="AV1769" s="16">
        <v>683.05619999999999</v>
      </c>
    </row>
    <row r="1770" spans="47:48" x14ac:dyDescent="0.2">
      <c r="AU1770" s="16">
        <v>1764</v>
      </c>
      <c r="AV1770" s="16">
        <v>1005.3167</v>
      </c>
    </row>
    <row r="1771" spans="47:48" x14ac:dyDescent="0.2">
      <c r="AU1771" s="16">
        <v>1765</v>
      </c>
      <c r="AV1771" s="16">
        <v>-2151.0439000000001</v>
      </c>
    </row>
    <row r="1772" spans="47:48" x14ac:dyDescent="0.2">
      <c r="AU1772" s="16">
        <v>1766</v>
      </c>
      <c r="AV1772" s="16">
        <v>-295.29739999999998</v>
      </c>
    </row>
    <row r="1773" spans="47:48" x14ac:dyDescent="0.2">
      <c r="AU1773" s="16">
        <v>1767</v>
      </c>
      <c r="AV1773" s="16">
        <v>399.09460000000001</v>
      </c>
    </row>
    <row r="1774" spans="47:48" x14ac:dyDescent="0.2">
      <c r="AU1774" s="16">
        <v>1768</v>
      </c>
      <c r="AV1774" s="16">
        <v>969.60350000000005</v>
      </c>
    </row>
    <row r="1775" spans="47:48" x14ac:dyDescent="0.2">
      <c r="AU1775" s="16">
        <v>1769</v>
      </c>
      <c r="AV1775" s="16">
        <v>523.92110000000002</v>
      </c>
    </row>
    <row r="1776" spans="47:48" x14ac:dyDescent="0.2">
      <c r="AU1776" s="16">
        <v>1770</v>
      </c>
      <c r="AV1776" s="16">
        <v>1314.0834</v>
      </c>
    </row>
    <row r="1777" spans="47:48" x14ac:dyDescent="0.2">
      <c r="AU1777" s="16">
        <v>1771</v>
      </c>
      <c r="AV1777" s="16">
        <v>-495.45139999999998</v>
      </c>
    </row>
    <row r="1778" spans="47:48" x14ac:dyDescent="0.2">
      <c r="AU1778" s="16">
        <v>1772</v>
      </c>
      <c r="AV1778" s="16">
        <v>2116.6152999999999</v>
      </c>
    </row>
    <row r="1779" spans="47:48" x14ac:dyDescent="0.2">
      <c r="AU1779" s="16">
        <v>1773</v>
      </c>
      <c r="AV1779" s="16">
        <v>1148.1185</v>
      </c>
    </row>
    <row r="1780" spans="47:48" x14ac:dyDescent="0.2">
      <c r="AU1780" s="16">
        <v>1774</v>
      </c>
      <c r="AV1780" s="16">
        <v>3038.8820999999998</v>
      </c>
    </row>
    <row r="1781" spans="47:48" x14ac:dyDescent="0.2">
      <c r="AU1781" s="16">
        <v>1775</v>
      </c>
      <c r="AV1781" s="16">
        <v>-778.15350000000001</v>
      </c>
    </row>
    <row r="1782" spans="47:48" x14ac:dyDescent="0.2">
      <c r="AU1782" s="16">
        <v>1776</v>
      </c>
      <c r="AV1782" s="16">
        <v>760.54259999999999</v>
      </c>
    </row>
    <row r="1783" spans="47:48" x14ac:dyDescent="0.2">
      <c r="AU1783" s="16">
        <v>1777</v>
      </c>
      <c r="AV1783" s="16">
        <v>33.544199999999996</v>
      </c>
    </row>
    <row r="1784" spans="47:48" x14ac:dyDescent="0.2">
      <c r="AU1784" s="16">
        <v>1778</v>
      </c>
      <c r="AV1784" s="16">
        <v>1154.7855999999999</v>
      </c>
    </row>
    <row r="1785" spans="47:48" x14ac:dyDescent="0.2">
      <c r="AU1785" s="16">
        <v>1779</v>
      </c>
      <c r="AV1785" s="16">
        <v>-5755.4314999999997</v>
      </c>
    </row>
    <row r="1786" spans="47:48" x14ac:dyDescent="0.2">
      <c r="AU1786" s="16">
        <v>1780</v>
      </c>
      <c r="AV1786" s="16">
        <v>775.68240000000003</v>
      </c>
    </row>
    <row r="1787" spans="47:48" x14ac:dyDescent="0.2">
      <c r="AU1787" s="16">
        <v>1781</v>
      </c>
      <c r="AV1787" s="16">
        <v>-1355.5608999999999</v>
      </c>
    </row>
    <row r="1788" spans="47:48" x14ac:dyDescent="0.2">
      <c r="AU1788" s="16">
        <v>1782</v>
      </c>
      <c r="AV1788" s="16">
        <v>5.9443000000000001</v>
      </c>
    </row>
    <row r="1789" spans="47:48" x14ac:dyDescent="0.2">
      <c r="AU1789" s="16">
        <v>1783</v>
      </c>
      <c r="AV1789" s="16">
        <v>2980.8735000000001</v>
      </c>
    </row>
    <row r="1790" spans="47:48" x14ac:dyDescent="0.2">
      <c r="AU1790" s="16">
        <v>1784</v>
      </c>
      <c r="AV1790" s="16">
        <v>-1087.7873</v>
      </c>
    </row>
    <row r="1791" spans="47:48" x14ac:dyDescent="0.2">
      <c r="AU1791" s="16">
        <v>1785</v>
      </c>
      <c r="AV1791" s="16">
        <v>-1454.7865999999999</v>
      </c>
    </row>
    <row r="1792" spans="47:48" x14ac:dyDescent="0.2">
      <c r="AU1792" s="16">
        <v>1786</v>
      </c>
      <c r="AV1792" s="16">
        <v>38.804600000000001</v>
      </c>
    </row>
    <row r="1793" spans="47:48" x14ac:dyDescent="0.2">
      <c r="AU1793" s="16">
        <v>1787</v>
      </c>
      <c r="AV1793" s="16">
        <v>-1192.2845</v>
      </c>
    </row>
    <row r="1794" spans="47:48" x14ac:dyDescent="0.2">
      <c r="AU1794" s="16">
        <v>1788</v>
      </c>
      <c r="AV1794" s="16">
        <v>3333.0074</v>
      </c>
    </row>
    <row r="1795" spans="47:48" x14ac:dyDescent="0.2">
      <c r="AU1795" s="16">
        <v>1789</v>
      </c>
      <c r="AV1795" s="16">
        <v>-1455.2763</v>
      </c>
    </row>
    <row r="1796" spans="47:48" x14ac:dyDescent="0.2">
      <c r="AU1796" s="16">
        <v>1790</v>
      </c>
      <c r="AV1796" s="16">
        <v>-1687.729</v>
      </c>
    </row>
    <row r="1797" spans="47:48" x14ac:dyDescent="0.2">
      <c r="AU1797" s="16">
        <v>1791</v>
      </c>
      <c r="AV1797" s="16">
        <v>704.74760000000003</v>
      </c>
    </row>
    <row r="1798" spans="47:48" x14ac:dyDescent="0.2">
      <c r="AU1798" s="16">
        <v>1792</v>
      </c>
      <c r="AV1798" s="16">
        <v>-182.39490000000001</v>
      </c>
    </row>
    <row r="1799" spans="47:48" x14ac:dyDescent="0.2">
      <c r="AU1799" s="16">
        <v>1793</v>
      </c>
      <c r="AV1799" s="16">
        <v>639.45230000000004</v>
      </c>
    </row>
    <row r="1800" spans="47:48" x14ac:dyDescent="0.2">
      <c r="AU1800" s="16">
        <v>1794</v>
      </c>
      <c r="AV1800" s="16">
        <v>734.66610000000003</v>
      </c>
    </row>
    <row r="1801" spans="47:48" x14ac:dyDescent="0.2">
      <c r="AU1801" s="16">
        <v>1795</v>
      </c>
      <c r="AV1801" s="16">
        <v>1930.2987000000001</v>
      </c>
    </row>
    <row r="1802" spans="47:48" x14ac:dyDescent="0.2">
      <c r="AU1802" s="16">
        <v>1796</v>
      </c>
      <c r="AV1802" s="16">
        <v>-327.76639999999998</v>
      </c>
    </row>
    <row r="1803" spans="47:48" x14ac:dyDescent="0.2">
      <c r="AU1803" s="16">
        <v>1797</v>
      </c>
      <c r="AV1803" s="16">
        <v>1576.9042999999999</v>
      </c>
    </row>
    <row r="1804" spans="47:48" x14ac:dyDescent="0.2">
      <c r="AU1804" s="16">
        <v>1798</v>
      </c>
      <c r="AV1804" s="16">
        <v>1314.2587000000001</v>
      </c>
    </row>
    <row r="1805" spans="47:48" x14ac:dyDescent="0.2">
      <c r="AU1805" s="16">
        <v>1799</v>
      </c>
      <c r="AV1805" s="16">
        <v>-1279.2399</v>
      </c>
    </row>
    <row r="1806" spans="47:48" x14ac:dyDescent="0.2">
      <c r="AU1806" s="16">
        <v>1800</v>
      </c>
      <c r="AV1806" s="16">
        <v>-1727.9146000000001</v>
      </c>
    </row>
    <row r="1807" spans="47:48" x14ac:dyDescent="0.2">
      <c r="AU1807" s="16">
        <v>1801</v>
      </c>
      <c r="AV1807" s="16">
        <v>-2837.826</v>
      </c>
    </row>
    <row r="1808" spans="47:48" x14ac:dyDescent="0.2">
      <c r="AU1808" s="16">
        <v>1802</v>
      </c>
      <c r="AV1808" s="16">
        <v>1242.0708</v>
      </c>
    </row>
    <row r="1809" spans="47:48" x14ac:dyDescent="0.2">
      <c r="AU1809" s="16">
        <v>1803</v>
      </c>
      <c r="AV1809" s="16">
        <v>1173.2533000000001</v>
      </c>
    </row>
    <row r="1810" spans="47:48" x14ac:dyDescent="0.2">
      <c r="AU1810" s="16">
        <v>1804</v>
      </c>
      <c r="AV1810" s="16">
        <v>-227.15479999999999</v>
      </c>
    </row>
    <row r="1811" spans="47:48" x14ac:dyDescent="0.2">
      <c r="AU1811" s="16">
        <v>1805</v>
      </c>
      <c r="AV1811" s="16">
        <v>-212.17920000000001</v>
      </c>
    </row>
    <row r="1812" spans="47:48" x14ac:dyDescent="0.2">
      <c r="AU1812" s="16">
        <v>1806</v>
      </c>
      <c r="AV1812" s="16">
        <v>-1455.6206999999999</v>
      </c>
    </row>
    <row r="1813" spans="47:48" x14ac:dyDescent="0.2">
      <c r="AU1813" s="16">
        <v>1807</v>
      </c>
      <c r="AV1813" s="16">
        <v>2352.7307999999998</v>
      </c>
    </row>
    <row r="1814" spans="47:48" x14ac:dyDescent="0.2">
      <c r="AU1814" s="16">
        <v>1808</v>
      </c>
      <c r="AV1814" s="16">
        <v>1061.3761999999999</v>
      </c>
    </row>
    <row r="1815" spans="47:48" x14ac:dyDescent="0.2">
      <c r="AU1815" s="16">
        <v>1809</v>
      </c>
      <c r="AV1815" s="16">
        <v>-423.11649999999997</v>
      </c>
    </row>
    <row r="1816" spans="47:48" x14ac:dyDescent="0.2">
      <c r="AU1816" s="16">
        <v>1810</v>
      </c>
      <c r="AV1816" s="16">
        <v>-289.32150000000001</v>
      </c>
    </row>
    <row r="1817" spans="47:48" x14ac:dyDescent="0.2">
      <c r="AU1817" s="16">
        <v>1811</v>
      </c>
      <c r="AV1817" s="16">
        <v>330.15390000000002</v>
      </c>
    </row>
    <row r="1818" spans="47:48" x14ac:dyDescent="0.2">
      <c r="AU1818" s="16">
        <v>1812</v>
      </c>
      <c r="AV1818" s="16">
        <v>-1044.0263</v>
      </c>
    </row>
    <row r="1819" spans="47:48" x14ac:dyDescent="0.2">
      <c r="AU1819" s="16">
        <v>1813</v>
      </c>
      <c r="AV1819" s="16">
        <v>512.41780000000006</v>
      </c>
    </row>
    <row r="1820" spans="47:48" x14ac:dyDescent="0.2">
      <c r="AU1820" s="16">
        <v>1814</v>
      </c>
      <c r="AV1820" s="16">
        <v>1402.1323</v>
      </c>
    </row>
    <row r="1821" spans="47:48" x14ac:dyDescent="0.2">
      <c r="AU1821" s="16">
        <v>1815</v>
      </c>
      <c r="AV1821" s="16">
        <v>-981.36030000000005</v>
      </c>
    </row>
    <row r="1822" spans="47:48" x14ac:dyDescent="0.2">
      <c r="AU1822" s="16">
        <v>1816</v>
      </c>
      <c r="AV1822" s="16">
        <v>1621.5034000000001</v>
      </c>
    </row>
    <row r="1823" spans="47:48" x14ac:dyDescent="0.2">
      <c r="AU1823" s="16">
        <v>1817</v>
      </c>
      <c r="AV1823" s="16">
        <v>749.84029999999996</v>
      </c>
    </row>
    <row r="1824" spans="47:48" x14ac:dyDescent="0.2">
      <c r="AU1824" s="16">
        <v>1818</v>
      </c>
      <c r="AV1824" s="16">
        <v>822.49760000000003</v>
      </c>
    </row>
    <row r="1825" spans="47:48" x14ac:dyDescent="0.2">
      <c r="AU1825" s="16">
        <v>1819</v>
      </c>
      <c r="AV1825" s="16">
        <v>-6526.0985000000001</v>
      </c>
    </row>
    <row r="1826" spans="47:48" x14ac:dyDescent="0.2">
      <c r="AU1826" s="16">
        <v>1820</v>
      </c>
      <c r="AV1826" s="16">
        <v>711.79399999999998</v>
      </c>
    </row>
    <row r="1827" spans="47:48" x14ac:dyDescent="0.2">
      <c r="AU1827" s="16">
        <v>1821</v>
      </c>
      <c r="AV1827" s="16">
        <v>928.08389999999997</v>
      </c>
    </row>
    <row r="1828" spans="47:48" x14ac:dyDescent="0.2">
      <c r="AU1828" s="16">
        <v>1822</v>
      </c>
      <c r="AV1828" s="16">
        <v>-1766.6079</v>
      </c>
    </row>
    <row r="1829" spans="47:48" x14ac:dyDescent="0.2">
      <c r="AU1829" s="16">
        <v>1823</v>
      </c>
      <c r="AV1829" s="16">
        <v>326.30500000000001</v>
      </c>
    </row>
    <row r="1830" spans="47:48" x14ac:dyDescent="0.2">
      <c r="AU1830" s="16">
        <v>1824</v>
      </c>
      <c r="AV1830" s="16">
        <v>1067.9561000000001</v>
      </c>
    </row>
    <row r="1831" spans="47:48" x14ac:dyDescent="0.2">
      <c r="AU1831" s="16">
        <v>1825</v>
      </c>
      <c r="AV1831" s="16">
        <v>20.744700000000002</v>
      </c>
    </row>
    <row r="1832" spans="47:48" x14ac:dyDescent="0.2">
      <c r="AU1832" s="16">
        <v>1826</v>
      </c>
      <c r="AV1832" s="16">
        <v>520.98869999999999</v>
      </c>
    </row>
    <row r="1833" spans="47:48" x14ac:dyDescent="0.2">
      <c r="AU1833" s="16">
        <v>1827</v>
      </c>
      <c r="AV1833" s="16">
        <v>-3111.9160999999999</v>
      </c>
    </row>
    <row r="1834" spans="47:48" x14ac:dyDescent="0.2">
      <c r="AU1834" s="16">
        <v>1828</v>
      </c>
      <c r="AV1834" s="16">
        <v>529.01829999999995</v>
      </c>
    </row>
    <row r="1835" spans="47:48" x14ac:dyDescent="0.2">
      <c r="AU1835" s="16">
        <v>1829</v>
      </c>
      <c r="AV1835" s="16">
        <v>-1578.3414</v>
      </c>
    </row>
    <row r="1836" spans="47:48" x14ac:dyDescent="0.2">
      <c r="AU1836" s="16">
        <v>1830</v>
      </c>
      <c r="AV1836" s="16">
        <v>1061.6660999999999</v>
      </c>
    </row>
    <row r="1837" spans="47:48" x14ac:dyDescent="0.2">
      <c r="AU1837" s="16">
        <v>1831</v>
      </c>
      <c r="AV1837" s="16">
        <v>440.23759999999999</v>
      </c>
    </row>
    <row r="1838" spans="47:48" x14ac:dyDescent="0.2">
      <c r="AU1838" s="16">
        <v>1832</v>
      </c>
      <c r="AV1838" s="16">
        <v>-666.18529999999998</v>
      </c>
    </row>
    <row r="1839" spans="47:48" x14ac:dyDescent="0.2">
      <c r="AU1839" s="16">
        <v>1833</v>
      </c>
      <c r="AV1839" s="16">
        <v>-661.76829999999995</v>
      </c>
    </row>
    <row r="1840" spans="47:48" x14ac:dyDescent="0.2">
      <c r="AU1840" s="16">
        <v>1834</v>
      </c>
      <c r="AV1840" s="16">
        <v>671.87620000000004</v>
      </c>
    </row>
    <row r="1841" spans="47:48" x14ac:dyDescent="0.2">
      <c r="AU1841" s="16">
        <v>1835</v>
      </c>
      <c r="AV1841" s="16">
        <v>846.0829</v>
      </c>
    </row>
    <row r="1842" spans="47:48" x14ac:dyDescent="0.2">
      <c r="AU1842" s="16">
        <v>1836</v>
      </c>
      <c r="AV1842" s="16">
        <v>1098.1775</v>
      </c>
    </row>
    <row r="1843" spans="47:48" x14ac:dyDescent="0.2">
      <c r="AU1843" s="16">
        <v>1837</v>
      </c>
      <c r="AV1843" s="16">
        <v>4254.3018000000002</v>
      </c>
    </row>
    <row r="1844" spans="47:48" x14ac:dyDescent="0.2">
      <c r="AU1844" s="16">
        <v>1838</v>
      </c>
      <c r="AV1844" s="16">
        <v>-2848.6938</v>
      </c>
    </row>
    <row r="1845" spans="47:48" x14ac:dyDescent="0.2">
      <c r="AU1845" s="16">
        <v>1839</v>
      </c>
      <c r="AV1845" s="16">
        <v>-4741.1716999999999</v>
      </c>
    </row>
    <row r="1846" spans="47:48" x14ac:dyDescent="0.2">
      <c r="AU1846" s="16">
        <v>1840</v>
      </c>
      <c r="AV1846" s="16">
        <v>801.78689999999995</v>
      </c>
    </row>
    <row r="1847" spans="47:48" x14ac:dyDescent="0.2">
      <c r="AU1847" s="16">
        <v>1841</v>
      </c>
      <c r="AV1847" s="16">
        <v>888.71209999999996</v>
      </c>
    </row>
    <row r="1848" spans="47:48" x14ac:dyDescent="0.2">
      <c r="AU1848" s="16">
        <v>1842</v>
      </c>
      <c r="AV1848" s="16">
        <v>446.86500000000001</v>
      </c>
    </row>
    <row r="1849" spans="47:48" x14ac:dyDescent="0.2">
      <c r="AU1849" s="16">
        <v>1843</v>
      </c>
      <c r="AV1849" s="16">
        <v>3418.4555</v>
      </c>
    </row>
    <row r="1850" spans="47:48" x14ac:dyDescent="0.2">
      <c r="AU1850" s="16">
        <v>1844</v>
      </c>
      <c r="AV1850" s="16">
        <v>-1833.2532000000001</v>
      </c>
    </row>
    <row r="1851" spans="47:48" x14ac:dyDescent="0.2">
      <c r="AU1851" s="16">
        <v>1845</v>
      </c>
      <c r="AV1851" s="16">
        <v>2350.9704000000002</v>
      </c>
    </row>
    <row r="1852" spans="47:48" x14ac:dyDescent="0.2">
      <c r="AU1852" s="16">
        <v>1846</v>
      </c>
      <c r="AV1852" s="16">
        <v>-2364.0927999999999</v>
      </c>
    </row>
    <row r="1853" spans="47:48" x14ac:dyDescent="0.2">
      <c r="AU1853" s="16">
        <v>1847</v>
      </c>
      <c r="AV1853" s="16">
        <v>-1946.5050000000001</v>
      </c>
    </row>
    <row r="1854" spans="47:48" x14ac:dyDescent="0.2">
      <c r="AU1854" s="16">
        <v>1848</v>
      </c>
      <c r="AV1854" s="16">
        <v>2559.5598</v>
      </c>
    </row>
    <row r="1855" spans="47:48" x14ac:dyDescent="0.2">
      <c r="AU1855" s="16">
        <v>1849</v>
      </c>
      <c r="AV1855" s="16">
        <v>-2282.7496000000001</v>
      </c>
    </row>
    <row r="1856" spans="47:48" x14ac:dyDescent="0.2">
      <c r="AU1856" s="16">
        <v>1850</v>
      </c>
      <c r="AV1856" s="16">
        <v>-1304.6835000000001</v>
      </c>
    </row>
    <row r="1857" spans="47:48" x14ac:dyDescent="0.2">
      <c r="AU1857" s="16">
        <v>1851</v>
      </c>
      <c r="AV1857" s="16">
        <v>578.9588</v>
      </c>
    </row>
    <row r="1858" spans="47:48" x14ac:dyDescent="0.2">
      <c r="AU1858" s="16">
        <v>1852</v>
      </c>
      <c r="AV1858" s="16">
        <v>758.75130000000001</v>
      </c>
    </row>
    <row r="1859" spans="47:48" x14ac:dyDescent="0.2">
      <c r="AU1859" s="16">
        <v>1853</v>
      </c>
      <c r="AV1859" s="16">
        <v>-546.26329999999996</v>
      </c>
    </row>
    <row r="1860" spans="47:48" x14ac:dyDescent="0.2">
      <c r="AU1860" s="16">
        <v>1854</v>
      </c>
      <c r="AV1860" s="16">
        <v>-4266.8607000000002</v>
      </c>
    </row>
    <row r="1861" spans="47:48" x14ac:dyDescent="0.2">
      <c r="AU1861" s="16">
        <v>1855</v>
      </c>
      <c r="AV1861" s="16">
        <v>274.65260000000001</v>
      </c>
    </row>
    <row r="1862" spans="47:48" x14ac:dyDescent="0.2">
      <c r="AU1862" s="16">
        <v>1856</v>
      </c>
      <c r="AV1862" s="16">
        <v>-5694.8116</v>
      </c>
    </row>
    <row r="1863" spans="47:48" x14ac:dyDescent="0.2">
      <c r="AU1863" s="16">
        <v>1857</v>
      </c>
      <c r="AV1863" s="16">
        <v>478.25560000000002</v>
      </c>
    </row>
    <row r="1864" spans="47:48" x14ac:dyDescent="0.2">
      <c r="AU1864" s="16">
        <v>1858</v>
      </c>
      <c r="AV1864" s="16">
        <v>-372.79169999999999</v>
      </c>
    </row>
    <row r="1865" spans="47:48" x14ac:dyDescent="0.2">
      <c r="AU1865" s="16">
        <v>1859</v>
      </c>
      <c r="AV1865" s="16">
        <v>2522.3220999999999</v>
      </c>
    </row>
    <row r="1866" spans="47:48" x14ac:dyDescent="0.2">
      <c r="AU1866" s="16">
        <v>1860</v>
      </c>
      <c r="AV1866" s="16">
        <v>-4868.9853999999996</v>
      </c>
    </row>
    <row r="1867" spans="47:48" x14ac:dyDescent="0.2">
      <c r="AU1867" s="16">
        <v>1861</v>
      </c>
      <c r="AV1867" s="16">
        <v>657.9683</v>
      </c>
    </row>
    <row r="1868" spans="47:48" x14ac:dyDescent="0.2">
      <c r="AU1868" s="16">
        <v>1862</v>
      </c>
      <c r="AV1868" s="16">
        <v>-321.73419999999999</v>
      </c>
    </row>
    <row r="1869" spans="47:48" x14ac:dyDescent="0.2">
      <c r="AU1869" s="16">
        <v>1863</v>
      </c>
      <c r="AV1869" s="16">
        <v>-2752.3796000000002</v>
      </c>
    </row>
    <row r="1870" spans="47:48" x14ac:dyDescent="0.2">
      <c r="AU1870" s="16">
        <v>1864</v>
      </c>
      <c r="AV1870" s="16">
        <v>-4019.2660999999998</v>
      </c>
    </row>
    <row r="1871" spans="47:48" x14ac:dyDescent="0.2">
      <c r="AU1871" s="16">
        <v>1865</v>
      </c>
      <c r="AV1871" s="16">
        <v>-940.27610000000004</v>
      </c>
    </row>
    <row r="1872" spans="47:48" x14ac:dyDescent="0.2">
      <c r="AU1872" s="16">
        <v>1866</v>
      </c>
      <c r="AV1872" s="16">
        <v>528.91380000000004</v>
      </c>
    </row>
    <row r="1873" spans="47:48" x14ac:dyDescent="0.2">
      <c r="AU1873" s="16">
        <v>1867</v>
      </c>
      <c r="AV1873" s="16">
        <v>1098.9706000000001</v>
      </c>
    </row>
    <row r="1874" spans="47:48" x14ac:dyDescent="0.2">
      <c r="AU1874" s="16">
        <v>1868</v>
      </c>
      <c r="AV1874" s="16">
        <v>-2672.2509</v>
      </c>
    </row>
    <row r="1875" spans="47:48" x14ac:dyDescent="0.2">
      <c r="AU1875" s="16">
        <v>1869</v>
      </c>
      <c r="AV1875" s="16">
        <v>-2270.2995000000001</v>
      </c>
    </row>
    <row r="1876" spans="47:48" x14ac:dyDescent="0.2">
      <c r="AU1876" s="16">
        <v>1870</v>
      </c>
      <c r="AV1876" s="16">
        <v>1461.232</v>
      </c>
    </row>
    <row r="1877" spans="47:48" x14ac:dyDescent="0.2">
      <c r="AU1877" s="16">
        <v>1871</v>
      </c>
      <c r="AV1877" s="16">
        <v>740.05259999999998</v>
      </c>
    </row>
    <row r="1878" spans="47:48" x14ac:dyDescent="0.2">
      <c r="AU1878" s="16">
        <v>1872</v>
      </c>
      <c r="AV1878" s="16">
        <v>-2871.6664000000001</v>
      </c>
    </row>
    <row r="1879" spans="47:48" x14ac:dyDescent="0.2">
      <c r="AU1879" s="16">
        <v>1873</v>
      </c>
      <c r="AV1879" s="16">
        <v>1088.5528999999999</v>
      </c>
    </row>
    <row r="1880" spans="47:48" x14ac:dyDescent="0.2">
      <c r="AU1880" s="16">
        <v>1874</v>
      </c>
      <c r="AV1880" s="16">
        <v>-2374.9805999999999</v>
      </c>
    </row>
    <row r="1881" spans="47:48" x14ac:dyDescent="0.2">
      <c r="AU1881" s="16">
        <v>1875</v>
      </c>
      <c r="AV1881" s="16">
        <v>843.13760000000002</v>
      </c>
    </row>
    <row r="1882" spans="47:48" x14ac:dyDescent="0.2">
      <c r="AU1882" s="16">
        <v>1876</v>
      </c>
      <c r="AV1882" s="16">
        <v>1671.9657999999999</v>
      </c>
    </row>
    <row r="1883" spans="47:48" x14ac:dyDescent="0.2">
      <c r="AU1883" s="16">
        <v>1877</v>
      </c>
      <c r="AV1883" s="16">
        <v>-1639.9371000000001</v>
      </c>
    </row>
    <row r="1884" spans="47:48" x14ac:dyDescent="0.2">
      <c r="AU1884" s="16">
        <v>1878</v>
      </c>
      <c r="AV1884" s="16">
        <v>695.18200000000002</v>
      </c>
    </row>
    <row r="1885" spans="47:48" x14ac:dyDescent="0.2">
      <c r="AU1885" s="16">
        <v>1879</v>
      </c>
      <c r="AV1885" s="16">
        <v>-1388.4296999999999</v>
      </c>
    </row>
    <row r="1886" spans="47:48" x14ac:dyDescent="0.2">
      <c r="AU1886" s="16">
        <v>1880</v>
      </c>
      <c r="AV1886" s="16">
        <v>-342.17169999999999</v>
      </c>
    </row>
    <row r="1887" spans="47:48" x14ac:dyDescent="0.2">
      <c r="AU1887" s="16">
        <v>1881</v>
      </c>
      <c r="AV1887" s="16">
        <v>656.07500000000005</v>
      </c>
    </row>
    <row r="1888" spans="47:48" x14ac:dyDescent="0.2">
      <c r="AU1888" s="16">
        <v>1882</v>
      </c>
      <c r="AV1888" s="16">
        <v>-123.6545</v>
      </c>
    </row>
    <row r="1889" spans="47:48" x14ac:dyDescent="0.2">
      <c r="AU1889" s="16">
        <v>1883</v>
      </c>
      <c r="AV1889" s="16">
        <v>514.83050000000003</v>
      </c>
    </row>
    <row r="1890" spans="47:48" x14ac:dyDescent="0.2">
      <c r="AU1890" s="16">
        <v>1884</v>
      </c>
      <c r="AV1890" s="16">
        <v>2034.4505999999999</v>
      </c>
    </row>
    <row r="1891" spans="47:48" x14ac:dyDescent="0.2">
      <c r="AU1891" s="16">
        <v>1885</v>
      </c>
      <c r="AV1891" s="16">
        <v>853.85109999999997</v>
      </c>
    </row>
    <row r="1892" spans="47:48" x14ac:dyDescent="0.2">
      <c r="AU1892" s="16">
        <v>1886</v>
      </c>
      <c r="AV1892" s="16">
        <v>-1162.8478</v>
      </c>
    </row>
    <row r="1893" spans="47:48" x14ac:dyDescent="0.2">
      <c r="AU1893" s="16">
        <v>1887</v>
      </c>
      <c r="AV1893" s="16">
        <v>967.1422</v>
      </c>
    </row>
    <row r="1894" spans="47:48" x14ac:dyDescent="0.2">
      <c r="AU1894" s="16">
        <v>1888</v>
      </c>
      <c r="AV1894" s="16">
        <v>-3266.1142</v>
      </c>
    </row>
    <row r="1895" spans="47:48" x14ac:dyDescent="0.2">
      <c r="AU1895" s="16">
        <v>1889</v>
      </c>
      <c r="AV1895" s="16">
        <v>-1321.7272</v>
      </c>
    </row>
    <row r="1896" spans="47:48" x14ac:dyDescent="0.2">
      <c r="AU1896" s="16">
        <v>1890</v>
      </c>
      <c r="AV1896" s="16">
        <v>3722.9884999999999</v>
      </c>
    </row>
    <row r="1897" spans="47:48" x14ac:dyDescent="0.2">
      <c r="AU1897" s="16">
        <v>1891</v>
      </c>
      <c r="AV1897" s="16">
        <v>-1079.6809000000001</v>
      </c>
    </row>
    <row r="1898" spans="47:48" x14ac:dyDescent="0.2">
      <c r="AU1898" s="16">
        <v>1892</v>
      </c>
      <c r="AV1898" s="16">
        <v>-1853.5153</v>
      </c>
    </row>
    <row r="1899" spans="47:48" x14ac:dyDescent="0.2">
      <c r="AU1899" s="16">
        <v>1893</v>
      </c>
      <c r="AV1899" s="16">
        <v>772.71479999999997</v>
      </c>
    </row>
    <row r="1900" spans="47:48" x14ac:dyDescent="0.2">
      <c r="AU1900" s="16">
        <v>1894</v>
      </c>
      <c r="AV1900" s="16">
        <v>1108.5685000000001</v>
      </c>
    </row>
    <row r="1901" spans="47:48" x14ac:dyDescent="0.2">
      <c r="AU1901" s="16">
        <v>1895</v>
      </c>
      <c r="AV1901" s="16">
        <v>3246.3341999999998</v>
      </c>
    </row>
    <row r="1902" spans="47:48" x14ac:dyDescent="0.2">
      <c r="AU1902" s="16">
        <v>1896</v>
      </c>
      <c r="AV1902" s="16">
        <v>308.7561</v>
      </c>
    </row>
    <row r="1903" spans="47:48" x14ac:dyDescent="0.2">
      <c r="AU1903" s="16">
        <v>1897</v>
      </c>
      <c r="AV1903" s="16">
        <v>-329.0976</v>
      </c>
    </row>
    <row r="1904" spans="47:48" x14ac:dyDescent="0.2">
      <c r="AU1904" s="16">
        <v>1898</v>
      </c>
      <c r="AV1904" s="16">
        <v>1109.0232000000001</v>
      </c>
    </row>
    <row r="1905" spans="47:48" x14ac:dyDescent="0.2">
      <c r="AU1905" s="16">
        <v>1899</v>
      </c>
      <c r="AV1905" s="16">
        <v>-257.61829999999998</v>
      </c>
    </row>
    <row r="1906" spans="47:48" x14ac:dyDescent="0.2">
      <c r="AU1906" s="16">
        <v>1900</v>
      </c>
      <c r="AV1906" s="16">
        <v>-5022.0423000000001</v>
      </c>
    </row>
    <row r="1907" spans="47:48" x14ac:dyDescent="0.2">
      <c r="AU1907" s="16">
        <v>1901</v>
      </c>
      <c r="AV1907" s="16">
        <v>1280.0436999999999</v>
      </c>
    </row>
    <row r="1908" spans="47:48" x14ac:dyDescent="0.2">
      <c r="AU1908" s="16">
        <v>1902</v>
      </c>
      <c r="AV1908" s="16">
        <v>473.52010000000001</v>
      </c>
    </row>
    <row r="1909" spans="47:48" x14ac:dyDescent="0.2">
      <c r="AU1909" s="16">
        <v>1903</v>
      </c>
      <c r="AV1909" s="16">
        <v>-1014.0757</v>
      </c>
    </row>
    <row r="1910" spans="47:48" x14ac:dyDescent="0.2">
      <c r="AU1910" s="16">
        <v>1904</v>
      </c>
      <c r="AV1910" s="16">
        <v>461.39229999999998</v>
      </c>
    </row>
    <row r="1911" spans="47:48" x14ac:dyDescent="0.2">
      <c r="AU1911" s="16">
        <v>1905</v>
      </c>
      <c r="AV1911" s="16">
        <v>611.62720000000002</v>
      </c>
    </row>
    <row r="1912" spans="47:48" x14ac:dyDescent="0.2">
      <c r="AU1912" s="16">
        <v>1906</v>
      </c>
      <c r="AV1912" s="16">
        <v>311.34269999999998</v>
      </c>
    </row>
    <row r="1913" spans="47:48" x14ac:dyDescent="0.2">
      <c r="AU1913" s="16">
        <v>1907</v>
      </c>
      <c r="AV1913" s="16">
        <v>830.06259999999997</v>
      </c>
    </row>
    <row r="1914" spans="47:48" x14ac:dyDescent="0.2">
      <c r="AU1914" s="16">
        <v>1908</v>
      </c>
      <c r="AV1914" s="16">
        <v>-1383.7245</v>
      </c>
    </row>
    <row r="1915" spans="47:48" x14ac:dyDescent="0.2">
      <c r="AU1915" s="16">
        <v>1909</v>
      </c>
      <c r="AV1915" s="16">
        <v>-2046.7421999999999</v>
      </c>
    </row>
    <row r="1916" spans="47:48" x14ac:dyDescent="0.2">
      <c r="AU1916" s="16">
        <v>1910</v>
      </c>
      <c r="AV1916" s="16">
        <v>-1862.1559999999999</v>
      </c>
    </row>
    <row r="1917" spans="47:48" x14ac:dyDescent="0.2">
      <c r="AU1917" s="16">
        <v>1911</v>
      </c>
      <c r="AV1917" s="16">
        <v>-265.32940000000002</v>
      </c>
    </row>
    <row r="1918" spans="47:48" x14ac:dyDescent="0.2">
      <c r="AU1918" s="16">
        <v>1912</v>
      </c>
      <c r="AV1918" s="16">
        <v>834.09169999999995</v>
      </c>
    </row>
    <row r="1919" spans="47:48" x14ac:dyDescent="0.2">
      <c r="AU1919" s="16">
        <v>1913</v>
      </c>
      <c r="AV1919" s="16">
        <v>794.36710000000005</v>
      </c>
    </row>
    <row r="1920" spans="47:48" x14ac:dyDescent="0.2">
      <c r="AU1920" s="16">
        <v>1914</v>
      </c>
      <c r="AV1920" s="16">
        <v>358.65289999999999</v>
      </c>
    </row>
    <row r="1921" spans="47:48" x14ac:dyDescent="0.2">
      <c r="AU1921" s="16">
        <v>1915</v>
      </c>
      <c r="AV1921" s="16">
        <v>1191.058</v>
      </c>
    </row>
    <row r="1922" spans="47:48" x14ac:dyDescent="0.2">
      <c r="AU1922" s="16">
        <v>1916</v>
      </c>
      <c r="AV1922" s="16">
        <v>897.9973</v>
      </c>
    </row>
    <row r="1923" spans="47:48" x14ac:dyDescent="0.2">
      <c r="AU1923" s="16">
        <v>1917</v>
      </c>
      <c r="AV1923" s="16">
        <v>-2240.3384999999998</v>
      </c>
    </row>
    <row r="1924" spans="47:48" x14ac:dyDescent="0.2">
      <c r="AU1924" s="16">
        <v>1918</v>
      </c>
      <c r="AV1924" s="16">
        <v>-896.19230000000005</v>
      </c>
    </row>
    <row r="1925" spans="47:48" x14ac:dyDescent="0.2">
      <c r="AU1925" s="16">
        <v>1919</v>
      </c>
      <c r="AV1925" s="16">
        <v>2381.4690000000001</v>
      </c>
    </row>
    <row r="1926" spans="47:48" x14ac:dyDescent="0.2">
      <c r="AU1926" s="16">
        <v>1920</v>
      </c>
      <c r="AV1926" s="16">
        <v>299.1585</v>
      </c>
    </row>
    <row r="1927" spans="47:48" x14ac:dyDescent="0.2">
      <c r="AU1927" s="16">
        <v>1921</v>
      </c>
      <c r="AV1927" s="16">
        <v>281.27760000000001</v>
      </c>
    </row>
    <row r="1928" spans="47:48" x14ac:dyDescent="0.2">
      <c r="AU1928" s="16">
        <v>1922</v>
      </c>
      <c r="AV1928" s="16">
        <v>-145.5763</v>
      </c>
    </row>
    <row r="1929" spans="47:48" x14ac:dyDescent="0.2">
      <c r="AU1929" s="16">
        <v>1923</v>
      </c>
      <c r="AV1929" s="16">
        <v>884.15710000000001</v>
      </c>
    </row>
    <row r="1930" spans="47:48" x14ac:dyDescent="0.2">
      <c r="AU1930" s="16">
        <v>1924</v>
      </c>
      <c r="AV1930" s="16">
        <v>1230.0688</v>
      </c>
    </row>
    <row r="1931" spans="47:48" x14ac:dyDescent="0.2">
      <c r="AU1931" s="16">
        <v>1925</v>
      </c>
      <c r="AV1931" s="16">
        <v>-1339.5775000000001</v>
      </c>
    </row>
    <row r="1932" spans="47:48" x14ac:dyDescent="0.2">
      <c r="AU1932" s="16">
        <v>1926</v>
      </c>
      <c r="AV1932" s="16">
        <v>62.137700000000002</v>
      </c>
    </row>
    <row r="1933" spans="47:48" x14ac:dyDescent="0.2">
      <c r="AU1933" s="16">
        <v>1927</v>
      </c>
      <c r="AV1933" s="16">
        <v>2525.3207000000002</v>
      </c>
    </row>
    <row r="1934" spans="47:48" x14ac:dyDescent="0.2">
      <c r="AU1934" s="16">
        <v>1928</v>
      </c>
      <c r="AV1934" s="16">
        <v>-1846.7358999999999</v>
      </c>
    </row>
    <row r="1935" spans="47:48" x14ac:dyDescent="0.2">
      <c r="AU1935" s="16">
        <v>1929</v>
      </c>
      <c r="AV1935" s="16">
        <v>-1303.3117</v>
      </c>
    </row>
    <row r="1936" spans="47:48" x14ac:dyDescent="0.2">
      <c r="AU1936" s="16">
        <v>1930</v>
      </c>
      <c r="AV1936" s="16">
        <v>-929.83389999999997</v>
      </c>
    </row>
    <row r="1937" spans="47:48" x14ac:dyDescent="0.2">
      <c r="AU1937" s="16">
        <v>1931</v>
      </c>
      <c r="AV1937" s="16">
        <v>1329.5808999999999</v>
      </c>
    </row>
    <row r="1938" spans="47:48" x14ac:dyDescent="0.2">
      <c r="AU1938" s="16">
        <v>1932</v>
      </c>
      <c r="AV1938" s="16">
        <v>-4712.8813</v>
      </c>
    </row>
    <row r="1939" spans="47:48" x14ac:dyDescent="0.2">
      <c r="AU1939" s="16">
        <v>1933</v>
      </c>
      <c r="AV1939" s="16">
        <v>815.68600000000004</v>
      </c>
    </row>
    <row r="1940" spans="47:48" x14ac:dyDescent="0.2">
      <c r="AU1940" s="16">
        <v>1934</v>
      </c>
      <c r="AV1940" s="16">
        <v>3456.7080999999998</v>
      </c>
    </row>
    <row r="1941" spans="47:48" x14ac:dyDescent="0.2">
      <c r="AU1941" s="16">
        <v>1935</v>
      </c>
      <c r="AV1941" s="16">
        <v>-606.28790000000004</v>
      </c>
    </row>
    <row r="1942" spans="47:48" x14ac:dyDescent="0.2">
      <c r="AU1942" s="16">
        <v>1936</v>
      </c>
      <c r="AV1942" s="16">
        <v>-87.420699999999997</v>
      </c>
    </row>
    <row r="1943" spans="47:48" x14ac:dyDescent="0.2">
      <c r="AU1943" s="16">
        <v>1937</v>
      </c>
      <c r="AV1943" s="16">
        <v>675.55269999999996</v>
      </c>
    </row>
    <row r="1944" spans="47:48" x14ac:dyDescent="0.2">
      <c r="AU1944" s="16">
        <v>1938</v>
      </c>
      <c r="AV1944" s="16">
        <v>361.83120000000002</v>
      </c>
    </row>
    <row r="1945" spans="47:48" x14ac:dyDescent="0.2">
      <c r="AU1945" s="16">
        <v>1939</v>
      </c>
      <c r="AV1945" s="16">
        <v>1151.0479</v>
      </c>
    </row>
    <row r="1946" spans="47:48" x14ac:dyDescent="0.2">
      <c r="AU1946" s="16">
        <v>1940</v>
      </c>
      <c r="AV1946" s="16">
        <v>2987.4778000000001</v>
      </c>
    </row>
    <row r="1947" spans="47:48" x14ac:dyDescent="0.2">
      <c r="AU1947" s="16">
        <v>1941</v>
      </c>
      <c r="AV1947" s="16">
        <v>-2279.3719999999998</v>
      </c>
    </row>
    <row r="1948" spans="47:48" x14ac:dyDescent="0.2">
      <c r="AU1948" s="16">
        <v>1942</v>
      </c>
      <c r="AV1948" s="16">
        <v>644.89229999999998</v>
      </c>
    </row>
    <row r="1949" spans="47:48" x14ac:dyDescent="0.2">
      <c r="AU1949" s="16">
        <v>1943</v>
      </c>
      <c r="AV1949" s="16">
        <v>-437.52839999999998</v>
      </c>
    </row>
    <row r="1950" spans="47:48" x14ac:dyDescent="0.2">
      <c r="AU1950" s="16">
        <v>1944</v>
      </c>
      <c r="AV1950" s="16">
        <v>-1792.5594000000001</v>
      </c>
    </row>
    <row r="1951" spans="47:48" x14ac:dyDescent="0.2">
      <c r="AU1951" s="16">
        <v>1945</v>
      </c>
      <c r="AV1951" s="16">
        <v>759.36919999999998</v>
      </c>
    </row>
    <row r="1952" spans="47:48" x14ac:dyDescent="0.2">
      <c r="AU1952" s="16">
        <v>1946</v>
      </c>
      <c r="AV1952" s="16">
        <v>441.2987</v>
      </c>
    </row>
    <row r="1953" spans="47:48" x14ac:dyDescent="0.2">
      <c r="AU1953" s="16">
        <v>1947</v>
      </c>
      <c r="AV1953" s="16">
        <v>1265.4742000000001</v>
      </c>
    </row>
    <row r="1954" spans="47:48" x14ac:dyDescent="0.2">
      <c r="AU1954" s="16">
        <v>1948</v>
      </c>
      <c r="AV1954" s="16">
        <v>2913.9942999999998</v>
      </c>
    </row>
    <row r="1955" spans="47:48" x14ac:dyDescent="0.2">
      <c r="AU1955" s="16">
        <v>1949</v>
      </c>
      <c r="AV1955" s="16">
        <v>1000.076</v>
      </c>
    </row>
    <row r="1956" spans="47:48" x14ac:dyDescent="0.2">
      <c r="AU1956" s="16">
        <v>1950</v>
      </c>
      <c r="AV1956" s="16">
        <v>719.86530000000005</v>
      </c>
    </row>
    <row r="1957" spans="47:48" x14ac:dyDescent="0.2">
      <c r="AU1957" s="16">
        <v>1951</v>
      </c>
      <c r="AV1957" s="16">
        <v>-1085.1152999999999</v>
      </c>
    </row>
    <row r="1958" spans="47:48" x14ac:dyDescent="0.2">
      <c r="AU1958" s="16">
        <v>1952</v>
      </c>
      <c r="AV1958" s="16">
        <v>3564.1927000000001</v>
      </c>
    </row>
    <row r="1959" spans="47:48" x14ac:dyDescent="0.2">
      <c r="AU1959" s="16">
        <v>1953</v>
      </c>
      <c r="AV1959" s="16">
        <v>1090.0998</v>
      </c>
    </row>
    <row r="1960" spans="47:48" x14ac:dyDescent="0.2">
      <c r="AU1960" s="16">
        <v>1954</v>
      </c>
      <c r="AV1960" s="16">
        <v>676.16920000000005</v>
      </c>
    </row>
    <row r="1961" spans="47:48" x14ac:dyDescent="0.2">
      <c r="AU1961" s="16">
        <v>1955</v>
      </c>
      <c r="AV1961" s="16">
        <v>-296.35559999999998</v>
      </c>
    </row>
    <row r="1962" spans="47:48" x14ac:dyDescent="0.2">
      <c r="AU1962" s="16">
        <v>1956</v>
      </c>
      <c r="AV1962" s="16">
        <v>-1346.4485999999999</v>
      </c>
    </row>
    <row r="1963" spans="47:48" x14ac:dyDescent="0.2">
      <c r="AU1963" s="16">
        <v>1957</v>
      </c>
      <c r="AV1963" s="16">
        <v>-163.95179999999999</v>
      </c>
    </row>
    <row r="1964" spans="47:48" x14ac:dyDescent="0.2">
      <c r="AU1964" s="16">
        <v>1958</v>
      </c>
      <c r="AV1964" s="16">
        <v>266.98820000000001</v>
      </c>
    </row>
    <row r="1965" spans="47:48" x14ac:dyDescent="0.2">
      <c r="AU1965" s="16">
        <v>1959</v>
      </c>
      <c r="AV1965" s="16">
        <v>590.38760000000002</v>
      </c>
    </row>
    <row r="1966" spans="47:48" x14ac:dyDescent="0.2">
      <c r="AU1966" s="16">
        <v>1960</v>
      </c>
      <c r="AV1966" s="16">
        <v>1042.5797</v>
      </c>
    </row>
    <row r="1967" spans="47:48" x14ac:dyDescent="0.2">
      <c r="AU1967" s="16">
        <v>1961</v>
      </c>
      <c r="AV1967" s="16">
        <v>1569.1032</v>
      </c>
    </row>
    <row r="1968" spans="47:48" x14ac:dyDescent="0.2">
      <c r="AU1968" s="16">
        <v>1962</v>
      </c>
      <c r="AV1968" s="16">
        <v>1071.2675999999999</v>
      </c>
    </row>
    <row r="1969" spans="47:48" x14ac:dyDescent="0.2">
      <c r="AU1969" s="16">
        <v>1963</v>
      </c>
      <c r="AV1969" s="16">
        <v>1393.9648999999999</v>
      </c>
    </row>
    <row r="1970" spans="47:48" x14ac:dyDescent="0.2">
      <c r="AU1970" s="16">
        <v>1964</v>
      </c>
      <c r="AV1970" s="16">
        <v>-3450.7343999999998</v>
      </c>
    </row>
    <row r="1971" spans="47:48" x14ac:dyDescent="0.2">
      <c r="AU1971" s="16">
        <v>1965</v>
      </c>
      <c r="AV1971" s="16">
        <v>-151.28309999999999</v>
      </c>
    </row>
    <row r="1972" spans="47:48" x14ac:dyDescent="0.2">
      <c r="AU1972" s="16">
        <v>1966</v>
      </c>
      <c r="AV1972" s="16">
        <v>1066.5377000000001</v>
      </c>
    </row>
    <row r="1973" spans="47:48" x14ac:dyDescent="0.2">
      <c r="AU1973" s="16">
        <v>1967</v>
      </c>
      <c r="AV1973" s="16">
        <v>-3252.7447999999999</v>
      </c>
    </row>
    <row r="1974" spans="47:48" x14ac:dyDescent="0.2">
      <c r="AU1974" s="16">
        <v>1968</v>
      </c>
      <c r="AV1974" s="16">
        <v>882.54870000000005</v>
      </c>
    </row>
    <row r="1975" spans="47:48" x14ac:dyDescent="0.2">
      <c r="AU1975" s="16">
        <v>1969</v>
      </c>
      <c r="AV1975" s="16">
        <v>846.14359999999999</v>
      </c>
    </row>
    <row r="1976" spans="47:48" x14ac:dyDescent="0.2">
      <c r="AU1976" s="16">
        <v>1970</v>
      </c>
      <c r="AV1976" s="16">
        <v>-8291.8554999999997</v>
      </c>
    </row>
    <row r="1977" spans="47:48" x14ac:dyDescent="0.2">
      <c r="AU1977" s="16">
        <v>1971</v>
      </c>
      <c r="AV1977" s="16">
        <v>-402.94639999999998</v>
      </c>
    </row>
    <row r="1978" spans="47:48" x14ac:dyDescent="0.2">
      <c r="AU1978" s="16">
        <v>1972</v>
      </c>
      <c r="AV1978" s="16">
        <v>469.25060000000002</v>
      </c>
    </row>
    <row r="1979" spans="47:48" x14ac:dyDescent="0.2">
      <c r="AU1979" s="16">
        <v>1973</v>
      </c>
      <c r="AV1979" s="16">
        <v>1050.5962</v>
      </c>
    </row>
    <row r="1980" spans="47:48" x14ac:dyDescent="0.2">
      <c r="AU1980" s="16">
        <v>1974</v>
      </c>
      <c r="AV1980" s="16">
        <v>2137.8078999999998</v>
      </c>
    </row>
    <row r="1981" spans="47:48" x14ac:dyDescent="0.2">
      <c r="AU1981" s="16">
        <v>1975</v>
      </c>
      <c r="AV1981" s="16">
        <v>-101.2959</v>
      </c>
    </row>
    <row r="1982" spans="47:48" x14ac:dyDescent="0.2">
      <c r="AU1982" s="16">
        <v>1976</v>
      </c>
      <c r="AV1982" s="16">
        <v>857.98760000000004</v>
      </c>
    </row>
    <row r="1983" spans="47:48" x14ac:dyDescent="0.2">
      <c r="AU1983" s="16">
        <v>1977</v>
      </c>
      <c r="AV1983" s="16">
        <v>2643.4848999999999</v>
      </c>
    </row>
    <row r="1984" spans="47:48" x14ac:dyDescent="0.2">
      <c r="AU1984" s="16">
        <v>1978</v>
      </c>
      <c r="AV1984" s="16">
        <v>787.24040000000002</v>
      </c>
    </row>
    <row r="1985" spans="47:48" x14ac:dyDescent="0.2">
      <c r="AU1985" s="16">
        <v>1979</v>
      </c>
      <c r="AV1985" s="16">
        <v>260.8329</v>
      </c>
    </row>
    <row r="1986" spans="47:48" x14ac:dyDescent="0.2">
      <c r="AU1986" s="16">
        <v>1980</v>
      </c>
      <c r="AV1986" s="16">
        <v>71.803600000000003</v>
      </c>
    </row>
    <row r="1987" spans="47:48" x14ac:dyDescent="0.2">
      <c r="AU1987" s="16">
        <v>1981</v>
      </c>
      <c r="AV1987" s="16">
        <v>385.22070000000002</v>
      </c>
    </row>
    <row r="1988" spans="47:48" x14ac:dyDescent="0.2">
      <c r="AU1988" s="16">
        <v>1982</v>
      </c>
      <c r="AV1988" s="16">
        <v>-1633.6418000000001</v>
      </c>
    </row>
    <row r="1989" spans="47:48" x14ac:dyDescent="0.2">
      <c r="AU1989" s="16">
        <v>1983</v>
      </c>
      <c r="AV1989" s="16">
        <v>-152.2116</v>
      </c>
    </row>
    <row r="1990" spans="47:48" x14ac:dyDescent="0.2">
      <c r="AU1990" s="16">
        <v>1984</v>
      </c>
      <c r="AV1990" s="16">
        <v>1018.822</v>
      </c>
    </row>
    <row r="1991" spans="47:48" x14ac:dyDescent="0.2">
      <c r="AU1991" s="16">
        <v>1985</v>
      </c>
      <c r="AV1991" s="16">
        <v>752.49980000000005</v>
      </c>
    </row>
    <row r="1992" spans="47:48" x14ac:dyDescent="0.2">
      <c r="AU1992" s="16">
        <v>1986</v>
      </c>
      <c r="AV1992" s="16">
        <v>2484.9360000000001</v>
      </c>
    </row>
    <row r="1993" spans="47:48" x14ac:dyDescent="0.2">
      <c r="AU1993" s="16">
        <v>1987</v>
      </c>
      <c r="AV1993" s="16">
        <v>1066.6534999999999</v>
      </c>
    </row>
    <row r="1994" spans="47:48" x14ac:dyDescent="0.2">
      <c r="AU1994" s="16">
        <v>1988</v>
      </c>
      <c r="AV1994" s="16">
        <v>1210.2864</v>
      </c>
    </row>
    <row r="1995" spans="47:48" x14ac:dyDescent="0.2">
      <c r="AU1995" s="16">
        <v>1989</v>
      </c>
      <c r="AV1995" s="16">
        <v>952.50120000000004</v>
      </c>
    </row>
    <row r="1996" spans="47:48" x14ac:dyDescent="0.2">
      <c r="AU1996" s="16">
        <v>1990</v>
      </c>
      <c r="AV1996" s="16">
        <v>-1628.3357000000001</v>
      </c>
    </row>
    <row r="1997" spans="47:48" x14ac:dyDescent="0.2">
      <c r="AU1997" s="16">
        <v>1991</v>
      </c>
      <c r="AV1997" s="16">
        <v>1183.0864999999999</v>
      </c>
    </row>
    <row r="1998" spans="47:48" x14ac:dyDescent="0.2">
      <c r="AU1998" s="16">
        <v>1992</v>
      </c>
      <c r="AV1998" s="16">
        <v>755.30529999999999</v>
      </c>
    </row>
    <row r="1999" spans="47:48" x14ac:dyDescent="0.2">
      <c r="AU1999" s="16">
        <v>1993</v>
      </c>
      <c r="AV1999" s="16">
        <v>601.40779999999995</v>
      </c>
    </row>
    <row r="2000" spans="47:48" x14ac:dyDescent="0.2">
      <c r="AU2000" s="16">
        <v>1994</v>
      </c>
      <c r="AV2000" s="16">
        <v>1476.8253999999999</v>
      </c>
    </row>
    <row r="2001" spans="47:48" x14ac:dyDescent="0.2">
      <c r="AU2001" s="16">
        <v>1995</v>
      </c>
      <c r="AV2001" s="16">
        <v>345.92149999999998</v>
      </c>
    </row>
    <row r="2002" spans="47:48" x14ac:dyDescent="0.2">
      <c r="AU2002" s="16">
        <v>1996</v>
      </c>
      <c r="AV2002" s="16">
        <v>1179.4659999999999</v>
      </c>
    </row>
    <row r="2003" spans="47:48" x14ac:dyDescent="0.2">
      <c r="AU2003" s="16">
        <v>1997</v>
      </c>
      <c r="AV2003" s="16">
        <v>-3330.2804000000001</v>
      </c>
    </row>
    <row r="2004" spans="47:48" x14ac:dyDescent="0.2">
      <c r="AU2004" s="16">
        <v>1998</v>
      </c>
      <c r="AV2004" s="16">
        <v>928.76300000000003</v>
      </c>
    </row>
    <row r="2005" spans="47:48" x14ac:dyDescent="0.2">
      <c r="AU2005" s="16">
        <v>1999</v>
      </c>
      <c r="AV2005" s="16">
        <v>-3623.4117000000001</v>
      </c>
    </row>
    <row r="2006" spans="47:48" x14ac:dyDescent="0.2">
      <c r="AU2006" s="16">
        <v>2000</v>
      </c>
      <c r="AV2006" s="16">
        <v>1460.9221</v>
      </c>
    </row>
  </sheetData>
  <mergeCells count="5">
    <mergeCell ref="H3:J3"/>
    <mergeCell ref="AR4:AV4"/>
    <mergeCell ref="D4:E4"/>
    <mergeCell ref="V4:Y4"/>
    <mergeCell ref="AB4:AK4"/>
  </mergeCells>
  <conditionalFormatting sqref="H87:S87">
    <cfRule type="cellIs" dxfId="0" priority="1" operator="lessThan">
      <formula>0</formula>
    </cfRule>
  </conditionalFormatting>
  <dataValidations count="2">
    <dataValidation type="list" allowBlank="1" showInputMessage="1" showErrorMessage="1" sqref="AN17" xr:uid="{D7FD4796-CF14-4B05-924D-B1DBCA39DD4D}">
      <formula1>$AJ$158:$AJ$160</formula1>
    </dataValidation>
    <dataValidation type="list" allowBlank="1" showInputMessage="1" showErrorMessage="1" sqref="AN30:AN38 AN72:AN82 AN42:AN48 AN52:AN68 AN23:AN26 AN8:AN13 AN18:AN19" xr:uid="{C4E8F9EB-1B90-4863-B0BA-1D99F13329A4}">
      <formula1>$AJ$158:$AJ$161</formula1>
    </dataValidation>
  </dataValidation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MonteCarloSimulator">
                <anchor moveWithCells="1">
                  <from>
                    <xdr:col>44</xdr:col>
                    <xdr:colOff>352425</xdr:colOff>
                    <xdr:row>1</xdr:row>
                    <xdr:rowOff>76200</xdr:rowOff>
                  </from>
                  <to>
                    <xdr:col>47</xdr:col>
                    <xdr:colOff>0</xdr:colOff>
                    <xdr:row>2</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Example Budget Forecast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Reed</dc:creator>
  <cp:lastModifiedBy>cloudconvert_19</cp:lastModifiedBy>
  <dcterms:created xsi:type="dcterms:W3CDTF">2021-06-04T11:22:00Z</dcterms:created>
  <dcterms:modified xsi:type="dcterms:W3CDTF">2021-06-24T08:12:24Z</dcterms:modified>
</cp:coreProperties>
</file>