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it\Google ドライブ\Share(Team)\9_PR・web\02_記事、コラム\LBOのエッセンス\"/>
    </mc:Choice>
  </mc:AlternateContent>
  <xr:revisionPtr revIDLastSave="0" documentId="13_ncr:1_{8977232F-1F51-454A-A7DE-282B6B2B4C10}" xr6:coauthVersionLast="47" xr6:coauthVersionMax="47" xr10:uidLastSave="{00000000-0000-0000-0000-000000000000}"/>
  <bookViews>
    <workbookView xWindow="-108" yWindow="-108" windowWidth="23256" windowHeight="12720" xr2:uid="{61996A27-0501-4377-A1A5-320F7AB7500D}"/>
  </bookViews>
  <sheets>
    <sheet name="Sheet1" sheetId="1" r:id="rId1"/>
  </sheets>
  <calcPr calcId="191029" calcMode="autoNoTable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R12" i="1"/>
  <c r="R11" i="1"/>
  <c r="R8" i="1"/>
  <c r="N16" i="1"/>
  <c r="M16" i="1"/>
  <c r="L16" i="1"/>
  <c r="K16" i="1"/>
  <c r="N15" i="1"/>
  <c r="M12" i="1"/>
  <c r="L12" i="1"/>
  <c r="K12" i="1"/>
  <c r="K10" i="1"/>
  <c r="O9" i="1"/>
  <c r="N9" i="1"/>
  <c r="M9" i="1"/>
  <c r="L9" i="1"/>
  <c r="K9" i="1"/>
  <c r="J7" i="1"/>
  <c r="C11" i="1" s="1"/>
  <c r="O12" i="1"/>
  <c r="N12" i="1"/>
  <c r="J13" i="1"/>
  <c r="K8" i="1" s="1"/>
  <c r="C9" i="1"/>
  <c r="F7" i="1" s="1"/>
  <c r="K7" i="1" l="1"/>
  <c r="K13" i="1"/>
  <c r="C15" i="1"/>
  <c r="F15" i="1" s="1"/>
  <c r="F13" i="1" s="1"/>
  <c r="L13" i="1" l="1"/>
  <c r="M8" i="1" s="1"/>
  <c r="L8" i="1"/>
  <c r="L7" i="1"/>
  <c r="K15" i="1"/>
  <c r="M13" i="1"/>
  <c r="N8" i="1" s="1"/>
  <c r="M7" i="1" l="1"/>
  <c r="L10" i="1"/>
  <c r="L15" i="1" s="1"/>
  <c r="N13" i="1"/>
  <c r="O8" i="1" s="1"/>
  <c r="N7" i="1" l="1"/>
  <c r="M10" i="1"/>
  <c r="M15" i="1" s="1"/>
  <c r="N10" i="1"/>
  <c r="O13" i="1"/>
  <c r="O10" i="1" l="1"/>
  <c r="O15" i="1" s="1"/>
  <c r="O16" i="1" s="1"/>
  <c r="R7" i="1" s="1"/>
  <c r="R9" i="1" s="1"/>
  <c r="R15" i="1" s="1"/>
  <c r="R18" i="1" l="1"/>
  <c r="R22" i="1" s="1"/>
  <c r="R24" i="1" l="1"/>
  <c r="R23" i="1"/>
</calcChain>
</file>

<file path=xl/sharedStrings.xml><?xml version="1.0" encoding="utf-8"?>
<sst xmlns="http://schemas.openxmlformats.org/spreadsheetml/2006/main" count="61" uniqueCount="50">
  <si>
    <t>1年目</t>
    <rPh sb="1" eb="3">
      <t>ネンメ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</si>
  <si>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</si>
  <si>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</si>
  <si>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</si>
  <si>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</si>
  <si>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営業利益</t>
    <rPh sb="0" eb="4">
      <t>エイギョウリエキ</t>
    </rPh>
    <phoneticPr fontId="2"/>
  </si>
  <si>
    <t>法人税</t>
    <rPh sb="0" eb="3">
      <t>ホウジンゼイ</t>
    </rPh>
    <phoneticPr fontId="2"/>
  </si>
  <si>
    <t>利息</t>
    <rPh sb="0" eb="2">
      <t>リソク</t>
    </rPh>
    <phoneticPr fontId="2"/>
  </si>
  <si>
    <t>フリーCF</t>
    <phoneticPr fontId="2"/>
  </si>
  <si>
    <t>借入金</t>
    <rPh sb="0" eb="3">
      <t>カリイレキン</t>
    </rPh>
    <phoneticPr fontId="2"/>
  </si>
  <si>
    <t>＋</t>
    <phoneticPr fontId="2"/>
  </si>
  <si>
    <t>↓</t>
    <phoneticPr fontId="2"/>
  </si>
  <si>
    <t>IRR</t>
    <phoneticPr fontId="2"/>
  </si>
  <si>
    <t>ネットキャッシュ</t>
    <phoneticPr fontId="2"/>
  </si>
  <si>
    <t>企業価値</t>
    <rPh sb="0" eb="4">
      <t>キギョウカチ</t>
    </rPh>
    <phoneticPr fontId="2"/>
  </si>
  <si>
    <t>M&amp;A時点</t>
    <rPh sb="3" eb="5">
      <t>ジテン</t>
    </rPh>
    <phoneticPr fontId="2"/>
  </si>
  <si>
    <t>借入返済</t>
    <rPh sb="0" eb="4">
      <t>カリイレヘンサイ</t>
    </rPh>
    <phoneticPr fontId="2"/>
  </si>
  <si>
    <t>借入残高</t>
    <rPh sb="0" eb="4">
      <t>カリイレザンダカ</t>
    </rPh>
    <phoneticPr fontId="2"/>
  </si>
  <si>
    <t>(5年想定)</t>
    <rPh sb="2" eb="5">
      <t>ネンソウテイ</t>
    </rPh>
    <phoneticPr fontId="2"/>
  </si>
  <si>
    <t>既存借入金</t>
    <rPh sb="0" eb="2">
      <t>キゾン</t>
    </rPh>
    <rPh sb="2" eb="5">
      <t>カリイレキン</t>
    </rPh>
    <phoneticPr fontId="2"/>
  </si>
  <si>
    <t>投資回収額</t>
    <rPh sb="0" eb="5">
      <t>トウシカイシュウガク</t>
    </rPh>
    <phoneticPr fontId="2"/>
  </si>
  <si>
    <t>－</t>
    <phoneticPr fontId="2"/>
  </si>
  <si>
    <t>(LBOローン)</t>
    <phoneticPr fontId="2"/>
  </si>
  <si>
    <t>＝</t>
    <phoneticPr fontId="2"/>
  </si>
  <si>
    <t>⇒⇒</t>
    <phoneticPr fontId="2"/>
  </si>
  <si>
    <t>マルチプル</t>
    <phoneticPr fontId="2"/>
  </si>
  <si>
    <t>Search Fund Japan, Inc., all rights reserved</t>
    <phoneticPr fontId="2"/>
  </si>
  <si>
    <t>現金</t>
    <rPh sb="0" eb="2">
      <t>ゲンキン</t>
    </rPh>
    <phoneticPr fontId="2"/>
  </si>
  <si>
    <t>回収倍率</t>
    <rPh sb="0" eb="2">
      <t>カイシュウ</t>
    </rPh>
    <rPh sb="2" eb="4">
      <t>バイリツ</t>
    </rPh>
    <phoneticPr fontId="2"/>
  </si>
  <si>
    <t>※ このモデルは正確性よりイメージを重視した簡易モデルです。使い方や補足はこちらをご覧ください</t>
    <rPh sb="8" eb="11">
      <t>セイカクセイ</t>
    </rPh>
    <rPh sb="18" eb="20">
      <t>ジュウシ</t>
    </rPh>
    <rPh sb="22" eb="24">
      <t>カンイ</t>
    </rPh>
    <rPh sb="30" eb="31">
      <t>ツカ</t>
    </rPh>
    <rPh sb="32" eb="33">
      <t>カタ</t>
    </rPh>
    <rPh sb="34" eb="36">
      <t>ホソク</t>
    </rPh>
    <rPh sb="42" eb="43">
      <t>ラン</t>
    </rPh>
    <phoneticPr fontId="2"/>
  </si>
  <si>
    <t>株式価値評価</t>
    <rPh sb="0" eb="2">
      <t>カブシキ</t>
    </rPh>
    <rPh sb="2" eb="4">
      <t>カチ</t>
    </rPh>
    <rPh sb="4" eb="6">
      <t>ヒョウカ</t>
    </rPh>
    <phoneticPr fontId="2"/>
  </si>
  <si>
    <t>必要調達資金</t>
    <rPh sb="0" eb="2">
      <t>ヒツヨウ</t>
    </rPh>
    <rPh sb="2" eb="4">
      <t>チョウタツ</t>
    </rPh>
    <rPh sb="4" eb="6">
      <t>シキン</t>
    </rPh>
    <phoneticPr fontId="2"/>
  </si>
  <si>
    <t>株式価値評価(投資回収額)</t>
    <rPh sb="0" eb="2">
      <t>カブシキ</t>
    </rPh>
    <rPh sb="2" eb="4">
      <t>カチ</t>
    </rPh>
    <rPh sb="4" eb="6">
      <t>ヒョウカ</t>
    </rPh>
    <rPh sb="7" eb="9">
      <t>トウシ</t>
    </rPh>
    <rPh sb="9" eb="11">
      <t>カイシュウ</t>
    </rPh>
    <rPh sb="11" eb="12">
      <t>ガク</t>
    </rPh>
    <phoneticPr fontId="2"/>
  </si>
  <si>
    <t>(1.5%想定)</t>
    <rPh sb="5" eb="7">
      <t>ソウテイ</t>
    </rPh>
    <phoneticPr fontId="2"/>
  </si>
  <si>
    <t>ストックオプション</t>
    <phoneticPr fontId="2"/>
  </si>
  <si>
    <t>買い手自己資金</t>
    <rPh sb="0" eb="1">
      <t>カ</t>
    </rPh>
    <rPh sb="2" eb="3">
      <t>テ</t>
    </rPh>
    <rPh sb="3" eb="5">
      <t>ジコ</t>
    </rPh>
    <rPh sb="5" eb="7">
      <t>シキン</t>
    </rPh>
    <phoneticPr fontId="2"/>
  </si>
  <si>
    <t>買い手の投資リターン</t>
    <rPh sb="0" eb="1">
      <t>カ</t>
    </rPh>
    <rPh sb="2" eb="3">
      <t>テ</t>
    </rPh>
    <rPh sb="4" eb="6">
      <t>トウシ</t>
    </rPh>
    <phoneticPr fontId="2"/>
  </si>
  <si>
    <t>M&amp;A用の借入金</t>
    <rPh sb="3" eb="4">
      <t>ヨウ</t>
    </rPh>
    <rPh sb="5" eb="8">
      <t>カリイレキン</t>
    </rPh>
    <phoneticPr fontId="2"/>
  </si>
  <si>
    <t>(34%想定)</t>
    <rPh sb="4" eb="6">
      <t>ソウテイ</t>
    </rPh>
    <phoneticPr fontId="2"/>
  </si>
  <si>
    <t>借入返済後CF</t>
    <rPh sb="0" eb="2">
      <t>カリイレ</t>
    </rPh>
    <rPh sb="2" eb="5">
      <t>ヘンサイゴ</t>
    </rPh>
    <phoneticPr fontId="2"/>
  </si>
  <si>
    <t>株式譲渡価額</t>
    <rPh sb="0" eb="4">
      <t>カブシキジョウトカガク</t>
    </rPh>
    <phoneticPr fontId="2"/>
  </si>
  <si>
    <t>資金調達額</t>
    <rPh sb="0" eb="2">
      <t>チョウタツ</t>
    </rPh>
    <rPh sb="2" eb="3">
      <t>ガク</t>
    </rPh>
    <phoneticPr fontId="2"/>
  </si>
  <si>
    <t>株式譲渡価額</t>
    <rPh sb="0" eb="3">
      <t>カブシキジョウトカガク</t>
    </rPh>
    <phoneticPr fontId="2"/>
  </si>
  <si>
    <t>Step1: M&amp;Aの実行</t>
    <rPh sb="11" eb="13">
      <t>ジッコウ</t>
    </rPh>
    <phoneticPr fontId="2"/>
  </si>
  <si>
    <t>Step2: 投資後の経営(5年想定)</t>
    <rPh sb="7" eb="9">
      <t>トウシ</t>
    </rPh>
    <rPh sb="9" eb="10">
      <t>ゴ</t>
    </rPh>
    <rPh sb="11" eb="13">
      <t>ケイエイ</t>
    </rPh>
    <rPh sb="15" eb="18">
      <t>ネンソウテイ</t>
    </rPh>
    <phoneticPr fontId="2"/>
  </si>
  <si>
    <t>Step3: 投資回収</t>
    <rPh sb="7" eb="11">
      <t>トウシカイシュウ</t>
    </rPh>
    <phoneticPr fontId="2"/>
  </si>
  <si>
    <t>累積</t>
    <rPh sb="0" eb="2">
      <t>ルイセキ</t>
    </rPh>
    <phoneticPr fontId="2"/>
  </si>
  <si>
    <t>サーチファンド投資 超簡易LBOシミュレーションモデル</t>
    <rPh sb="7" eb="9">
      <t>トウシ</t>
    </rPh>
    <rPh sb="10" eb="11">
      <t>チョウ</t>
    </rPh>
    <rPh sb="11" eb="13">
      <t>カンイ</t>
    </rPh>
    <phoneticPr fontId="2"/>
  </si>
  <si>
    <t>https://www.searchfund.co.jp/archives/20211012</t>
    <phoneticPr fontId="2"/>
  </si>
  <si>
    <t>※ 原則として黄色いセルが入力用のセルです。検討中の案件に合わせて、数字を変更してください。</t>
    <rPh sb="2" eb="4">
      <t>ゲンソク</t>
    </rPh>
    <rPh sb="7" eb="9">
      <t>キイロ</t>
    </rPh>
    <rPh sb="13" eb="16">
      <t>ニュウリョクヨウ</t>
    </rPh>
    <rPh sb="22" eb="25">
      <t>ケントウチュウ</t>
    </rPh>
    <rPh sb="26" eb="28">
      <t>アンケン</t>
    </rPh>
    <rPh sb="29" eb="30">
      <t>ア</t>
    </rPh>
    <rPh sb="34" eb="36">
      <t>スウジ</t>
    </rPh>
    <rPh sb="37" eb="39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</si>
</sst>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x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i/>
      <sz val="11"/>
      <color rgb="FF0070C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0" fillId="0" borderId="0" xfId="2">
      <alignment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3" borderId="0" xfId="0" applyFill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38" fontId="3" fillId="4" borderId="0" xfId="1" applyFont="1" applyFill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5" fillId="0" borderId="0" xfId="1" applyFont="1" applyFill="1" applyProtection="1">
      <alignment vertical="center"/>
      <protection locked="0"/>
    </xf>
    <xf numFmtId="38" fontId="5" fillId="0" borderId="0" xfId="1" applyFo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38" fontId="3" fillId="4" borderId="1" xfId="1" applyFont="1" applyFill="1" applyBorder="1" applyProtection="1">
      <alignment vertical="center"/>
      <protection locked="0"/>
    </xf>
    <xf numFmtId="38" fontId="5" fillId="0" borderId="1" xfId="1" applyFont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38" fontId="3" fillId="4" borderId="0" xfId="1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0" xfId="1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38" fontId="6" fillId="4" borderId="0" xfId="1" applyFont="1" applyFill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9" fillId="0" borderId="0" xfId="1" applyFont="1" applyFill="1" applyProtection="1">
      <alignment vertical="center"/>
      <protection locked="0"/>
    </xf>
    <xf numFmtId="176" fontId="6" fillId="4" borderId="0" xfId="0" applyNumberFormat="1" applyFont="1" applyFill="1" applyBorder="1" applyProtection="1">
      <alignment vertical="center"/>
      <protection locked="0"/>
    </xf>
    <xf numFmtId="0" fontId="0" fillId="0" borderId="0" xfId="0" quotePrefix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38" fontId="4" fillId="0" borderId="0" xfId="1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9" fontId="6" fillId="4" borderId="0" xfId="0" applyNumberFormat="1" applyFont="1" applyFill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38" fontId="0" fillId="0" borderId="6" xfId="1" applyFont="1" applyBorder="1" applyProtection="1">
      <alignment vertical="center"/>
      <protection locked="0"/>
    </xf>
    <xf numFmtId="9" fontId="0" fillId="0" borderId="6" xfId="0" applyNumberFormat="1" applyBorder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176" fontId="0" fillId="0" borderId="8" xfId="0" applyNumberFormat="1" applyBorder="1" applyProtection="1">
      <alignment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archfund.co.jp/archives/2021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98D1-D44A-4955-86B2-CBD86108EC54}">
  <dimension ref="B1:R24"/>
  <sheetViews>
    <sheetView showGridLines="0" tabSelected="1" zoomScaleNormal="100" workbookViewId="0">
      <selection activeCell="E22" sqref="E22"/>
    </sheetView>
  </sheetViews>
  <sheetFormatPr defaultRowHeight="18" x14ac:dyDescent="0.45"/>
  <cols>
    <col min="1" max="1" width="3.296875" customWidth="1"/>
    <col min="2" max="2" width="17.296875" customWidth="1"/>
    <col min="3" max="3" width="5.3984375" bestFit="1" customWidth="1"/>
    <col min="4" max="4" width="4.19921875" customWidth="1"/>
    <col min="5" max="5" width="17.296875" customWidth="1"/>
    <col min="7" max="7" width="5" bestFit="1" customWidth="1"/>
    <col min="10" max="15" width="7.59765625" customWidth="1"/>
    <col min="16" max="16" width="5" bestFit="1" customWidth="1"/>
    <col min="17" max="17" width="22.69921875" customWidth="1"/>
    <col min="18" max="18" width="5.796875" bestFit="1" customWidth="1"/>
  </cols>
  <sheetData>
    <row r="1" spans="2:18" x14ac:dyDescent="0.45">
      <c r="B1" s="3" t="s">
        <v>47</v>
      </c>
    </row>
    <row r="2" spans="2:18" x14ac:dyDescent="0.45">
      <c r="B2" t="s">
        <v>49</v>
      </c>
    </row>
    <row r="3" spans="2:18" x14ac:dyDescent="0.45">
      <c r="B3" s="5" t="s">
        <v>43</v>
      </c>
      <c r="C3" s="5"/>
      <c r="D3" s="5"/>
      <c r="E3" s="5"/>
      <c r="F3" s="5"/>
      <c r="G3" s="6" t="s">
        <v>24</v>
      </c>
      <c r="H3" s="5" t="s">
        <v>44</v>
      </c>
      <c r="I3" s="5"/>
      <c r="J3" s="5"/>
      <c r="K3" s="5"/>
      <c r="L3" s="5"/>
      <c r="M3" s="5"/>
      <c r="N3" s="5"/>
      <c r="O3" s="5"/>
      <c r="P3" s="6" t="s">
        <v>24</v>
      </c>
      <c r="Q3" s="5" t="s">
        <v>45</v>
      </c>
      <c r="R3" s="5"/>
    </row>
    <row r="4" spans="2:18" x14ac:dyDescent="0.4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x14ac:dyDescent="0.45">
      <c r="B5" s="8" t="s">
        <v>30</v>
      </c>
      <c r="C5" s="8"/>
      <c r="D5" s="9" t="s">
        <v>23</v>
      </c>
      <c r="E5" s="8" t="s">
        <v>31</v>
      </c>
      <c r="F5" s="8"/>
      <c r="G5" s="7"/>
      <c r="H5" s="7"/>
      <c r="I5" s="7"/>
      <c r="J5" s="10" t="s">
        <v>15</v>
      </c>
      <c r="K5" s="10" t="s">
        <v>0</v>
      </c>
      <c r="L5" s="10" t="s">
        <v>1</v>
      </c>
      <c r="M5" s="10" t="s">
        <v>2</v>
      </c>
      <c r="N5" s="10" t="s">
        <v>3</v>
      </c>
      <c r="O5" s="10" t="s">
        <v>4</v>
      </c>
      <c r="P5" s="7"/>
      <c r="Q5" s="8" t="s">
        <v>32</v>
      </c>
      <c r="R5" s="8"/>
    </row>
    <row r="6" spans="2:18" x14ac:dyDescent="0.4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8" x14ac:dyDescent="0.45">
      <c r="B7" s="11" t="s">
        <v>27</v>
      </c>
      <c r="C7" s="12">
        <v>350</v>
      </c>
      <c r="D7" s="7"/>
      <c r="E7" s="7" t="s">
        <v>13</v>
      </c>
      <c r="F7" s="13">
        <f>C9</f>
        <v>150</v>
      </c>
      <c r="G7" s="7"/>
      <c r="H7" s="7" t="s">
        <v>5</v>
      </c>
      <c r="I7" s="7"/>
      <c r="J7" s="14">
        <f>C12</f>
        <v>100</v>
      </c>
      <c r="K7" s="12">
        <f>J7+10</f>
        <v>110</v>
      </c>
      <c r="L7" s="12">
        <f>K7+10</f>
        <v>120</v>
      </c>
      <c r="M7" s="12">
        <f>L7+5</f>
        <v>125</v>
      </c>
      <c r="N7" s="12">
        <f t="shared" ref="N7" si="0">M7+5</f>
        <v>130</v>
      </c>
      <c r="O7" s="12">
        <f>N7</f>
        <v>130</v>
      </c>
      <c r="P7" s="7"/>
      <c r="Q7" s="11" t="s">
        <v>27</v>
      </c>
      <c r="R7" s="15">
        <f>O16</f>
        <v>148.47499999999999</v>
      </c>
    </row>
    <row r="8" spans="2:18" x14ac:dyDescent="0.45">
      <c r="B8" s="16" t="s">
        <v>19</v>
      </c>
      <c r="C8" s="17">
        <v>200</v>
      </c>
      <c r="D8" s="7"/>
      <c r="E8" s="7"/>
      <c r="F8" s="13"/>
      <c r="G8" s="7"/>
      <c r="H8" s="7" t="s">
        <v>7</v>
      </c>
      <c r="I8" s="7" t="s">
        <v>33</v>
      </c>
      <c r="J8" s="13"/>
      <c r="K8" s="13">
        <f>-J13*1.5%</f>
        <v>-3.75</v>
      </c>
      <c r="L8" s="13">
        <f>-K13*1.5%</f>
        <v>-3</v>
      </c>
      <c r="M8" s="13">
        <f>-L13*1.5%</f>
        <v>-2.25</v>
      </c>
      <c r="N8" s="13">
        <f>-M13*1.5%</f>
        <v>-1.5</v>
      </c>
      <c r="O8" s="13">
        <f>-N13*1.5%</f>
        <v>-0.75</v>
      </c>
      <c r="P8" s="7"/>
      <c r="Q8" s="16" t="s">
        <v>9</v>
      </c>
      <c r="R8" s="18">
        <f>O13</f>
        <v>0</v>
      </c>
    </row>
    <row r="9" spans="2:18" x14ac:dyDescent="0.45">
      <c r="B9" s="19" t="s">
        <v>13</v>
      </c>
      <c r="C9" s="13">
        <f>C7-C8</f>
        <v>150</v>
      </c>
      <c r="D9" s="7"/>
      <c r="E9" s="20" t="s">
        <v>37</v>
      </c>
      <c r="F9" s="21">
        <v>250</v>
      </c>
      <c r="G9" s="7"/>
      <c r="H9" s="22" t="s">
        <v>6</v>
      </c>
      <c r="I9" s="22" t="s">
        <v>38</v>
      </c>
      <c r="J9" s="23"/>
      <c r="K9" s="23">
        <f>-(K7+K8)*34%</f>
        <v>-36.125</v>
      </c>
      <c r="L9" s="23">
        <f>-(L7+L8)*34%</f>
        <v>-39.78</v>
      </c>
      <c r="M9" s="23">
        <f>-(M7+M8)*34%</f>
        <v>-41.735000000000007</v>
      </c>
      <c r="N9" s="23">
        <f>-(N7+N8)*34%</f>
        <v>-43.690000000000005</v>
      </c>
      <c r="O9" s="23">
        <f>-(O7+O8)*34%</f>
        <v>-43.945</v>
      </c>
      <c r="P9" s="7"/>
      <c r="Q9" s="19" t="s">
        <v>13</v>
      </c>
      <c r="R9" s="13">
        <f>R7-R8</f>
        <v>148.47499999999999</v>
      </c>
    </row>
    <row r="10" spans="2:18" x14ac:dyDescent="0.45">
      <c r="B10" s="19" t="s">
        <v>10</v>
      </c>
      <c r="C10" s="13"/>
      <c r="D10" s="7"/>
      <c r="E10" s="24" t="s">
        <v>22</v>
      </c>
      <c r="F10" s="25"/>
      <c r="G10" s="7"/>
      <c r="H10" s="19" t="s">
        <v>8</v>
      </c>
      <c r="I10" s="19"/>
      <c r="J10" s="26"/>
      <c r="K10" s="13">
        <f>SUM(K7:K9)</f>
        <v>70.125</v>
      </c>
      <c r="L10" s="13">
        <f>SUM(L7:L9)</f>
        <v>77.22</v>
      </c>
      <c r="M10" s="13">
        <f>SUM(M7:M9)</f>
        <v>81.014999999999986</v>
      </c>
      <c r="N10" s="13">
        <f>SUM(N7:N9)</f>
        <v>84.81</v>
      </c>
      <c r="O10" s="13">
        <f>SUM(O7:O9)</f>
        <v>85.305000000000007</v>
      </c>
      <c r="P10" s="7"/>
      <c r="Q10" s="19" t="s">
        <v>10</v>
      </c>
      <c r="R10" s="13"/>
    </row>
    <row r="11" spans="2:18" x14ac:dyDescent="0.45">
      <c r="B11" s="20" t="s">
        <v>14</v>
      </c>
      <c r="C11" s="25">
        <f>C13*J7</f>
        <v>500</v>
      </c>
      <c r="D11" s="7"/>
      <c r="E11" s="7"/>
      <c r="F11" s="13"/>
      <c r="G11" s="7"/>
      <c r="H11" s="19" t="s">
        <v>21</v>
      </c>
      <c r="I11" s="7"/>
      <c r="J11" s="13"/>
      <c r="K11" s="13"/>
      <c r="L11" s="13"/>
      <c r="M11" s="13"/>
      <c r="N11" s="13"/>
      <c r="O11" s="13"/>
      <c r="P11" s="7"/>
      <c r="Q11" s="20" t="s">
        <v>14</v>
      </c>
      <c r="R11" s="25">
        <f>R12*R13</f>
        <v>650</v>
      </c>
    </row>
    <row r="12" spans="2:18" ht="18.600000000000001" thickBot="1" x14ac:dyDescent="0.5">
      <c r="B12" s="27" t="s">
        <v>5</v>
      </c>
      <c r="C12" s="28">
        <v>100</v>
      </c>
      <c r="D12" s="7"/>
      <c r="E12" s="7"/>
      <c r="F12" s="13"/>
      <c r="G12" s="7"/>
      <c r="H12" s="29" t="s">
        <v>16</v>
      </c>
      <c r="I12" s="29" t="s">
        <v>18</v>
      </c>
      <c r="J12" s="30"/>
      <c r="K12" s="30">
        <f>-$F$9/5</f>
        <v>-50</v>
      </c>
      <c r="L12" s="30">
        <f>-$F$9/5</f>
        <v>-50</v>
      </c>
      <c r="M12" s="30">
        <f>-$F$9/5</f>
        <v>-50</v>
      </c>
      <c r="N12" s="30">
        <f>-$F$9/5</f>
        <v>-50</v>
      </c>
      <c r="O12" s="30">
        <f>-$F$9/5</f>
        <v>-50</v>
      </c>
      <c r="P12" s="7"/>
      <c r="Q12" s="27" t="s">
        <v>5</v>
      </c>
      <c r="R12" s="31">
        <f>O7</f>
        <v>130</v>
      </c>
    </row>
    <row r="13" spans="2:18" ht="18.600000000000001" thickTop="1" x14ac:dyDescent="0.45">
      <c r="B13" s="27" t="s">
        <v>25</v>
      </c>
      <c r="C13" s="32">
        <v>5</v>
      </c>
      <c r="D13" s="20"/>
      <c r="E13" s="20" t="s">
        <v>35</v>
      </c>
      <c r="F13" s="25">
        <f>F15-F7-F9</f>
        <v>250</v>
      </c>
      <c r="G13" s="7"/>
      <c r="H13" s="7" t="s">
        <v>17</v>
      </c>
      <c r="I13" s="7"/>
      <c r="J13" s="13">
        <f>F9</f>
        <v>250</v>
      </c>
      <c r="K13" s="13">
        <f>J13+K12</f>
        <v>200</v>
      </c>
      <c r="L13" s="13">
        <f>K13+L12</f>
        <v>150</v>
      </c>
      <c r="M13" s="13">
        <f>L13+M12</f>
        <v>100</v>
      </c>
      <c r="N13" s="13">
        <f>M13+N12</f>
        <v>50</v>
      </c>
      <c r="O13" s="13">
        <f>N13+O12</f>
        <v>0</v>
      </c>
      <c r="P13" s="7"/>
      <c r="Q13" s="27" t="s">
        <v>25</v>
      </c>
      <c r="R13" s="32">
        <v>5</v>
      </c>
    </row>
    <row r="14" spans="2:18" ht="18.600000000000001" thickBot="1" x14ac:dyDescent="0.5">
      <c r="B14" s="29"/>
      <c r="C14" s="30"/>
      <c r="D14" s="7"/>
      <c r="E14" s="29"/>
      <c r="F14" s="30"/>
      <c r="G14" s="7"/>
      <c r="H14" s="7"/>
      <c r="I14" s="7"/>
      <c r="J14" s="13"/>
      <c r="K14" s="13"/>
      <c r="L14" s="13"/>
      <c r="M14" s="13"/>
      <c r="N14" s="13"/>
      <c r="O14" s="13"/>
      <c r="P14" s="7"/>
      <c r="Q14" s="29"/>
      <c r="R14" s="30"/>
    </row>
    <row r="15" spans="2:18" ht="18.600000000000001" thickTop="1" x14ac:dyDescent="0.45">
      <c r="B15" s="33" t="s">
        <v>40</v>
      </c>
      <c r="C15" s="13">
        <f>C9+C11</f>
        <v>650</v>
      </c>
      <c r="D15" s="9" t="s">
        <v>23</v>
      </c>
      <c r="E15" s="33" t="s">
        <v>41</v>
      </c>
      <c r="F15" s="13">
        <f>C15</f>
        <v>650</v>
      </c>
      <c r="G15" s="7"/>
      <c r="H15" s="34" t="s">
        <v>39</v>
      </c>
      <c r="I15" s="34"/>
      <c r="J15" s="35"/>
      <c r="K15" s="35">
        <f>K10+K12</f>
        <v>20.125</v>
      </c>
      <c r="L15" s="35">
        <f t="shared" ref="L15" si="1">L10+L12</f>
        <v>27.22</v>
      </c>
      <c r="M15" s="35">
        <f>M10+M12</f>
        <v>31.014999999999986</v>
      </c>
      <c r="N15" s="35">
        <f>N10+N12</f>
        <v>34.81</v>
      </c>
      <c r="O15" s="35">
        <f>O10+O12</f>
        <v>35.305000000000007</v>
      </c>
      <c r="P15" s="7"/>
      <c r="Q15" s="33" t="s">
        <v>42</v>
      </c>
      <c r="R15" s="13">
        <f>R9+R11</f>
        <v>798.47500000000002</v>
      </c>
    </row>
    <row r="16" spans="2:18" x14ac:dyDescent="0.45">
      <c r="B16" s="7"/>
      <c r="C16" s="7"/>
      <c r="D16" s="7"/>
      <c r="E16" s="7"/>
      <c r="F16" s="7"/>
      <c r="G16" s="7"/>
      <c r="H16" s="36" t="s">
        <v>46</v>
      </c>
      <c r="I16" s="34"/>
      <c r="J16" s="35"/>
      <c r="K16" s="35">
        <f>K15</f>
        <v>20.125</v>
      </c>
      <c r="L16" s="35">
        <f>K16+L15</f>
        <v>47.344999999999999</v>
      </c>
      <c r="M16" s="35">
        <f>L16+M15</f>
        <v>78.359999999999985</v>
      </c>
      <c r="N16" s="35">
        <f>M16+N15</f>
        <v>113.16999999999999</v>
      </c>
      <c r="O16" s="35">
        <f>N16+O15</f>
        <v>148.47499999999999</v>
      </c>
      <c r="P16" s="7"/>
      <c r="Q16" s="7"/>
      <c r="R16" s="7"/>
    </row>
    <row r="17" spans="2:18" x14ac:dyDescent="0.4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s">
        <v>11</v>
      </c>
      <c r="R17" s="7"/>
    </row>
    <row r="18" spans="2:18" x14ac:dyDescent="0.4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 t="s">
        <v>34</v>
      </c>
      <c r="R18" s="13">
        <f>(R15-F13)*R19</f>
        <v>109.69500000000001</v>
      </c>
    </row>
    <row r="19" spans="2:18" x14ac:dyDescent="0.4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7">
        <v>0.2</v>
      </c>
    </row>
    <row r="20" spans="2:18" ht="18.600000000000001" thickBot="1" x14ac:dyDescent="0.5">
      <c r="Q20" s="7" t="s">
        <v>11</v>
      </c>
      <c r="R20" s="7"/>
    </row>
    <row r="21" spans="2:18" x14ac:dyDescent="0.45">
      <c r="Q21" s="38" t="s">
        <v>36</v>
      </c>
      <c r="R21" s="39"/>
    </row>
    <row r="22" spans="2:18" x14ac:dyDescent="0.45">
      <c r="B22" s="4" t="s">
        <v>29</v>
      </c>
      <c r="Q22" s="40" t="s">
        <v>20</v>
      </c>
      <c r="R22" s="41">
        <f>R15-R18</f>
        <v>688.78</v>
      </c>
    </row>
    <row r="23" spans="2:18" x14ac:dyDescent="0.45">
      <c r="B23" s="1" t="s">
        <v>48</v>
      </c>
      <c r="Q23" s="40" t="s">
        <v>12</v>
      </c>
      <c r="R23" s="42">
        <f>(R22/F13)^(1/5)-1</f>
        <v>0.2246954486802315</v>
      </c>
    </row>
    <row r="24" spans="2:18" ht="18.600000000000001" thickBot="1" x14ac:dyDescent="0.5">
      <c r="B24" s="2" t="s">
        <v>26</v>
      </c>
      <c r="Q24" s="43" t="s">
        <v>28</v>
      </c>
      <c r="R24" s="44">
        <f>R22/F13</f>
        <v>2.7551199999999998</v>
      </c>
    </row>
  </sheetData>
  <sheetProtection algorithmName="SHA-512" hashValue="+384EQwQ+j7LWND9DRytzFFKuN5Gqj0sayx+nxhuAUKS55VITq9YexcmeXUOwpk3VpI4ZWXVg/1r74ULRO5+PA==" saltValue="intON1LS35snPCtaH2DIPw==" spinCount="100000" sheet="1" objects="1" scenarios="1"/>
  <phoneticPr fontId="2"/>
  <hyperlinks>
    <hyperlink ref="B23" r:id="rId1" xr:uid="{6ED89F30-E74D-495A-8176-4E78CB9D9BF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Kimitake Ito</dc:creator>
  <cp:lastModifiedBy>Kimitake Ito</cp:lastModifiedBy>
  <dcterms:created xsi:type="dcterms:W3CDTF">2021-08-30T02:19:39Z</dcterms:created>
  <dcterms:modified xsi:type="dcterms:W3CDTF">2021-10-22T01:05:07Z</dcterms:modified>
</cp:coreProperties>
</file>