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55" tabRatio="866" activeTab="1"/>
  </bookViews>
  <sheets>
    <sheet name="PRESENTACION" sheetId="1" r:id="rId1"/>
    <sheet name="BAL. SITUACION" sheetId="2" r:id="rId2"/>
    <sheet name="EST. RESULTADOS" sheetId="3" r:id="rId3"/>
    <sheet name="EST. CAMB. PATRIM" sheetId="4" r:id="rId4"/>
    <sheet name="EST. FLUJO EFECTIVO" sheetId="5" r:id="rId5"/>
    <sheet name="Flujo 2013 - 2014" sheetId="6" state="hidden" r:id="rId6"/>
    <sheet name="C y Bcos" sheetId="7" state="hidden" r:id="rId7"/>
    <sheet name="CXC FUNCIONAR." sheetId="8" state="hidden" r:id="rId8"/>
    <sheet name="CXC VARIAS" sheetId="9" state="hidden" r:id="rId9"/>
    <sheet name="SEGUROS" sheetId="10" state="hidden" r:id="rId10"/>
    <sheet name="CXP SOCIOS" sheetId="11" state="hidden" r:id="rId11"/>
    <sheet name="CXP CIAS" sheetId="12" state="hidden" r:id="rId12"/>
    <sheet name="GUATEMALA " sheetId="13" state="hidden" r:id="rId13"/>
    <sheet name="Flujo 2012 - 2013" sheetId="14" state="hidden" r:id="rId14"/>
  </sheets>
  <definedNames>
    <definedName name="_xlnm.Print_Area" localSheetId="1">'BAL. SITUACION'!$A$1:$G$50</definedName>
    <definedName name="_xlnm.Print_Area" localSheetId="6">'C y Bcos'!$A$1:$F$20</definedName>
    <definedName name="_xlnm.Print_Area" localSheetId="7">'CXC FUNCIONAR.'!$A$1:$F$18</definedName>
    <definedName name="_xlnm.Print_Area" localSheetId="11">'CXP CIAS'!$A$1:$F$13</definedName>
    <definedName name="_xlnm.Print_Area" localSheetId="10">'CXP SOCIOS'!$A$1:$F$13</definedName>
    <definedName name="_xlnm.Print_Area" localSheetId="3">'EST. CAMB. PATRIM'!$A$1:$R$55</definedName>
    <definedName name="_xlnm.Print_Area" localSheetId="4">'EST. FLUJO EFECTIVO'!$A$1:$F$41</definedName>
    <definedName name="_xlnm.Print_Area" localSheetId="5">'Flujo 2013 - 2014'!$A$1:$J$78</definedName>
    <definedName name="_xlnm.Print_Area" localSheetId="12">'GUATEMALA '!$A$1:$C$12</definedName>
    <definedName name="_xlnm.Print_Area" localSheetId="9">'SEGUROS'!$A$1:$F$16</definedName>
  </definedNames>
  <calcPr fullCalcOnLoad="1"/>
</workbook>
</file>

<file path=xl/sharedStrings.xml><?xml version="1.0" encoding="utf-8"?>
<sst xmlns="http://schemas.openxmlformats.org/spreadsheetml/2006/main" count="393" uniqueCount="272">
  <si>
    <t>BALANCE DE SITUACION</t>
  </si>
  <si>
    <t>EFECTIVO EN CAJA Y BANCOS</t>
  </si>
  <si>
    <t>SEGUROS PAGADOS POR ADELANTADO</t>
  </si>
  <si>
    <t>SERVICORP SERVICIOS CORPORATIVOS S.A.</t>
  </si>
  <si>
    <t>ESTADO DE RESULTADOS</t>
  </si>
  <si>
    <t>SERVICIOS PROFESIONALES</t>
  </si>
  <si>
    <t>DETALLE</t>
  </si>
  <si>
    <t>IMPORTE</t>
  </si>
  <si>
    <t>TOTAL</t>
  </si>
  <si>
    <t>CUENTAS A COBRAR FUNCIONARIOS Y SOCIOS</t>
  </si>
  <si>
    <t>EMPLEADOS</t>
  </si>
  <si>
    <t xml:space="preserve">SOCIOS Y FUNCIONARIOS </t>
  </si>
  <si>
    <t>CARLOS MANUEL ODIO CARVAJAL</t>
  </si>
  <si>
    <t>INSTITUTO NACIONAL DE SEGUROS</t>
  </si>
  <si>
    <t>1-</t>
  </si>
  <si>
    <t>2-</t>
  </si>
  <si>
    <t>TRES MESES VENCE 11 MARZO DEL 2006</t>
  </si>
  <si>
    <t>SEIS MESES VENCE JUNIO DEL 2006</t>
  </si>
  <si>
    <t>RIESGOS DEL TRABAJO</t>
  </si>
  <si>
    <t>RESPONSABILIDAD CIVIL</t>
  </si>
  <si>
    <t>SOCIOS</t>
  </si>
  <si>
    <t>LUIS DIEGO GARRO SANCHEZ</t>
  </si>
  <si>
    <t>ROBERTO ODIO FUENTES</t>
  </si>
  <si>
    <t>LOCALES</t>
  </si>
  <si>
    <t>VANGUARD SECURITY OF COSTA RICA</t>
  </si>
  <si>
    <t>OTROS</t>
  </si>
  <si>
    <t>VARIOS</t>
  </si>
  <si>
    <t xml:space="preserve">CUENTAS A PAGAR SOCIOS </t>
  </si>
  <si>
    <t>VEREDA CAMPETRE DE CR S.A.</t>
  </si>
  <si>
    <t>SUCURSALES</t>
  </si>
  <si>
    <t>GUATEMALA</t>
  </si>
  <si>
    <t>CUENTAS A PAGAR LEASING</t>
  </si>
  <si>
    <t>.</t>
  </si>
  <si>
    <t>CXP SERVICIOS CENTROAMERICANOS DE CALL CENTER</t>
  </si>
  <si>
    <t>COSTOS DE OPERACION GUATEMALA</t>
  </si>
  <si>
    <t>VANGUARD SECURITY</t>
  </si>
  <si>
    <t>TOTAL PASIVO Y PATRIMONIO</t>
  </si>
  <si>
    <t>Caja</t>
  </si>
  <si>
    <t>Bancos</t>
  </si>
  <si>
    <t>BAC San José CRC # 904249828</t>
  </si>
  <si>
    <t>BAC San José CRC # 907024046</t>
  </si>
  <si>
    <t>BAC San José Dólares</t>
  </si>
  <si>
    <t>BAC San José Panamá</t>
  </si>
  <si>
    <t>Scotiabank USD # 13000088015</t>
  </si>
  <si>
    <t>BORRAR</t>
  </si>
  <si>
    <t>Inversiones mantenidas al vencimiento</t>
  </si>
  <si>
    <t>Gastos pagados por anticipado</t>
  </si>
  <si>
    <t>Reserva legal</t>
  </si>
  <si>
    <t>PATRIMONIO</t>
  </si>
  <si>
    <t>Contador</t>
  </si>
  <si>
    <t>TOTAL PASIVO</t>
  </si>
  <si>
    <t>TOTAL PATRIMONIO</t>
  </si>
  <si>
    <t xml:space="preserve">ACTIVOS  </t>
  </si>
  <si>
    <t>PASIVOS</t>
  </si>
  <si>
    <t>Notas</t>
  </si>
  <si>
    <t>___________________</t>
  </si>
  <si>
    <t>Aportes</t>
  </si>
  <si>
    <t>Ajustes al patrimonio</t>
  </si>
  <si>
    <t xml:space="preserve">Resultados </t>
  </si>
  <si>
    <t>patrimoniales</t>
  </si>
  <si>
    <t>Superávit por</t>
  </si>
  <si>
    <t>Ajuste por v.</t>
  </si>
  <si>
    <t>Reservas</t>
  </si>
  <si>
    <t>Descripción</t>
  </si>
  <si>
    <t>Total</t>
  </si>
  <si>
    <t>no capitalizados</t>
  </si>
  <si>
    <t>revaluación</t>
  </si>
  <si>
    <t>de inversiones</t>
  </si>
  <si>
    <t>Patrimoniales</t>
  </si>
  <si>
    <t>Aportes de capital para capitalización en acciones preferentes</t>
  </si>
  <si>
    <t>Emisión de acciones</t>
  </si>
  <si>
    <t>Revaluación de bienes de uso</t>
  </si>
  <si>
    <t>Aportes de socios para aumento de Capital</t>
  </si>
  <si>
    <t>Reserva voluntarias</t>
  </si>
  <si>
    <t>Dividendos pagados sobre acciones comunes</t>
  </si>
  <si>
    <t>Dividendos pagados sobre acciones preferentes</t>
  </si>
  <si>
    <t>Resultado del periodo</t>
  </si>
  <si>
    <t>Asignación de reserva legal</t>
  </si>
  <si>
    <t>Otras actividades de inversión</t>
  </si>
  <si>
    <t>____________________</t>
  </si>
  <si>
    <t>ESTADO DE FLUJO DE EFECTIVO</t>
  </si>
  <si>
    <t>Flujo de Efectivo de las Actividades de Operación</t>
  </si>
  <si>
    <t>Resultados del Período</t>
  </si>
  <si>
    <t>Otros Activos</t>
  </si>
  <si>
    <t>PARA ELABORAR FLUJO DE EFECTIVO</t>
  </si>
  <si>
    <t>Variación</t>
  </si>
  <si>
    <t>Ajustes</t>
  </si>
  <si>
    <t>ajustada</t>
  </si>
  <si>
    <t>Motivo de la Variación</t>
  </si>
  <si>
    <t>ACTIVO</t>
  </si>
  <si>
    <t>Disponibilidades:</t>
  </si>
  <si>
    <t>Intereses por cobrar</t>
  </si>
  <si>
    <t>Inversiones:</t>
  </si>
  <si>
    <t>Retención 2% imp.s/renta</t>
  </si>
  <si>
    <t>Comisiones por cobrar al INS</t>
  </si>
  <si>
    <t>Interes por cobrar sobre Inversiones en Titulos</t>
  </si>
  <si>
    <t>Cuentas por cobrar empleados</t>
  </si>
  <si>
    <t>Cuentas y documentos por cobrar</t>
  </si>
  <si>
    <t>Mobiliario y Equipo</t>
  </si>
  <si>
    <t>Depreciacion Acumulada de mobiliario y equipo</t>
  </si>
  <si>
    <t>Se ajusta al gasto real (segun est. resul)</t>
  </si>
  <si>
    <t>Propiedad, mobiliario y equipo, en uso</t>
  </si>
  <si>
    <t>Activos Intangibles</t>
  </si>
  <si>
    <t xml:space="preserve">TOTAL ACTIVOS </t>
  </si>
  <si>
    <t xml:space="preserve">PASIVOS   </t>
  </si>
  <si>
    <t>Honorarios por pagar</t>
  </si>
  <si>
    <t>Comisiones por pagar agentes</t>
  </si>
  <si>
    <t>Capital pagado</t>
  </si>
  <si>
    <t>Capital social</t>
  </si>
  <si>
    <t>Reservas Patrimoniales</t>
  </si>
  <si>
    <t>Aporte de Socios</t>
  </si>
  <si>
    <t>Aportes patrimoniales no capitalizados</t>
  </si>
  <si>
    <t>Revaluacion de Activos</t>
  </si>
  <si>
    <t>Ajustes al patrimonio:</t>
  </si>
  <si>
    <t>Resultados acumulados de Ejercicios Anteriores</t>
  </si>
  <si>
    <t>Resultados Acumulados de Ejercicios Anteriores</t>
  </si>
  <si>
    <t>Caja chica</t>
  </si>
  <si>
    <t>Depósito a plazo</t>
  </si>
  <si>
    <t>Pasivo circulante</t>
  </si>
  <si>
    <t>Impuesto s/renta (salarios)</t>
  </si>
  <si>
    <t>ESTADO DE CAMBIOS EN EL PATRIMONIO</t>
  </si>
  <si>
    <t>Aportes de capital</t>
  </si>
  <si>
    <t>Capital</t>
  </si>
  <si>
    <t>Social</t>
  </si>
  <si>
    <t>Acumulados de</t>
  </si>
  <si>
    <t>Periódos Anteriores</t>
  </si>
  <si>
    <t>Nota</t>
  </si>
  <si>
    <t>Las notas que se acompañan son parte integral de los estados financieros</t>
  </si>
  <si>
    <t>Ajuste por disminución de capital pagado</t>
  </si>
  <si>
    <t>Gerente General</t>
  </si>
  <si>
    <t>Estados Financieros</t>
  </si>
  <si>
    <t>Información Financiera requerida por la</t>
  </si>
  <si>
    <t>Superintendencia General de Seguros (SUGESE)</t>
  </si>
  <si>
    <t>Inversiones a la vista</t>
  </si>
  <si>
    <t>Líneas telefónicas dedicadas</t>
  </si>
  <si>
    <t>Cuenta a pagar C.C.S.S.</t>
  </si>
  <si>
    <t>Aguinaldo</t>
  </si>
  <si>
    <t xml:space="preserve">Depósito de Garantía </t>
  </si>
  <si>
    <t>Acreedores por Adquisición de Bienes</t>
  </si>
  <si>
    <t>Marzo</t>
  </si>
  <si>
    <t>Cuentas por cobrar compañías relacionadas</t>
  </si>
  <si>
    <t>Inmuebles,Mobiliario y Equipo fuera de uso</t>
  </si>
  <si>
    <t>Bienes Realizables</t>
  </si>
  <si>
    <t>Equipo de Computación</t>
  </si>
  <si>
    <t>Equipo de Computación Fuera de Uso</t>
  </si>
  <si>
    <t>Depreciación Acumulada equipo de computación</t>
  </si>
  <si>
    <t>Compañías relacionadas</t>
  </si>
  <si>
    <t>Utilidad o Pérdida del Periodo</t>
  </si>
  <si>
    <t>SOCIEDAD AGENCIA DE SEGUROS DESYFIN, S.A.</t>
  </si>
  <si>
    <t>Pérdidas acumuladas de ejecricios anteriores</t>
  </si>
  <si>
    <t>Pérdidas acumuladas de ejercicios anteriores</t>
  </si>
  <si>
    <t>Utilidades acumuladas de ejercicios anteriores</t>
  </si>
  <si>
    <t>Saldos al 01 de Enero de 2014</t>
  </si>
  <si>
    <t>Cuentas y productos por cobrar asociadas a inversiones</t>
  </si>
  <si>
    <t>ESSENTIAL CORREDORA DE SEGUROS S.A.</t>
  </si>
  <si>
    <t>Saldos al 31 de Marzo del 2014</t>
  </si>
  <si>
    <t>Saldos al 01 de Enero de 2015</t>
  </si>
  <si>
    <t>Saldos al 31 de Marzo de 2015</t>
  </si>
  <si>
    <t>Al 30 de Junio de 2015</t>
  </si>
  <si>
    <t>(Con cifras correspondientes al 30 de Junio de 2014)</t>
  </si>
  <si>
    <t>1010010 · Efectivo</t>
  </si>
  <si>
    <t>1010031 · BNCR Colones</t>
  </si>
  <si>
    <t>1010032 · BNCR Dolares</t>
  </si>
  <si>
    <t>1040080 · Otras Cuentas por Cobrar</t>
  </si>
  <si>
    <t>1090010 · Gastos pagados por anticipado</t>
  </si>
  <si>
    <t>1090020 · Gastos Diferidos</t>
  </si>
  <si>
    <t>1080020010 Cost de equipo y mob</t>
  </si>
  <si>
    <t>1080030 · Equipos de Computacion</t>
  </si>
  <si>
    <t>Suspenso</t>
  </si>
  <si>
    <t>1090060 · Activos Intangibles</t>
  </si>
  <si>
    <t>1090070 · Cta Otros Activos Restringidos</t>
  </si>
  <si>
    <t>Acreedores por adquisicion de b</t>
  </si>
  <si>
    <t>Otras Cuentas y Com x Pagar</t>
  </si>
  <si>
    <t>2040020 · Cuentas y Comisiones por Pagar</t>
  </si>
  <si>
    <t>3010010 · Capital Pagado</t>
  </si>
  <si>
    <t>Junio</t>
  </si>
  <si>
    <t>Activos Corrientes</t>
  </si>
  <si>
    <t>Ctas de Banco y Efectivo</t>
  </si>
  <si>
    <t>Total Ctas de Banco y Efectivo</t>
  </si>
  <si>
    <t>Cuentas por Cobrar</t>
  </si>
  <si>
    <t>Total Cuentas por Cobrar</t>
  </si>
  <si>
    <t>Otros Activos Corrientes</t>
  </si>
  <si>
    <t>Total Otros Activos Corrientes</t>
  </si>
  <si>
    <t>Total Activos Corrientes</t>
  </si>
  <si>
    <t>Activos Fijos</t>
  </si>
  <si>
    <t>Total Activos Fijos</t>
  </si>
  <si>
    <t>Total Otros Activos</t>
  </si>
  <si>
    <t>TOTAL ACTIVOS</t>
  </si>
  <si>
    <t>Pasivo Corriente</t>
  </si>
  <si>
    <t>Cuentas por pagar</t>
  </si>
  <si>
    <t>Total Cuentas por pagar</t>
  </si>
  <si>
    <t>Otros pasivos corrientes</t>
  </si>
  <si>
    <t>Total Otros pasivos corrientes</t>
  </si>
  <si>
    <t>TOTAL PASIVOS</t>
  </si>
  <si>
    <t>Ingreso/Perdida Neta</t>
  </si>
  <si>
    <t>TOTAL PASIVOS &amp; PATRIMONIO</t>
  </si>
  <si>
    <t>5010080 · Ganancia por Dif Cambiario</t>
  </si>
  <si>
    <t>5060010 · Ingreso Comisiones porServicios</t>
  </si>
  <si>
    <t>4010030 · Gas. Fin. (entidades no Financi</t>
  </si>
  <si>
    <t>4010080 · Perdida por tipo de cambio</t>
  </si>
  <si>
    <t>4060010 · Comisiones por servicios</t>
  </si>
  <si>
    <t>4060050 · Gasto por Provisiones</t>
  </si>
  <si>
    <t>4060090 · Otros Gastos Operativos</t>
  </si>
  <si>
    <t>4070010 · Gastos personales no tecnicos</t>
  </si>
  <si>
    <t>4070020 · Gas por Serv. Externos no tecni</t>
  </si>
  <si>
    <t>4070030 · Gas. de Movilida-Comunica no te</t>
  </si>
  <si>
    <t>4070040 · Gast, Infraestru, No tecnicos</t>
  </si>
  <si>
    <t>4070050 · Gastos Generales no tecnicos</t>
  </si>
  <si>
    <t>4070070 · Gast. por Serv. Externos Tecnic</t>
  </si>
  <si>
    <t>8010100 · Otras Cuentas de Registro</t>
  </si>
  <si>
    <t>Saldo de Enero a Junio, 2015</t>
  </si>
  <si>
    <t>Saldo de Enero a Junio, 2014</t>
  </si>
  <si>
    <t>INGRESO</t>
  </si>
  <si>
    <t>TOTAL INGRESO</t>
  </si>
  <si>
    <t>GASTOS</t>
  </si>
  <si>
    <t>TOTAL GASTOS</t>
  </si>
  <si>
    <t>TOTAL INGRESO NETO</t>
  </si>
  <si>
    <t>OTROS INGRESOS Y GASTOS</t>
  </si>
  <si>
    <t>Otros gastos</t>
  </si>
  <si>
    <t>Total otros gastos</t>
  </si>
  <si>
    <t>TOTAL OTROS INGRESOS Y GASTOS</t>
  </si>
  <si>
    <t>INGRESO/PERDIDA NETA</t>
  </si>
  <si>
    <t>1040020 · Comisiones Por Cobrar:Com x colocación de seguros CxC</t>
  </si>
  <si>
    <t>1040080 · Otras Cuentas por Cobrar:Agentes cxc</t>
  </si>
  <si>
    <t>1090010 · Gastos pagados por anticipado:Otros impuestos pagados por ant</t>
  </si>
  <si>
    <t>1090010 · Gastos pagados por anticipado:Poliza de seguros pagada por an</t>
  </si>
  <si>
    <t>1090020 · Gastos Diferidos:Gastos de Organización e instal:(Amortización de costos de orga</t>
  </si>
  <si>
    <t>1090020 · Gastos Diferidos:Mejoras en propiedades de arren:(Amortización de mejoras a prop</t>
  </si>
  <si>
    <t>2040020 · Cuentas y Comisiones por Pagar:Aguinaldo acumulado por pagar</t>
  </si>
  <si>
    <t>2040020 · Cuentas y Comisiones por Pagar:Aportaciones laborales retenida</t>
  </si>
  <si>
    <t>2040020 · Cuentas y Comisiones por Pagar:Aportes patronales por pagar</t>
  </si>
  <si>
    <t>2040020 · Cuentas y Comisiones por Pagar:Impuestos retenidos por pagarIm</t>
  </si>
  <si>
    <t>2040020 · Cuentas y Comisiones por Pagar:Vacaciones acumuladas por pagar</t>
  </si>
  <si>
    <t>1080020010 Cost de equipo y mob:1080020030 Depre de equi y mobi</t>
  </si>
  <si>
    <t>1080030 · Equipos de Computacion:Costo de equipo de computacion:( Deterioro de equipos de compu</t>
  </si>
  <si>
    <t>1090060 · Activos Intangibles:Software en uso</t>
  </si>
  <si>
    <t>1090060 · Activos Intangibles:Software en uso:Amortización acumulada de softw</t>
  </si>
  <si>
    <t>1090060 · Activos Intangibles:Valor de Origen de Otros Bienes</t>
  </si>
  <si>
    <t>1090070 · Cta Otros Activos Restringidos:Otros Activos Restringidos</t>
  </si>
  <si>
    <t>3010010 · Capital Pagado:Capital pagado extraordinario</t>
  </si>
  <si>
    <t>Actividades de Operación</t>
  </si>
  <si>
    <t>Noto efectivo actividades de operación</t>
  </si>
  <si>
    <t>Actividades de inversion</t>
  </si>
  <si>
    <t>Neto Efectivo Actividades de Inversion</t>
  </si>
  <si>
    <t>Actividades Financieras</t>
  </si>
  <si>
    <t>Neto Efectivo Actividades Financieras</t>
  </si>
  <si>
    <t>Neto incremento de efectivo</t>
  </si>
  <si>
    <t>Efectivo al inicio del periodo</t>
  </si>
  <si>
    <t>Efectivo al final del periodo</t>
  </si>
  <si>
    <t>Krysty Aguilar</t>
  </si>
  <si>
    <t>Verny Moya</t>
  </si>
  <si>
    <t>Vladimir Guzmán</t>
  </si>
  <si>
    <t>Auditor Interno</t>
  </si>
  <si>
    <t>6</t>
  </si>
  <si>
    <t>5</t>
  </si>
  <si>
    <t>7</t>
  </si>
  <si>
    <t>6-7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</si>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</sst>
</file>

<file path=xl/styles.xml><?xml version="1.0" encoding="utf-8"?>
<styleSheet xmlns="http://schemas.openxmlformats.org/spreadsheetml/2006/main">
  <numFmts count="4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¢&quot;#,##0.00_);\(&quot;¢&quot;#,##0.00\)"/>
    <numFmt numFmtId="177" formatCode="_(&quot;¢&quot;* #,##0_);_(&quot;¢&quot;* \(#,##0\);_(&quot;¢&quot;* &quot;-&quot;_);_(@_)"/>
    <numFmt numFmtId="178" formatCode="_(&quot;¢&quot;* #,##0.00_);_(&quot;¢&quot;* \(#,##0.00\);_(&quot;¢&quot;* &quot;-&quot;??_);_(@_)"/>
    <numFmt numFmtId="179" formatCode="_-[$₡-140A]* #,##0.00_ ;_-[$₡-140A]* \-#,##0.00\ ;_-[$₡-140A]* &quot;-&quot;??_ ;_-@_ "/>
    <numFmt numFmtId="180" formatCode="#,##0_);\(#,##0\);\ \ \ &quot;   -           &quot;"/>
    <numFmt numFmtId="181" formatCode="_(* #,##0_);_(* \(#,##0\);_(* &quot;-&quot;??_);_(@_)"/>
    <numFmt numFmtId="182" formatCode="_(&quot;¢&quot;* #,##0_);_(&quot;¢&quot;* \(#,##0\);_(&quot;¢&quot;* &quot;-&quot;??_);_(@_)"/>
    <numFmt numFmtId="183" formatCode=";;"/>
    <numFmt numFmtId="184" formatCode="&quot;ü&quot;;&quot;ü&quot;;\ &quot; &quot;"/>
    <numFmt numFmtId="185" formatCode="#,##0.00########_);\(#,##0.00########\)"/>
    <numFmt numFmtId="186" formatCode="#,##0.00#########_);\(#,##0.00#########\)"/>
    <numFmt numFmtId="187" formatCode="#,##0.00##########_);\(#,##0.00##########\)"/>
    <numFmt numFmtId="188" formatCode="#,##0.00###########_);\(#,##0.00###########\)"/>
    <numFmt numFmtId="189" formatCode="#,##0.00#_);\(#,##0.00#\)"/>
    <numFmt numFmtId="190" formatCode="#,##0.00##_);\(#,##0.00##\)"/>
    <numFmt numFmtId="191" formatCode="#,##0.00###_);\(#,##0.00###\)"/>
    <numFmt numFmtId="192" formatCode="#,##0.00####_);\(#,##0.00####\)"/>
    <numFmt numFmtId="193" formatCode="#,##0.00#####_);\(#,##0.00#####\)"/>
    <numFmt numFmtId="194" formatCode="#,##0.00######_);\(#,##0.00######\)"/>
    <numFmt numFmtId="195" formatCode="#,##0.00#######_);\(#,##0.00#######\)"/>
    <numFmt numFmtId="196" formatCode="[$-409]m/d/yy\ h:mm\ AM/PM;@"/>
    <numFmt numFmtId="197" formatCode="#,##0.0%_);\(#,##0.0%\)"/>
    <numFmt numFmtId="198" formatCode="#,##0.0#%_);\(#,##0.0#%\)"/>
    <numFmt numFmtId="199" formatCode="#,##0.0##%_);\(#,##0.0##%\)"/>
    <numFmt numFmtId="200" formatCode="#,##0.0###%_);\(#,##0.0###%\)"/>
    <numFmt numFmtId="201" formatCode="#,##0.00;\-#,##0.0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Wingdings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30"/>
      <name val="Arial"/>
      <family val="2"/>
    </font>
    <font>
      <sz val="12"/>
      <name val="Times New Roman"/>
      <family val="1"/>
    </font>
    <font>
      <b/>
      <u val="singleAccounting"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23" fillId="3" borderId="0" applyNumberFormat="0" applyBorder="0" applyAlignment="0" applyProtection="0"/>
    <xf numFmtId="183" fontId="2" fillId="0" borderId="0" applyFill="0" applyBorder="0" applyAlignment="0" applyProtection="0"/>
    <xf numFmtId="184" fontId="32" fillId="0" borderId="0" applyFill="0" applyBorder="0" applyProtection="0">
      <alignment horizontal="center"/>
    </xf>
    <xf numFmtId="0" fontId="46" fillId="38" borderId="0" applyNumberFormat="0" applyBorder="0" applyAlignment="0" applyProtection="0"/>
    <xf numFmtId="0" fontId="18" fillId="39" borderId="1" applyNumberFormat="0" applyAlignment="0" applyProtection="0"/>
    <xf numFmtId="0" fontId="47" fillId="40" borderId="2" applyNumberFormat="0" applyAlignment="0" applyProtection="0"/>
    <xf numFmtId="0" fontId="48" fillId="41" borderId="3" applyNumberFormat="0" applyAlignment="0" applyProtection="0"/>
    <xf numFmtId="0" fontId="49" fillId="0" borderId="4" applyNumberForma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9" fillId="42" borderId="5" applyNumberFormat="0" applyAlignment="0" applyProtection="0"/>
    <xf numFmtId="0" fontId="33" fillId="0" borderId="0" applyNumberFormat="0" applyFill="0" applyBorder="0" applyProtection="0">
      <alignment horizontal="center"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4" fontId="0" fillId="0" borderId="0" applyFont="0" applyFill="0" applyBorder="0" applyProtection="0">
      <alignment horizontal="left"/>
    </xf>
    <xf numFmtId="196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/>
    <xf numFmtId="0" fontId="52" fillId="49" borderId="2" applyNumberFormat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172" fontId="33" fillId="0" borderId="0" applyFill="0" applyBorder="0" applyAlignment="0" applyProtection="0"/>
    <xf numFmtId="176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7" applyNumberFormat="0" applyFill="0" applyAlignment="0" applyProtection="0"/>
    <xf numFmtId="184" fontId="33" fillId="0" borderId="7" applyFill="0" applyProtection="0">
      <alignment horizontal="center"/>
    </xf>
    <xf numFmtId="39" fontId="33" fillId="0" borderId="7" applyFill="0" applyAlignment="0" applyProtection="0"/>
    <xf numFmtId="185" fontId="33" fillId="0" borderId="7" applyFill="0" applyAlignment="0" applyProtection="0"/>
    <xf numFmtId="186" fontId="33" fillId="0" borderId="7" applyFill="0" applyAlignment="0" applyProtection="0"/>
    <xf numFmtId="187" fontId="33" fillId="0" borderId="7" applyFill="0" applyAlignment="0" applyProtection="0"/>
    <xf numFmtId="188" fontId="33" fillId="0" borderId="7" applyFill="0" applyAlignment="0" applyProtection="0"/>
    <xf numFmtId="189" fontId="33" fillId="0" borderId="7" applyFill="0" applyAlignment="0" applyProtection="0"/>
    <xf numFmtId="190" fontId="33" fillId="0" borderId="7" applyFill="0" applyAlignment="0" applyProtection="0"/>
    <xf numFmtId="191" fontId="33" fillId="0" borderId="7" applyFill="0" applyAlignment="0" applyProtection="0"/>
    <xf numFmtId="192" fontId="33" fillId="0" borderId="7" applyFill="0" applyAlignment="0" applyProtection="0"/>
    <xf numFmtId="193" fontId="33" fillId="0" borderId="7" applyFill="0" applyAlignment="0" applyProtection="0"/>
    <xf numFmtId="194" fontId="33" fillId="0" borderId="7" applyFill="0" applyAlignment="0" applyProtection="0"/>
    <xf numFmtId="195" fontId="33" fillId="0" borderId="7" applyFill="0" applyAlignment="0" applyProtection="0"/>
    <xf numFmtId="172" fontId="33" fillId="0" borderId="7" applyFill="0" applyAlignment="0" applyProtection="0"/>
    <xf numFmtId="172" fontId="33" fillId="0" borderId="7" applyFill="0" applyAlignment="0" applyProtection="0"/>
    <xf numFmtId="176" fontId="33" fillId="0" borderId="7" applyFill="0" applyAlignment="0" applyProtection="0"/>
    <xf numFmtId="14" fontId="33" fillId="0" borderId="7" applyFill="0" applyProtection="0">
      <alignment horizontal="left"/>
    </xf>
    <xf numFmtId="196" fontId="33" fillId="0" borderId="7" applyFill="0" applyAlignment="0" applyProtection="0"/>
    <xf numFmtId="0" fontId="33" fillId="0" borderId="7" applyNumberFormat="0" applyFill="0" applyProtection="0">
      <alignment horizontal="left"/>
    </xf>
    <xf numFmtId="197" fontId="33" fillId="0" borderId="7" applyFill="0" applyAlignment="0" applyProtection="0"/>
    <xf numFmtId="198" fontId="33" fillId="0" borderId="7" applyFill="0" applyAlignment="0" applyProtection="0"/>
    <xf numFmtId="199" fontId="33" fillId="0" borderId="7" applyFill="0" applyAlignment="0" applyProtection="0"/>
    <xf numFmtId="200" fontId="33" fillId="0" borderId="7" applyFill="0" applyAlignment="0" applyProtection="0"/>
    <xf numFmtId="0" fontId="33" fillId="0" borderId="8" applyNumberFormat="0" applyFill="0" applyAlignment="0" applyProtection="0"/>
    <xf numFmtId="184" fontId="33" fillId="0" borderId="8" applyFill="0" applyProtection="0">
      <alignment horizontal="center"/>
    </xf>
    <xf numFmtId="39" fontId="33" fillId="0" borderId="8" applyFill="0" applyAlignment="0" applyProtection="0"/>
    <xf numFmtId="185" fontId="33" fillId="0" borderId="8" applyFill="0" applyAlignment="0" applyProtection="0"/>
    <xf numFmtId="186" fontId="33" fillId="0" borderId="8" applyFill="0" applyAlignment="0" applyProtection="0"/>
    <xf numFmtId="187" fontId="33" fillId="0" borderId="8" applyFill="0" applyAlignment="0" applyProtection="0"/>
    <xf numFmtId="188" fontId="33" fillId="0" borderId="8" applyFill="0" applyAlignment="0" applyProtection="0"/>
    <xf numFmtId="189" fontId="33" fillId="0" borderId="8" applyFill="0" applyAlignment="0" applyProtection="0"/>
    <xf numFmtId="190" fontId="33" fillId="0" borderId="8" applyFill="0" applyAlignment="0" applyProtection="0"/>
    <xf numFmtId="191" fontId="33" fillId="0" borderId="8" applyFill="0" applyAlignment="0" applyProtection="0"/>
    <xf numFmtId="192" fontId="33" fillId="0" borderId="8" applyFill="0" applyAlignment="0" applyProtection="0"/>
    <xf numFmtId="193" fontId="33" fillId="0" borderId="8" applyFill="0" applyAlignment="0" applyProtection="0"/>
    <xf numFmtId="194" fontId="33" fillId="0" borderId="8" applyFill="0" applyAlignment="0" applyProtection="0"/>
    <xf numFmtId="195" fontId="33" fillId="0" borderId="8" applyFill="0" applyAlignment="0" applyProtection="0"/>
    <xf numFmtId="172" fontId="33" fillId="0" borderId="8" applyFill="0" applyAlignment="0" applyProtection="0"/>
    <xf numFmtId="172" fontId="33" fillId="0" borderId="8" applyFill="0" applyAlignment="0" applyProtection="0"/>
    <xf numFmtId="176" fontId="33" fillId="0" borderId="8" applyFill="0" applyAlignment="0" applyProtection="0"/>
    <xf numFmtId="14" fontId="33" fillId="0" borderId="8" applyFill="0" applyProtection="0">
      <alignment horizontal="left"/>
    </xf>
    <xf numFmtId="196" fontId="33" fillId="0" borderId="8" applyFill="0" applyAlignment="0" applyProtection="0"/>
    <xf numFmtId="0" fontId="33" fillId="0" borderId="8" applyNumberFormat="0" applyFill="0" applyProtection="0">
      <alignment horizontal="left"/>
    </xf>
    <xf numFmtId="197" fontId="33" fillId="0" borderId="8" applyFill="0" applyAlignment="0" applyProtection="0"/>
    <xf numFmtId="198" fontId="33" fillId="0" borderId="8" applyFill="0" applyAlignment="0" applyProtection="0"/>
    <xf numFmtId="199" fontId="33" fillId="0" borderId="8" applyFill="0" applyAlignment="0" applyProtection="0"/>
    <xf numFmtId="200" fontId="33" fillId="0" borderId="8" applyFill="0" applyAlignment="0" applyProtection="0"/>
    <xf numFmtId="0" fontId="33" fillId="0" borderId="8" applyNumberFormat="0" applyFill="0" applyProtection="0">
      <alignment horizontal="left"/>
    </xf>
    <xf numFmtId="0" fontId="33" fillId="0" borderId="8" applyNumberFormat="0" applyFill="0" applyProtection="0">
      <alignment horizontal="left"/>
    </xf>
    <xf numFmtId="183" fontId="33" fillId="0" borderId="8" applyFill="0" applyAlignment="0" applyProtection="0"/>
    <xf numFmtId="0" fontId="33" fillId="0" borderId="7" applyNumberFormat="0" applyFill="0" applyProtection="0">
      <alignment horizontal="left"/>
    </xf>
    <xf numFmtId="0" fontId="33" fillId="0" borderId="7" applyNumberFormat="0" applyFill="0" applyProtection="0">
      <alignment horizontal="left"/>
    </xf>
    <xf numFmtId="183" fontId="33" fillId="0" borderId="7" applyFill="0" applyAlignment="0" applyProtection="0"/>
    <xf numFmtId="0" fontId="33" fillId="0" borderId="7" applyNumberFormat="0" applyFill="0" applyAlignment="0" applyProtection="0"/>
    <xf numFmtId="184" fontId="33" fillId="0" borderId="7" applyFill="0" applyProtection="0">
      <alignment horizontal="center"/>
    </xf>
    <xf numFmtId="39" fontId="33" fillId="0" borderId="7" applyFill="0" applyAlignment="0" applyProtection="0"/>
    <xf numFmtId="185" fontId="33" fillId="0" borderId="7" applyFill="0" applyAlignment="0" applyProtection="0"/>
    <xf numFmtId="186" fontId="33" fillId="0" borderId="7" applyFill="0" applyAlignment="0" applyProtection="0"/>
    <xf numFmtId="187" fontId="33" fillId="0" borderId="7" applyFill="0" applyAlignment="0" applyProtection="0"/>
    <xf numFmtId="188" fontId="33" fillId="0" borderId="7" applyFill="0" applyAlignment="0" applyProtection="0"/>
    <xf numFmtId="189" fontId="33" fillId="0" borderId="7" applyFill="0" applyAlignment="0" applyProtection="0"/>
    <xf numFmtId="190" fontId="33" fillId="0" borderId="7" applyFill="0" applyAlignment="0" applyProtection="0"/>
    <xf numFmtId="191" fontId="33" fillId="0" borderId="7" applyFill="0" applyAlignment="0" applyProtection="0"/>
    <xf numFmtId="192" fontId="33" fillId="0" borderId="7" applyFill="0" applyAlignment="0" applyProtection="0"/>
    <xf numFmtId="193" fontId="33" fillId="0" borderId="7" applyFill="0" applyAlignment="0" applyProtection="0"/>
    <xf numFmtId="194" fontId="33" fillId="0" borderId="7" applyFill="0" applyAlignment="0" applyProtection="0"/>
    <xf numFmtId="195" fontId="33" fillId="0" borderId="7" applyFill="0" applyAlignment="0" applyProtection="0"/>
    <xf numFmtId="172" fontId="33" fillId="0" borderId="7" applyFill="0" applyAlignment="0" applyProtection="0"/>
    <xf numFmtId="172" fontId="33" fillId="0" borderId="7" applyFill="0" applyAlignment="0" applyProtection="0"/>
    <xf numFmtId="176" fontId="33" fillId="0" borderId="7" applyFill="0" applyAlignment="0" applyProtection="0"/>
    <xf numFmtId="14" fontId="33" fillId="0" borderId="7" applyFill="0" applyProtection="0">
      <alignment horizontal="left"/>
    </xf>
    <xf numFmtId="196" fontId="33" fillId="0" borderId="7" applyFill="0" applyAlignment="0" applyProtection="0"/>
    <xf numFmtId="0" fontId="33" fillId="0" borderId="7" applyNumberFormat="0" applyFill="0" applyProtection="0">
      <alignment horizontal="left"/>
    </xf>
    <xf numFmtId="197" fontId="33" fillId="0" borderId="7" applyFill="0" applyAlignment="0" applyProtection="0"/>
    <xf numFmtId="198" fontId="33" fillId="0" borderId="7" applyFill="0" applyAlignment="0" applyProtection="0"/>
    <xf numFmtId="199" fontId="33" fillId="0" borderId="7" applyFill="0" applyAlignment="0" applyProtection="0"/>
    <xf numFmtId="200" fontId="33" fillId="0" borderId="7" applyFill="0" applyAlignment="0" applyProtection="0"/>
    <xf numFmtId="0" fontId="33" fillId="0" borderId="9" applyNumberFormat="0" applyFill="0" applyAlignment="0" applyProtection="0"/>
    <xf numFmtId="184" fontId="33" fillId="0" borderId="9" applyFill="0" applyProtection="0">
      <alignment horizontal="center"/>
    </xf>
    <xf numFmtId="39" fontId="33" fillId="0" borderId="9" applyFill="0" applyAlignment="0" applyProtection="0"/>
    <xf numFmtId="185" fontId="33" fillId="0" borderId="9" applyFill="0" applyAlignment="0" applyProtection="0"/>
    <xf numFmtId="186" fontId="33" fillId="0" borderId="9" applyFill="0" applyAlignment="0" applyProtection="0"/>
    <xf numFmtId="187" fontId="33" fillId="0" borderId="9" applyFill="0" applyAlignment="0" applyProtection="0"/>
    <xf numFmtId="188" fontId="33" fillId="0" borderId="9" applyFill="0" applyAlignment="0" applyProtection="0"/>
    <xf numFmtId="189" fontId="33" fillId="0" borderId="9" applyFill="0" applyAlignment="0" applyProtection="0"/>
    <xf numFmtId="190" fontId="33" fillId="0" borderId="9" applyFill="0" applyAlignment="0" applyProtection="0"/>
    <xf numFmtId="191" fontId="33" fillId="0" borderId="9" applyFill="0" applyAlignment="0" applyProtection="0"/>
    <xf numFmtId="192" fontId="33" fillId="0" borderId="9" applyFill="0" applyAlignment="0" applyProtection="0"/>
    <xf numFmtId="193" fontId="33" fillId="0" borderId="9" applyFill="0" applyAlignment="0" applyProtection="0"/>
    <xf numFmtId="194" fontId="33" fillId="0" borderId="9" applyFill="0" applyAlignment="0" applyProtection="0"/>
    <xf numFmtId="195" fontId="33" fillId="0" borderId="9" applyFill="0" applyAlignment="0" applyProtection="0"/>
    <xf numFmtId="172" fontId="33" fillId="0" borderId="9" applyFill="0" applyAlignment="0" applyProtection="0"/>
    <xf numFmtId="172" fontId="33" fillId="0" borderId="9" applyFill="0" applyAlignment="0" applyProtection="0"/>
    <xf numFmtId="176" fontId="33" fillId="0" borderId="9" applyFill="0" applyAlignment="0" applyProtection="0"/>
    <xf numFmtId="14" fontId="33" fillId="0" borderId="9" applyFill="0" applyProtection="0">
      <alignment horizontal="left"/>
    </xf>
    <xf numFmtId="196" fontId="33" fillId="0" borderId="9" applyFill="0" applyAlignment="0" applyProtection="0"/>
    <xf numFmtId="0" fontId="33" fillId="0" borderId="9" applyNumberFormat="0" applyFill="0" applyProtection="0">
      <alignment horizontal="left"/>
    </xf>
    <xf numFmtId="197" fontId="33" fillId="0" borderId="9" applyFill="0" applyAlignment="0" applyProtection="0"/>
    <xf numFmtId="198" fontId="33" fillId="0" borderId="9" applyFill="0" applyAlignment="0" applyProtection="0"/>
    <xf numFmtId="199" fontId="33" fillId="0" borderId="9" applyFill="0" applyAlignment="0" applyProtection="0"/>
    <xf numFmtId="200" fontId="33" fillId="0" borderId="9" applyFill="0" applyAlignment="0" applyProtection="0"/>
    <xf numFmtId="0" fontId="33" fillId="0" borderId="9" applyNumberFormat="0" applyFill="0" applyProtection="0">
      <alignment horizontal="left"/>
    </xf>
    <xf numFmtId="0" fontId="33" fillId="0" borderId="9" applyNumberFormat="0" applyFill="0" applyProtection="0">
      <alignment horizontal="left"/>
    </xf>
    <xf numFmtId="183" fontId="33" fillId="0" borderId="9" applyFill="0" applyAlignment="0" applyProtection="0"/>
    <xf numFmtId="0" fontId="33" fillId="0" borderId="7" applyNumberFormat="0" applyFill="0" applyProtection="0">
      <alignment horizontal="left"/>
    </xf>
    <xf numFmtId="0" fontId="33" fillId="0" borderId="7" applyNumberFormat="0" applyFill="0" applyProtection="0">
      <alignment horizontal="left"/>
    </xf>
    <xf numFmtId="183" fontId="33" fillId="0" borderId="7" applyFill="0" applyAlignment="0" applyProtection="0"/>
    <xf numFmtId="0" fontId="33" fillId="0" borderId="7" applyNumberFormat="0" applyFill="0" applyAlignment="0" applyProtection="0"/>
    <xf numFmtId="184" fontId="33" fillId="0" borderId="7" applyFill="0" applyProtection="0">
      <alignment horizontal="center"/>
    </xf>
    <xf numFmtId="39" fontId="33" fillId="0" borderId="7" applyFill="0" applyAlignment="0" applyProtection="0"/>
    <xf numFmtId="185" fontId="33" fillId="0" borderId="7" applyFill="0" applyAlignment="0" applyProtection="0"/>
    <xf numFmtId="186" fontId="33" fillId="0" borderId="7" applyFill="0" applyAlignment="0" applyProtection="0"/>
    <xf numFmtId="187" fontId="33" fillId="0" borderId="7" applyFill="0" applyAlignment="0" applyProtection="0"/>
    <xf numFmtId="188" fontId="33" fillId="0" borderId="7" applyFill="0" applyAlignment="0" applyProtection="0"/>
    <xf numFmtId="189" fontId="33" fillId="0" borderId="7" applyFill="0" applyAlignment="0" applyProtection="0"/>
    <xf numFmtId="190" fontId="33" fillId="0" borderId="7" applyFill="0" applyAlignment="0" applyProtection="0"/>
    <xf numFmtId="191" fontId="33" fillId="0" borderId="7" applyFill="0" applyAlignment="0" applyProtection="0"/>
    <xf numFmtId="192" fontId="33" fillId="0" borderId="7" applyFill="0" applyAlignment="0" applyProtection="0"/>
    <xf numFmtId="193" fontId="33" fillId="0" borderId="7" applyFill="0" applyAlignment="0" applyProtection="0"/>
    <xf numFmtId="194" fontId="33" fillId="0" borderId="7" applyFill="0" applyAlignment="0" applyProtection="0"/>
    <xf numFmtId="195" fontId="33" fillId="0" borderId="7" applyFill="0" applyAlignment="0" applyProtection="0"/>
    <xf numFmtId="172" fontId="33" fillId="0" borderId="7" applyFill="0" applyAlignment="0" applyProtection="0"/>
    <xf numFmtId="172" fontId="33" fillId="0" borderId="7" applyFill="0" applyAlignment="0" applyProtection="0"/>
    <xf numFmtId="176" fontId="33" fillId="0" borderId="7" applyFill="0" applyAlignment="0" applyProtection="0"/>
    <xf numFmtId="14" fontId="33" fillId="0" borderId="7" applyFill="0" applyProtection="0">
      <alignment horizontal="left"/>
    </xf>
    <xf numFmtId="196" fontId="33" fillId="0" borderId="7" applyFill="0" applyAlignment="0" applyProtection="0"/>
    <xf numFmtId="0" fontId="33" fillId="0" borderId="7" applyNumberFormat="0" applyFill="0" applyProtection="0">
      <alignment horizontal="left"/>
    </xf>
    <xf numFmtId="197" fontId="33" fillId="0" borderId="7" applyFill="0" applyAlignment="0" applyProtection="0"/>
    <xf numFmtId="198" fontId="33" fillId="0" borderId="7" applyFill="0" applyAlignment="0" applyProtection="0"/>
    <xf numFmtId="199" fontId="33" fillId="0" borderId="7" applyFill="0" applyAlignment="0" applyProtection="0"/>
    <xf numFmtId="200" fontId="33" fillId="0" borderId="7" applyFill="0" applyAlignment="0" applyProtection="0"/>
    <xf numFmtId="0" fontId="33" fillId="0" borderId="9" applyNumberFormat="0" applyFill="0" applyAlignment="0" applyProtection="0"/>
    <xf numFmtId="184" fontId="33" fillId="0" borderId="9" applyFill="0" applyProtection="0">
      <alignment horizontal="center"/>
    </xf>
    <xf numFmtId="39" fontId="33" fillId="0" borderId="9" applyFill="0" applyAlignment="0" applyProtection="0"/>
    <xf numFmtId="185" fontId="33" fillId="0" borderId="9" applyFill="0" applyAlignment="0" applyProtection="0"/>
    <xf numFmtId="186" fontId="33" fillId="0" borderId="9" applyFill="0" applyAlignment="0" applyProtection="0"/>
    <xf numFmtId="187" fontId="33" fillId="0" borderId="9" applyFill="0" applyAlignment="0" applyProtection="0"/>
    <xf numFmtId="188" fontId="33" fillId="0" borderId="9" applyFill="0" applyAlignment="0" applyProtection="0"/>
    <xf numFmtId="189" fontId="33" fillId="0" borderId="9" applyFill="0" applyAlignment="0" applyProtection="0"/>
    <xf numFmtId="190" fontId="33" fillId="0" borderId="9" applyFill="0" applyAlignment="0" applyProtection="0"/>
    <xf numFmtId="191" fontId="33" fillId="0" borderId="9" applyFill="0" applyAlignment="0" applyProtection="0"/>
    <xf numFmtId="192" fontId="33" fillId="0" borderId="9" applyFill="0" applyAlignment="0" applyProtection="0"/>
    <xf numFmtId="193" fontId="33" fillId="0" borderId="9" applyFill="0" applyAlignment="0" applyProtection="0"/>
    <xf numFmtId="194" fontId="33" fillId="0" borderId="9" applyFill="0" applyAlignment="0" applyProtection="0"/>
    <xf numFmtId="195" fontId="33" fillId="0" borderId="9" applyFill="0" applyAlignment="0" applyProtection="0"/>
    <xf numFmtId="172" fontId="33" fillId="0" borderId="9" applyFill="0" applyAlignment="0" applyProtection="0"/>
    <xf numFmtId="172" fontId="33" fillId="0" borderId="9" applyFill="0" applyAlignment="0" applyProtection="0"/>
    <xf numFmtId="176" fontId="33" fillId="0" borderId="9" applyFill="0" applyAlignment="0" applyProtection="0"/>
    <xf numFmtId="14" fontId="33" fillId="0" borderId="9" applyFill="0" applyProtection="0">
      <alignment horizontal="left"/>
    </xf>
    <xf numFmtId="196" fontId="33" fillId="0" borderId="9" applyFill="0" applyAlignment="0" applyProtection="0"/>
    <xf numFmtId="0" fontId="33" fillId="0" borderId="9" applyNumberFormat="0" applyFill="0" applyProtection="0">
      <alignment horizontal="left"/>
    </xf>
    <xf numFmtId="197" fontId="33" fillId="0" borderId="9" applyFill="0" applyAlignment="0" applyProtection="0"/>
    <xf numFmtId="198" fontId="33" fillId="0" borderId="9" applyFill="0" applyAlignment="0" applyProtection="0"/>
    <xf numFmtId="199" fontId="33" fillId="0" borderId="9" applyFill="0" applyAlignment="0" applyProtection="0"/>
    <xf numFmtId="200" fontId="33" fillId="0" borderId="9" applyFill="0" applyAlignment="0" applyProtection="0"/>
    <xf numFmtId="0" fontId="33" fillId="0" borderId="9" applyNumberFormat="0" applyFill="0" applyProtection="0">
      <alignment horizontal="left"/>
    </xf>
    <xf numFmtId="0" fontId="33" fillId="0" borderId="9" applyNumberFormat="0" applyFill="0" applyProtection="0">
      <alignment horizontal="left"/>
    </xf>
    <xf numFmtId="183" fontId="33" fillId="0" borderId="9" applyFill="0" applyAlignment="0" applyProtection="0"/>
    <xf numFmtId="0" fontId="33" fillId="0" borderId="7" applyNumberFormat="0" applyFill="0" applyProtection="0">
      <alignment horizontal="left"/>
    </xf>
    <xf numFmtId="0" fontId="33" fillId="0" borderId="7" applyNumberFormat="0" applyFill="0" applyProtection="0">
      <alignment horizontal="left"/>
    </xf>
    <xf numFmtId="183" fontId="33" fillId="0" borderId="7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50" borderId="0" applyNumberFormat="0" applyBorder="0" applyAlignment="0" applyProtection="0"/>
    <xf numFmtId="0" fontId="22" fillId="7" borderId="1" applyNumberFormat="0" applyAlignment="0" applyProtection="0"/>
    <xf numFmtId="0" fontId="0" fillId="0" borderId="0" applyNumberFormat="0" applyFont="0" applyFill="0" applyBorder="0" applyProtection="0">
      <alignment horizontal="left"/>
    </xf>
    <xf numFmtId="0" fontId="20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Font="0" applyAlignment="0" applyProtection="0"/>
    <xf numFmtId="0" fontId="24" fillId="39" borderId="16" applyNumberForma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2" fontId="34" fillId="0" borderId="0" applyFill="0" applyBorder="0" applyAlignment="0" applyProtection="0"/>
    <xf numFmtId="176" fontId="34" fillId="0" borderId="0" applyFill="0" applyBorder="0" applyAlignment="0" applyProtection="0"/>
    <xf numFmtId="183" fontId="35" fillId="0" borderId="0" applyFill="0" applyBorder="0" applyProtection="0">
      <alignment horizontal="left"/>
    </xf>
    <xf numFmtId="0" fontId="34" fillId="0" borderId="0" applyNumberFormat="0" applyFill="0" applyBorder="0" applyProtection="0">
      <alignment horizontal="left"/>
    </xf>
    <xf numFmtId="0" fontId="55" fillId="40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2" fontId="33" fillId="0" borderId="0" applyFill="0" applyBorder="0" applyAlignment="0" applyProtection="0"/>
    <xf numFmtId="176" fontId="33" fillId="0" borderId="0" applyFill="0" applyBorder="0" applyAlignment="0" applyProtection="0"/>
    <xf numFmtId="0" fontId="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51" fillId="0" borderId="19" applyNumberFormat="0" applyFill="0" applyAlignment="0" applyProtection="0"/>
    <xf numFmtId="0" fontId="60" fillId="0" borderId="20" applyNumberFormat="0" applyFill="0" applyAlignment="0" applyProtection="0"/>
    <xf numFmtId="172" fontId="33" fillId="0" borderId="0" applyFill="0" applyBorder="0" applyAlignment="0" applyProtection="0"/>
    <xf numFmtId="176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2" fillId="0" borderId="21" xfId="0" applyNumberFormat="1" applyFont="1" applyBorder="1" applyAlignment="1">
      <alignment horizontal="center"/>
    </xf>
    <xf numFmtId="178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" fontId="9" fillId="0" borderId="21" xfId="0" applyNumberFormat="1" applyFont="1" applyBorder="1" applyAlignment="1">
      <alignment horizontal="center"/>
    </xf>
    <xf numFmtId="43" fontId="11" fillId="0" borderId="0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43" fontId="11" fillId="0" borderId="21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43" fontId="9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178" fontId="9" fillId="0" borderId="24" xfId="0" applyNumberFormat="1" applyFont="1" applyBorder="1" applyAlignment="1">
      <alignment/>
    </xf>
    <xf numFmtId="43" fontId="11" fillId="0" borderId="0" xfId="269" applyFont="1" applyBorder="1" applyAlignment="1">
      <alignment/>
    </xf>
    <xf numFmtId="178" fontId="9" fillId="0" borderId="0" xfId="0" applyNumberFormat="1" applyFont="1" applyBorder="1" applyAlignment="1">
      <alignment/>
    </xf>
    <xf numFmtId="43" fontId="9" fillId="0" borderId="0" xfId="0" applyNumberFormat="1" applyFont="1" applyBorder="1" applyAlignment="1">
      <alignment horizontal="center"/>
    </xf>
    <xf numFmtId="43" fontId="11" fillId="0" borderId="0" xfId="269" applyFont="1" applyAlignment="1">
      <alignment/>
    </xf>
    <xf numFmtId="0" fontId="11" fillId="0" borderId="0" xfId="0" applyFont="1" applyAlignment="1">
      <alignment horizontal="center"/>
    </xf>
    <xf numFmtId="178" fontId="14" fillId="0" borderId="0" xfId="0" applyNumberFormat="1" applyFont="1" applyAlignment="1">
      <alignment/>
    </xf>
    <xf numFmtId="0" fontId="11" fillId="54" borderId="0" xfId="0" applyFont="1" applyFill="1" applyAlignment="1">
      <alignment/>
    </xf>
    <xf numFmtId="0" fontId="2" fillId="0" borderId="0" xfId="275" applyFont="1" applyFill="1">
      <alignment/>
      <protection/>
    </xf>
    <xf numFmtId="0" fontId="0" fillId="0" borderId="0" xfId="275" applyFont="1" applyFill="1">
      <alignment/>
      <protection/>
    </xf>
    <xf numFmtId="0" fontId="2" fillId="0" borderId="0" xfId="275" applyFont="1" applyFill="1" applyAlignment="1">
      <alignment horizontal="center"/>
      <protection/>
    </xf>
    <xf numFmtId="0" fontId="2" fillId="0" borderId="0" xfId="275" applyFont="1" applyFill="1" applyBorder="1" applyAlignment="1">
      <alignment horizontal="center"/>
      <protection/>
    </xf>
    <xf numFmtId="0" fontId="0" fillId="0" borderId="0" xfId="275" applyFont="1" applyFill="1" applyBorder="1">
      <alignment/>
      <protection/>
    </xf>
    <xf numFmtId="41" fontId="0" fillId="0" borderId="0" xfId="275" applyNumberFormat="1" applyFont="1" applyFill="1">
      <alignment/>
      <protection/>
    </xf>
    <xf numFmtId="41" fontId="2" fillId="0" borderId="0" xfId="275" applyNumberFormat="1" applyFont="1" applyFill="1" applyBorder="1">
      <alignment/>
      <protection/>
    </xf>
    <xf numFmtId="0" fontId="0" fillId="0" borderId="0" xfId="275" applyFont="1" applyFill="1" applyAlignment="1">
      <alignment horizontal="center"/>
      <protection/>
    </xf>
    <xf numFmtId="14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43" fontId="2" fillId="0" borderId="0" xfId="0" applyNumberFormat="1" applyFont="1" applyFill="1" applyAlignment="1">
      <alignment horizontal="center"/>
    </xf>
    <xf numFmtId="0" fontId="2" fillId="0" borderId="0" xfId="269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275" applyFill="1" applyAlignment="1">
      <alignment horizontal="center"/>
      <protection/>
    </xf>
    <xf numFmtId="41" fontId="2" fillId="0" borderId="0" xfId="275" applyNumberFormat="1" applyFont="1" applyFill="1">
      <alignment/>
      <protection/>
    </xf>
    <xf numFmtId="0" fontId="0" fillId="0" borderId="0" xfId="275" applyFill="1">
      <alignment/>
      <protection/>
    </xf>
    <xf numFmtId="0" fontId="0" fillId="0" borderId="0" xfId="275" applyFill="1" applyBorder="1">
      <alignment/>
      <protection/>
    </xf>
    <xf numFmtId="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3" fontId="2" fillId="0" borderId="0" xfId="0" applyNumberFormat="1" applyFont="1" applyFill="1" applyAlignment="1">
      <alignment/>
    </xf>
    <xf numFmtId="4" fontId="2" fillId="0" borderId="25" xfId="0" applyNumberFormat="1" applyFont="1" applyFill="1" applyBorder="1" applyAlignment="1">
      <alignment horizontal="center" wrapText="1"/>
    </xf>
    <xf numFmtId="178" fontId="0" fillId="0" borderId="0" xfId="0" applyNumberFormat="1" applyFont="1" applyFill="1" applyAlignment="1">
      <alignment/>
    </xf>
    <xf numFmtId="43" fontId="2" fillId="0" borderId="0" xfId="275" applyNumberFormat="1" applyFont="1" applyFill="1" applyAlignment="1">
      <alignment/>
      <protection/>
    </xf>
    <xf numFmtId="0" fontId="0" fillId="0" borderId="0" xfId="275" applyFill="1" applyBorder="1" applyAlignment="1">
      <alignment horizontal="center"/>
      <protection/>
    </xf>
    <xf numFmtId="178" fontId="0" fillId="0" borderId="0" xfId="275" applyNumberFormat="1" applyFont="1" applyFill="1">
      <alignment/>
      <protection/>
    </xf>
    <xf numFmtId="41" fontId="2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179" fontId="0" fillId="0" borderId="0" xfId="0" applyNumberForma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37" fillId="0" borderId="0" xfId="0" applyNumberFormat="1" applyFont="1" applyFill="1" applyBorder="1" applyAlignment="1">
      <alignment/>
    </xf>
    <xf numFmtId="41" fontId="37" fillId="0" borderId="0" xfId="0" applyNumberFormat="1" applyFont="1" applyFill="1" applyAlignment="1">
      <alignment/>
    </xf>
    <xf numFmtId="41" fontId="0" fillId="0" borderId="2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24" xfId="0" applyNumberFormat="1" applyFont="1" applyFill="1" applyBorder="1" applyAlignment="1">
      <alignment/>
    </xf>
    <xf numFmtId="182" fontId="2" fillId="0" borderId="24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2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0" xfId="275" applyNumberFormat="1" applyFont="1" applyFill="1" applyAlignment="1">
      <alignment horizontal="center"/>
      <protection/>
    </xf>
    <xf numFmtId="1" fontId="2" fillId="0" borderId="0" xfId="269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43" fontId="38" fillId="0" borderId="0" xfId="0" applyNumberFormat="1" applyFont="1" applyFill="1" applyAlignment="1">
      <alignment horizontal="center"/>
    </xf>
    <xf numFmtId="49" fontId="61" fillId="0" borderId="0" xfId="277" applyNumberFormat="1" applyFont="1">
      <alignment/>
      <protection/>
    </xf>
    <xf numFmtId="201" fontId="62" fillId="0" borderId="0" xfId="277" applyNumberFormat="1" applyFont="1">
      <alignment/>
      <protection/>
    </xf>
    <xf numFmtId="201" fontId="62" fillId="0" borderId="26" xfId="277" applyNumberFormat="1" applyFont="1" applyBorder="1">
      <alignment/>
      <protection/>
    </xf>
    <xf numFmtId="201" fontId="62" fillId="0" borderId="0" xfId="277" applyNumberFormat="1" applyFont="1" applyBorder="1">
      <alignment/>
      <protection/>
    </xf>
    <xf numFmtId="201" fontId="62" fillId="0" borderId="27" xfId="277" applyNumberFormat="1" applyFont="1" applyBorder="1">
      <alignment/>
      <protection/>
    </xf>
    <xf numFmtId="201" fontId="62" fillId="0" borderId="28" xfId="277" applyNumberFormat="1" applyFont="1" applyBorder="1">
      <alignment/>
      <protection/>
    </xf>
    <xf numFmtId="201" fontId="61" fillId="0" borderId="29" xfId="277" applyNumberFormat="1" applyFont="1" applyBorder="1">
      <alignment/>
      <protection/>
    </xf>
    <xf numFmtId="0" fontId="7" fillId="55" borderId="0" xfId="275" applyFont="1" applyFill="1" applyBorder="1" applyAlignment="1">
      <alignment/>
      <protection/>
    </xf>
    <xf numFmtId="49" fontId="61" fillId="0" borderId="0" xfId="277" applyNumberFormat="1" applyFont="1">
      <alignment/>
      <protection/>
    </xf>
    <xf numFmtId="201" fontId="62" fillId="0" borderId="0" xfId="277" applyNumberFormat="1" applyFont="1">
      <alignment/>
      <protection/>
    </xf>
    <xf numFmtId="201" fontId="62" fillId="0" borderId="26" xfId="277" applyNumberFormat="1" applyFont="1" applyBorder="1">
      <alignment/>
      <protection/>
    </xf>
    <xf numFmtId="201" fontId="62" fillId="0" borderId="0" xfId="277" applyNumberFormat="1" applyFont="1" applyBorder="1">
      <alignment/>
      <protection/>
    </xf>
    <xf numFmtId="201" fontId="62" fillId="0" borderId="27" xfId="277" applyNumberFormat="1" applyFont="1" applyBorder="1">
      <alignment/>
      <protection/>
    </xf>
    <xf numFmtId="201" fontId="62" fillId="0" borderId="28" xfId="277" applyNumberFormat="1" applyFont="1" applyBorder="1">
      <alignment/>
      <protection/>
    </xf>
    <xf numFmtId="201" fontId="61" fillId="0" borderId="29" xfId="277" applyNumberFormat="1" applyFont="1" applyBorder="1">
      <alignment/>
      <protection/>
    </xf>
    <xf numFmtId="49" fontId="61" fillId="0" borderId="0" xfId="277" applyNumberFormat="1" applyFont="1">
      <alignment/>
      <protection/>
    </xf>
    <xf numFmtId="201" fontId="62" fillId="0" borderId="0" xfId="277" applyNumberFormat="1" applyFont="1">
      <alignment/>
      <protection/>
    </xf>
    <xf numFmtId="201" fontId="62" fillId="0" borderId="26" xfId="277" applyNumberFormat="1" applyFont="1" applyBorder="1">
      <alignment/>
      <protection/>
    </xf>
    <xf numFmtId="201" fontId="62" fillId="0" borderId="0" xfId="277" applyNumberFormat="1" applyFont="1" applyBorder="1">
      <alignment/>
      <protection/>
    </xf>
    <xf numFmtId="201" fontId="62" fillId="0" borderId="27" xfId="277" applyNumberFormat="1" applyFont="1" applyBorder="1">
      <alignment/>
      <protection/>
    </xf>
    <xf numFmtId="201" fontId="61" fillId="0" borderId="29" xfId="277" applyNumberFormat="1" applyFont="1" applyBorder="1">
      <alignment/>
      <protection/>
    </xf>
    <xf numFmtId="0" fontId="8" fillId="55" borderId="0" xfId="275" applyFont="1" applyFill="1" applyBorder="1" applyAlignment="1">
      <alignment/>
      <protection/>
    </xf>
    <xf numFmtId="0" fontId="39" fillId="55" borderId="0" xfId="275" applyFont="1" applyFill="1">
      <alignment/>
      <protection/>
    </xf>
    <xf numFmtId="0" fontId="8" fillId="55" borderId="0" xfId="275" applyFont="1" applyFill="1">
      <alignment/>
      <protection/>
    </xf>
    <xf numFmtId="0" fontId="2" fillId="55" borderId="0" xfId="275" applyFont="1" applyFill="1">
      <alignment/>
      <protection/>
    </xf>
    <xf numFmtId="0" fontId="2" fillId="55" borderId="0" xfId="275" applyFont="1" applyFill="1" applyBorder="1">
      <alignment/>
      <protection/>
    </xf>
    <xf numFmtId="0" fontId="0" fillId="55" borderId="0" xfId="275" applyFont="1" applyFill="1">
      <alignment/>
      <protection/>
    </xf>
    <xf numFmtId="0" fontId="2" fillId="55" borderId="0" xfId="275" applyFont="1" applyFill="1" applyAlignment="1">
      <alignment horizontal="center"/>
      <protection/>
    </xf>
    <xf numFmtId="0" fontId="2" fillId="55" borderId="0" xfId="275" applyFont="1" applyFill="1" applyBorder="1" applyAlignment="1">
      <alignment horizontal="center"/>
      <protection/>
    </xf>
    <xf numFmtId="0" fontId="2" fillId="55" borderId="21" xfId="275" applyFont="1" applyFill="1" applyBorder="1" applyAlignment="1">
      <alignment horizontal="center"/>
      <protection/>
    </xf>
    <xf numFmtId="41" fontId="0" fillId="55" borderId="0" xfId="278" applyNumberFormat="1" applyFont="1" applyFill="1" applyBorder="1" applyAlignment="1">
      <alignment horizontal="center"/>
      <protection/>
    </xf>
    <xf numFmtId="41" fontId="0" fillId="55" borderId="0" xfId="275" applyNumberFormat="1" applyFont="1" applyFill="1" applyBorder="1" applyAlignment="1">
      <alignment horizontal="center"/>
      <protection/>
    </xf>
    <xf numFmtId="41" fontId="0" fillId="55" borderId="0" xfId="275" applyNumberFormat="1" applyFont="1" applyFill="1" applyAlignment="1">
      <alignment horizontal="center"/>
      <protection/>
    </xf>
    <xf numFmtId="182" fontId="2" fillId="55" borderId="0" xfId="275" applyNumberFormat="1" applyFont="1" applyFill="1">
      <alignment/>
      <protection/>
    </xf>
    <xf numFmtId="178" fontId="2" fillId="55" borderId="0" xfId="275" applyNumberFormat="1" applyFont="1" applyFill="1">
      <alignment/>
      <protection/>
    </xf>
    <xf numFmtId="41" fontId="0" fillId="55" borderId="0" xfId="278" applyNumberFormat="1" applyFont="1" applyFill="1" applyBorder="1" applyAlignment="1">
      <alignment horizontal="right"/>
      <protection/>
    </xf>
    <xf numFmtId="37" fontId="0" fillId="55" borderId="0" xfId="275" applyNumberFormat="1" applyFont="1" applyFill="1">
      <alignment/>
      <protection/>
    </xf>
    <xf numFmtId="41" fontId="2" fillId="55" borderId="24" xfId="278" applyNumberFormat="1" applyFont="1" applyFill="1" applyBorder="1" applyAlignment="1">
      <alignment horizontal="center"/>
      <protection/>
    </xf>
    <xf numFmtId="41" fontId="2" fillId="55" borderId="0" xfId="278" applyNumberFormat="1" applyFont="1" applyFill="1" applyBorder="1" applyAlignment="1">
      <alignment horizontal="center"/>
      <protection/>
    </xf>
    <xf numFmtId="41" fontId="2" fillId="55" borderId="0" xfId="275" applyNumberFormat="1" applyFont="1" applyFill="1" applyBorder="1" applyAlignment="1">
      <alignment horizontal="center"/>
      <protection/>
    </xf>
    <xf numFmtId="0" fontId="0" fillId="55" borderId="0" xfId="275" applyFont="1" applyFill="1" applyBorder="1">
      <alignment/>
      <protection/>
    </xf>
    <xf numFmtId="182" fontId="2" fillId="55" borderId="24" xfId="275" applyNumberFormat="1" applyFont="1" applyFill="1" applyBorder="1">
      <alignment/>
      <protection/>
    </xf>
    <xf numFmtId="41" fontId="0" fillId="55" borderId="0" xfId="275" applyNumberFormat="1" applyFont="1" applyFill="1" applyBorder="1">
      <alignment/>
      <protection/>
    </xf>
    <xf numFmtId="180" fontId="0" fillId="55" borderId="0" xfId="278" applyNumberFormat="1" applyFont="1" applyFill="1" applyBorder="1">
      <alignment/>
      <protection/>
    </xf>
    <xf numFmtId="41" fontId="0" fillId="55" borderId="0" xfId="275" applyNumberFormat="1" applyFont="1" applyFill="1">
      <alignment/>
      <protection/>
    </xf>
    <xf numFmtId="0" fontId="0" fillId="55" borderId="0" xfId="275" applyFont="1" applyFill="1" applyBorder="1" applyAlignment="1">
      <alignment/>
      <protection/>
    </xf>
    <xf numFmtId="0" fontId="0" fillId="55" borderId="0" xfId="275" applyFont="1" applyFill="1" applyBorder="1" applyAlignment="1">
      <alignment horizontal="center"/>
      <protection/>
    </xf>
    <xf numFmtId="0" fontId="2" fillId="55" borderId="0" xfId="275" applyFont="1" applyFill="1" applyBorder="1" applyAlignment="1">
      <alignment/>
      <protection/>
    </xf>
    <xf numFmtId="41" fontId="2" fillId="55" borderId="0" xfId="275" applyNumberFormat="1" applyFont="1" applyFill="1" applyBorder="1">
      <alignment/>
      <protection/>
    </xf>
    <xf numFmtId="41" fontId="2" fillId="55" borderId="0" xfId="275" applyNumberFormat="1" applyFont="1" applyFill="1">
      <alignment/>
      <protection/>
    </xf>
    <xf numFmtId="0" fontId="36" fillId="55" borderId="0" xfId="275" applyFont="1" applyFill="1">
      <alignment/>
      <protection/>
    </xf>
    <xf numFmtId="0" fontId="10" fillId="55" borderId="0" xfId="275" applyFont="1" applyFill="1">
      <alignment/>
      <protection/>
    </xf>
    <xf numFmtId="41" fontId="36" fillId="55" borderId="0" xfId="275" applyNumberFormat="1" applyFont="1" applyFill="1">
      <alignment/>
      <protection/>
    </xf>
    <xf numFmtId="49" fontId="61" fillId="0" borderId="0" xfId="277" applyNumberFormat="1" applyFont="1" applyAlignment="1">
      <alignment horizontal="center"/>
      <protection/>
    </xf>
    <xf numFmtId="4" fontId="0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43" fontId="38" fillId="0" borderId="0" xfId="0" applyNumberFormat="1" applyFont="1" applyFill="1" applyAlignment="1">
      <alignment horizontal="center"/>
    </xf>
    <xf numFmtId="4" fontId="38" fillId="0" borderId="0" xfId="0" applyNumberFormat="1" applyFont="1" applyFill="1" applyAlignment="1">
      <alignment horizontal="center"/>
    </xf>
    <xf numFmtId="43" fontId="2" fillId="55" borderId="0" xfId="275" applyNumberFormat="1" applyFont="1" applyFill="1" applyAlignment="1">
      <alignment horizontal="center"/>
      <protection/>
    </xf>
    <xf numFmtId="43" fontId="0" fillId="55" borderId="0" xfId="275" applyNumberFormat="1" applyFont="1" applyFill="1" applyAlignment="1">
      <alignment horizontal="center"/>
      <protection/>
    </xf>
    <xf numFmtId="43" fontId="38" fillId="55" borderId="0" xfId="275" applyNumberFormat="1" applyFont="1" applyFill="1" applyAlignment="1">
      <alignment horizontal="center"/>
      <protection/>
    </xf>
    <xf numFmtId="0" fontId="2" fillId="55" borderId="21" xfId="275" applyFont="1" applyFill="1" applyBorder="1" applyAlignment="1">
      <alignment horizontal="center"/>
      <protection/>
    </xf>
    <xf numFmtId="43" fontId="2" fillId="0" borderId="0" xfId="275" applyNumberFormat="1" applyFont="1" applyFill="1" applyAlignment="1">
      <alignment horizontal="center"/>
      <protection/>
    </xf>
    <xf numFmtId="43" fontId="0" fillId="0" borderId="0" xfId="275" applyNumberFormat="1" applyFont="1" applyFill="1" applyAlignment="1">
      <alignment horizontal="center"/>
      <protection/>
    </xf>
    <xf numFmtId="43" fontId="38" fillId="0" borderId="0" xfId="275" applyNumberFormat="1" applyFont="1" applyFill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</cellXfs>
  <cellStyles count="2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ldText" xfId="58"/>
    <cellStyle name="Bool" xfId="59"/>
    <cellStyle name="Buena" xfId="60"/>
    <cellStyle name="Calculation" xfId="61"/>
    <cellStyle name="Cálculo" xfId="62"/>
    <cellStyle name="Celda de comprobación" xfId="63"/>
    <cellStyle name="Celda vinculada" xfId="64"/>
    <cellStyle name="CenterAligned" xfId="65"/>
    <cellStyle name="Check Cell" xfId="66"/>
    <cellStyle name="ColLabel" xfId="67"/>
    <cellStyle name="CommaMaxDecimals10" xfId="68"/>
    <cellStyle name="CommaMaxDecimals11" xfId="69"/>
    <cellStyle name="CommaMaxDecimals12" xfId="70"/>
    <cellStyle name="CommaMaxDecimals13" xfId="71"/>
    <cellStyle name="CommaMaxDecimals3" xfId="72"/>
    <cellStyle name="CommaMaxDecimals4" xfId="73"/>
    <cellStyle name="CommaMaxDecimals5" xfId="74"/>
    <cellStyle name="CommaMaxDecimals6" xfId="75"/>
    <cellStyle name="CommaMaxDecimals7" xfId="76"/>
    <cellStyle name="CommaMaxDecimals8" xfId="77"/>
    <cellStyle name="CommaMaxDecimals9" xfId="78"/>
    <cellStyle name="CompanyCurrencyWithSymbol" xfId="79"/>
    <cellStyle name="Date" xfId="80"/>
    <cellStyle name="DateTime" xfId="81"/>
    <cellStyle name="Encabezado 1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GrandTotal" xfId="93"/>
    <cellStyle name="GrandTotalCurrencyWithSymbol$" xfId="94"/>
    <cellStyle name="GrandTotalCurrencyWithSymbol¢" xfId="95"/>
    <cellStyle name="GrandTotalHeader" xfId="96"/>
    <cellStyle name="GroupGrandTotal" xfId="97"/>
    <cellStyle name="GroupGrandTotalBool" xfId="98"/>
    <cellStyle name="GroupGrandTotalComma" xfId="99"/>
    <cellStyle name="GroupGrandTotalCommaMaxDecimals10" xfId="100"/>
    <cellStyle name="GroupGrandTotalCommaMaxDecimals11" xfId="101"/>
    <cellStyle name="GroupGrandTotalCommaMaxDecimals12" xfId="102"/>
    <cellStyle name="GroupGrandTotalCommaMaxDecimals13" xfId="103"/>
    <cellStyle name="GroupGrandTotalCommaMaxDecimals3" xfId="104"/>
    <cellStyle name="GroupGrandTotalCommaMaxDecimals4" xfId="105"/>
    <cellStyle name="GroupGrandTotalCommaMaxDecimals5" xfId="106"/>
    <cellStyle name="GroupGrandTotalCommaMaxDecimals6" xfId="107"/>
    <cellStyle name="GroupGrandTotalCommaMaxDecimals7" xfId="108"/>
    <cellStyle name="GroupGrandTotalCommaMaxDecimals8" xfId="109"/>
    <cellStyle name="GroupGrandTotalCommaMaxDecimals9" xfId="110"/>
    <cellStyle name="GroupGrandTotalCompanyCurrencyWithSymbol" xfId="111"/>
    <cellStyle name="GroupGrandTotalCurrencyWithSymbol$" xfId="112"/>
    <cellStyle name="GroupGrandTotalCurrencyWithSymbol¢" xfId="113"/>
    <cellStyle name="GroupGrandTotalDate" xfId="114"/>
    <cellStyle name="GroupGrandTotalDateTime" xfId="115"/>
    <cellStyle name="GroupGrandTotalLeftAligned" xfId="116"/>
    <cellStyle name="GroupGrandTotalPercent" xfId="117"/>
    <cellStyle name="GroupGrandTotalPercentMaxDecimals2" xfId="118"/>
    <cellStyle name="GroupGrandTotalPercentMaxDecimals3" xfId="119"/>
    <cellStyle name="GroupGrandTotalPercentMaxDecimals4" xfId="120"/>
    <cellStyle name="GroupGrandTotalResult" xfId="121"/>
    <cellStyle name="GroupGrandTotalResultBool" xfId="122"/>
    <cellStyle name="GroupGrandTotalResultComma" xfId="123"/>
    <cellStyle name="GroupGrandTotalResultCommaMaxDecimals10" xfId="124"/>
    <cellStyle name="GroupGrandTotalResultCommaMaxDecimals11" xfId="125"/>
    <cellStyle name="GroupGrandTotalResultCommaMaxDecimals12" xfId="126"/>
    <cellStyle name="GroupGrandTotalResultCommaMaxDecimals13" xfId="127"/>
    <cellStyle name="GroupGrandTotalResultCommaMaxDecimals3" xfId="128"/>
    <cellStyle name="GroupGrandTotalResultCommaMaxDecimals4" xfId="129"/>
    <cellStyle name="GroupGrandTotalResultCommaMaxDecimals5" xfId="130"/>
    <cellStyle name="GroupGrandTotalResultCommaMaxDecimals6" xfId="131"/>
    <cellStyle name="GroupGrandTotalResultCommaMaxDecimals7" xfId="132"/>
    <cellStyle name="GroupGrandTotalResultCommaMaxDecimals8" xfId="133"/>
    <cellStyle name="GroupGrandTotalResultCommaMaxDecimals9" xfId="134"/>
    <cellStyle name="GroupGrandTotalResultCompanyCurrencyWithSymbol" xfId="135"/>
    <cellStyle name="GroupGrandTotalResultCurrencyWithSymbol$" xfId="136"/>
    <cellStyle name="GroupGrandTotalResultCurrencyWithSymbol¢" xfId="137"/>
    <cellStyle name="GroupGrandTotalResultDate" xfId="138"/>
    <cellStyle name="GroupGrandTotalResultDateTime" xfId="139"/>
    <cellStyle name="GroupGrandTotalResultLeftAligned" xfId="140"/>
    <cellStyle name="GroupGrandTotalResultPercent" xfId="141"/>
    <cellStyle name="GroupGrandTotalResultPercentMaxDecimals2" xfId="142"/>
    <cellStyle name="GroupGrandTotalResultPercentMaxDecimals3" xfId="143"/>
    <cellStyle name="GroupGrandTotalResultPercentMaxDecimals4" xfId="144"/>
    <cellStyle name="GroupGrandTotalResultRowLabel" xfId="145"/>
    <cellStyle name="GroupGrandTotalResultStyle_16100147" xfId="146"/>
    <cellStyle name="GroupGrandTotalResultText" xfId="147"/>
    <cellStyle name="GroupGrandTotalRowLabel" xfId="148"/>
    <cellStyle name="GroupGrandTotalStyle_16100147" xfId="149"/>
    <cellStyle name="GroupGrandTotalText" xfId="150"/>
    <cellStyle name="GroupSubTotal" xfId="151"/>
    <cellStyle name="GroupSubTotalBool" xfId="152"/>
    <cellStyle name="GroupSubTotalComma" xfId="153"/>
    <cellStyle name="GroupSubTotalCommaMaxDecimals10" xfId="154"/>
    <cellStyle name="GroupSubTotalCommaMaxDecimals11" xfId="155"/>
    <cellStyle name="GroupSubTotalCommaMaxDecimals12" xfId="156"/>
    <cellStyle name="GroupSubTotalCommaMaxDecimals13" xfId="157"/>
    <cellStyle name="GroupSubTotalCommaMaxDecimals3" xfId="158"/>
    <cellStyle name="GroupSubTotalCommaMaxDecimals4" xfId="159"/>
    <cellStyle name="GroupSubTotalCommaMaxDecimals5" xfId="160"/>
    <cellStyle name="GroupSubTotalCommaMaxDecimals6" xfId="161"/>
    <cellStyle name="GroupSubTotalCommaMaxDecimals7" xfId="162"/>
    <cellStyle name="GroupSubTotalCommaMaxDecimals8" xfId="163"/>
    <cellStyle name="GroupSubTotalCommaMaxDecimals9" xfId="164"/>
    <cellStyle name="GroupSubTotalCompanyCurrencyWithSymbol" xfId="165"/>
    <cellStyle name="GroupSubTotalCurrencyWithSymbol$" xfId="166"/>
    <cellStyle name="GroupSubTotalCurrencyWithSymbol¢" xfId="167"/>
    <cellStyle name="GroupSubTotalDate" xfId="168"/>
    <cellStyle name="GroupSubTotalDateTime" xfId="169"/>
    <cellStyle name="GroupSubTotalLeftAligned" xfId="170"/>
    <cellStyle name="GroupSubTotalPercent" xfId="171"/>
    <cellStyle name="GroupSubTotalPercentMaxDecimals2" xfId="172"/>
    <cellStyle name="GroupSubTotalPercentMaxDecimals3" xfId="173"/>
    <cellStyle name="GroupSubTotalPercentMaxDecimals4" xfId="174"/>
    <cellStyle name="GroupSubTotalResult" xfId="175"/>
    <cellStyle name="GroupSubTotalResultBool" xfId="176"/>
    <cellStyle name="GroupSubTotalResultComma" xfId="177"/>
    <cellStyle name="GroupSubTotalResultCommaMaxDecimals10" xfId="178"/>
    <cellStyle name="GroupSubTotalResultCommaMaxDecimals11" xfId="179"/>
    <cellStyle name="GroupSubTotalResultCommaMaxDecimals12" xfId="180"/>
    <cellStyle name="GroupSubTotalResultCommaMaxDecimals13" xfId="181"/>
    <cellStyle name="GroupSubTotalResultCommaMaxDecimals3" xfId="182"/>
    <cellStyle name="GroupSubTotalResultCommaMaxDecimals4" xfId="183"/>
    <cellStyle name="GroupSubTotalResultCommaMaxDecimals5" xfId="184"/>
    <cellStyle name="GroupSubTotalResultCommaMaxDecimals6" xfId="185"/>
    <cellStyle name="GroupSubTotalResultCommaMaxDecimals7" xfId="186"/>
    <cellStyle name="GroupSubTotalResultCommaMaxDecimals8" xfId="187"/>
    <cellStyle name="GroupSubTotalResultCommaMaxDecimals9" xfId="188"/>
    <cellStyle name="GroupSubTotalResultCompanyCurrencyWithSymbol" xfId="189"/>
    <cellStyle name="GroupSubTotalResultCurrencyWithSymbol$" xfId="190"/>
    <cellStyle name="GroupSubTotalResultCurrencyWithSymbol¢" xfId="191"/>
    <cellStyle name="GroupSubTotalResultDate" xfId="192"/>
    <cellStyle name="GroupSubTotalResultDateTime" xfId="193"/>
    <cellStyle name="GroupSubTotalResultLeftAligned" xfId="194"/>
    <cellStyle name="GroupSubTotalResultPercent" xfId="195"/>
    <cellStyle name="GroupSubTotalResultPercentMaxDecimals2" xfId="196"/>
    <cellStyle name="GroupSubTotalResultPercentMaxDecimals3" xfId="197"/>
    <cellStyle name="GroupSubTotalResultPercentMaxDecimals4" xfId="198"/>
    <cellStyle name="GroupSubTotalResultRowLabel" xfId="199"/>
    <cellStyle name="GroupSubTotalResultStyle_16100147" xfId="200"/>
    <cellStyle name="GroupSubTotalResultText" xfId="201"/>
    <cellStyle name="GroupSubTotalRowLabel" xfId="202"/>
    <cellStyle name="GroupSubTotalStyle_16100147" xfId="203"/>
    <cellStyle name="GroupSubTotalText" xfId="204"/>
    <cellStyle name="GroupTotal" xfId="205"/>
    <cellStyle name="GroupTotalBool" xfId="206"/>
    <cellStyle name="GroupTotalComma" xfId="207"/>
    <cellStyle name="GroupTotalCommaMaxDecimals10" xfId="208"/>
    <cellStyle name="GroupTotalCommaMaxDecimals11" xfId="209"/>
    <cellStyle name="GroupTotalCommaMaxDecimals12" xfId="210"/>
    <cellStyle name="GroupTotalCommaMaxDecimals13" xfId="211"/>
    <cellStyle name="GroupTotalCommaMaxDecimals3" xfId="212"/>
    <cellStyle name="GroupTotalCommaMaxDecimals4" xfId="213"/>
    <cellStyle name="GroupTotalCommaMaxDecimals5" xfId="214"/>
    <cellStyle name="GroupTotalCommaMaxDecimals6" xfId="215"/>
    <cellStyle name="GroupTotalCommaMaxDecimals7" xfId="216"/>
    <cellStyle name="GroupTotalCommaMaxDecimals8" xfId="217"/>
    <cellStyle name="GroupTotalCommaMaxDecimals9" xfId="218"/>
    <cellStyle name="GroupTotalCompanyCurrencyWithSymbol" xfId="219"/>
    <cellStyle name="GroupTotalCurrencyWithSymbol$" xfId="220"/>
    <cellStyle name="GroupTotalCurrencyWithSymbol¢" xfId="221"/>
    <cellStyle name="GroupTotalDate" xfId="222"/>
    <cellStyle name="GroupTotalDateTime" xfId="223"/>
    <cellStyle name="GroupTotalLeftAligned" xfId="224"/>
    <cellStyle name="GroupTotalPercent" xfId="225"/>
    <cellStyle name="GroupTotalPercentMaxDecimals2" xfId="226"/>
    <cellStyle name="GroupTotalPercentMaxDecimals3" xfId="227"/>
    <cellStyle name="GroupTotalPercentMaxDecimals4" xfId="228"/>
    <cellStyle name="GroupTotalResult" xfId="229"/>
    <cellStyle name="GroupTotalResultBool" xfId="230"/>
    <cellStyle name="GroupTotalResultComma" xfId="231"/>
    <cellStyle name="GroupTotalResultCommaMaxDecimals10" xfId="232"/>
    <cellStyle name="GroupTotalResultCommaMaxDecimals11" xfId="233"/>
    <cellStyle name="GroupTotalResultCommaMaxDecimals12" xfId="234"/>
    <cellStyle name="GroupTotalResultCommaMaxDecimals13" xfId="235"/>
    <cellStyle name="GroupTotalResultCommaMaxDecimals3" xfId="236"/>
    <cellStyle name="GroupTotalResultCommaMaxDecimals4" xfId="237"/>
    <cellStyle name="GroupTotalResultCommaMaxDecimals5" xfId="238"/>
    <cellStyle name="GroupTotalResultCommaMaxDecimals6" xfId="239"/>
    <cellStyle name="GroupTotalResultCommaMaxDecimals7" xfId="240"/>
    <cellStyle name="GroupTotalResultCommaMaxDecimals8" xfId="241"/>
    <cellStyle name="GroupTotalResultCommaMaxDecimals9" xfId="242"/>
    <cellStyle name="GroupTotalResultCompanyCurrencyWithSymbol" xfId="243"/>
    <cellStyle name="GroupTotalResultCurrencyWithSymbol$" xfId="244"/>
    <cellStyle name="GroupTotalResultCurrencyWithSymbol¢" xfId="245"/>
    <cellStyle name="GroupTotalResultDate" xfId="246"/>
    <cellStyle name="GroupTotalResultDateTime" xfId="247"/>
    <cellStyle name="GroupTotalResultLeftAligned" xfId="248"/>
    <cellStyle name="GroupTotalResultPercent" xfId="249"/>
    <cellStyle name="GroupTotalResultPercentMaxDecimals2" xfId="250"/>
    <cellStyle name="GroupTotalResultPercentMaxDecimals3" xfId="251"/>
    <cellStyle name="GroupTotalResultPercentMaxDecimals4" xfId="252"/>
    <cellStyle name="GroupTotalResultRowLabel" xfId="253"/>
    <cellStyle name="GroupTotalResultStyle_16100147" xfId="254"/>
    <cellStyle name="GroupTotalResultText" xfId="255"/>
    <cellStyle name="GroupTotalRowLabel" xfId="256"/>
    <cellStyle name="GroupTotalStyle_16100147" xfId="257"/>
    <cellStyle name="GroupTotalText" xfId="258"/>
    <cellStyle name="Heading 1" xfId="259"/>
    <cellStyle name="Heading 2" xfId="260"/>
    <cellStyle name="Heading 3" xfId="261"/>
    <cellStyle name="Heading 4" xfId="262"/>
    <cellStyle name="Hyperlink" xfId="263"/>
    <cellStyle name="Followed Hyperlink" xfId="264"/>
    <cellStyle name="Incorrecto" xfId="265"/>
    <cellStyle name="Input" xfId="266"/>
    <cellStyle name="LeftAligned" xfId="267"/>
    <cellStyle name="Linked Cell" xfId="268"/>
    <cellStyle name="Comma" xfId="269"/>
    <cellStyle name="Comma [0]" xfId="270"/>
    <cellStyle name="Millares 2" xfId="271"/>
    <cellStyle name="Currency" xfId="272"/>
    <cellStyle name="Currency [0]" xfId="273"/>
    <cellStyle name="Neutral" xfId="274"/>
    <cellStyle name="Normal 2" xfId="275"/>
    <cellStyle name="Normal 2 2" xfId="276"/>
    <cellStyle name="Normal 3" xfId="277"/>
    <cellStyle name="Normal_BANCENTRO 2000-FE26-02-01" xfId="278"/>
    <cellStyle name="Notas" xfId="279"/>
    <cellStyle name="Note" xfId="280"/>
    <cellStyle name="Output" xfId="281"/>
    <cellStyle name="PercentMaxDecimals2" xfId="282"/>
    <cellStyle name="PercentMaxDecimals3" xfId="283"/>
    <cellStyle name="PercentMaxDecimals4" xfId="284"/>
    <cellStyle name="Percent" xfId="285"/>
    <cellStyle name="Porcentual 2" xfId="286"/>
    <cellStyle name="ReportData" xfId="287"/>
    <cellStyle name="ReportDataCurrencyWithSymbol$" xfId="288"/>
    <cellStyle name="ReportDataCurrencyWithSymbol¢" xfId="289"/>
    <cellStyle name="ReportHeader_CompanyName" xfId="290"/>
    <cellStyle name="RowLabel" xfId="291"/>
    <cellStyle name="Salida" xfId="292"/>
    <cellStyle name="Style_10683599" xfId="293"/>
    <cellStyle name="SubTotal" xfId="294"/>
    <cellStyle name="SubTotalCurrencyWithSymbol$" xfId="295"/>
    <cellStyle name="SubTotalCurrencyWithSymbol¢" xfId="296"/>
    <cellStyle name="SubTotalHeader" xfId="297"/>
    <cellStyle name="Text" xfId="298"/>
    <cellStyle name="Texto de advertencia" xfId="299"/>
    <cellStyle name="Texto explicativo" xfId="300"/>
    <cellStyle name="Title" xfId="301"/>
    <cellStyle name="Título" xfId="302"/>
    <cellStyle name="Título 2" xfId="303"/>
    <cellStyle name="Título 3" xfId="304"/>
    <cellStyle name="Total" xfId="305"/>
    <cellStyle name="TotalCurrencyWithSymbol$" xfId="306"/>
    <cellStyle name="TotalCurrencyWithSymbol¢" xfId="307"/>
    <cellStyle name="TotalHeader" xfId="308"/>
    <cellStyle name="Warning Text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8</xdr:col>
      <xdr:colOff>476250</xdr:colOff>
      <xdr:row>54</xdr:row>
      <xdr:rowOff>19050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15325"/>
          <a:ext cx="544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40</xdr:row>
      <xdr:rowOff>19050</xdr:rowOff>
    </xdr:from>
    <xdr:to>
      <xdr:col>6</xdr:col>
      <xdr:colOff>895350</xdr:colOff>
      <xdr:row>43</xdr:row>
      <xdr:rowOff>38100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734175"/>
          <a:ext cx="544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44</xdr:row>
      <xdr:rowOff>76200</xdr:rowOff>
    </xdr:from>
    <xdr:to>
      <xdr:col>5</xdr:col>
      <xdr:colOff>666750</xdr:colOff>
      <xdr:row>47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7258050"/>
          <a:ext cx="5448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J12"/>
  <sheetViews>
    <sheetView zoomScalePageLayoutView="0" workbookViewId="0" topLeftCell="A1">
      <selection activeCell="E16" sqref="A1:F16"/>
    </sheetView>
  </sheetViews>
  <sheetFormatPr defaultColWidth="11.421875" defaultRowHeight="12.75"/>
  <cols>
    <col min="1" max="1" width="13.421875" style="12" customWidth="1"/>
    <col min="2" max="16384" width="11.421875" style="12" customWidth="1"/>
  </cols>
  <sheetData>
    <row r="1" spans="1:6" ht="16.5">
      <c r="A1" s="154" t="s">
        <v>154</v>
      </c>
      <c r="B1" s="154"/>
      <c r="C1" s="154"/>
      <c r="D1" s="154"/>
      <c r="E1" s="154"/>
      <c r="F1" s="154"/>
    </row>
    <row r="2" spans="1:6" ht="12.75">
      <c r="A2" s="152"/>
      <c r="B2" s="152"/>
      <c r="C2" s="152"/>
      <c r="D2" s="152"/>
      <c r="E2" s="152"/>
      <c r="F2" s="152"/>
    </row>
    <row r="3" spans="1:6" ht="15.75">
      <c r="A3" s="153" t="s">
        <v>131</v>
      </c>
      <c r="B3" s="153"/>
      <c r="C3" s="153"/>
      <c r="D3" s="153"/>
      <c r="E3" s="153"/>
      <c r="F3" s="153"/>
    </row>
    <row r="4" spans="1:6" ht="15.75">
      <c r="A4" s="153" t="s">
        <v>132</v>
      </c>
      <c r="B4" s="153"/>
      <c r="C4" s="153"/>
      <c r="D4" s="153"/>
      <c r="E4" s="153"/>
      <c r="F4" s="153"/>
    </row>
    <row r="5" spans="1:6" ht="12.75">
      <c r="A5" s="43"/>
      <c r="B5" s="43"/>
      <c r="C5" s="43"/>
      <c r="D5" s="43"/>
      <c r="E5" s="43"/>
      <c r="F5" s="43"/>
    </row>
    <row r="6" spans="1:6" ht="12.75">
      <c r="A6" s="152"/>
      <c r="B6" s="152"/>
      <c r="C6" s="152"/>
      <c r="D6" s="152"/>
      <c r="E6" s="152"/>
      <c r="F6" s="152"/>
    </row>
    <row r="7" spans="1:6" ht="15.75">
      <c r="A7" s="153" t="s">
        <v>130</v>
      </c>
      <c r="B7" s="153"/>
      <c r="C7" s="153"/>
      <c r="D7" s="153"/>
      <c r="E7" s="153"/>
      <c r="F7" s="153"/>
    </row>
    <row r="9" spans="1:6" ht="15.75">
      <c r="A9" s="153" t="s">
        <v>158</v>
      </c>
      <c r="B9" s="153"/>
      <c r="C9" s="153"/>
      <c r="D9" s="153"/>
      <c r="E9" s="153"/>
      <c r="F9" s="153"/>
    </row>
    <row r="11" spans="1:6" ht="12.75">
      <c r="A11" s="152" t="s">
        <v>159</v>
      </c>
      <c r="B11" s="152"/>
      <c r="C11" s="152"/>
      <c r="D11" s="152"/>
      <c r="E11" s="152"/>
      <c r="F11" s="152"/>
    </row>
    <row r="12" ht="12.75">
      <c r="J12" s="42"/>
    </row>
  </sheetData>
  <sheetProtection/>
  <mergeCells count="8">
    <mergeCell ref="A11:F11"/>
    <mergeCell ref="A9:F9"/>
    <mergeCell ref="A1:F1"/>
    <mergeCell ref="A2:F2"/>
    <mergeCell ref="A6:F6"/>
    <mergeCell ref="A7:F7"/>
    <mergeCell ref="A3:F3"/>
    <mergeCell ref="A4:F4"/>
  </mergeCells>
  <printOptions horizontalCentered="1" verticalCentered="1"/>
  <pageMargins left="0.1968503937007874" right="0" top="0.984251968503937" bottom="2.362204724409449" header="0" footer="0"/>
  <pageSetup fitToHeight="1" fitToWidth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.8515625" style="0" customWidth="1"/>
    <col min="2" max="2" width="3.00390625" style="0" customWidth="1"/>
    <col min="3" max="3" width="27.28125" style="0" customWidth="1"/>
    <col min="4" max="4" width="11.421875" style="0" customWidth="1"/>
    <col min="5" max="6" width="11.421875" style="2" customWidth="1"/>
  </cols>
  <sheetData>
    <row r="1" spans="1:6" ht="18.75">
      <c r="A1" s="168" t="s">
        <v>3</v>
      </c>
      <c r="B1" s="168"/>
      <c r="C1" s="168"/>
      <c r="D1" s="168"/>
      <c r="E1" s="168"/>
      <c r="F1" s="168"/>
    </row>
    <row r="2" spans="1:6" ht="12.75">
      <c r="A2" s="169" t="s">
        <v>2</v>
      </c>
      <c r="B2" s="169"/>
      <c r="C2" s="169"/>
      <c r="D2" s="169"/>
      <c r="E2" s="169"/>
      <c r="F2" s="169"/>
    </row>
    <row r="3" spans="1:6" ht="12.75">
      <c r="A3" s="169" t="e">
        <f>+'BAL. SITUACION'!#REF!</f>
        <v>#REF!</v>
      </c>
      <c r="B3" s="169"/>
      <c r="C3" s="169"/>
      <c r="D3" s="169"/>
      <c r="E3" s="169"/>
      <c r="F3" s="169"/>
    </row>
    <row r="4" ht="12.75">
      <c r="D4" s="2"/>
    </row>
    <row r="5" spans="1:6" ht="12.75">
      <c r="A5" s="170" t="s">
        <v>6</v>
      </c>
      <c r="B5" s="170"/>
      <c r="C5" s="170"/>
      <c r="D5" s="2"/>
      <c r="F5" s="7" t="s">
        <v>7</v>
      </c>
    </row>
    <row r="7" spans="1:6" ht="12.75">
      <c r="A7" t="s">
        <v>13</v>
      </c>
      <c r="F7" s="2">
        <f>SUM(E7:E9)</f>
        <v>0</v>
      </c>
    </row>
    <row r="8" spans="2:5" ht="12.75">
      <c r="B8" s="1">
        <v>1</v>
      </c>
      <c r="C8" t="s">
        <v>18</v>
      </c>
      <c r="E8" s="2">
        <v>0</v>
      </c>
    </row>
    <row r="9" spans="2:5" ht="12.75">
      <c r="B9" s="1">
        <v>2</v>
      </c>
      <c r="C9" t="s">
        <v>19</v>
      </c>
      <c r="E9" s="3">
        <v>0</v>
      </c>
    </row>
    <row r="11" ht="12.75">
      <c r="F11" s="4"/>
    </row>
    <row r="12" spans="1:6" ht="13.5" thickBot="1">
      <c r="A12" t="s">
        <v>8</v>
      </c>
      <c r="F12" s="5">
        <f>SUM(F7:F11)</f>
        <v>0</v>
      </c>
    </row>
    <row r="13" ht="13.5" thickTop="1"/>
    <row r="14" spans="1:2" ht="12.75">
      <c r="A14" t="s">
        <v>14</v>
      </c>
      <c r="B14" t="s">
        <v>17</v>
      </c>
    </row>
    <row r="15" spans="1:2" ht="12.75">
      <c r="A15" t="s">
        <v>15</v>
      </c>
      <c r="B15" t="s">
        <v>16</v>
      </c>
    </row>
  </sheetData>
  <sheetProtection/>
  <mergeCells count="4">
    <mergeCell ref="A1:F1"/>
    <mergeCell ref="A2:F2"/>
    <mergeCell ref="A3:F3"/>
    <mergeCell ref="A5:C5"/>
  </mergeCells>
  <printOptions horizontalCentered="1"/>
  <pageMargins left="0.1968503937007874" right="0" top="0.984251968503937" bottom="0.984251968503937" header="0" footer="0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G31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2.28125" style="0" customWidth="1"/>
    <col min="2" max="2" width="31.28125" style="0" customWidth="1"/>
    <col min="3" max="3" width="0.5625" style="0" customWidth="1"/>
    <col min="4" max="4" width="14.00390625" style="2" bestFit="1" customWidth="1"/>
    <col min="5" max="5" width="0.42578125" style="2" customWidth="1"/>
    <col min="6" max="6" width="15.57421875" style="2" bestFit="1" customWidth="1"/>
  </cols>
  <sheetData>
    <row r="1" spans="1:6" ht="16.5">
      <c r="A1" s="154" t="s">
        <v>3</v>
      </c>
      <c r="B1" s="154"/>
      <c r="C1" s="154"/>
      <c r="D1" s="154"/>
      <c r="E1" s="154"/>
      <c r="F1" s="154"/>
    </row>
    <row r="2" spans="1:6" ht="14.25">
      <c r="A2" s="166" t="s">
        <v>27</v>
      </c>
      <c r="B2" s="166"/>
      <c r="C2" s="166"/>
      <c r="D2" s="166"/>
      <c r="E2" s="166"/>
      <c r="F2" s="166"/>
    </row>
    <row r="3" spans="1:6" ht="14.25">
      <c r="A3" s="166" t="str">
        <f>+PRESENTACION!A9</f>
        <v>Al 30 de Junio de 2015</v>
      </c>
      <c r="B3" s="166"/>
      <c r="C3" s="166"/>
      <c r="D3" s="166"/>
      <c r="E3" s="166"/>
      <c r="F3" s="166"/>
    </row>
    <row r="4" spans="1:6" ht="15">
      <c r="A4" s="20"/>
      <c r="B4" s="20"/>
      <c r="C4" s="20"/>
      <c r="D4" s="20"/>
      <c r="E4" s="20"/>
      <c r="F4" s="20"/>
    </row>
    <row r="5" spans="1:6" ht="15">
      <c r="A5" s="15"/>
      <c r="B5" s="15"/>
      <c r="C5" s="15"/>
      <c r="D5" s="14"/>
      <c r="E5" s="14"/>
      <c r="F5" s="14"/>
    </row>
    <row r="6" spans="1:6" ht="15">
      <c r="A6" s="167" t="s">
        <v>6</v>
      </c>
      <c r="B6" s="167"/>
      <c r="C6" s="167"/>
      <c r="D6" s="14"/>
      <c r="E6" s="14"/>
      <c r="F6" s="22" t="s">
        <v>7</v>
      </c>
    </row>
    <row r="8" spans="1:6" ht="15">
      <c r="A8" s="15" t="s">
        <v>20</v>
      </c>
      <c r="B8" s="15"/>
      <c r="C8" s="15"/>
      <c r="D8" s="15"/>
      <c r="E8" s="15"/>
      <c r="F8" s="18">
        <f>SUM(D8:D10)</f>
        <v>0</v>
      </c>
    </row>
    <row r="9" spans="1:5" ht="15">
      <c r="A9" s="15"/>
      <c r="B9" s="15" t="s">
        <v>21</v>
      </c>
      <c r="C9" s="15"/>
      <c r="D9" s="18">
        <v>0</v>
      </c>
      <c r="E9" s="15"/>
    </row>
    <row r="10" spans="1:6" ht="15">
      <c r="A10" s="15"/>
      <c r="B10" s="15" t="s">
        <v>22</v>
      </c>
      <c r="C10" s="15"/>
      <c r="D10" s="27">
        <v>0</v>
      </c>
      <c r="E10" s="15"/>
      <c r="F10" s="6"/>
    </row>
    <row r="11" spans="1:6" ht="15">
      <c r="A11" s="15"/>
      <c r="B11" s="15"/>
      <c r="C11" s="15"/>
      <c r="D11" s="18"/>
      <c r="E11" s="15"/>
      <c r="F11" s="6"/>
    </row>
    <row r="12" spans="1:6" s="9" customFormat="1" ht="15.75" customHeight="1" thickBot="1">
      <c r="A12" s="24" t="s">
        <v>8</v>
      </c>
      <c r="B12" s="24"/>
      <c r="C12" s="24"/>
      <c r="D12" s="28"/>
      <c r="E12" s="24"/>
      <c r="F12" s="26">
        <f>SUM(F8:F11)</f>
        <v>0</v>
      </c>
    </row>
    <row r="13" spans="1:5" ht="15.75" thickTop="1">
      <c r="A13" s="15"/>
      <c r="B13" s="15"/>
      <c r="C13" s="15"/>
      <c r="D13" s="18"/>
      <c r="E13" s="15"/>
    </row>
    <row r="14" spans="1:5" ht="15">
      <c r="A14" s="15"/>
      <c r="B14" s="15"/>
      <c r="C14" s="15"/>
      <c r="D14" s="18"/>
      <c r="E14" s="15"/>
    </row>
    <row r="15" spans="1:5" ht="15">
      <c r="A15" s="15"/>
      <c r="B15" s="15"/>
      <c r="C15" s="15"/>
      <c r="D15" s="18"/>
      <c r="E15" s="15"/>
    </row>
    <row r="16" spans="1:5" ht="15">
      <c r="A16" s="15"/>
      <c r="B16" s="15"/>
      <c r="C16" s="15"/>
      <c r="D16" s="18"/>
      <c r="E16" s="15"/>
    </row>
    <row r="17" spans="1:5" ht="15">
      <c r="A17" s="15"/>
      <c r="B17" s="15"/>
      <c r="C17" s="15"/>
      <c r="D17" s="18"/>
      <c r="E17" s="15"/>
    </row>
    <row r="18" spans="1:5" ht="15">
      <c r="A18" s="15"/>
      <c r="B18" s="33" t="s">
        <v>44</v>
      </c>
      <c r="C18" s="15"/>
      <c r="D18" s="18"/>
      <c r="E18" s="15"/>
    </row>
    <row r="19" spans="1:5" ht="15">
      <c r="A19" s="15"/>
      <c r="B19" s="15"/>
      <c r="C19" s="15"/>
      <c r="D19" s="18"/>
      <c r="E19" s="15"/>
    </row>
    <row r="20" spans="1:5" ht="15">
      <c r="A20" s="15"/>
      <c r="B20" s="15"/>
      <c r="C20" s="15"/>
      <c r="D20" s="18"/>
      <c r="E20" s="15"/>
    </row>
    <row r="21" spans="1:5" ht="15">
      <c r="A21" s="15"/>
      <c r="B21" s="15"/>
      <c r="C21" s="15"/>
      <c r="D21" s="18"/>
      <c r="E21" s="15"/>
    </row>
    <row r="22" spans="1:5" ht="15">
      <c r="A22" s="15"/>
      <c r="B22" s="15"/>
      <c r="C22" s="15"/>
      <c r="D22" s="18"/>
      <c r="E22" s="15"/>
    </row>
    <row r="23" spans="1:5" ht="15">
      <c r="A23" s="15"/>
      <c r="B23" s="15"/>
      <c r="C23" s="15"/>
      <c r="D23" s="18"/>
      <c r="E23" s="15"/>
    </row>
    <row r="24" spans="1:5" ht="15">
      <c r="A24" s="15"/>
      <c r="B24" s="15"/>
      <c r="C24" s="15"/>
      <c r="D24" s="18"/>
      <c r="E24" s="15"/>
    </row>
    <row r="25" spans="1:7" ht="15">
      <c r="A25" s="15"/>
      <c r="B25" s="15"/>
      <c r="C25" s="15"/>
      <c r="D25" s="18"/>
      <c r="E25" s="15"/>
      <c r="G25" s="10"/>
    </row>
    <row r="26" spans="1:5" ht="15">
      <c r="A26" s="15"/>
      <c r="B26" s="15"/>
      <c r="C26" s="15"/>
      <c r="D26" s="18"/>
      <c r="E26" s="15"/>
    </row>
    <row r="27" spans="1:5" ht="15">
      <c r="A27" s="15"/>
      <c r="B27" s="15"/>
      <c r="C27" s="15"/>
      <c r="D27" s="18"/>
      <c r="E27" s="15"/>
    </row>
    <row r="28" spans="1:5" ht="15">
      <c r="A28" s="15"/>
      <c r="B28" s="15"/>
      <c r="C28" s="15"/>
      <c r="D28" s="15"/>
      <c r="E28" s="15"/>
    </row>
    <row r="29" spans="1:5" ht="15">
      <c r="A29" s="15"/>
      <c r="B29" s="15"/>
      <c r="C29" s="15"/>
      <c r="D29" s="15"/>
      <c r="E29" s="15"/>
    </row>
    <row r="30" spans="1:5" ht="15">
      <c r="A30" s="15"/>
      <c r="B30" s="15"/>
      <c r="C30" s="15"/>
      <c r="D30" s="15"/>
      <c r="E30" s="15"/>
    </row>
    <row r="31" spans="1:5" ht="15">
      <c r="A31" s="15"/>
      <c r="B31" s="15"/>
      <c r="C31" s="15"/>
      <c r="D31" s="15"/>
      <c r="E31" s="15"/>
    </row>
  </sheetData>
  <sheetProtection/>
  <mergeCells count="4">
    <mergeCell ref="A1:F1"/>
    <mergeCell ref="A2:F2"/>
    <mergeCell ref="A3:F3"/>
    <mergeCell ref="A6:C6"/>
  </mergeCells>
  <printOptions/>
  <pageMargins left="1.29" right="0" top="0.984251968503937" bottom="0.984251968503937" header="0" footer="0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26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.57421875" style="0" customWidth="1"/>
    <col min="2" max="2" width="52.421875" style="0" customWidth="1"/>
    <col min="3" max="3" width="0.71875" style="0" customWidth="1"/>
    <col min="4" max="4" width="15.00390625" style="2" bestFit="1" customWidth="1"/>
    <col min="5" max="5" width="0.5625" style="2" customWidth="1"/>
    <col min="6" max="6" width="16.8515625" style="2" bestFit="1" customWidth="1"/>
  </cols>
  <sheetData>
    <row r="1" spans="1:6" ht="16.5">
      <c r="A1" s="154" t="s">
        <v>3</v>
      </c>
      <c r="B1" s="154"/>
      <c r="C1" s="154"/>
      <c r="D1" s="154"/>
      <c r="E1" s="154"/>
      <c r="F1" s="154"/>
    </row>
    <row r="2" spans="1:6" ht="14.25">
      <c r="A2" s="166" t="s">
        <v>31</v>
      </c>
      <c r="B2" s="166"/>
      <c r="C2" s="166"/>
      <c r="D2" s="166"/>
      <c r="E2" s="166"/>
      <c r="F2" s="166"/>
    </row>
    <row r="3" spans="1:6" ht="14.25">
      <c r="A3" s="166" t="str">
        <f>+PRESENTACION!A9</f>
        <v>Al 30 de Junio de 2015</v>
      </c>
      <c r="B3" s="166"/>
      <c r="C3" s="166"/>
      <c r="D3" s="166"/>
      <c r="E3" s="166"/>
      <c r="F3" s="166"/>
    </row>
    <row r="4" spans="1:6" ht="15">
      <c r="A4" s="20"/>
      <c r="B4" s="20"/>
      <c r="C4" s="20"/>
      <c r="D4" s="20"/>
      <c r="E4" s="20"/>
      <c r="F4" s="20"/>
    </row>
    <row r="5" spans="1:6" ht="15">
      <c r="A5" s="15"/>
      <c r="B5" s="15"/>
      <c r="C5" s="15"/>
      <c r="D5" s="14"/>
      <c r="E5" s="14"/>
      <c r="F5" s="14"/>
    </row>
    <row r="6" spans="1:6" ht="15">
      <c r="A6" s="167" t="s">
        <v>6</v>
      </c>
      <c r="B6" s="167"/>
      <c r="C6" s="167"/>
      <c r="D6" s="14"/>
      <c r="E6" s="14"/>
      <c r="F6" s="22" t="s">
        <v>7</v>
      </c>
    </row>
    <row r="7" spans="1:6" ht="15">
      <c r="A7" s="15"/>
      <c r="B7" s="15"/>
      <c r="C7" s="15"/>
      <c r="D7" s="15"/>
      <c r="E7" s="15"/>
      <c r="F7" s="29"/>
    </row>
    <row r="8" spans="1:6" ht="15">
      <c r="A8" s="15" t="s">
        <v>23</v>
      </c>
      <c r="B8" s="15"/>
      <c r="C8" s="15"/>
      <c r="D8" s="18"/>
      <c r="E8" s="18"/>
      <c r="F8" s="18">
        <f>SUM(D8:D10)</f>
        <v>0</v>
      </c>
    </row>
    <row r="9" spans="1:6" ht="15">
      <c r="A9" s="15"/>
      <c r="B9" s="15" t="s">
        <v>33</v>
      </c>
      <c r="C9" s="15"/>
      <c r="D9" s="18">
        <v>0</v>
      </c>
      <c r="E9" s="18"/>
      <c r="F9" s="18"/>
    </row>
    <row r="10" spans="1:6" ht="15">
      <c r="A10" s="15"/>
      <c r="B10" s="15" t="s">
        <v>24</v>
      </c>
      <c r="C10" s="15"/>
      <c r="D10" s="30">
        <v>0</v>
      </c>
      <c r="E10" s="15"/>
      <c r="F10" s="6"/>
    </row>
    <row r="11" spans="1:6" ht="15">
      <c r="A11" s="15"/>
      <c r="B11" s="15"/>
      <c r="C11" s="15"/>
      <c r="D11" s="15"/>
      <c r="E11" s="15"/>
      <c r="F11" s="6"/>
    </row>
    <row r="12" spans="1:6" s="9" customFormat="1" ht="16.5" customHeight="1" thickBot="1">
      <c r="A12" s="24" t="s">
        <v>8</v>
      </c>
      <c r="B12" s="24"/>
      <c r="C12" s="24"/>
      <c r="D12" s="24"/>
      <c r="E12" s="24"/>
      <c r="F12" s="26">
        <f>SUM(F8:F11)</f>
        <v>0</v>
      </c>
    </row>
    <row r="13" spans="1:5" ht="15.75" thickTop="1">
      <c r="A13" s="15"/>
      <c r="B13" s="15"/>
      <c r="C13" s="15"/>
      <c r="D13" s="15"/>
      <c r="E13" s="15"/>
    </row>
    <row r="14" spans="1:5" ht="15">
      <c r="A14" s="15"/>
      <c r="B14" s="15"/>
      <c r="C14" s="15"/>
      <c r="D14" s="15"/>
      <c r="E14" s="15"/>
    </row>
    <row r="15" spans="1:5" ht="15">
      <c r="A15" s="15"/>
      <c r="B15" s="33" t="s">
        <v>44</v>
      </c>
      <c r="C15" s="15"/>
      <c r="D15" s="15"/>
      <c r="E15" s="15"/>
    </row>
    <row r="16" spans="1:5" ht="15">
      <c r="A16" s="15"/>
      <c r="B16" s="15"/>
      <c r="C16" s="15"/>
      <c r="D16" s="15"/>
      <c r="E16" s="15"/>
    </row>
    <row r="17" spans="1:5" ht="15">
      <c r="A17" s="15"/>
      <c r="B17" s="15"/>
      <c r="C17" s="15"/>
      <c r="D17" s="15"/>
      <c r="E17" s="15"/>
    </row>
    <row r="18" spans="1:5" ht="15">
      <c r="A18" s="15"/>
      <c r="B18" s="15"/>
      <c r="C18" s="15"/>
      <c r="D18" s="15"/>
      <c r="E18" s="15"/>
    </row>
    <row r="19" spans="1:5" ht="15">
      <c r="A19" s="15"/>
      <c r="B19" s="15"/>
      <c r="C19" s="15"/>
      <c r="D19" s="15"/>
      <c r="E19" s="15"/>
    </row>
    <row r="20" spans="1:5" ht="15">
      <c r="A20" s="15"/>
      <c r="B20" s="15"/>
      <c r="C20" s="15"/>
      <c r="D20" s="15"/>
      <c r="E20" s="15"/>
    </row>
    <row r="21" spans="1:5" ht="15">
      <c r="A21" s="15"/>
      <c r="B21" s="15"/>
      <c r="C21" s="15"/>
      <c r="D21" s="15"/>
      <c r="E21" s="15"/>
    </row>
    <row r="22" spans="1:5" ht="15">
      <c r="A22" s="15"/>
      <c r="B22" s="15"/>
      <c r="C22" s="15"/>
      <c r="D22" s="15"/>
      <c r="E22" s="15"/>
    </row>
    <row r="23" spans="1:5" ht="15">
      <c r="A23" s="15"/>
      <c r="B23" s="15"/>
      <c r="C23" s="15"/>
      <c r="D23" s="15"/>
      <c r="E23" s="15"/>
    </row>
    <row r="24" spans="1:5" ht="15">
      <c r="A24" s="15"/>
      <c r="B24" s="15"/>
      <c r="C24" s="15"/>
      <c r="D24" s="15"/>
      <c r="E24" s="15"/>
    </row>
    <row r="25" spans="1:5" ht="15">
      <c r="A25" s="15"/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</sheetData>
  <sheetProtection/>
  <mergeCells count="4">
    <mergeCell ref="A1:F1"/>
    <mergeCell ref="A2:F2"/>
    <mergeCell ref="A3:F3"/>
    <mergeCell ref="A6:C6"/>
  </mergeCells>
  <printOptions/>
  <pageMargins left="0.99" right="0" top="0.984251968503937" bottom="0.984251968503937" header="0" footer="0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1:E19"/>
  <sheetViews>
    <sheetView zoomScalePageLayoutView="0" workbookViewId="0" topLeftCell="A1">
      <selection activeCell="A9" sqref="A9:C9"/>
    </sheetView>
  </sheetViews>
  <sheetFormatPr defaultColWidth="11.421875" defaultRowHeight="12.75"/>
  <cols>
    <col min="1" max="1" width="40.7109375" style="0" customWidth="1"/>
    <col min="2" max="2" width="0.9921875" style="0" customWidth="1"/>
    <col min="3" max="3" width="18.00390625" style="2" customWidth="1"/>
    <col min="4" max="4" width="11.421875" style="0" customWidth="1"/>
    <col min="5" max="5" width="14.8515625" style="8" bestFit="1" customWidth="1"/>
  </cols>
  <sheetData>
    <row r="1" spans="1:3" ht="16.5">
      <c r="A1" s="154" t="s">
        <v>3</v>
      </c>
      <c r="B1" s="154"/>
      <c r="C1" s="154"/>
    </row>
    <row r="2" spans="1:3" ht="14.25">
      <c r="A2" s="166" t="s">
        <v>34</v>
      </c>
      <c r="B2" s="166"/>
      <c r="C2" s="166"/>
    </row>
    <row r="3" spans="1:3" ht="14.25">
      <c r="A3" s="166" t="e">
        <f>+#REF!</f>
        <v>#REF!</v>
      </c>
      <c r="B3" s="166"/>
      <c r="C3" s="166"/>
    </row>
    <row r="4" spans="1:3" ht="14.25">
      <c r="A4" s="13"/>
      <c r="B4" s="13"/>
      <c r="C4" s="13"/>
    </row>
    <row r="5" spans="1:3" ht="12.75">
      <c r="A5" s="11"/>
      <c r="B5" s="11"/>
      <c r="C5" s="11"/>
    </row>
    <row r="6" spans="1:3" ht="14.25" customHeight="1">
      <c r="A6" s="21" t="s">
        <v>6</v>
      </c>
      <c r="B6" s="31"/>
      <c r="C6" s="16" t="s">
        <v>7</v>
      </c>
    </row>
    <row r="7" ht="12.75">
      <c r="C7" s="2" t="s">
        <v>32</v>
      </c>
    </row>
    <row r="8" spans="1:5" ht="15">
      <c r="A8" s="15" t="s">
        <v>5</v>
      </c>
      <c r="B8" s="15"/>
      <c r="C8" s="18">
        <v>0</v>
      </c>
      <c r="E8" s="8">
        <v>4163610</v>
      </c>
    </row>
    <row r="9" spans="1:3" ht="15">
      <c r="A9" s="15"/>
      <c r="B9" s="15"/>
      <c r="C9" s="17"/>
    </row>
    <row r="10" spans="1:3" ht="15">
      <c r="A10" s="15"/>
      <c r="B10" s="15"/>
      <c r="C10" s="17"/>
    </row>
    <row r="11" spans="1:5" s="9" customFormat="1" ht="15" thickBot="1">
      <c r="A11" s="24" t="s">
        <v>8</v>
      </c>
      <c r="B11" s="24"/>
      <c r="C11" s="26">
        <f>SUM(C8:C10)</f>
        <v>0</v>
      </c>
      <c r="E11" s="32"/>
    </row>
    <row r="12" spans="1:2" ht="15.75" thickTop="1">
      <c r="A12" s="15"/>
      <c r="B12" s="15"/>
    </row>
    <row r="13" spans="1:2" ht="15">
      <c r="A13" s="15"/>
      <c r="B13" s="15"/>
    </row>
    <row r="14" spans="1:2" ht="15">
      <c r="A14" s="15"/>
      <c r="B14" s="15"/>
    </row>
    <row r="15" spans="1:2" ht="15">
      <c r="A15" s="15"/>
      <c r="B15" s="15"/>
    </row>
    <row r="16" spans="1:2" ht="15">
      <c r="A16" s="15"/>
      <c r="B16" s="15"/>
    </row>
    <row r="17" spans="1:2" ht="15">
      <c r="A17" s="15"/>
      <c r="B17" s="15"/>
    </row>
    <row r="18" spans="1:2" ht="15">
      <c r="A18" s="15"/>
      <c r="B18" s="15"/>
    </row>
    <row r="19" spans="1:2" ht="15">
      <c r="A19" s="15"/>
      <c r="B19" s="15"/>
    </row>
  </sheetData>
  <sheetProtection/>
  <mergeCells count="3">
    <mergeCell ref="A1:C1"/>
    <mergeCell ref="A2:C2"/>
    <mergeCell ref="A3:C3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6" topLeftCell="A19" activePane="bottomLeft" state="frozen"/>
      <selection pane="topLeft" activeCell="D13" sqref="D13"/>
      <selection pane="bottomLeft" activeCell="D13" sqref="D13"/>
    </sheetView>
  </sheetViews>
  <sheetFormatPr defaultColWidth="9.140625" defaultRowHeight="12.75"/>
  <cols>
    <col min="1" max="1" width="44.421875" style="57" customWidth="1"/>
    <col min="2" max="2" width="6.00390625" style="57" bestFit="1" customWidth="1"/>
    <col min="3" max="3" width="16.57421875" style="57" customWidth="1"/>
    <col min="4" max="4" width="4.8515625" style="58" customWidth="1"/>
    <col min="5" max="5" width="15.28125" style="57" bestFit="1" customWidth="1"/>
    <col min="6" max="6" width="2.28125" style="57" customWidth="1"/>
    <col min="7" max="7" width="16.421875" style="35" bestFit="1" customWidth="1"/>
    <col min="8" max="8" width="8.7109375" style="35" bestFit="1" customWidth="1"/>
    <col min="9" max="9" width="14.57421875" style="35" bestFit="1" customWidth="1"/>
    <col min="10" max="10" width="21.8515625" style="35" hidden="1" customWidth="1"/>
    <col min="11" max="12" width="9.140625" style="35" customWidth="1"/>
    <col min="13" max="16384" width="9.140625" style="57" customWidth="1"/>
  </cols>
  <sheetData>
    <row r="1" spans="1:9" s="35" customFormat="1" ht="12.75">
      <c r="A1" s="64" t="s">
        <v>148</v>
      </c>
      <c r="B1" s="44"/>
      <c r="C1" s="44"/>
      <c r="D1" s="52"/>
      <c r="E1" s="44"/>
      <c r="F1" s="44"/>
      <c r="G1" s="44"/>
      <c r="H1" s="44"/>
      <c r="I1" s="44"/>
    </row>
    <row r="2" spans="1:9" s="35" customFormat="1" ht="12.75">
      <c r="A2" s="64" t="s">
        <v>84</v>
      </c>
      <c r="B2" s="44"/>
      <c r="C2" s="44"/>
      <c r="D2" s="52"/>
      <c r="E2" s="44"/>
      <c r="F2" s="44"/>
      <c r="G2" s="44"/>
      <c r="H2" s="44"/>
      <c r="I2" s="44"/>
    </row>
    <row r="3" spans="1:9" s="35" customFormat="1" ht="12.75">
      <c r="A3" s="44"/>
      <c r="B3" s="44"/>
      <c r="C3" s="44"/>
      <c r="D3" s="52"/>
      <c r="E3" s="44"/>
      <c r="F3" s="44"/>
      <c r="G3" s="44"/>
      <c r="H3" s="44"/>
      <c r="I3" s="44"/>
    </row>
    <row r="4" spans="1:12" s="55" customFormat="1" ht="12.75">
      <c r="A4" s="72"/>
      <c r="B4" s="72"/>
      <c r="C4" s="53" t="s">
        <v>139</v>
      </c>
      <c r="D4" s="51"/>
      <c r="E4" s="53" t="s">
        <v>139</v>
      </c>
      <c r="F4" s="72"/>
      <c r="G4" s="63"/>
      <c r="H4" s="51"/>
      <c r="I4" s="51" t="s">
        <v>85</v>
      </c>
      <c r="J4" s="41"/>
      <c r="K4" s="41"/>
      <c r="L4" s="41"/>
    </row>
    <row r="5" spans="1:10" ht="12.75">
      <c r="A5" s="73"/>
      <c r="B5" s="53" t="s">
        <v>54</v>
      </c>
      <c r="C5" s="74">
        <v>2013</v>
      </c>
      <c r="D5" s="75"/>
      <c r="E5" s="74">
        <v>2012</v>
      </c>
      <c r="F5" s="74"/>
      <c r="G5" s="51" t="s">
        <v>85</v>
      </c>
      <c r="H5" s="51" t="s">
        <v>86</v>
      </c>
      <c r="I5" s="51" t="s">
        <v>87</v>
      </c>
      <c r="J5" s="37" t="s">
        <v>88</v>
      </c>
    </row>
    <row r="6" spans="1:9" ht="12.75">
      <c r="A6" s="50" t="s">
        <v>89</v>
      </c>
      <c r="B6" s="53"/>
      <c r="C6" s="76"/>
      <c r="D6" s="77"/>
      <c r="E6" s="76"/>
      <c r="F6" s="76"/>
      <c r="G6" s="70"/>
      <c r="H6" s="44"/>
      <c r="I6" s="44"/>
    </row>
    <row r="7" spans="1:10" ht="15">
      <c r="A7" s="73"/>
      <c r="B7" s="53"/>
      <c r="C7" s="78"/>
      <c r="D7" s="79"/>
      <c r="E7" s="80"/>
      <c r="F7" s="80"/>
      <c r="G7" s="71"/>
      <c r="H7" s="71"/>
      <c r="I7" s="71"/>
      <c r="J7" s="39"/>
    </row>
    <row r="8" spans="1:11" ht="12.75">
      <c r="A8" s="44" t="s">
        <v>116</v>
      </c>
      <c r="B8" s="53"/>
      <c r="C8" s="48">
        <v>150000</v>
      </c>
      <c r="D8" s="48"/>
      <c r="E8" s="48">
        <v>100000</v>
      </c>
      <c r="F8" s="48"/>
      <c r="G8" s="48">
        <f>+C8-E8</f>
        <v>50000</v>
      </c>
      <c r="H8" s="48"/>
      <c r="I8" s="48">
        <f>+G8+H8</f>
        <v>50000</v>
      </c>
      <c r="J8" s="69"/>
      <c r="K8" s="69"/>
    </row>
    <row r="9" spans="1:10" ht="12.75">
      <c r="A9" s="44" t="s">
        <v>38</v>
      </c>
      <c r="B9" s="53"/>
      <c r="C9" s="81">
        <v>4456542</v>
      </c>
      <c r="D9" s="82"/>
      <c r="E9" s="81">
        <f>74583.39+4754705.67+60967.98+2276054.15</f>
        <v>7166311.1899999995</v>
      </c>
      <c r="F9" s="82"/>
      <c r="G9" s="81">
        <f>+C9-E9</f>
        <v>-2709769.1899999995</v>
      </c>
      <c r="H9" s="82"/>
      <c r="I9" s="81">
        <f>+G9+H9</f>
        <v>-2709769.1899999995</v>
      </c>
      <c r="J9" s="39"/>
    </row>
    <row r="10" spans="1:10" ht="12.75">
      <c r="A10" s="50" t="s">
        <v>90</v>
      </c>
      <c r="B10" s="53"/>
      <c r="C10" s="83">
        <f>SUM(C8:C9)</f>
        <v>4606542</v>
      </c>
      <c r="D10" s="82"/>
      <c r="E10" s="83">
        <f>SUM(E8:E9)</f>
        <v>7266311.1899999995</v>
      </c>
      <c r="F10" s="83"/>
      <c r="G10" s="83">
        <f>+C10-E10</f>
        <v>-2659769.1899999995</v>
      </c>
      <c r="H10" s="82"/>
      <c r="I10" s="83">
        <f>+G10+H10</f>
        <v>-2659769.1899999995</v>
      </c>
      <c r="J10" s="39"/>
    </row>
    <row r="11" spans="1:10" ht="12.75">
      <c r="A11" s="44"/>
      <c r="B11" s="53"/>
      <c r="C11" s="84"/>
      <c r="D11" s="82"/>
      <c r="E11" s="84"/>
      <c r="F11" s="84"/>
      <c r="G11" s="84"/>
      <c r="H11" s="82"/>
      <c r="I11" s="84"/>
      <c r="J11" s="39"/>
    </row>
    <row r="12" spans="1:10" ht="12.75">
      <c r="A12" s="44" t="s">
        <v>133</v>
      </c>
      <c r="B12" s="53"/>
      <c r="C12" s="82">
        <v>22342</v>
      </c>
      <c r="D12" s="82"/>
      <c r="E12" s="82">
        <v>19351.39</v>
      </c>
      <c r="F12" s="82"/>
      <c r="G12" s="82">
        <f>+C12-E12</f>
        <v>2990.6100000000006</v>
      </c>
      <c r="H12" s="82"/>
      <c r="I12" s="82">
        <f>+G12+H12</f>
        <v>2990.6100000000006</v>
      </c>
      <c r="J12" s="39"/>
    </row>
    <row r="13" spans="1:10" ht="12.75">
      <c r="A13" s="73" t="s">
        <v>117</v>
      </c>
      <c r="B13" s="53"/>
      <c r="C13" s="84">
        <v>0</v>
      </c>
      <c r="D13" s="82"/>
      <c r="E13" s="84">
        <v>0</v>
      </c>
      <c r="F13" s="84"/>
      <c r="G13" s="84">
        <f>+C13-E13</f>
        <v>0</v>
      </c>
      <c r="H13" s="82"/>
      <c r="I13" s="84">
        <f>+G13+H13</f>
        <v>0</v>
      </c>
      <c r="J13" s="39"/>
    </row>
    <row r="14" spans="1:10" ht="12.75">
      <c r="A14" s="73" t="s">
        <v>91</v>
      </c>
      <c r="B14" s="53"/>
      <c r="C14" s="81">
        <v>0</v>
      </c>
      <c r="D14" s="82"/>
      <c r="E14" s="81">
        <v>0</v>
      </c>
      <c r="F14" s="82"/>
      <c r="G14" s="81">
        <f>+C14-E14</f>
        <v>0</v>
      </c>
      <c r="H14" s="82"/>
      <c r="I14" s="81">
        <f>+G14+H14</f>
        <v>0</v>
      </c>
      <c r="J14" s="39"/>
    </row>
    <row r="15" spans="1:10" s="34" customFormat="1" ht="12.75">
      <c r="A15" s="50" t="s">
        <v>92</v>
      </c>
      <c r="B15" s="53"/>
      <c r="C15" s="83">
        <f>SUM(C12:C14)</f>
        <v>22342</v>
      </c>
      <c r="D15" s="85"/>
      <c r="E15" s="83">
        <f>SUM(E12:E14)</f>
        <v>19351.39</v>
      </c>
      <c r="F15" s="83"/>
      <c r="G15" s="83">
        <f>+C15-E15</f>
        <v>2990.6100000000006</v>
      </c>
      <c r="H15" s="85"/>
      <c r="I15" s="83">
        <f>+G15+H15</f>
        <v>2990.6100000000006</v>
      </c>
      <c r="J15" s="56"/>
    </row>
    <row r="16" spans="1:10" ht="12.75">
      <c r="A16" s="73"/>
      <c r="B16" s="53"/>
      <c r="C16" s="84"/>
      <c r="D16" s="82"/>
      <c r="E16" s="84"/>
      <c r="F16" s="84"/>
      <c r="G16" s="84"/>
      <c r="H16" s="82"/>
      <c r="I16" s="84"/>
      <c r="J16" s="39"/>
    </row>
    <row r="17" spans="1:10" s="35" customFormat="1" ht="12.75">
      <c r="A17" s="44" t="s">
        <v>93</v>
      </c>
      <c r="B17" s="53"/>
      <c r="C17" s="84">
        <f>12560031+962943</f>
        <v>13522974</v>
      </c>
      <c r="D17" s="82"/>
      <c r="E17" s="84">
        <v>1471743.14</v>
      </c>
      <c r="F17" s="84"/>
      <c r="G17" s="84">
        <f aca="true" t="shared" si="0" ref="G17:G22">+C17-E17</f>
        <v>12051230.86</v>
      </c>
      <c r="H17" s="82"/>
      <c r="I17" s="84">
        <f aca="true" t="shared" si="1" ref="I17:I25">+G17+H17</f>
        <v>12051230.86</v>
      </c>
      <c r="J17" s="39"/>
    </row>
    <row r="18" spans="1:10" s="35" customFormat="1" ht="12.75">
      <c r="A18" s="73" t="s">
        <v>94</v>
      </c>
      <c r="B18" s="53"/>
      <c r="C18" s="84">
        <v>4738901</v>
      </c>
      <c r="D18" s="82"/>
      <c r="E18" s="84">
        <v>13932158.45</v>
      </c>
      <c r="F18" s="84"/>
      <c r="G18" s="84">
        <f t="shared" si="0"/>
        <v>-9193257.45</v>
      </c>
      <c r="H18" s="82"/>
      <c r="I18" s="84">
        <f t="shared" si="1"/>
        <v>-9193257.45</v>
      </c>
      <c r="J18" s="39"/>
    </row>
    <row r="19" spans="1:10" s="35" customFormat="1" ht="12.75">
      <c r="A19" s="73" t="s">
        <v>95</v>
      </c>
      <c r="B19" s="53"/>
      <c r="C19" s="84"/>
      <c r="D19" s="82"/>
      <c r="E19" s="84"/>
      <c r="F19" s="84"/>
      <c r="G19" s="84">
        <f t="shared" si="0"/>
        <v>0</v>
      </c>
      <c r="H19" s="82"/>
      <c r="I19" s="84">
        <f t="shared" si="1"/>
        <v>0</v>
      </c>
      <c r="J19" s="39"/>
    </row>
    <row r="20" spans="1:10" s="35" customFormat="1" ht="12.75">
      <c r="A20" s="89" t="s">
        <v>140</v>
      </c>
      <c r="B20" s="53"/>
      <c r="C20" s="84">
        <v>0</v>
      </c>
      <c r="D20" s="82"/>
      <c r="E20" s="84">
        <v>469000</v>
      </c>
      <c r="F20" s="84"/>
      <c r="G20" s="84">
        <f t="shared" si="0"/>
        <v>-469000</v>
      </c>
      <c r="H20" s="82"/>
      <c r="I20" s="84">
        <f t="shared" si="1"/>
        <v>-469000</v>
      </c>
      <c r="J20" s="39"/>
    </row>
    <row r="21" spans="1:10" s="35" customFormat="1" ht="12.75">
      <c r="A21" s="73" t="s">
        <v>96</v>
      </c>
      <c r="B21" s="53"/>
      <c r="C21" s="81">
        <v>0</v>
      </c>
      <c r="D21" s="82"/>
      <c r="E21" s="81">
        <v>500</v>
      </c>
      <c r="F21" s="82"/>
      <c r="G21" s="81">
        <f t="shared" si="0"/>
        <v>-500</v>
      </c>
      <c r="H21" s="82"/>
      <c r="I21" s="81">
        <f t="shared" si="1"/>
        <v>-500</v>
      </c>
      <c r="J21" s="39"/>
    </row>
    <row r="22" spans="1:10" s="34" customFormat="1" ht="12.75">
      <c r="A22" s="50" t="s">
        <v>97</v>
      </c>
      <c r="B22" s="53"/>
      <c r="C22" s="83">
        <f>SUM(C17:C21)</f>
        <v>18261875</v>
      </c>
      <c r="D22" s="85"/>
      <c r="E22" s="83">
        <f>SUM(E17:E21)</f>
        <v>15873401.59</v>
      </c>
      <c r="F22" s="85"/>
      <c r="G22" s="83">
        <f t="shared" si="0"/>
        <v>2388473.41</v>
      </c>
      <c r="H22" s="85"/>
      <c r="I22" s="83">
        <f t="shared" si="1"/>
        <v>2388473.41</v>
      </c>
      <c r="J22" s="56"/>
    </row>
    <row r="23" spans="1:10" s="34" customFormat="1" ht="12.75">
      <c r="A23" s="44"/>
      <c r="B23" s="53"/>
      <c r="C23" s="84"/>
      <c r="D23" s="82"/>
      <c r="E23" s="84"/>
      <c r="F23" s="84"/>
      <c r="G23" s="83"/>
      <c r="H23" s="82"/>
      <c r="I23" s="83">
        <f t="shared" si="1"/>
        <v>0</v>
      </c>
      <c r="J23" s="56"/>
    </row>
    <row r="24" spans="1:10" s="34" customFormat="1" ht="12.75">
      <c r="A24" s="44" t="s">
        <v>141</v>
      </c>
      <c r="B24" s="53"/>
      <c r="C24" s="81">
        <v>0</v>
      </c>
      <c r="D24" s="82"/>
      <c r="E24" s="81">
        <v>618282.45</v>
      </c>
      <c r="F24" s="84"/>
      <c r="G24" s="90">
        <f>+C24-E24</f>
        <v>-618282.45</v>
      </c>
      <c r="H24" s="82"/>
      <c r="I24" s="90">
        <f t="shared" si="1"/>
        <v>-618282.45</v>
      </c>
      <c r="J24" s="56"/>
    </row>
    <row r="25" spans="1:10" s="34" customFormat="1" ht="12.75">
      <c r="A25" s="50" t="s">
        <v>142</v>
      </c>
      <c r="B25" s="53"/>
      <c r="C25" s="84">
        <f>SUM(C24)</f>
        <v>0</v>
      </c>
      <c r="D25" s="82"/>
      <c r="E25" s="84">
        <f>SUM(E24)</f>
        <v>618282.45</v>
      </c>
      <c r="F25" s="84"/>
      <c r="G25" s="83">
        <f>+C25-E25</f>
        <v>-618282.45</v>
      </c>
      <c r="H25" s="82"/>
      <c r="I25" s="83">
        <f t="shared" si="1"/>
        <v>-618282.45</v>
      </c>
      <c r="J25" s="56"/>
    </row>
    <row r="26" spans="1:10" s="35" customFormat="1" ht="12.75">
      <c r="A26" s="44"/>
      <c r="B26" s="53"/>
      <c r="C26" s="84"/>
      <c r="D26" s="82"/>
      <c r="E26" s="84"/>
      <c r="F26" s="84"/>
      <c r="G26" s="84"/>
      <c r="H26" s="82"/>
      <c r="I26" s="84"/>
      <c r="J26" s="39"/>
    </row>
    <row r="27" spans="1:10" s="35" customFormat="1" ht="12.75">
      <c r="A27" s="73" t="s">
        <v>98</v>
      </c>
      <c r="B27" s="53"/>
      <c r="C27" s="84">
        <v>2481607.45</v>
      </c>
      <c r="D27" s="82"/>
      <c r="E27" s="84">
        <v>2481607.45</v>
      </c>
      <c r="F27" s="84"/>
      <c r="G27" s="84">
        <f aca="true" t="shared" si="2" ref="G27:G38">+C27-E27</f>
        <v>0</v>
      </c>
      <c r="H27" s="82"/>
      <c r="I27" s="84">
        <f aca="true" t="shared" si="3" ref="I27:I38">+G27+H27</f>
        <v>0</v>
      </c>
      <c r="J27" s="39">
        <v>391217</v>
      </c>
    </row>
    <row r="28" spans="1:10" s="35" customFormat="1" ht="12.75">
      <c r="A28" s="89" t="s">
        <v>143</v>
      </c>
      <c r="B28" s="53"/>
      <c r="C28" s="84">
        <v>5933414</v>
      </c>
      <c r="D28" s="82"/>
      <c r="E28" s="84">
        <v>5313414.46</v>
      </c>
      <c r="F28" s="84"/>
      <c r="G28" s="84">
        <f>+C28-E28</f>
        <v>619999.54</v>
      </c>
      <c r="H28" s="82"/>
      <c r="I28" s="84">
        <f t="shared" si="3"/>
        <v>619999.54</v>
      </c>
      <c r="J28" s="39"/>
    </row>
    <row r="29" spans="1:10" s="35" customFormat="1" ht="12.75">
      <c r="A29" s="89" t="s">
        <v>144</v>
      </c>
      <c r="B29" s="53"/>
      <c r="C29" s="84">
        <v>0</v>
      </c>
      <c r="D29" s="82"/>
      <c r="E29" s="84">
        <v>398287</v>
      </c>
      <c r="F29" s="84"/>
      <c r="G29" s="84">
        <f>+C29-E29</f>
        <v>-398287</v>
      </c>
      <c r="H29" s="82"/>
      <c r="I29" s="84">
        <f t="shared" si="3"/>
        <v>-398287</v>
      </c>
      <c r="J29" s="39"/>
    </row>
    <row r="30" spans="1:10" s="35" customFormat="1" ht="12.75">
      <c r="A30" s="73" t="s">
        <v>99</v>
      </c>
      <c r="B30" s="53"/>
      <c r="C30" s="82">
        <v>-603798</v>
      </c>
      <c r="D30" s="82"/>
      <c r="E30" s="82">
        <v>-974724.66</v>
      </c>
      <c r="F30" s="82"/>
      <c r="G30" s="82">
        <f t="shared" si="2"/>
        <v>370926.66000000003</v>
      </c>
      <c r="H30" s="82"/>
      <c r="I30" s="82">
        <f t="shared" si="3"/>
        <v>370926.66000000003</v>
      </c>
      <c r="J30" s="39"/>
    </row>
    <row r="31" spans="1:10" s="35" customFormat="1" ht="12.75">
      <c r="A31" s="89" t="s">
        <v>145</v>
      </c>
      <c r="B31" s="53"/>
      <c r="C31" s="81">
        <v>-2790386</v>
      </c>
      <c r="D31" s="82"/>
      <c r="E31" s="81">
        <v>-2146103.18</v>
      </c>
      <c r="F31" s="82"/>
      <c r="G31" s="81">
        <f>+C31-E31</f>
        <v>-644282.8199999998</v>
      </c>
      <c r="H31" s="82"/>
      <c r="I31" s="81">
        <f t="shared" si="3"/>
        <v>-644282.8199999998</v>
      </c>
      <c r="J31" s="39" t="s">
        <v>100</v>
      </c>
    </row>
    <row r="32" spans="1:10" s="34" customFormat="1" ht="12.75">
      <c r="A32" s="50" t="s">
        <v>101</v>
      </c>
      <c r="B32" s="53"/>
      <c r="C32" s="83">
        <f>SUM(C27:C31)</f>
        <v>5020837.449999999</v>
      </c>
      <c r="D32" s="85"/>
      <c r="E32" s="83">
        <f>SUM(E27:E31)</f>
        <v>5072481.07</v>
      </c>
      <c r="F32" s="83"/>
      <c r="G32" s="83">
        <f t="shared" si="2"/>
        <v>-51643.62000000104</v>
      </c>
      <c r="H32" s="85"/>
      <c r="I32" s="83">
        <f t="shared" si="3"/>
        <v>-51643.62000000104</v>
      </c>
      <c r="J32" s="56"/>
    </row>
    <row r="33" spans="1:10" s="35" customFormat="1" ht="12.75">
      <c r="A33" s="73"/>
      <c r="B33" s="53"/>
      <c r="C33" s="84"/>
      <c r="D33" s="82"/>
      <c r="E33" s="84"/>
      <c r="F33" s="84"/>
      <c r="G33" s="84">
        <f t="shared" si="2"/>
        <v>0</v>
      </c>
      <c r="H33" s="82"/>
      <c r="I33" s="84">
        <f t="shared" si="3"/>
        <v>0</v>
      </c>
      <c r="J33" s="39"/>
    </row>
    <row r="34" spans="1:10" s="35" customFormat="1" ht="12.75">
      <c r="A34" s="73" t="s">
        <v>46</v>
      </c>
      <c r="B34" s="53"/>
      <c r="C34" s="84">
        <v>764705</v>
      </c>
      <c r="D34" s="82"/>
      <c r="E34" s="84">
        <v>539207.28</v>
      </c>
      <c r="F34" s="84"/>
      <c r="G34" s="84">
        <f t="shared" si="2"/>
        <v>225497.71999999997</v>
      </c>
      <c r="H34" s="82"/>
      <c r="I34" s="84">
        <f t="shared" si="3"/>
        <v>225497.71999999997</v>
      </c>
      <c r="J34" s="39"/>
    </row>
    <row r="35" spans="1:10" s="35" customFormat="1" ht="12.75">
      <c r="A35" s="73" t="s">
        <v>137</v>
      </c>
      <c r="B35" s="53"/>
      <c r="C35" s="84">
        <v>262476</v>
      </c>
      <c r="D35" s="82"/>
      <c r="E35" s="84">
        <v>203000</v>
      </c>
      <c r="F35" s="84"/>
      <c r="G35" s="84">
        <f t="shared" si="2"/>
        <v>59476</v>
      </c>
      <c r="H35" s="82"/>
      <c r="I35" s="84">
        <f t="shared" si="3"/>
        <v>59476</v>
      </c>
      <c r="J35" s="39"/>
    </row>
    <row r="36" spans="1:10" s="35" customFormat="1" ht="12.75">
      <c r="A36" s="73" t="s">
        <v>102</v>
      </c>
      <c r="B36" s="53"/>
      <c r="C36" s="84">
        <f>1290590-537746</f>
        <v>752844</v>
      </c>
      <c r="D36" s="82"/>
      <c r="E36" s="84">
        <v>1190195</v>
      </c>
      <c r="F36" s="84"/>
      <c r="G36" s="84">
        <f t="shared" si="2"/>
        <v>-437351</v>
      </c>
      <c r="H36" s="82"/>
      <c r="I36" s="84">
        <f t="shared" si="3"/>
        <v>-437351</v>
      </c>
      <c r="J36" s="39"/>
    </row>
    <row r="37" spans="1:10" s="35" customFormat="1" ht="12.75">
      <c r="A37" s="73" t="s">
        <v>134</v>
      </c>
      <c r="B37" s="53"/>
      <c r="C37" s="81">
        <v>100892</v>
      </c>
      <c r="D37" s="82"/>
      <c r="E37" s="81">
        <v>110892.16</v>
      </c>
      <c r="F37" s="82"/>
      <c r="G37" s="81">
        <f t="shared" si="2"/>
        <v>-10000.160000000003</v>
      </c>
      <c r="H37" s="82"/>
      <c r="I37" s="81">
        <f t="shared" si="3"/>
        <v>-10000.160000000003</v>
      </c>
      <c r="J37" s="39"/>
    </row>
    <row r="38" spans="1:10" s="34" customFormat="1" ht="12.75">
      <c r="A38" s="50" t="s">
        <v>83</v>
      </c>
      <c r="B38" s="53"/>
      <c r="C38" s="83">
        <f>SUM(C34:C37)</f>
        <v>1880917</v>
      </c>
      <c r="D38" s="85"/>
      <c r="E38" s="83">
        <f>SUM(E34:E37)</f>
        <v>2043294.44</v>
      </c>
      <c r="F38" s="83"/>
      <c r="G38" s="83">
        <f t="shared" si="2"/>
        <v>-162377.43999999994</v>
      </c>
      <c r="H38" s="85"/>
      <c r="I38" s="83">
        <f t="shared" si="3"/>
        <v>-162377.43999999994</v>
      </c>
      <c r="J38" s="56"/>
    </row>
    <row r="39" spans="1:10" s="35" customFormat="1" ht="12.75">
      <c r="A39" s="73"/>
      <c r="B39" s="53"/>
      <c r="C39" s="84"/>
      <c r="D39" s="82"/>
      <c r="E39" s="84"/>
      <c r="F39" s="84"/>
      <c r="G39" s="84"/>
      <c r="H39" s="82"/>
      <c r="I39" s="84"/>
      <c r="J39" s="39"/>
    </row>
    <row r="40" spans="1:10" s="35" customFormat="1" ht="15" customHeight="1" thickBot="1">
      <c r="A40" s="50" t="s">
        <v>103</v>
      </c>
      <c r="B40" s="53"/>
      <c r="C40" s="86">
        <f>+C10+C22+C15+C25+C32+C38+1</f>
        <v>29792514.45</v>
      </c>
      <c r="D40" s="82"/>
      <c r="E40" s="86">
        <f>+E10+E22+E15+E25+E32+E38+1</f>
        <v>30893123.130000003</v>
      </c>
      <c r="F40" s="85"/>
      <c r="G40" s="86">
        <f>+C40-E40</f>
        <v>-1100608.6800000034</v>
      </c>
      <c r="H40" s="82"/>
      <c r="I40" s="86">
        <f>+G40+H40</f>
        <v>-1100608.6800000034</v>
      </c>
      <c r="J40" s="39"/>
    </row>
    <row r="41" spans="1:10" s="35" customFormat="1" ht="15.75" thickTop="1">
      <c r="A41" s="50"/>
      <c r="B41" s="53"/>
      <c r="C41" s="80"/>
      <c r="D41" s="82"/>
      <c r="E41" s="80"/>
      <c r="F41" s="80"/>
      <c r="G41" s="80"/>
      <c r="H41" s="82"/>
      <c r="I41" s="80"/>
      <c r="J41" s="39"/>
    </row>
    <row r="42" spans="1:10" s="35" customFormat="1" ht="12.75">
      <c r="A42" s="50" t="s">
        <v>104</v>
      </c>
      <c r="B42" s="53"/>
      <c r="C42" s="84"/>
      <c r="D42" s="82"/>
      <c r="E42" s="84"/>
      <c r="F42" s="84"/>
      <c r="G42" s="84"/>
      <c r="H42" s="82"/>
      <c r="I42" s="84"/>
      <c r="J42" s="39"/>
    </row>
    <row r="43" spans="1:10" ht="15">
      <c r="A43" s="50" t="s">
        <v>118</v>
      </c>
      <c r="B43" s="53"/>
      <c r="C43" s="80"/>
      <c r="D43" s="82"/>
      <c r="E43" s="80"/>
      <c r="F43" s="80"/>
      <c r="G43" s="80"/>
      <c r="H43" s="82"/>
      <c r="I43" s="80"/>
      <c r="J43" s="39"/>
    </row>
    <row r="44" spans="1:10" ht="12.75">
      <c r="A44" s="73" t="s">
        <v>135</v>
      </c>
      <c r="B44" s="53"/>
      <c r="C44" s="84">
        <v>2331382</v>
      </c>
      <c r="D44" s="82"/>
      <c r="E44" s="84">
        <v>1929863.51</v>
      </c>
      <c r="F44" s="84"/>
      <c r="G44" s="84">
        <f aca="true" t="shared" si="4" ref="G44:G50">+C44-E44</f>
        <v>401518.49</v>
      </c>
      <c r="H44" s="82"/>
      <c r="I44" s="84">
        <f aca="true" t="shared" si="5" ref="I44:I50">+G44+H44</f>
        <v>401518.49</v>
      </c>
      <c r="J44" s="39"/>
    </row>
    <row r="45" spans="1:10" ht="12.75">
      <c r="A45" s="73" t="s">
        <v>138</v>
      </c>
      <c r="B45" s="53"/>
      <c r="C45" s="84">
        <v>138240</v>
      </c>
      <c r="D45" s="82"/>
      <c r="E45" s="84">
        <v>1227053.03</v>
      </c>
      <c r="F45" s="84"/>
      <c r="G45" s="84">
        <f t="shared" si="4"/>
        <v>-1088813.03</v>
      </c>
      <c r="H45" s="82"/>
      <c r="I45" s="84">
        <f t="shared" si="5"/>
        <v>-1088813.03</v>
      </c>
      <c r="J45" s="39"/>
    </row>
    <row r="46" spans="1:10" ht="12.75">
      <c r="A46" s="73" t="s">
        <v>105</v>
      </c>
      <c r="B46" s="53"/>
      <c r="C46" s="84">
        <v>0</v>
      </c>
      <c r="D46" s="82"/>
      <c r="E46" s="84">
        <v>0</v>
      </c>
      <c r="F46" s="84"/>
      <c r="G46" s="84">
        <f t="shared" si="4"/>
        <v>0</v>
      </c>
      <c r="H46" s="82"/>
      <c r="I46" s="84">
        <f t="shared" si="5"/>
        <v>0</v>
      </c>
      <c r="J46" s="39"/>
    </row>
    <row r="47" spans="1:10" ht="12.75">
      <c r="A47" s="89" t="s">
        <v>146</v>
      </c>
      <c r="B47" s="53"/>
      <c r="C47" s="84">
        <v>0</v>
      </c>
      <c r="D47" s="82"/>
      <c r="E47" s="84">
        <v>3686966.73</v>
      </c>
      <c r="F47" s="84"/>
      <c r="G47" s="84">
        <f>+C47-E47</f>
        <v>-3686966.73</v>
      </c>
      <c r="H47" s="82"/>
      <c r="I47" s="84">
        <f t="shared" si="5"/>
        <v>-3686966.73</v>
      </c>
      <c r="J47" s="39"/>
    </row>
    <row r="48" spans="1:10" s="34" customFormat="1" ht="12.75">
      <c r="A48" s="73" t="s">
        <v>106</v>
      </c>
      <c r="B48" s="53"/>
      <c r="C48" s="84">
        <v>0</v>
      </c>
      <c r="D48" s="82"/>
      <c r="E48" s="84">
        <v>0</v>
      </c>
      <c r="F48" s="84"/>
      <c r="G48" s="84">
        <f t="shared" si="4"/>
        <v>0</v>
      </c>
      <c r="H48" s="82"/>
      <c r="I48" s="84">
        <f t="shared" si="5"/>
        <v>0</v>
      </c>
      <c r="J48" s="56"/>
    </row>
    <row r="49" spans="1:10" s="35" customFormat="1" ht="12.75">
      <c r="A49" s="73" t="s">
        <v>136</v>
      </c>
      <c r="B49" s="53"/>
      <c r="C49" s="84">
        <v>2105436</v>
      </c>
      <c r="D49" s="82"/>
      <c r="E49" s="84">
        <v>1950124.96</v>
      </c>
      <c r="F49" s="84"/>
      <c r="G49" s="84">
        <f t="shared" si="4"/>
        <v>155311.04000000004</v>
      </c>
      <c r="H49" s="82"/>
      <c r="I49" s="84">
        <f t="shared" si="5"/>
        <v>155311.04000000004</v>
      </c>
      <c r="J49" s="39"/>
    </row>
    <row r="50" spans="1:10" s="35" customFormat="1" ht="12.75">
      <c r="A50" s="73" t="s">
        <v>119</v>
      </c>
      <c r="B50" s="53"/>
      <c r="C50" s="81">
        <v>90863</v>
      </c>
      <c r="D50" s="82"/>
      <c r="E50" s="81">
        <v>29580</v>
      </c>
      <c r="F50" s="82"/>
      <c r="G50" s="81">
        <f t="shared" si="4"/>
        <v>61283</v>
      </c>
      <c r="H50" s="82"/>
      <c r="I50" s="81">
        <f t="shared" si="5"/>
        <v>61283</v>
      </c>
      <c r="J50" s="39"/>
    </row>
    <row r="51" spans="1:10" s="35" customFormat="1" ht="12.75">
      <c r="A51" s="73"/>
      <c r="B51" s="53"/>
      <c r="C51" s="84"/>
      <c r="D51" s="82"/>
      <c r="E51" s="84"/>
      <c r="F51" s="84"/>
      <c r="G51" s="84"/>
      <c r="H51" s="82"/>
      <c r="I51" s="84"/>
      <c r="J51" s="39"/>
    </row>
    <row r="52" spans="1:10" s="35" customFormat="1" ht="12.75">
      <c r="A52" s="50" t="s">
        <v>50</v>
      </c>
      <c r="B52" s="53"/>
      <c r="C52" s="83">
        <f>SUM(C44:C51)</f>
        <v>4665921</v>
      </c>
      <c r="D52" s="85"/>
      <c r="E52" s="83">
        <f>SUM(E44:E51)</f>
        <v>8823588.23</v>
      </c>
      <c r="F52" s="83"/>
      <c r="G52" s="83">
        <f>+C52-E52</f>
        <v>-4157667.2300000004</v>
      </c>
      <c r="H52" s="85"/>
      <c r="I52" s="83">
        <f>+G52+H52</f>
        <v>-4157667.2300000004</v>
      </c>
      <c r="J52" s="39"/>
    </row>
    <row r="53" spans="1:10" s="34" customFormat="1" ht="15">
      <c r="A53" s="50"/>
      <c r="B53" s="53"/>
      <c r="C53" s="80"/>
      <c r="D53" s="79"/>
      <c r="E53" s="80"/>
      <c r="F53" s="80"/>
      <c r="G53" s="80"/>
      <c r="H53" s="79"/>
      <c r="I53" s="80"/>
      <c r="J53" s="56"/>
    </row>
    <row r="54" spans="1:10" s="35" customFormat="1" ht="12.75">
      <c r="A54" s="50" t="s">
        <v>48</v>
      </c>
      <c r="B54" s="53"/>
      <c r="C54" s="84"/>
      <c r="D54" s="82"/>
      <c r="E54" s="84"/>
      <c r="F54" s="84"/>
      <c r="G54" s="84"/>
      <c r="H54" s="82"/>
      <c r="I54" s="84"/>
      <c r="J54" s="39"/>
    </row>
    <row r="55" spans="1:10" s="35" customFormat="1" ht="15">
      <c r="A55" s="73"/>
      <c r="B55" s="53"/>
      <c r="C55" s="80"/>
      <c r="D55" s="79"/>
      <c r="E55" s="80"/>
      <c r="F55" s="80"/>
      <c r="G55" s="80"/>
      <c r="H55" s="79"/>
      <c r="I55" s="80"/>
      <c r="J55" s="39"/>
    </row>
    <row r="56" spans="1:10" s="34" customFormat="1" ht="12.75">
      <c r="A56" s="44" t="s">
        <v>107</v>
      </c>
      <c r="B56" s="53"/>
      <c r="C56" s="81">
        <v>18570000</v>
      </c>
      <c r="D56" s="82"/>
      <c r="E56" s="81">
        <v>18570000</v>
      </c>
      <c r="F56" s="82"/>
      <c r="G56" s="81">
        <f>+C56-E56</f>
        <v>0</v>
      </c>
      <c r="H56" s="82"/>
      <c r="I56" s="81">
        <f>+G56+H56</f>
        <v>0</v>
      </c>
      <c r="J56" s="56"/>
    </row>
    <row r="57" spans="1:10" s="35" customFormat="1" ht="12.75">
      <c r="A57" s="50" t="s">
        <v>108</v>
      </c>
      <c r="B57" s="53"/>
      <c r="C57" s="83">
        <f>SUM(C53:C56)</f>
        <v>18570000</v>
      </c>
      <c r="D57" s="85"/>
      <c r="E57" s="83">
        <f>SUM(E53:E56)</f>
        <v>18570000</v>
      </c>
      <c r="F57" s="83"/>
      <c r="G57" s="83">
        <f>+C57-E57</f>
        <v>0</v>
      </c>
      <c r="H57" s="85"/>
      <c r="I57" s="83">
        <f>+G57+H57</f>
        <v>0</v>
      </c>
      <c r="J57" s="39"/>
    </row>
    <row r="58" spans="1:10" s="35" customFormat="1" ht="12.75">
      <c r="A58" s="44"/>
      <c r="B58" s="53"/>
      <c r="C58" s="84"/>
      <c r="D58" s="82"/>
      <c r="E58" s="84"/>
      <c r="F58" s="84"/>
      <c r="G58" s="84"/>
      <c r="H58" s="82"/>
      <c r="I58" s="84"/>
      <c r="J58" s="39"/>
    </row>
    <row r="59" spans="1:10" s="34" customFormat="1" ht="12.75">
      <c r="A59" s="44" t="s">
        <v>47</v>
      </c>
      <c r="B59" s="53"/>
      <c r="C59" s="81">
        <v>1129617</v>
      </c>
      <c r="D59" s="82"/>
      <c r="E59" s="81">
        <v>762516.31</v>
      </c>
      <c r="F59" s="82"/>
      <c r="G59" s="81">
        <f>+C59-E59</f>
        <v>367100.68999999994</v>
      </c>
      <c r="H59" s="82"/>
      <c r="I59" s="81">
        <f>+G59+H59</f>
        <v>367100.68999999994</v>
      </c>
      <c r="J59" s="56"/>
    </row>
    <row r="60" spans="1:10" s="35" customFormat="1" ht="12.75">
      <c r="A60" s="50" t="s">
        <v>109</v>
      </c>
      <c r="B60" s="53"/>
      <c r="C60" s="83">
        <f>SUM(C59)</f>
        <v>1129617</v>
      </c>
      <c r="D60" s="85"/>
      <c r="E60" s="83">
        <f>SUM(E59)</f>
        <v>762516.31</v>
      </c>
      <c r="F60" s="83"/>
      <c r="G60" s="83">
        <f>+C60-E60</f>
        <v>367100.68999999994</v>
      </c>
      <c r="H60" s="85"/>
      <c r="I60" s="83">
        <f>+G60+H60</f>
        <v>367100.68999999994</v>
      </c>
      <c r="J60" s="39"/>
    </row>
    <row r="61" spans="1:10" s="35" customFormat="1" ht="12.75">
      <c r="A61" s="44"/>
      <c r="B61" s="53"/>
      <c r="C61" s="82"/>
      <c r="D61" s="82"/>
      <c r="E61" s="82"/>
      <c r="F61" s="82"/>
      <c r="G61" s="82"/>
      <c r="H61" s="82"/>
      <c r="I61" s="82"/>
      <c r="J61" s="39"/>
    </row>
    <row r="62" spans="1:10" s="35" customFormat="1" ht="12.75">
      <c r="A62" s="73" t="s">
        <v>110</v>
      </c>
      <c r="B62" s="53"/>
      <c r="C62" s="81">
        <v>0</v>
      </c>
      <c r="D62" s="82"/>
      <c r="E62" s="81">
        <v>0</v>
      </c>
      <c r="F62" s="82"/>
      <c r="G62" s="81">
        <f>+C62-E62</f>
        <v>0</v>
      </c>
      <c r="H62" s="82"/>
      <c r="I62" s="81">
        <f>+G62+H62</f>
        <v>0</v>
      </c>
      <c r="J62" s="39"/>
    </row>
    <row r="63" spans="1:10" s="35" customFormat="1" ht="12.75">
      <c r="A63" s="50" t="s">
        <v>111</v>
      </c>
      <c r="B63" s="53"/>
      <c r="C63" s="83">
        <f>+C62</f>
        <v>0</v>
      </c>
      <c r="D63" s="85"/>
      <c r="E63" s="83">
        <f>+E62</f>
        <v>0</v>
      </c>
      <c r="F63" s="83"/>
      <c r="G63" s="83">
        <f>+C63-E63</f>
        <v>0</v>
      </c>
      <c r="H63" s="85"/>
      <c r="I63" s="83">
        <f>+G63+H63</f>
        <v>0</v>
      </c>
      <c r="J63" s="39"/>
    </row>
    <row r="64" spans="1:10" s="35" customFormat="1" ht="12.75">
      <c r="A64" s="73"/>
      <c r="B64" s="53"/>
      <c r="C64" s="84"/>
      <c r="D64" s="82"/>
      <c r="E64" s="84"/>
      <c r="F64" s="84"/>
      <c r="G64" s="84"/>
      <c r="H64" s="82"/>
      <c r="I64" s="84"/>
      <c r="J64" s="39"/>
    </row>
    <row r="65" spans="1:10" s="35" customFormat="1" ht="12.75">
      <c r="A65" s="73" t="s">
        <v>112</v>
      </c>
      <c r="B65" s="53"/>
      <c r="C65" s="81">
        <v>0</v>
      </c>
      <c r="D65" s="82"/>
      <c r="E65" s="81">
        <v>0</v>
      </c>
      <c r="F65" s="82"/>
      <c r="G65" s="81">
        <f>+C65-E65</f>
        <v>0</v>
      </c>
      <c r="H65" s="82"/>
      <c r="I65" s="81">
        <f>+G65+H65</f>
        <v>0</v>
      </c>
      <c r="J65" s="39"/>
    </row>
    <row r="66" spans="1:10" s="35" customFormat="1" ht="12.75">
      <c r="A66" s="50" t="s">
        <v>113</v>
      </c>
      <c r="B66" s="53"/>
      <c r="C66" s="83">
        <f>+C65</f>
        <v>0</v>
      </c>
      <c r="D66" s="85"/>
      <c r="E66" s="83">
        <f>+E65</f>
        <v>0</v>
      </c>
      <c r="F66" s="83"/>
      <c r="G66" s="83">
        <f>+C66-E66</f>
        <v>0</v>
      </c>
      <c r="H66" s="85"/>
      <c r="I66" s="83">
        <f>+G66+H66</f>
        <v>0</v>
      </c>
      <c r="J66" s="39"/>
    </row>
    <row r="67" spans="1:10" s="35" customFormat="1" ht="12.75">
      <c r="A67" s="73"/>
      <c r="B67" s="53"/>
      <c r="C67" s="84"/>
      <c r="D67" s="82"/>
      <c r="E67" s="84"/>
      <c r="F67" s="84"/>
      <c r="G67" s="84"/>
      <c r="H67" s="82"/>
      <c r="I67" s="84"/>
      <c r="J67" s="39"/>
    </row>
    <row r="68" spans="1:10" s="35" customFormat="1" ht="12.75">
      <c r="A68" s="73" t="s">
        <v>114</v>
      </c>
      <c r="B68" s="53"/>
      <c r="C68" s="84">
        <f>150997+7070845</f>
        <v>7221842</v>
      </c>
      <c r="D68" s="82"/>
      <c r="E68" s="84">
        <v>1530232.73</v>
      </c>
      <c r="F68" s="84"/>
      <c r="G68" s="84">
        <f>+C68-E68</f>
        <v>5691609.27</v>
      </c>
      <c r="H68" s="82"/>
      <c r="I68" s="84">
        <f>+G68+H68</f>
        <v>5691609.27</v>
      </c>
      <c r="J68" s="39"/>
    </row>
    <row r="69" spans="1:10" s="35" customFormat="1" ht="12.75">
      <c r="A69" s="44" t="s">
        <v>147</v>
      </c>
      <c r="B69" s="53"/>
      <c r="C69" s="81">
        <v>-1794866</v>
      </c>
      <c r="D69" s="82"/>
      <c r="E69" s="81">
        <f>-11933863.71+13140649</f>
        <v>1206785.289999999</v>
      </c>
      <c r="F69" s="82"/>
      <c r="G69" s="81">
        <f>+C69-E69</f>
        <v>-3001651.289999999</v>
      </c>
      <c r="H69" s="82"/>
      <c r="I69" s="81">
        <f>+G69+H69</f>
        <v>-3001651.289999999</v>
      </c>
      <c r="J69" s="39"/>
    </row>
    <row r="70" spans="1:10" s="35" customFormat="1" ht="15" customHeight="1">
      <c r="A70" s="50" t="s">
        <v>115</v>
      </c>
      <c r="B70" s="53"/>
      <c r="C70" s="83">
        <f>SUM(C68:C69)</f>
        <v>5426976</v>
      </c>
      <c r="D70" s="85"/>
      <c r="E70" s="83">
        <f>SUM(E68:E69)</f>
        <v>2737018.019999999</v>
      </c>
      <c r="F70" s="83"/>
      <c r="G70" s="83">
        <f>+C70-E70</f>
        <v>2689957.980000001</v>
      </c>
      <c r="H70" s="85"/>
      <c r="I70" s="83">
        <f>+G70+H70</f>
        <v>2689957.980000001</v>
      </c>
      <c r="J70" s="39"/>
    </row>
    <row r="71" spans="1:10" s="35" customFormat="1" ht="12.75">
      <c r="A71" s="50"/>
      <c r="B71" s="53"/>
      <c r="C71" s="83"/>
      <c r="D71" s="85"/>
      <c r="E71" s="83"/>
      <c r="F71" s="83"/>
      <c r="G71" s="83"/>
      <c r="H71" s="85"/>
      <c r="I71" s="83"/>
      <c r="J71" s="39"/>
    </row>
    <row r="72" spans="1:10" s="35" customFormat="1" ht="12.75">
      <c r="A72" s="50" t="s">
        <v>51</v>
      </c>
      <c r="B72" s="53"/>
      <c r="C72" s="83">
        <f>+C57+C60+C63+C66+C70</f>
        <v>25126593</v>
      </c>
      <c r="D72" s="85"/>
      <c r="E72" s="83">
        <f>+E57+E60+E63+E66+E70</f>
        <v>22069534.33</v>
      </c>
      <c r="F72" s="83"/>
      <c r="G72" s="83">
        <f>+C72-E72</f>
        <v>3057058.670000002</v>
      </c>
      <c r="H72" s="85"/>
      <c r="I72" s="83">
        <f>+G72+H72</f>
        <v>3057058.670000002</v>
      </c>
      <c r="J72" s="39"/>
    </row>
    <row r="73" spans="1:9" s="35" customFormat="1" ht="15">
      <c r="A73" s="50"/>
      <c r="B73" s="53"/>
      <c r="C73" s="80"/>
      <c r="D73" s="85"/>
      <c r="E73" s="80"/>
      <c r="F73" s="80"/>
      <c r="G73" s="80"/>
      <c r="H73" s="85"/>
      <c r="I73" s="80"/>
    </row>
    <row r="74" spans="1:9" ht="13.5" thickBot="1">
      <c r="A74" s="50" t="s">
        <v>36</v>
      </c>
      <c r="B74" s="53"/>
      <c r="C74" s="87">
        <f>+C52+C72</f>
        <v>29792514</v>
      </c>
      <c r="D74" s="85"/>
      <c r="E74" s="87">
        <f>+E52+E72</f>
        <v>30893122.56</v>
      </c>
      <c r="F74" s="88"/>
      <c r="G74" s="87">
        <f>+C74-E74</f>
        <v>-1100608.5599999987</v>
      </c>
      <c r="H74" s="85"/>
      <c r="I74" s="87">
        <f>+G74+H74</f>
        <v>-1100608.5599999987</v>
      </c>
    </row>
    <row r="75" spans="1:9" ht="13.5" thickTop="1">
      <c r="A75" s="73"/>
      <c r="B75" s="73"/>
      <c r="C75" s="84"/>
      <c r="D75" s="85"/>
      <c r="E75" s="84"/>
      <c r="F75" s="84"/>
      <c r="G75" s="71"/>
      <c r="H75" s="71"/>
      <c r="I75" s="71"/>
    </row>
    <row r="76" spans="1:9" ht="12.75">
      <c r="A76" s="73"/>
      <c r="B76" s="73"/>
      <c r="C76" s="84"/>
      <c r="D76" s="85"/>
      <c r="E76" s="84"/>
      <c r="F76" s="84"/>
      <c r="G76" s="71"/>
      <c r="H76" s="71"/>
      <c r="I76" s="71"/>
    </row>
    <row r="77" spans="1:9" ht="12.75">
      <c r="A77" s="73"/>
      <c r="B77" s="73"/>
      <c r="C77" s="84">
        <f>+C40-C52-C72</f>
        <v>0.44999999925494194</v>
      </c>
      <c r="D77" s="84"/>
      <c r="E77" s="84">
        <f>+E40-E52-E72-1</f>
        <v>-0.4299999959766865</v>
      </c>
      <c r="F77" s="84">
        <f>+F40-F52-F72</f>
        <v>0</v>
      </c>
      <c r="G77" s="84">
        <f>+G40-G52-G72</f>
        <v>-0.12000000476837158</v>
      </c>
      <c r="H77" s="84"/>
      <c r="I77" s="84">
        <f>+I40-I52-I72</f>
        <v>-0.12000000476837158</v>
      </c>
    </row>
  </sheetData>
  <sheetProtection/>
  <printOptions/>
  <pageMargins left="0" right="0" top="0.35433070866141736" bottom="0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H5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8" sqref="E18"/>
    </sheetView>
  </sheetViews>
  <sheetFormatPr defaultColWidth="11.421875" defaultRowHeight="12.75"/>
  <cols>
    <col min="1" max="1" width="2.28125" style="61" customWidth="1"/>
    <col min="2" max="2" width="2.00390625" style="61" customWidth="1"/>
    <col min="3" max="3" width="2.421875" style="47" customWidth="1"/>
    <col min="4" max="4" width="2.28125" style="91" customWidth="1"/>
    <col min="5" max="5" width="34.8515625" style="47" bestFit="1" customWidth="1"/>
    <col min="6" max="6" width="7.421875" style="47" customWidth="1"/>
    <col min="7" max="7" width="13.00390625" style="61" customWidth="1"/>
    <col min="8" max="8" width="10.28125" style="44" customWidth="1"/>
    <col min="9" max="16384" width="11.421875" style="44" customWidth="1"/>
  </cols>
  <sheetData>
    <row r="1" spans="1:7" ht="15" customHeight="1">
      <c r="A1" s="155" t="str">
        <f>+PRESENTACION!A1</f>
        <v>ESSENTIAL CORREDORA DE SEGUROS S.A.</v>
      </c>
      <c r="B1" s="155"/>
      <c r="C1" s="155"/>
      <c r="D1" s="155"/>
      <c r="E1" s="155"/>
      <c r="F1" s="155"/>
      <c r="G1" s="155"/>
    </row>
    <row r="2" spans="1:7" ht="12.75">
      <c r="A2" s="155" t="s">
        <v>0</v>
      </c>
      <c r="B2" s="155"/>
      <c r="C2" s="155"/>
      <c r="D2" s="155"/>
      <c r="E2" s="155"/>
      <c r="F2" s="155"/>
      <c r="G2" s="155"/>
    </row>
    <row r="3" spans="1:7" ht="12.75">
      <c r="A3" s="156" t="str">
        <f>+PRESENTACION!A9</f>
        <v>Al 30 de Junio de 2015</v>
      </c>
      <c r="B3" s="156"/>
      <c r="C3" s="156"/>
      <c r="D3" s="156"/>
      <c r="E3" s="156"/>
      <c r="F3" s="156"/>
      <c r="G3" s="156"/>
    </row>
    <row r="4" spans="1:7" ht="12.75">
      <c r="A4" s="157" t="s">
        <v>159</v>
      </c>
      <c r="B4" s="157"/>
      <c r="C4" s="157"/>
      <c r="D4" s="157"/>
      <c r="E4" s="157"/>
      <c r="F4" s="157"/>
      <c r="G4" s="157"/>
    </row>
    <row r="5" spans="1:7" ht="12.75">
      <c r="A5" s="157"/>
      <c r="B5" s="157"/>
      <c r="C5" s="157"/>
      <c r="D5" s="157"/>
      <c r="E5" s="157"/>
      <c r="F5" s="157"/>
      <c r="G5" s="157"/>
    </row>
    <row r="6" spans="1:7" ht="12.75">
      <c r="A6" s="96"/>
      <c r="B6" s="96"/>
      <c r="C6" s="96"/>
      <c r="D6" s="96"/>
      <c r="E6" s="96"/>
      <c r="F6" s="96"/>
      <c r="G6" s="96"/>
    </row>
    <row r="7" spans="1:8" ht="12" customHeight="1">
      <c r="A7" s="45"/>
      <c r="B7" s="45"/>
      <c r="C7" s="45"/>
      <c r="D7" s="44"/>
      <c r="E7" s="45"/>
      <c r="F7" s="45"/>
      <c r="G7" s="49" t="s">
        <v>175</v>
      </c>
      <c r="H7" s="49" t="s">
        <v>175</v>
      </c>
    </row>
    <row r="8" spans="1:8" ht="12" customHeight="1">
      <c r="A8" s="45"/>
      <c r="B8" s="45"/>
      <c r="C8" s="44"/>
      <c r="D8" s="44"/>
      <c r="E8" s="44"/>
      <c r="F8" s="47" t="s">
        <v>54</v>
      </c>
      <c r="G8" s="94">
        <v>2015</v>
      </c>
      <c r="H8" s="46">
        <v>2014</v>
      </c>
    </row>
    <row r="9" spans="1:7" ht="12.75">
      <c r="A9" s="97" t="s">
        <v>52</v>
      </c>
      <c r="B9" s="59"/>
      <c r="C9" s="60"/>
      <c r="D9" s="95"/>
      <c r="G9" s="59"/>
    </row>
    <row r="10" spans="1:8" ht="12.75" customHeight="1">
      <c r="A10" s="97"/>
      <c r="B10" s="97" t="s">
        <v>176</v>
      </c>
      <c r="C10" s="97"/>
      <c r="D10" s="97"/>
      <c r="E10" s="97"/>
      <c r="F10" s="150"/>
      <c r="G10" s="98"/>
      <c r="H10" s="98"/>
    </row>
    <row r="11" spans="1:8" ht="12.75" customHeight="1">
      <c r="A11" s="97"/>
      <c r="B11" s="97"/>
      <c r="C11" s="97" t="s">
        <v>177</v>
      </c>
      <c r="D11" s="97"/>
      <c r="E11" s="97"/>
      <c r="F11" s="150"/>
      <c r="G11" s="98"/>
      <c r="H11" s="98"/>
    </row>
    <row r="12" spans="1:8" ht="12.75" customHeight="1">
      <c r="A12" s="97"/>
      <c r="B12" s="97"/>
      <c r="C12" s="97"/>
      <c r="D12" s="97" t="s">
        <v>160</v>
      </c>
      <c r="E12" s="97"/>
      <c r="F12" s="150"/>
      <c r="G12" s="98">
        <v>25000</v>
      </c>
      <c r="H12" s="98">
        <v>0</v>
      </c>
    </row>
    <row r="13" spans="1:8" ht="12.75" customHeight="1">
      <c r="A13" s="97"/>
      <c r="B13" s="97"/>
      <c r="C13" s="97"/>
      <c r="D13" s="97" t="s">
        <v>161</v>
      </c>
      <c r="E13" s="97"/>
      <c r="F13" s="150"/>
      <c r="G13" s="98">
        <v>244796.37</v>
      </c>
      <c r="H13" s="98">
        <v>0</v>
      </c>
    </row>
    <row r="14" spans="1:8" ht="12.75" customHeight="1" thickBot="1">
      <c r="A14" s="97"/>
      <c r="B14" s="97"/>
      <c r="C14" s="97"/>
      <c r="D14" s="97" t="s">
        <v>162</v>
      </c>
      <c r="E14" s="97"/>
      <c r="F14" s="150"/>
      <c r="G14" s="99">
        <v>1671083.47</v>
      </c>
      <c r="H14" s="99">
        <v>0</v>
      </c>
    </row>
    <row r="15" spans="1:8" ht="12.75" customHeight="1">
      <c r="A15" s="97"/>
      <c r="B15" s="97"/>
      <c r="C15" s="97" t="s">
        <v>178</v>
      </c>
      <c r="D15" s="97"/>
      <c r="E15" s="97"/>
      <c r="F15" s="150"/>
      <c r="G15" s="98">
        <v>1940879.84</v>
      </c>
      <c r="H15" s="98">
        <v>0</v>
      </c>
    </row>
    <row r="16" spans="1:8" ht="12.75">
      <c r="A16" s="97"/>
      <c r="B16" s="97"/>
      <c r="C16" s="97" t="s">
        <v>179</v>
      </c>
      <c r="D16" s="97"/>
      <c r="E16" s="97"/>
      <c r="F16" s="150"/>
      <c r="G16" s="98"/>
      <c r="H16" s="98"/>
    </row>
    <row r="17" spans="1:8" ht="13.5" thickBot="1">
      <c r="A17" s="97"/>
      <c r="B17" s="97"/>
      <c r="C17" s="97"/>
      <c r="D17" s="97" t="s">
        <v>163</v>
      </c>
      <c r="E17" s="97"/>
      <c r="F17" s="150"/>
      <c r="G17" s="99">
        <v>9699600.91</v>
      </c>
      <c r="H17" s="99">
        <v>0</v>
      </c>
    </row>
    <row r="18" spans="1:8" ht="12.75" customHeight="1">
      <c r="A18" s="97"/>
      <c r="B18" s="97"/>
      <c r="C18" s="97" t="s">
        <v>180</v>
      </c>
      <c r="D18" s="97"/>
      <c r="E18" s="97"/>
      <c r="F18" s="150"/>
      <c r="G18" s="98">
        <v>9699600.91</v>
      </c>
      <c r="H18" s="98">
        <v>0</v>
      </c>
    </row>
    <row r="19" spans="1:8" ht="12.75" customHeight="1">
      <c r="A19" s="97"/>
      <c r="B19" s="97"/>
      <c r="C19" s="97" t="s">
        <v>181</v>
      </c>
      <c r="D19" s="97"/>
      <c r="E19" s="97"/>
      <c r="F19" s="150"/>
      <c r="G19" s="98"/>
      <c r="H19" s="98"/>
    </row>
    <row r="20" spans="1:8" ht="12.75" customHeight="1">
      <c r="A20" s="97"/>
      <c r="B20" s="97"/>
      <c r="C20" s="97"/>
      <c r="D20" s="97" t="s">
        <v>164</v>
      </c>
      <c r="E20" s="97"/>
      <c r="F20" s="150" t="s">
        <v>254</v>
      </c>
      <c r="G20" s="98">
        <v>100697.36</v>
      </c>
      <c r="H20" s="98">
        <v>0</v>
      </c>
    </row>
    <row r="21" spans="1:8" ht="12.75" customHeight="1" thickBot="1">
      <c r="A21" s="97"/>
      <c r="B21" s="97"/>
      <c r="C21" s="97"/>
      <c r="D21" s="97" t="s">
        <v>165</v>
      </c>
      <c r="E21" s="97"/>
      <c r="F21" s="150" t="s">
        <v>256</v>
      </c>
      <c r="G21" s="100">
        <v>62694217.73</v>
      </c>
      <c r="H21" s="100">
        <v>0</v>
      </c>
    </row>
    <row r="22" spans="1:8" ht="12.75" customHeight="1" thickBot="1">
      <c r="A22" s="97"/>
      <c r="B22" s="97"/>
      <c r="C22" s="97" t="s">
        <v>182</v>
      </c>
      <c r="D22" s="97"/>
      <c r="E22" s="97"/>
      <c r="F22" s="150"/>
      <c r="G22" s="101">
        <v>62794915.09</v>
      </c>
      <c r="H22" s="101">
        <v>0</v>
      </c>
    </row>
    <row r="23" spans="1:8" ht="12.75" customHeight="1">
      <c r="A23" s="97"/>
      <c r="B23" s="97" t="s">
        <v>183</v>
      </c>
      <c r="C23" s="97"/>
      <c r="D23" s="97"/>
      <c r="E23" s="97"/>
      <c r="F23" s="150"/>
      <c r="G23" s="98">
        <v>74435395.84</v>
      </c>
      <c r="H23" s="98">
        <v>0</v>
      </c>
    </row>
    <row r="24" spans="1:8" ht="12.75" customHeight="1">
      <c r="A24" s="97"/>
      <c r="B24" s="97" t="s">
        <v>184</v>
      </c>
      <c r="C24" s="97"/>
      <c r="D24" s="97"/>
      <c r="E24" s="97"/>
      <c r="F24" s="150"/>
      <c r="G24" s="98"/>
      <c r="H24" s="98"/>
    </row>
    <row r="25" spans="1:8" ht="12.75" customHeight="1">
      <c r="A25" s="97"/>
      <c r="B25" s="97"/>
      <c r="C25" s="97" t="s">
        <v>166</v>
      </c>
      <c r="D25" s="97"/>
      <c r="E25" s="97"/>
      <c r="F25" s="150" t="s">
        <v>253</v>
      </c>
      <c r="G25" s="98">
        <v>2677507.73</v>
      </c>
      <c r="H25" s="98">
        <v>0</v>
      </c>
    </row>
    <row r="26" spans="1:8" ht="12.75" customHeight="1" thickBot="1">
      <c r="A26" s="97"/>
      <c r="B26" s="97"/>
      <c r="C26" s="97" t="s">
        <v>167</v>
      </c>
      <c r="D26" s="97"/>
      <c r="E26" s="97"/>
      <c r="F26" s="150" t="s">
        <v>253</v>
      </c>
      <c r="G26" s="99">
        <v>5954566.04</v>
      </c>
      <c r="H26" s="99">
        <v>0</v>
      </c>
    </row>
    <row r="27" spans="1:8" ht="12.75">
      <c r="A27" s="97"/>
      <c r="B27" s="97" t="s">
        <v>185</v>
      </c>
      <c r="C27" s="97"/>
      <c r="D27" s="97"/>
      <c r="E27" s="97"/>
      <c r="F27" s="150"/>
      <c r="G27" s="98">
        <v>8632073.77</v>
      </c>
      <c r="H27" s="98">
        <v>0</v>
      </c>
    </row>
    <row r="28" spans="1:8" ht="12.75">
      <c r="A28" s="97"/>
      <c r="B28" s="97" t="s">
        <v>83</v>
      </c>
      <c r="C28" s="97"/>
      <c r="D28" s="97"/>
      <c r="E28" s="97"/>
      <c r="F28" s="150"/>
      <c r="G28" s="98"/>
      <c r="H28" s="98"/>
    </row>
    <row r="29" spans="1:8" ht="12.75" customHeight="1">
      <c r="A29" s="97"/>
      <c r="B29" s="97"/>
      <c r="C29" s="97" t="s">
        <v>168</v>
      </c>
      <c r="D29" s="97"/>
      <c r="E29" s="97"/>
      <c r="F29" s="150"/>
      <c r="G29" s="98">
        <v>140.83</v>
      </c>
      <c r="H29" s="98">
        <v>0</v>
      </c>
    </row>
    <row r="30" spans="1:8" ht="12.75" customHeight="1">
      <c r="A30" s="97"/>
      <c r="B30" s="97"/>
      <c r="C30" s="97" t="s">
        <v>169</v>
      </c>
      <c r="D30" s="97"/>
      <c r="E30" s="97"/>
      <c r="F30" s="150" t="s">
        <v>253</v>
      </c>
      <c r="G30" s="98">
        <v>5146865.44</v>
      </c>
      <c r="H30" s="98">
        <v>0</v>
      </c>
    </row>
    <row r="31" spans="1:8" ht="12.75" customHeight="1" thickBot="1">
      <c r="A31" s="97"/>
      <c r="B31" s="97"/>
      <c r="C31" s="97" t="s">
        <v>170</v>
      </c>
      <c r="D31" s="97"/>
      <c r="E31" s="97"/>
      <c r="F31" s="150" t="s">
        <v>255</v>
      </c>
      <c r="G31" s="100">
        <v>804475</v>
      </c>
      <c r="H31" s="100">
        <v>0</v>
      </c>
    </row>
    <row r="32" spans="1:8" ht="12.75" customHeight="1" thickBot="1">
      <c r="A32" s="97"/>
      <c r="B32" s="97" t="s">
        <v>186</v>
      </c>
      <c r="C32" s="97"/>
      <c r="D32" s="97"/>
      <c r="E32" s="97"/>
      <c r="F32" s="150"/>
      <c r="G32" s="102">
        <v>5951481.27</v>
      </c>
      <c r="H32" s="102">
        <v>0</v>
      </c>
    </row>
    <row r="33" spans="1:8" ht="12.75" customHeight="1" thickBot="1">
      <c r="A33" s="97" t="s">
        <v>187</v>
      </c>
      <c r="B33" s="97"/>
      <c r="C33" s="97"/>
      <c r="D33" s="97"/>
      <c r="E33" s="97"/>
      <c r="F33" s="150"/>
      <c r="G33" s="103">
        <v>89018950.88</v>
      </c>
      <c r="H33" s="103">
        <v>0</v>
      </c>
    </row>
    <row r="34" spans="1:8" ht="12.75" customHeight="1" thickTop="1">
      <c r="A34" s="97" t="s">
        <v>53</v>
      </c>
      <c r="B34" s="97"/>
      <c r="C34" s="97"/>
      <c r="D34" s="97"/>
      <c r="E34" s="97"/>
      <c r="F34" s="150"/>
      <c r="G34" s="98"/>
      <c r="H34" s="98"/>
    </row>
    <row r="35" spans="1:8" ht="12.75" customHeight="1">
      <c r="A35" s="97"/>
      <c r="B35" s="97"/>
      <c r="C35" s="97" t="s">
        <v>188</v>
      </c>
      <c r="D35" s="97"/>
      <c r="E35" s="97"/>
      <c r="F35" s="150"/>
      <c r="G35" s="98"/>
      <c r="H35" s="98"/>
    </row>
    <row r="36" spans="1:8" ht="12.75" customHeight="1">
      <c r="A36" s="97"/>
      <c r="B36" s="97"/>
      <c r="C36" s="97"/>
      <c r="D36" s="97" t="s">
        <v>189</v>
      </c>
      <c r="E36" s="97"/>
      <c r="F36" s="150"/>
      <c r="G36" s="98"/>
      <c r="H36" s="98"/>
    </row>
    <row r="37" spans="1:8" ht="13.5" thickBot="1">
      <c r="A37" s="97"/>
      <c r="B37" s="97"/>
      <c r="C37" s="97"/>
      <c r="D37" s="97"/>
      <c r="E37" s="97" t="s">
        <v>171</v>
      </c>
      <c r="F37" s="150" t="s">
        <v>257</v>
      </c>
      <c r="G37" s="99">
        <v>1657529.25</v>
      </c>
      <c r="H37" s="99">
        <v>0</v>
      </c>
    </row>
    <row r="38" spans="1:8" ht="12.75" customHeight="1">
      <c r="A38" s="97"/>
      <c r="B38" s="97"/>
      <c r="C38" s="97"/>
      <c r="D38" s="97" t="s">
        <v>190</v>
      </c>
      <c r="E38" s="97"/>
      <c r="F38" s="150"/>
      <c r="G38" s="98">
        <v>1657529.25</v>
      </c>
      <c r="H38" s="98">
        <v>0</v>
      </c>
    </row>
    <row r="39" spans="1:8" ht="12.75" customHeight="1">
      <c r="A39" s="97"/>
      <c r="B39" s="97"/>
      <c r="C39" s="97"/>
      <c r="D39" s="97" t="s">
        <v>191</v>
      </c>
      <c r="E39" s="97"/>
      <c r="F39" s="150"/>
      <c r="G39" s="98"/>
      <c r="H39" s="98"/>
    </row>
    <row r="40" spans="1:8" ht="12.75" customHeight="1">
      <c r="A40" s="97"/>
      <c r="B40" s="97"/>
      <c r="C40" s="97"/>
      <c r="D40" s="97"/>
      <c r="E40" s="97" t="s">
        <v>172</v>
      </c>
      <c r="F40" s="150"/>
      <c r="G40" s="98">
        <v>4758390</v>
      </c>
      <c r="H40" s="98">
        <v>0</v>
      </c>
    </row>
    <row r="41" spans="1:8" ht="12.75" customHeight="1" thickBot="1">
      <c r="A41" s="97"/>
      <c r="B41" s="97"/>
      <c r="C41" s="97"/>
      <c r="D41" s="97"/>
      <c r="E41" s="97" t="s">
        <v>173</v>
      </c>
      <c r="F41" s="150" t="s">
        <v>258</v>
      </c>
      <c r="G41" s="99">
        <v>2037929.83</v>
      </c>
      <c r="H41" s="99">
        <v>0</v>
      </c>
    </row>
    <row r="42" spans="1:8" ht="12.75" customHeight="1" thickBot="1">
      <c r="A42" s="97"/>
      <c r="B42" s="97"/>
      <c r="C42" s="97"/>
      <c r="D42" s="97" t="s">
        <v>192</v>
      </c>
      <c r="E42" s="97"/>
      <c r="F42" s="150"/>
      <c r="G42" s="99">
        <v>6796319.83</v>
      </c>
      <c r="H42" s="99">
        <v>0</v>
      </c>
    </row>
    <row r="43" spans="1:8" ht="12.75">
      <c r="A43" s="44"/>
      <c r="B43" s="97" t="s">
        <v>193</v>
      </c>
      <c r="C43" s="97"/>
      <c r="D43" s="97"/>
      <c r="E43" s="97"/>
      <c r="F43" s="150"/>
      <c r="G43" s="98">
        <v>8453849.08</v>
      </c>
      <c r="H43" s="98">
        <v>0</v>
      </c>
    </row>
    <row r="44" spans="1:8" ht="12.75" customHeight="1">
      <c r="A44" s="97"/>
      <c r="B44" s="97" t="s">
        <v>48</v>
      </c>
      <c r="C44" s="97"/>
      <c r="D44" s="97"/>
      <c r="E44" s="97"/>
      <c r="F44" s="150"/>
      <c r="G44" s="98"/>
      <c r="H44" s="98"/>
    </row>
    <row r="45" spans="1:8" ht="12.75" customHeight="1">
      <c r="A45" s="97"/>
      <c r="B45" s="97"/>
      <c r="C45" s="97" t="s">
        <v>174</v>
      </c>
      <c r="D45" s="97"/>
      <c r="E45" s="97"/>
      <c r="F45" s="150"/>
      <c r="G45" s="98">
        <v>119563141.95</v>
      </c>
      <c r="H45" s="98">
        <v>0</v>
      </c>
    </row>
    <row r="46" spans="1:8" ht="12.75" customHeight="1" thickBot="1">
      <c r="A46" s="97"/>
      <c r="B46" s="97"/>
      <c r="C46" s="97" t="s">
        <v>194</v>
      </c>
      <c r="D46" s="97"/>
      <c r="E46" s="97"/>
      <c r="F46" s="150"/>
      <c r="G46" s="100">
        <v>-38998040.15</v>
      </c>
      <c r="H46" s="100">
        <v>0</v>
      </c>
    </row>
    <row r="47" spans="1:8" ht="13.5" thickBot="1">
      <c r="A47" s="97"/>
      <c r="B47" s="97" t="s">
        <v>51</v>
      </c>
      <c r="C47" s="97"/>
      <c r="D47" s="97"/>
      <c r="E47" s="97"/>
      <c r="F47" s="150"/>
      <c r="G47" s="102">
        <v>80565101.8</v>
      </c>
      <c r="H47" s="102">
        <v>0</v>
      </c>
    </row>
    <row r="48" spans="1:8" ht="13.5" thickBot="1">
      <c r="A48" s="97" t="s">
        <v>195</v>
      </c>
      <c r="B48" s="97"/>
      <c r="C48" s="97"/>
      <c r="D48" s="97"/>
      <c r="E48" s="97"/>
      <c r="F48" s="150"/>
      <c r="G48" s="103">
        <v>89018950.88</v>
      </c>
      <c r="H48" s="103">
        <v>0</v>
      </c>
    </row>
    <row r="49" spans="3:7" ht="13.5" thickTop="1">
      <c r="C49" s="60"/>
      <c r="D49" s="92"/>
      <c r="G49" s="62"/>
    </row>
    <row r="50" spans="1:8" ht="12.75">
      <c r="A50" s="53"/>
      <c r="B50" s="44"/>
      <c r="C50" s="53"/>
      <c r="E50" s="53"/>
      <c r="F50" s="53"/>
      <c r="H50" s="64"/>
    </row>
    <row r="53" ht="12.75"/>
    <row r="54" ht="12.75"/>
  </sheetData>
  <sheetProtection/>
  <mergeCells count="5">
    <mergeCell ref="A1:G1"/>
    <mergeCell ref="A2:G2"/>
    <mergeCell ref="A3:G3"/>
    <mergeCell ref="A5:G5"/>
    <mergeCell ref="A4:G4"/>
  </mergeCells>
  <printOptions/>
  <pageMargins left="1.2598425196850394" right="0.7874015748031497" top="0.9055118110236221" bottom="0.8661417322834646" header="0" footer="0.7874015748031497"/>
  <pageSetup fitToHeight="1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3" sqref="F23"/>
    </sheetView>
  </sheetViews>
  <sheetFormatPr defaultColWidth="11.421875" defaultRowHeight="12.75"/>
  <cols>
    <col min="1" max="2" width="4.421875" style="54" customWidth="1"/>
    <col min="3" max="3" width="4.421875" style="47" customWidth="1"/>
    <col min="4" max="4" width="35.57421875" style="54" bestFit="1" customWidth="1"/>
    <col min="5" max="5" width="6.00390625" style="151" bestFit="1" customWidth="1"/>
    <col min="6" max="6" width="21.00390625" style="54" customWidth="1"/>
    <col min="7" max="7" width="18.7109375" style="54" customWidth="1"/>
    <col min="8" max="16384" width="11.421875" style="54" customWidth="1"/>
  </cols>
  <sheetData>
    <row r="1" spans="1:7" ht="12.75">
      <c r="A1" s="155" t="str">
        <f>+'BAL. SITUACION'!A1:G1</f>
        <v>ESSENTIAL CORREDORA DE SEGUROS S.A.</v>
      </c>
      <c r="B1" s="155"/>
      <c r="C1" s="155"/>
      <c r="D1" s="155"/>
      <c r="E1" s="155"/>
      <c r="F1" s="155"/>
      <c r="G1" s="155"/>
    </row>
    <row r="2" spans="1:7" ht="12.75">
      <c r="A2" s="155" t="s">
        <v>4</v>
      </c>
      <c r="B2" s="155"/>
      <c r="C2" s="155"/>
      <c r="D2" s="155"/>
      <c r="E2" s="155"/>
      <c r="F2" s="155"/>
      <c r="G2" s="155"/>
    </row>
    <row r="3" spans="1:7" ht="12.75">
      <c r="A3" s="156" t="str">
        <f>+'BAL. SITUACION'!A3:G3</f>
        <v>Al 30 de Junio de 2015</v>
      </c>
      <c r="B3" s="156"/>
      <c r="C3" s="156"/>
      <c r="D3" s="156"/>
      <c r="E3" s="156"/>
      <c r="F3" s="156"/>
      <c r="G3" s="156"/>
    </row>
    <row r="4" spans="1:7" ht="12.75">
      <c r="A4" s="157" t="str">
        <f>+'BAL. SITUACION'!A4:G4</f>
        <v>(Con cifras correspondientes al 30 de Junio de 2014)</v>
      </c>
      <c r="B4" s="157"/>
      <c r="C4" s="157"/>
      <c r="D4" s="157"/>
      <c r="E4" s="157"/>
      <c r="F4" s="157"/>
      <c r="G4" s="157"/>
    </row>
    <row r="5" spans="1:7" ht="12.75">
      <c r="A5" s="158"/>
      <c r="B5" s="158"/>
      <c r="C5" s="158"/>
      <c r="D5" s="158"/>
      <c r="E5" s="158"/>
      <c r="F5" s="158"/>
      <c r="G5" s="158"/>
    </row>
    <row r="6" spans="1:7" ht="12.75">
      <c r="A6" s="47"/>
      <c r="B6" s="47"/>
      <c r="D6" s="47"/>
      <c r="E6" s="47"/>
      <c r="F6" s="47"/>
      <c r="G6" s="47"/>
    </row>
    <row r="7" spans="1:7" ht="12.75">
      <c r="A7" s="47"/>
      <c r="B7" s="47"/>
      <c r="D7" s="47"/>
      <c r="E7" s="47"/>
      <c r="F7" s="47"/>
      <c r="G7" s="47"/>
    </row>
    <row r="8" spans="1:7" ht="12.75">
      <c r="A8" s="47"/>
      <c r="B8" s="47"/>
      <c r="E8" s="47" t="s">
        <v>54</v>
      </c>
      <c r="F8" s="94">
        <f>+'BAL. SITUACION'!G8</f>
        <v>2015</v>
      </c>
      <c r="G8" s="46">
        <f>+'BAL. SITUACION'!H8</f>
        <v>2014</v>
      </c>
    </row>
    <row r="9" spans="1:7" ht="12.75">
      <c r="A9" s="47"/>
      <c r="B9" s="47"/>
      <c r="F9" s="47"/>
      <c r="G9" s="47"/>
    </row>
    <row r="10" spans="6:7" ht="25.5">
      <c r="F10" s="65" t="s">
        <v>210</v>
      </c>
      <c r="G10" s="65" t="s">
        <v>211</v>
      </c>
    </row>
    <row r="12" spans="1:7" ht="12.75">
      <c r="A12" s="105"/>
      <c r="B12" s="105"/>
      <c r="C12" s="105" t="s">
        <v>212</v>
      </c>
      <c r="D12" s="105"/>
      <c r="E12" s="150"/>
      <c r="F12" s="106"/>
      <c r="G12" s="106"/>
    </row>
    <row r="13" spans="1:7" ht="12.75">
      <c r="A13" s="105"/>
      <c r="B13" s="105"/>
      <c r="C13" s="105"/>
      <c r="D13" s="105" t="s">
        <v>196</v>
      </c>
      <c r="E13" s="150" t="s">
        <v>261</v>
      </c>
      <c r="F13" s="106">
        <v>216813.31</v>
      </c>
      <c r="G13" s="106">
        <v>0</v>
      </c>
    </row>
    <row r="14" spans="1:7" ht="13.5" thickBot="1">
      <c r="A14" s="105"/>
      <c r="B14" s="105"/>
      <c r="C14" s="105"/>
      <c r="D14" s="105" t="s">
        <v>197</v>
      </c>
      <c r="E14" s="150" t="s">
        <v>259</v>
      </c>
      <c r="F14" s="107">
        <v>2379850.95</v>
      </c>
      <c r="G14" s="107">
        <v>0</v>
      </c>
    </row>
    <row r="15" spans="1:7" ht="12.75">
      <c r="A15" s="105"/>
      <c r="B15" s="105"/>
      <c r="C15" s="105" t="s">
        <v>213</v>
      </c>
      <c r="D15" s="105"/>
      <c r="E15" s="150"/>
      <c r="F15" s="106">
        <v>2596664.26</v>
      </c>
      <c r="G15" s="106">
        <v>0</v>
      </c>
    </row>
    <row r="16" spans="1:7" ht="12.75">
      <c r="A16" s="105"/>
      <c r="B16" s="105"/>
      <c r="C16" s="105" t="s">
        <v>214</v>
      </c>
      <c r="D16" s="105"/>
      <c r="E16" s="150"/>
      <c r="F16" s="106"/>
      <c r="G16" s="106"/>
    </row>
    <row r="17" spans="1:7" ht="12.75">
      <c r="A17" s="105"/>
      <c r="B17" s="105"/>
      <c r="C17" s="105"/>
      <c r="D17" s="105" t="s">
        <v>198</v>
      </c>
      <c r="E17" s="150" t="s">
        <v>260</v>
      </c>
      <c r="F17" s="106">
        <v>113643.73</v>
      </c>
      <c r="G17" s="106">
        <v>0</v>
      </c>
    </row>
    <row r="18" spans="1:7" ht="12.75">
      <c r="A18" s="105"/>
      <c r="B18" s="105"/>
      <c r="C18" s="105"/>
      <c r="D18" s="105" t="s">
        <v>199</v>
      </c>
      <c r="E18" s="150" t="s">
        <v>261</v>
      </c>
      <c r="F18" s="106">
        <v>63160.01</v>
      </c>
      <c r="G18" s="106">
        <v>0</v>
      </c>
    </row>
    <row r="19" spans="1:7" ht="12.75">
      <c r="A19" s="105"/>
      <c r="B19" s="105"/>
      <c r="C19" s="105"/>
      <c r="D19" s="105" t="s">
        <v>200</v>
      </c>
      <c r="E19" s="150" t="s">
        <v>262</v>
      </c>
      <c r="F19" s="106">
        <v>1216471.74</v>
      </c>
      <c r="G19" s="106">
        <v>0</v>
      </c>
    </row>
    <row r="20" spans="1:7" ht="12.75">
      <c r="A20" s="105"/>
      <c r="B20" s="105"/>
      <c r="C20" s="105"/>
      <c r="D20" s="105" t="s">
        <v>201</v>
      </c>
      <c r="E20" s="150" t="s">
        <v>263</v>
      </c>
      <c r="F20" s="106">
        <v>2508749.33</v>
      </c>
      <c r="G20" s="106">
        <v>0</v>
      </c>
    </row>
    <row r="21" spans="1:7" ht="12.75">
      <c r="A21" s="105"/>
      <c r="B21" s="105"/>
      <c r="C21" s="105"/>
      <c r="D21" s="105" t="s">
        <v>202</v>
      </c>
      <c r="E21" s="150" t="s">
        <v>264</v>
      </c>
      <c r="F21" s="106">
        <v>88363.6</v>
      </c>
      <c r="G21" s="106">
        <v>0</v>
      </c>
    </row>
    <row r="22" spans="1:7" ht="12.75">
      <c r="A22" s="105"/>
      <c r="B22" s="105"/>
      <c r="C22" s="105"/>
      <c r="D22" s="105" t="s">
        <v>203</v>
      </c>
      <c r="E22" s="150" t="s">
        <v>265</v>
      </c>
      <c r="F22" s="106">
        <v>14495734.77</v>
      </c>
      <c r="G22" s="106">
        <v>0</v>
      </c>
    </row>
    <row r="23" spans="1:7" ht="12.75">
      <c r="A23" s="105"/>
      <c r="B23" s="105"/>
      <c r="C23" s="105"/>
      <c r="D23" s="105" t="s">
        <v>204</v>
      </c>
      <c r="E23" s="150" t="s">
        <v>266</v>
      </c>
      <c r="F23" s="106">
        <v>9189323.44</v>
      </c>
      <c r="G23" s="106">
        <v>0</v>
      </c>
    </row>
    <row r="24" spans="1:7" ht="12.75">
      <c r="A24" s="105"/>
      <c r="B24" s="105"/>
      <c r="C24" s="105"/>
      <c r="D24" s="105" t="s">
        <v>205</v>
      </c>
      <c r="E24" s="150" t="s">
        <v>267</v>
      </c>
      <c r="F24" s="106">
        <v>76518</v>
      </c>
      <c r="G24" s="106">
        <v>0</v>
      </c>
    </row>
    <row r="25" spans="1:7" ht="12.75">
      <c r="A25" s="105"/>
      <c r="B25" s="105"/>
      <c r="C25" s="105"/>
      <c r="D25" s="105" t="s">
        <v>206</v>
      </c>
      <c r="E25" s="150" t="s">
        <v>268</v>
      </c>
      <c r="F25" s="106">
        <v>4773571.22</v>
      </c>
      <c r="G25" s="106">
        <v>0</v>
      </c>
    </row>
    <row r="26" spans="1:7" ht="12.75">
      <c r="A26" s="105"/>
      <c r="B26" s="105"/>
      <c r="C26" s="105"/>
      <c r="D26" s="105" t="s">
        <v>207</v>
      </c>
      <c r="E26" s="150" t="s">
        <v>269</v>
      </c>
      <c r="F26" s="106">
        <v>8851410.28</v>
      </c>
      <c r="G26" s="106">
        <v>0</v>
      </c>
    </row>
    <row r="27" spans="1:7" ht="13.5" thickBot="1">
      <c r="A27" s="105"/>
      <c r="B27" s="105"/>
      <c r="C27" s="105"/>
      <c r="D27" s="105" t="s">
        <v>208</v>
      </c>
      <c r="E27" s="150" t="s">
        <v>270</v>
      </c>
      <c r="F27" s="108">
        <v>16060</v>
      </c>
      <c r="G27" s="108">
        <v>0</v>
      </c>
    </row>
    <row r="28" spans="1:7" ht="13.5" thickBot="1">
      <c r="A28" s="105"/>
      <c r="B28" s="105"/>
      <c r="C28" s="105" t="s">
        <v>215</v>
      </c>
      <c r="D28" s="105"/>
      <c r="E28" s="150"/>
      <c r="F28" s="109">
        <v>41393006.12</v>
      </c>
      <c r="G28" s="109">
        <v>0</v>
      </c>
    </row>
    <row r="29" spans="1:7" ht="12.75">
      <c r="A29" s="105"/>
      <c r="B29" s="105" t="s">
        <v>216</v>
      </c>
      <c r="C29" s="105"/>
      <c r="D29" s="105"/>
      <c r="E29" s="150"/>
      <c r="F29" s="106">
        <v>-38796341.86</v>
      </c>
      <c r="G29" s="106">
        <v>0</v>
      </c>
    </row>
    <row r="30" spans="1:7" ht="12.75">
      <c r="A30" s="105"/>
      <c r="B30" s="105" t="s">
        <v>217</v>
      </c>
      <c r="C30" s="105"/>
      <c r="D30" s="105"/>
      <c r="E30" s="150"/>
      <c r="F30" s="106"/>
      <c r="G30" s="106"/>
    </row>
    <row r="31" spans="1:7" ht="12.75">
      <c r="A31" s="105"/>
      <c r="B31" s="105"/>
      <c r="C31" s="105" t="s">
        <v>218</v>
      </c>
      <c r="D31" s="105"/>
      <c r="E31" s="150"/>
      <c r="F31" s="106"/>
      <c r="G31" s="106"/>
    </row>
    <row r="32" spans="1:7" ht="13.5" thickBot="1">
      <c r="A32" s="105"/>
      <c r="B32" s="105"/>
      <c r="C32" s="105"/>
      <c r="D32" s="105" t="s">
        <v>209</v>
      </c>
      <c r="E32" s="150" t="s">
        <v>271</v>
      </c>
      <c r="F32" s="108">
        <v>201698.29</v>
      </c>
      <c r="G32" s="108">
        <v>0</v>
      </c>
    </row>
    <row r="33" spans="1:7" ht="13.5" thickBot="1">
      <c r="A33" s="105"/>
      <c r="B33" s="105"/>
      <c r="C33" s="105" t="s">
        <v>219</v>
      </c>
      <c r="D33" s="105"/>
      <c r="E33" s="150"/>
      <c r="F33" s="110">
        <v>201698.29</v>
      </c>
      <c r="G33" s="110">
        <v>0</v>
      </c>
    </row>
    <row r="34" spans="1:7" ht="13.5" thickBot="1">
      <c r="A34" s="105"/>
      <c r="B34" s="105" t="s">
        <v>220</v>
      </c>
      <c r="C34" s="105"/>
      <c r="D34" s="105"/>
      <c r="E34" s="150"/>
      <c r="F34" s="110">
        <v>-201698.29</v>
      </c>
      <c r="G34" s="110">
        <v>0</v>
      </c>
    </row>
    <row r="35" spans="1:7" ht="13.5" thickBot="1">
      <c r="A35" s="105" t="s">
        <v>221</v>
      </c>
      <c r="B35" s="105"/>
      <c r="C35" s="105"/>
      <c r="D35" s="105"/>
      <c r="E35" s="150"/>
      <c r="F35" s="111">
        <v>-38998040.15</v>
      </c>
      <c r="G35" s="111">
        <v>0</v>
      </c>
    </row>
    <row r="36" ht="13.5" thickTop="1"/>
    <row r="42" ht="12.75"/>
    <row r="43" ht="12.75"/>
  </sheetData>
  <sheetProtection/>
  <mergeCells count="5">
    <mergeCell ref="A1:G1"/>
    <mergeCell ref="A2:G2"/>
    <mergeCell ref="A3:G3"/>
    <mergeCell ref="A5:G5"/>
    <mergeCell ref="A4:G4"/>
  </mergeCells>
  <printOptions/>
  <pageMargins left="1.25" right="0.75" top="1.25" bottom="0.5" header="0.511811023622047" footer="0.511811023622047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R77"/>
  <sheetViews>
    <sheetView zoomScalePageLayoutView="0" workbookViewId="0" topLeftCell="A1">
      <selection activeCell="B26" sqref="B26:B41"/>
    </sheetView>
  </sheetViews>
  <sheetFormatPr defaultColWidth="9.140625" defaultRowHeight="12.75"/>
  <cols>
    <col min="1" max="1" width="41.00390625" style="147" customWidth="1"/>
    <col min="2" max="2" width="6.7109375" style="148" customWidth="1"/>
    <col min="3" max="3" width="2.140625" style="148" customWidth="1"/>
    <col min="4" max="4" width="16.7109375" style="148" customWidth="1"/>
    <col min="5" max="5" width="1.57421875" style="148" customWidth="1"/>
    <col min="6" max="6" width="16.140625" style="148" hidden="1" customWidth="1"/>
    <col min="7" max="7" width="1.28515625" style="148" hidden="1" customWidth="1"/>
    <col min="8" max="8" width="13.421875" style="148" hidden="1" customWidth="1"/>
    <col min="9" max="9" width="1.57421875" style="148" hidden="1" customWidth="1"/>
    <col min="10" max="10" width="14.28125" style="148" hidden="1" customWidth="1"/>
    <col min="11" max="11" width="1.57421875" style="148" hidden="1" customWidth="1"/>
    <col min="12" max="12" width="15.7109375" style="148" hidden="1" customWidth="1"/>
    <col min="13" max="13" width="1.57421875" style="148" hidden="1" customWidth="1"/>
    <col min="14" max="14" width="16.7109375" style="148" customWidth="1"/>
    <col min="15" max="15" width="1.57421875" style="148" customWidth="1"/>
    <col min="16" max="16" width="18.7109375" style="147" customWidth="1"/>
    <col min="17" max="17" width="1.57421875" style="147" customWidth="1"/>
    <col min="18" max="18" width="18.7109375" style="147" customWidth="1"/>
    <col min="19" max="16384" width="9.140625" style="147" customWidth="1"/>
  </cols>
  <sheetData>
    <row r="1" spans="1:18" s="104" customFormat="1" ht="12.75">
      <c r="A1" s="159" t="str">
        <f>+'EST. RESULTADOS'!A1:G1</f>
        <v>ESSENTIAL CORREDORA DE SEGUROS S.A.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</row>
    <row r="2" spans="1:18" s="118" customFormat="1" ht="12.75">
      <c r="A2" s="159" t="s">
        <v>120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118" customFormat="1" ht="12.75">
      <c r="A3" s="160" t="str">
        <f>+'EST. RESULTADOS'!A3:G3</f>
        <v>Al 30 de Junio de 2015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s="118" customFormat="1" ht="12.75">
      <c r="A4" s="161" t="str">
        <f>+'EST. RESULTADOS'!A4:G4</f>
        <v>(Con cifras correspondientes al 30 de Junio de 2014)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118" customFormat="1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="120" customFormat="1" ht="12.75">
      <c r="A6" s="119"/>
    </row>
    <row r="7" spans="9:10" s="121" customFormat="1" ht="12.75">
      <c r="I7" s="122"/>
      <c r="J7" s="122"/>
    </row>
    <row r="8" spans="2:15" s="123" customFormat="1" ht="12.75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</row>
    <row r="9" spans="2:18" s="123" customFormat="1" ht="12.75">
      <c r="B9" s="121"/>
      <c r="C9" s="121"/>
      <c r="D9" s="121"/>
      <c r="E9" s="121"/>
      <c r="F9" s="124" t="s">
        <v>56</v>
      </c>
      <c r="G9" s="124"/>
      <c r="H9" s="162" t="s">
        <v>57</v>
      </c>
      <c r="I9" s="162"/>
      <c r="J9" s="162"/>
      <c r="K9" s="162"/>
      <c r="L9" s="162"/>
      <c r="M9" s="124"/>
      <c r="N9" s="125"/>
      <c r="O9" s="124"/>
      <c r="P9" s="125" t="s">
        <v>58</v>
      </c>
      <c r="Q9" s="121"/>
      <c r="R9" s="122"/>
    </row>
    <row r="10" spans="2:18" s="123" customFormat="1" ht="12.75">
      <c r="B10" s="124"/>
      <c r="C10" s="124"/>
      <c r="D10" s="124" t="s">
        <v>122</v>
      </c>
      <c r="E10" s="124"/>
      <c r="F10" s="124" t="s">
        <v>59</v>
      </c>
      <c r="G10" s="124"/>
      <c r="H10" s="125" t="s">
        <v>60</v>
      </c>
      <c r="I10" s="125">
        <v>0</v>
      </c>
      <c r="J10" s="125" t="s">
        <v>61</v>
      </c>
      <c r="K10" s="124"/>
      <c r="L10" s="124"/>
      <c r="M10" s="124"/>
      <c r="N10" s="124" t="s">
        <v>62</v>
      </c>
      <c r="O10" s="124"/>
      <c r="P10" s="124" t="s">
        <v>124</v>
      </c>
      <c r="Q10" s="121"/>
      <c r="R10" s="121"/>
    </row>
    <row r="11" spans="1:18" s="123" customFormat="1" ht="12.75">
      <c r="A11" s="126" t="s">
        <v>63</v>
      </c>
      <c r="B11" s="126" t="s">
        <v>126</v>
      </c>
      <c r="C11" s="124"/>
      <c r="D11" s="126" t="s">
        <v>123</v>
      </c>
      <c r="E11" s="124"/>
      <c r="F11" s="126" t="s">
        <v>65</v>
      </c>
      <c r="G11" s="124"/>
      <c r="H11" s="126" t="s">
        <v>66</v>
      </c>
      <c r="I11" s="125">
        <v>0</v>
      </c>
      <c r="J11" s="126" t="s">
        <v>67</v>
      </c>
      <c r="K11" s="124"/>
      <c r="L11" s="126" t="s">
        <v>64</v>
      </c>
      <c r="M11" s="124"/>
      <c r="N11" s="126" t="s">
        <v>68</v>
      </c>
      <c r="O11" s="124"/>
      <c r="P11" s="126" t="s">
        <v>125</v>
      </c>
      <c r="Q11" s="121"/>
      <c r="R11" s="126" t="s">
        <v>64</v>
      </c>
    </row>
    <row r="12" spans="2:18" s="123" customFormat="1" ht="12.75">
      <c r="B12" s="124"/>
      <c r="C12" s="124"/>
      <c r="D12" s="127"/>
      <c r="E12" s="128"/>
      <c r="F12" s="127"/>
      <c r="G12" s="128">
        <v>1123167794.73</v>
      </c>
      <c r="H12" s="128"/>
      <c r="I12" s="127">
        <v>0</v>
      </c>
      <c r="J12" s="127"/>
      <c r="K12" s="128"/>
      <c r="L12" s="128"/>
      <c r="M12" s="128"/>
      <c r="N12" s="127"/>
      <c r="O12" s="129"/>
      <c r="P12" s="127"/>
      <c r="Q12" s="129"/>
      <c r="R12" s="129"/>
    </row>
    <row r="13" spans="1:18" s="121" customFormat="1" ht="12.75">
      <c r="A13" s="122" t="s">
        <v>152</v>
      </c>
      <c r="B13" s="124"/>
      <c r="C13" s="124"/>
      <c r="D13" s="130">
        <v>0</v>
      </c>
      <c r="E13" s="131"/>
      <c r="F13" s="130">
        <v>0</v>
      </c>
      <c r="G13" s="130"/>
      <c r="H13" s="130"/>
      <c r="I13" s="130"/>
      <c r="J13" s="130"/>
      <c r="K13" s="130"/>
      <c r="L13" s="130">
        <f aca="true" t="shared" si="0" ref="L13:L24">SUM(H13:J13)</f>
        <v>0</v>
      </c>
      <c r="M13" s="130"/>
      <c r="N13" s="130">
        <v>0</v>
      </c>
      <c r="O13" s="130"/>
      <c r="P13" s="130">
        <v>0</v>
      </c>
      <c r="Q13" s="130"/>
      <c r="R13" s="130">
        <f>SUM(D13:Q13)</f>
        <v>0</v>
      </c>
    </row>
    <row r="14" spans="1:18" s="121" customFormat="1" ht="12.75" hidden="1">
      <c r="A14" s="123" t="s">
        <v>121</v>
      </c>
      <c r="B14" s="124"/>
      <c r="C14" s="124"/>
      <c r="D14" s="132">
        <v>0</v>
      </c>
      <c r="E14" s="132"/>
      <c r="F14" s="132">
        <v>0</v>
      </c>
      <c r="G14" s="132"/>
      <c r="H14" s="132">
        <v>0</v>
      </c>
      <c r="I14" s="132"/>
      <c r="J14" s="132">
        <v>0</v>
      </c>
      <c r="K14" s="132"/>
      <c r="L14" s="132">
        <f t="shared" si="0"/>
        <v>0</v>
      </c>
      <c r="M14" s="132"/>
      <c r="N14" s="132">
        <v>0</v>
      </c>
      <c r="O14" s="132">
        <v>0</v>
      </c>
      <c r="P14" s="132">
        <v>0</v>
      </c>
      <c r="Q14" s="132">
        <v>0</v>
      </c>
      <c r="R14" s="133">
        <f>SUM(D14:Q14)</f>
        <v>0</v>
      </c>
    </row>
    <row r="15" spans="1:18" s="121" customFormat="1" ht="12.75" hidden="1">
      <c r="A15" s="123" t="s">
        <v>128</v>
      </c>
      <c r="B15" s="124"/>
      <c r="C15" s="124"/>
      <c r="D15" s="132">
        <v>0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>
        <v>0</v>
      </c>
      <c r="Q15" s="132"/>
      <c r="R15" s="130"/>
    </row>
    <row r="16" spans="1:18" s="121" customFormat="1" ht="12.75" hidden="1">
      <c r="A16" s="123" t="s">
        <v>70</v>
      </c>
      <c r="B16" s="124"/>
      <c r="C16" s="124"/>
      <c r="D16" s="132">
        <v>0</v>
      </c>
      <c r="E16" s="132"/>
      <c r="F16" s="132">
        <v>0</v>
      </c>
      <c r="G16" s="132"/>
      <c r="H16" s="132">
        <v>0</v>
      </c>
      <c r="I16" s="132"/>
      <c r="J16" s="132">
        <v>0</v>
      </c>
      <c r="K16" s="132"/>
      <c r="L16" s="132">
        <f t="shared" si="0"/>
        <v>0</v>
      </c>
      <c r="M16" s="132"/>
      <c r="N16" s="132">
        <v>0</v>
      </c>
      <c r="O16" s="132"/>
      <c r="P16" s="132">
        <v>0</v>
      </c>
      <c r="Q16" s="132"/>
      <c r="R16" s="132">
        <f aca="true" t="shared" si="1" ref="R16:R23">SUM(D16:P16)</f>
        <v>0</v>
      </c>
    </row>
    <row r="17" spans="1:18" s="121" customFormat="1" ht="12.75" hidden="1">
      <c r="A17" s="123" t="s">
        <v>71</v>
      </c>
      <c r="B17" s="124"/>
      <c r="C17" s="124"/>
      <c r="D17" s="132">
        <v>0</v>
      </c>
      <c r="E17" s="132"/>
      <c r="F17" s="132">
        <v>0</v>
      </c>
      <c r="G17" s="132">
        <v>82029083</v>
      </c>
      <c r="H17" s="132">
        <v>0</v>
      </c>
      <c r="I17" s="132"/>
      <c r="J17" s="132">
        <v>0</v>
      </c>
      <c r="K17" s="132"/>
      <c r="L17" s="132">
        <f t="shared" si="0"/>
        <v>0</v>
      </c>
      <c r="M17" s="132"/>
      <c r="N17" s="132">
        <v>0</v>
      </c>
      <c r="O17" s="132"/>
      <c r="P17" s="132">
        <v>0</v>
      </c>
      <c r="Q17" s="132"/>
      <c r="R17" s="132">
        <v>0</v>
      </c>
    </row>
    <row r="18" spans="1:18" s="121" customFormat="1" ht="12.75" hidden="1">
      <c r="A18" s="123" t="s">
        <v>72</v>
      </c>
      <c r="B18" s="124"/>
      <c r="C18" s="124"/>
      <c r="D18" s="132">
        <v>0</v>
      </c>
      <c r="E18" s="132"/>
      <c r="F18" s="132">
        <v>0</v>
      </c>
      <c r="G18" s="132"/>
      <c r="H18" s="132">
        <v>0</v>
      </c>
      <c r="I18" s="132"/>
      <c r="J18" s="132">
        <v>0</v>
      </c>
      <c r="K18" s="132"/>
      <c r="L18" s="132">
        <f t="shared" si="0"/>
        <v>0</v>
      </c>
      <c r="M18" s="132"/>
      <c r="N18" s="132">
        <v>0</v>
      </c>
      <c r="O18" s="132"/>
      <c r="P18" s="132">
        <v>0</v>
      </c>
      <c r="Q18" s="132"/>
      <c r="R18" s="132">
        <f t="shared" si="1"/>
        <v>0</v>
      </c>
    </row>
    <row r="19" spans="1:18" s="121" customFormat="1" ht="12.75" hidden="1">
      <c r="A19" s="123" t="s">
        <v>73</v>
      </c>
      <c r="B19" s="124"/>
      <c r="C19" s="124"/>
      <c r="D19" s="132">
        <v>0</v>
      </c>
      <c r="E19" s="132"/>
      <c r="F19" s="132">
        <v>0</v>
      </c>
      <c r="G19" s="132"/>
      <c r="H19" s="132">
        <v>0</v>
      </c>
      <c r="I19" s="132"/>
      <c r="J19" s="132">
        <v>0</v>
      </c>
      <c r="K19" s="132"/>
      <c r="L19" s="132">
        <f t="shared" si="0"/>
        <v>0</v>
      </c>
      <c r="M19" s="132"/>
      <c r="N19" s="132">
        <v>0</v>
      </c>
      <c r="O19" s="132"/>
      <c r="P19" s="132">
        <v>0</v>
      </c>
      <c r="Q19" s="132"/>
      <c r="R19" s="132">
        <f t="shared" si="1"/>
        <v>0</v>
      </c>
    </row>
    <row r="20" spans="1:18" s="121" customFormat="1" ht="12.75" hidden="1">
      <c r="A20" s="123" t="s">
        <v>74</v>
      </c>
      <c r="B20" s="124"/>
      <c r="C20" s="124"/>
      <c r="D20" s="132">
        <v>0</v>
      </c>
      <c r="E20" s="132"/>
      <c r="F20" s="132">
        <v>0</v>
      </c>
      <c r="G20" s="132"/>
      <c r="H20" s="132">
        <v>0</v>
      </c>
      <c r="I20" s="132"/>
      <c r="J20" s="132">
        <v>0</v>
      </c>
      <c r="K20" s="132"/>
      <c r="L20" s="132">
        <f t="shared" si="0"/>
        <v>0</v>
      </c>
      <c r="M20" s="132"/>
      <c r="N20" s="132">
        <v>0</v>
      </c>
      <c r="O20" s="132"/>
      <c r="P20" s="132">
        <v>0</v>
      </c>
      <c r="Q20" s="132"/>
      <c r="R20" s="132">
        <f t="shared" si="1"/>
        <v>0</v>
      </c>
    </row>
    <row r="21" spans="1:18" s="121" customFormat="1" ht="12.75">
      <c r="A21" s="123" t="s">
        <v>151</v>
      </c>
      <c r="B21" s="124"/>
      <c r="C21" s="124"/>
      <c r="D21" s="132">
        <v>0</v>
      </c>
      <c r="E21" s="132"/>
      <c r="F21" s="132">
        <v>0</v>
      </c>
      <c r="G21" s="132"/>
      <c r="H21" s="132">
        <v>0</v>
      </c>
      <c r="I21" s="132"/>
      <c r="J21" s="132">
        <v>0</v>
      </c>
      <c r="K21" s="132"/>
      <c r="L21" s="132">
        <f t="shared" si="0"/>
        <v>0</v>
      </c>
      <c r="M21" s="132"/>
      <c r="N21" s="132">
        <v>0</v>
      </c>
      <c r="O21" s="132"/>
      <c r="P21" s="127">
        <v>0</v>
      </c>
      <c r="Q21" s="132"/>
      <c r="R21" s="132">
        <f t="shared" si="1"/>
        <v>0</v>
      </c>
    </row>
    <row r="22" spans="1:18" s="121" customFormat="1" ht="12.75" customHeight="1" hidden="1">
      <c r="A22" s="123" t="s">
        <v>150</v>
      </c>
      <c r="B22" s="124"/>
      <c r="C22" s="124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>
        <v>0</v>
      </c>
      <c r="Q22" s="132"/>
      <c r="R22" s="132">
        <f t="shared" si="1"/>
        <v>0</v>
      </c>
    </row>
    <row r="23" spans="1:18" s="121" customFormat="1" ht="12.75">
      <c r="A23" s="123" t="s">
        <v>76</v>
      </c>
      <c r="B23" s="124"/>
      <c r="C23" s="124"/>
      <c r="D23" s="132">
        <v>0</v>
      </c>
      <c r="E23" s="132"/>
      <c r="F23" s="132">
        <v>0</v>
      </c>
      <c r="G23" s="132"/>
      <c r="H23" s="132">
        <v>0</v>
      </c>
      <c r="I23" s="132"/>
      <c r="J23" s="132">
        <v>0</v>
      </c>
      <c r="K23" s="132"/>
      <c r="L23" s="132">
        <f t="shared" si="0"/>
        <v>0</v>
      </c>
      <c r="M23" s="132"/>
      <c r="N23" s="132">
        <v>0</v>
      </c>
      <c r="O23" s="132"/>
      <c r="P23" s="127">
        <v>0</v>
      </c>
      <c r="Q23" s="132"/>
      <c r="R23" s="132">
        <f t="shared" si="1"/>
        <v>0</v>
      </c>
    </row>
    <row r="24" spans="1:18" s="121" customFormat="1" ht="12.75" hidden="1">
      <c r="A24" s="123" t="s">
        <v>77</v>
      </c>
      <c r="B24" s="124"/>
      <c r="C24" s="124"/>
      <c r="D24" s="132">
        <v>0</v>
      </c>
      <c r="E24" s="132"/>
      <c r="F24" s="132">
        <v>0</v>
      </c>
      <c r="G24" s="132"/>
      <c r="H24" s="132">
        <v>0</v>
      </c>
      <c r="I24" s="132"/>
      <c r="J24" s="132">
        <v>0</v>
      </c>
      <c r="K24" s="132"/>
      <c r="L24" s="132">
        <f t="shared" si="0"/>
        <v>0</v>
      </c>
      <c r="M24" s="132"/>
      <c r="N24" s="127">
        <v>0</v>
      </c>
      <c r="O24" s="132"/>
      <c r="P24" s="132">
        <v>0</v>
      </c>
      <c r="Q24" s="132"/>
      <c r="R24" s="132">
        <v>0</v>
      </c>
    </row>
    <row r="25" spans="1:18" s="121" customFormat="1" ht="12.75" hidden="1">
      <c r="A25" s="123" t="s">
        <v>78</v>
      </c>
      <c r="B25" s="124"/>
      <c r="C25" s="12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27">
        <v>0</v>
      </c>
      <c r="Q25" s="132"/>
      <c r="R25" s="132">
        <v>0</v>
      </c>
    </row>
    <row r="26" spans="1:18" s="121" customFormat="1" ht="15" customHeight="1" thickBot="1">
      <c r="A26" s="122" t="s">
        <v>155</v>
      </c>
      <c r="B26" s="124"/>
      <c r="C26" s="124"/>
      <c r="D26" s="134">
        <f>SUM(D13:D24)</f>
        <v>0</v>
      </c>
      <c r="E26" s="135"/>
      <c r="F26" s="134">
        <f>SUM(F13:F24)</f>
        <v>0</v>
      </c>
      <c r="G26" s="135">
        <f>SUM(G13:G24)</f>
        <v>82029083</v>
      </c>
      <c r="H26" s="134">
        <f>SUM(H13:H24)</f>
        <v>0</v>
      </c>
      <c r="I26" s="135"/>
      <c r="J26" s="134">
        <f aca="true" t="shared" si="2" ref="J26:O26">SUM(J13:J24)</f>
        <v>0</v>
      </c>
      <c r="K26" s="135">
        <f t="shared" si="2"/>
        <v>0</v>
      </c>
      <c r="L26" s="134">
        <f t="shared" si="2"/>
        <v>0</v>
      </c>
      <c r="M26" s="135">
        <f t="shared" si="2"/>
        <v>0</v>
      </c>
      <c r="N26" s="134">
        <f t="shared" si="2"/>
        <v>0</v>
      </c>
      <c r="O26" s="135">
        <f t="shared" si="2"/>
        <v>0</v>
      </c>
      <c r="P26" s="134">
        <f>SUM(P13:P25)</f>
        <v>0</v>
      </c>
      <c r="Q26" s="135">
        <f>SUM(Q13:Q24)</f>
        <v>0</v>
      </c>
      <c r="R26" s="134">
        <f>SUM(R13:R23)</f>
        <v>0</v>
      </c>
    </row>
    <row r="27" spans="2:18" s="121" customFormat="1" ht="13.5" thickTop="1">
      <c r="B27" s="124"/>
      <c r="C27" s="124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</row>
    <row r="28" spans="1:18" s="123" customFormat="1" ht="12.75">
      <c r="A28" s="122" t="s">
        <v>156</v>
      </c>
      <c r="B28" s="124"/>
      <c r="C28" s="124"/>
      <c r="D28" s="135">
        <f>60000000+22647702.95</f>
        <v>82647702.95</v>
      </c>
      <c r="E28" s="135"/>
      <c r="F28" s="135">
        <f>+F26</f>
        <v>0</v>
      </c>
      <c r="G28" s="135"/>
      <c r="H28" s="135">
        <f>+H26</f>
        <v>0</v>
      </c>
      <c r="I28" s="135"/>
      <c r="J28" s="135">
        <f>+J26</f>
        <v>0</v>
      </c>
      <c r="K28" s="135"/>
      <c r="L28" s="135">
        <f>+L26</f>
        <v>0</v>
      </c>
      <c r="M28" s="135"/>
      <c r="N28" s="135">
        <v>0</v>
      </c>
      <c r="O28" s="135"/>
      <c r="P28" s="135">
        <v>0</v>
      </c>
      <c r="Q28" s="135"/>
      <c r="R28" s="136">
        <f>SUM(D28:P28)</f>
        <v>82647702.95</v>
      </c>
    </row>
    <row r="29" spans="1:18" s="137" customFormat="1" ht="12.75" hidden="1">
      <c r="A29" s="123" t="s">
        <v>69</v>
      </c>
      <c r="B29" s="125"/>
      <c r="C29" s="125"/>
      <c r="D29" s="127">
        <v>0</v>
      </c>
      <c r="E29" s="128"/>
      <c r="F29" s="127">
        <v>0</v>
      </c>
      <c r="G29" s="128">
        <v>87445143</v>
      </c>
      <c r="H29" s="127">
        <v>0</v>
      </c>
      <c r="I29" s="128"/>
      <c r="J29" s="127">
        <v>0</v>
      </c>
      <c r="K29" s="128"/>
      <c r="L29" s="127">
        <f aca="true" t="shared" si="3" ref="L29:L40">+H29+J29</f>
        <v>0</v>
      </c>
      <c r="M29" s="127"/>
      <c r="N29" s="127">
        <v>0</v>
      </c>
      <c r="O29" s="127"/>
      <c r="P29" s="127">
        <v>0</v>
      </c>
      <c r="Q29" s="128"/>
      <c r="R29" s="128"/>
    </row>
    <row r="30" spans="1:18" s="137" customFormat="1" ht="12.75" hidden="1">
      <c r="A30" s="123" t="s">
        <v>70</v>
      </c>
      <c r="B30" s="124"/>
      <c r="C30" s="124"/>
      <c r="D30" s="127">
        <v>0</v>
      </c>
      <c r="E30" s="128"/>
      <c r="F30" s="127">
        <v>0</v>
      </c>
      <c r="G30" s="128"/>
      <c r="H30" s="127">
        <v>0</v>
      </c>
      <c r="I30" s="128"/>
      <c r="J30" s="127">
        <v>0</v>
      </c>
      <c r="K30" s="128"/>
      <c r="L30" s="127">
        <f t="shared" si="3"/>
        <v>0</v>
      </c>
      <c r="M30" s="127"/>
      <c r="N30" s="127">
        <v>0</v>
      </c>
      <c r="O30" s="127"/>
      <c r="P30" s="127">
        <v>0</v>
      </c>
      <c r="Q30" s="129"/>
      <c r="R30" s="128"/>
    </row>
    <row r="31" spans="1:18" s="137" customFormat="1" ht="12.75" hidden="1">
      <c r="A31" s="123" t="s">
        <v>128</v>
      </c>
      <c r="B31" s="124"/>
      <c r="C31" s="124"/>
      <c r="D31" s="127">
        <v>0</v>
      </c>
      <c r="E31" s="128"/>
      <c r="F31" s="127"/>
      <c r="G31" s="128"/>
      <c r="H31" s="127"/>
      <c r="I31" s="128"/>
      <c r="J31" s="127"/>
      <c r="K31" s="128"/>
      <c r="L31" s="127"/>
      <c r="M31" s="127"/>
      <c r="N31" s="127"/>
      <c r="O31" s="127"/>
      <c r="P31" s="127">
        <v>0</v>
      </c>
      <c r="Q31" s="129"/>
      <c r="R31" s="128">
        <f>SUM(D31:P31)</f>
        <v>0</v>
      </c>
    </row>
    <row r="32" spans="1:18" s="122" customFormat="1" ht="12.75" hidden="1">
      <c r="A32" s="123" t="s">
        <v>71</v>
      </c>
      <c r="B32" s="124"/>
      <c r="C32" s="124"/>
      <c r="D32" s="127">
        <v>0</v>
      </c>
      <c r="E32" s="128"/>
      <c r="F32" s="127">
        <v>0</v>
      </c>
      <c r="G32" s="128">
        <f>81578174+450909</f>
        <v>82029083</v>
      </c>
      <c r="H32" s="127">
        <v>0</v>
      </c>
      <c r="I32" s="128"/>
      <c r="J32" s="128"/>
      <c r="K32" s="128"/>
      <c r="L32" s="127">
        <f t="shared" si="3"/>
        <v>0</v>
      </c>
      <c r="M32" s="127"/>
      <c r="N32" s="127">
        <v>0</v>
      </c>
      <c r="O32" s="127"/>
      <c r="P32" s="127">
        <v>0</v>
      </c>
      <c r="Q32" s="128"/>
      <c r="R32" s="128"/>
    </row>
    <row r="33" spans="1:18" s="137" customFormat="1" ht="12.75">
      <c r="A33" s="123" t="s">
        <v>72</v>
      </c>
      <c r="B33" s="124"/>
      <c r="C33" s="124"/>
      <c r="D33" s="127">
        <f>15870240+10520600+10524600</f>
        <v>36915440</v>
      </c>
      <c r="E33" s="128"/>
      <c r="F33" s="127">
        <v>0</v>
      </c>
      <c r="G33" s="128"/>
      <c r="H33" s="128"/>
      <c r="I33" s="128"/>
      <c r="J33" s="127">
        <v>0</v>
      </c>
      <c r="K33" s="128"/>
      <c r="L33" s="127">
        <f t="shared" si="3"/>
        <v>0</v>
      </c>
      <c r="M33" s="127"/>
      <c r="N33" s="127">
        <v>0</v>
      </c>
      <c r="O33" s="127"/>
      <c r="P33" s="127">
        <v>0</v>
      </c>
      <c r="Q33" s="128"/>
      <c r="R33" s="128">
        <f aca="true" t="shared" si="4" ref="R33:R40">SUM(D33:P33)</f>
        <v>36915440</v>
      </c>
    </row>
    <row r="34" spans="1:18" s="137" customFormat="1" ht="12.75" hidden="1">
      <c r="A34" s="123" t="s">
        <v>73</v>
      </c>
      <c r="B34" s="124"/>
      <c r="C34" s="124"/>
      <c r="D34" s="127">
        <v>0</v>
      </c>
      <c r="E34" s="128"/>
      <c r="F34" s="127">
        <v>0</v>
      </c>
      <c r="G34" s="128"/>
      <c r="H34" s="128"/>
      <c r="I34" s="128"/>
      <c r="J34" s="127"/>
      <c r="K34" s="128"/>
      <c r="L34" s="127">
        <f t="shared" si="3"/>
        <v>0</v>
      </c>
      <c r="M34" s="127"/>
      <c r="N34" s="127">
        <v>0</v>
      </c>
      <c r="O34" s="127"/>
      <c r="P34" s="127">
        <v>0</v>
      </c>
      <c r="Q34" s="128"/>
      <c r="R34" s="128">
        <f t="shared" si="4"/>
        <v>0</v>
      </c>
    </row>
    <row r="35" spans="1:18" s="137" customFormat="1" ht="12.75" hidden="1">
      <c r="A35" s="123" t="s">
        <v>74</v>
      </c>
      <c r="B35" s="124"/>
      <c r="C35" s="124"/>
      <c r="D35" s="127"/>
      <c r="E35" s="128"/>
      <c r="F35" s="127">
        <v>0</v>
      </c>
      <c r="G35" s="128"/>
      <c r="H35" s="128"/>
      <c r="I35" s="128"/>
      <c r="J35" s="127">
        <v>0</v>
      </c>
      <c r="K35" s="128"/>
      <c r="L35" s="127">
        <f t="shared" si="3"/>
        <v>0</v>
      </c>
      <c r="M35" s="127"/>
      <c r="N35" s="127">
        <v>0</v>
      </c>
      <c r="O35" s="127"/>
      <c r="P35" s="127">
        <v>0</v>
      </c>
      <c r="Q35" s="128"/>
      <c r="R35" s="128">
        <f t="shared" si="4"/>
        <v>0</v>
      </c>
    </row>
    <row r="36" spans="1:18" s="137" customFormat="1" ht="12.75" hidden="1">
      <c r="A36" s="123" t="s">
        <v>75</v>
      </c>
      <c r="B36" s="124"/>
      <c r="C36" s="124"/>
      <c r="D36" s="127">
        <v>0</v>
      </c>
      <c r="E36" s="128"/>
      <c r="F36" s="127">
        <v>0</v>
      </c>
      <c r="G36" s="128"/>
      <c r="H36" s="127">
        <v>0</v>
      </c>
      <c r="I36" s="128"/>
      <c r="J36" s="127">
        <v>0</v>
      </c>
      <c r="K36" s="128"/>
      <c r="L36" s="127">
        <f t="shared" si="3"/>
        <v>0</v>
      </c>
      <c r="M36" s="127"/>
      <c r="N36" s="127">
        <v>0</v>
      </c>
      <c r="O36" s="128"/>
      <c r="P36" s="127"/>
      <c r="Q36" s="128"/>
      <c r="R36" s="128">
        <f t="shared" si="4"/>
        <v>0</v>
      </c>
    </row>
    <row r="37" spans="1:18" s="137" customFormat="1" ht="12.75" hidden="1">
      <c r="A37" s="123" t="s">
        <v>151</v>
      </c>
      <c r="B37" s="124"/>
      <c r="C37" s="124"/>
      <c r="D37" s="127"/>
      <c r="E37" s="128"/>
      <c r="F37" s="127"/>
      <c r="G37" s="128"/>
      <c r="H37" s="127"/>
      <c r="I37" s="128"/>
      <c r="J37" s="127"/>
      <c r="K37" s="128"/>
      <c r="L37" s="127"/>
      <c r="M37" s="127"/>
      <c r="N37" s="127"/>
      <c r="O37" s="128"/>
      <c r="P37" s="127">
        <v>0</v>
      </c>
      <c r="Q37" s="128"/>
      <c r="R37" s="128">
        <f t="shared" si="4"/>
        <v>0</v>
      </c>
    </row>
    <row r="38" spans="1:18" s="137" customFormat="1" ht="12.75" hidden="1">
      <c r="A38" s="123" t="s">
        <v>149</v>
      </c>
      <c r="B38" s="124"/>
      <c r="C38" s="124"/>
      <c r="D38" s="127"/>
      <c r="E38" s="128"/>
      <c r="F38" s="127"/>
      <c r="G38" s="128"/>
      <c r="H38" s="127"/>
      <c r="I38" s="128"/>
      <c r="J38" s="127"/>
      <c r="K38" s="128"/>
      <c r="L38" s="127"/>
      <c r="M38" s="127"/>
      <c r="N38" s="127"/>
      <c r="O38" s="128"/>
      <c r="P38" s="127">
        <v>0</v>
      </c>
      <c r="Q38" s="128"/>
      <c r="R38" s="128">
        <f t="shared" si="4"/>
        <v>0</v>
      </c>
    </row>
    <row r="39" spans="1:18" s="123" customFormat="1" ht="12.75">
      <c r="A39" s="123" t="s">
        <v>76</v>
      </c>
      <c r="B39" s="124"/>
      <c r="C39" s="124"/>
      <c r="D39" s="127">
        <v>0</v>
      </c>
      <c r="E39" s="128"/>
      <c r="F39" s="127">
        <v>0</v>
      </c>
      <c r="G39" s="128"/>
      <c r="H39" s="127">
        <v>0</v>
      </c>
      <c r="I39" s="128"/>
      <c r="J39" s="127">
        <v>0</v>
      </c>
      <c r="K39" s="128"/>
      <c r="L39" s="127">
        <f t="shared" si="3"/>
        <v>0</v>
      </c>
      <c r="M39" s="127"/>
      <c r="N39" s="127">
        <v>0</v>
      </c>
      <c r="O39" s="128"/>
      <c r="P39" s="127">
        <f>+'EST. RESULTADOS'!F35</f>
        <v>-38998040.15</v>
      </c>
      <c r="Q39" s="128"/>
      <c r="R39" s="128">
        <f t="shared" si="4"/>
        <v>-38998040.15</v>
      </c>
    </row>
    <row r="40" spans="1:18" s="123" customFormat="1" ht="12.75">
      <c r="A40" s="123" t="s">
        <v>77</v>
      </c>
      <c r="B40" s="124"/>
      <c r="C40" s="124"/>
      <c r="D40" s="127">
        <v>0</v>
      </c>
      <c r="E40" s="128"/>
      <c r="F40" s="127">
        <v>0</v>
      </c>
      <c r="G40" s="128"/>
      <c r="H40" s="127">
        <v>0</v>
      </c>
      <c r="I40" s="128"/>
      <c r="J40" s="127">
        <v>0</v>
      </c>
      <c r="K40" s="128"/>
      <c r="L40" s="127">
        <f t="shared" si="3"/>
        <v>0</v>
      </c>
      <c r="M40" s="127"/>
      <c r="N40" s="127">
        <v>0</v>
      </c>
      <c r="O40" s="128"/>
      <c r="P40" s="127"/>
      <c r="Q40" s="128"/>
      <c r="R40" s="128">
        <f t="shared" si="4"/>
        <v>0</v>
      </c>
    </row>
    <row r="41" spans="1:18" s="121" customFormat="1" ht="15" customHeight="1" thickBot="1">
      <c r="A41" s="122" t="s">
        <v>157</v>
      </c>
      <c r="B41" s="124"/>
      <c r="C41" s="124"/>
      <c r="D41" s="138">
        <f>SUM(D28:D40)</f>
        <v>119563142.95</v>
      </c>
      <c r="E41" s="131"/>
      <c r="F41" s="138">
        <f>SUM(F28:F40)</f>
        <v>0</v>
      </c>
      <c r="G41" s="130"/>
      <c r="H41" s="138">
        <f>SUM(H28:H40)</f>
        <v>0</v>
      </c>
      <c r="I41" s="130"/>
      <c r="J41" s="138">
        <f>SUM(J28:J40)</f>
        <v>0</v>
      </c>
      <c r="K41" s="130"/>
      <c r="L41" s="138">
        <f>SUM(L28:L40)</f>
        <v>0</v>
      </c>
      <c r="M41" s="130"/>
      <c r="N41" s="138">
        <f>SUM(N28:N40)</f>
        <v>0</v>
      </c>
      <c r="O41" s="130"/>
      <c r="P41" s="138">
        <f>SUM(P28:P40)</f>
        <v>-38998040.15</v>
      </c>
      <c r="Q41" s="130"/>
      <c r="R41" s="138">
        <f>SUM(R28:R40)</f>
        <v>80565102.80000001</v>
      </c>
    </row>
    <row r="42" spans="2:18" s="123" customFormat="1" ht="13.5" thickTop="1">
      <c r="B42" s="121"/>
      <c r="C42" s="121"/>
      <c r="D42" s="121"/>
      <c r="E42" s="139"/>
      <c r="F42" s="140"/>
      <c r="G42" s="139"/>
      <c r="H42" s="139"/>
      <c r="I42" s="140"/>
      <c r="J42" s="139"/>
      <c r="K42" s="139"/>
      <c r="L42" s="139"/>
      <c r="M42" s="139"/>
      <c r="N42" s="140"/>
      <c r="O42" s="141"/>
      <c r="Q42" s="141"/>
      <c r="R42" s="141"/>
    </row>
    <row r="43" spans="1:18" s="123" customFormat="1" ht="12.75">
      <c r="A43" s="142"/>
      <c r="B43" s="121"/>
      <c r="C43" s="121"/>
      <c r="D43" s="121"/>
      <c r="E43" s="139"/>
      <c r="F43" s="140"/>
      <c r="G43" s="139"/>
      <c r="H43" s="139"/>
      <c r="I43" s="140"/>
      <c r="J43" s="139"/>
      <c r="K43" s="139"/>
      <c r="L43" s="139"/>
      <c r="M43" s="139"/>
      <c r="N43" s="140"/>
      <c r="O43" s="141"/>
      <c r="P43" s="141"/>
      <c r="Q43" s="141"/>
      <c r="R43" s="141"/>
    </row>
    <row r="44" spans="1:18" s="123" customFormat="1" ht="12.75">
      <c r="A44" s="142"/>
      <c r="B44" s="121"/>
      <c r="C44" s="121"/>
      <c r="D44" s="121"/>
      <c r="E44" s="139"/>
      <c r="F44" s="140"/>
      <c r="G44" s="139"/>
      <c r="H44" s="139"/>
      <c r="I44" s="140"/>
      <c r="J44" s="139"/>
      <c r="K44" s="139"/>
      <c r="L44" s="139"/>
      <c r="M44" s="139"/>
      <c r="N44" s="140"/>
      <c r="O44" s="141"/>
      <c r="P44" s="141"/>
      <c r="Q44" s="141"/>
      <c r="R44" s="141"/>
    </row>
    <row r="45" spans="1:18" s="123" customFormat="1" ht="12.75">
      <c r="A45" s="142"/>
      <c r="B45" s="121"/>
      <c r="C45" s="121"/>
      <c r="D45" s="121"/>
      <c r="E45" s="139"/>
      <c r="F45" s="140"/>
      <c r="G45" s="139"/>
      <c r="H45" s="139"/>
      <c r="I45" s="140"/>
      <c r="J45" s="139"/>
      <c r="K45" s="139"/>
      <c r="L45" s="139"/>
      <c r="M45" s="139"/>
      <c r="N45" s="140"/>
      <c r="O45" s="141"/>
      <c r="P45" s="141"/>
      <c r="Q45" s="141"/>
      <c r="R45" s="141"/>
    </row>
    <row r="46" spans="1:18" s="123" customFormat="1" ht="12.75">
      <c r="A46" s="142"/>
      <c r="B46" s="121"/>
      <c r="C46" s="121"/>
      <c r="D46" s="121"/>
      <c r="E46" s="139"/>
      <c r="F46" s="140"/>
      <c r="G46" s="139"/>
      <c r="H46" s="139"/>
      <c r="I46" s="140"/>
      <c r="J46" s="139"/>
      <c r="K46" s="139"/>
      <c r="L46" s="139"/>
      <c r="M46" s="139"/>
      <c r="N46" s="140"/>
      <c r="O46" s="141"/>
      <c r="P46" s="141"/>
      <c r="Q46" s="141"/>
      <c r="R46" s="141"/>
    </row>
    <row r="47" spans="1:18" s="123" customFormat="1" ht="12.75">
      <c r="A47" s="142"/>
      <c r="B47" s="121"/>
      <c r="C47" s="121"/>
      <c r="D47" s="121"/>
      <c r="E47" s="139"/>
      <c r="F47" s="140"/>
      <c r="G47" s="139"/>
      <c r="H47" s="139"/>
      <c r="I47" s="140"/>
      <c r="J47" s="139"/>
      <c r="K47" s="139"/>
      <c r="L47" s="139"/>
      <c r="M47" s="139"/>
      <c r="N47" s="140"/>
      <c r="O47" s="141"/>
      <c r="P47" s="141"/>
      <c r="Q47" s="141"/>
      <c r="R47" s="141"/>
    </row>
    <row r="48" spans="1:18" s="123" customFormat="1" ht="12.75">
      <c r="A48" s="142"/>
      <c r="B48" s="121"/>
      <c r="C48" s="121"/>
      <c r="D48" s="121"/>
      <c r="E48" s="139"/>
      <c r="F48" s="140"/>
      <c r="G48" s="139"/>
      <c r="H48" s="139"/>
      <c r="I48" s="140"/>
      <c r="J48" s="139"/>
      <c r="K48" s="139"/>
      <c r="L48" s="139"/>
      <c r="M48" s="139"/>
      <c r="N48" s="121"/>
      <c r="O48" s="141"/>
      <c r="P48" s="141"/>
      <c r="Q48" s="141"/>
      <c r="R48" s="141"/>
    </row>
    <row r="49" spans="1:18" s="123" customFormat="1" ht="12.75">
      <c r="A49" s="142"/>
      <c r="B49" s="121"/>
      <c r="C49" s="121"/>
      <c r="E49" s="139"/>
      <c r="F49" s="140"/>
      <c r="G49" s="139"/>
      <c r="H49" s="139"/>
      <c r="I49" s="140"/>
      <c r="J49" s="139"/>
      <c r="K49" s="139"/>
      <c r="L49" s="139"/>
      <c r="M49" s="139"/>
      <c r="N49" s="140"/>
      <c r="O49" s="141"/>
      <c r="P49" s="141"/>
      <c r="Q49" s="141"/>
      <c r="R49" s="141"/>
    </row>
    <row r="50" spans="2:18" s="123" customFormat="1" ht="12.75">
      <c r="B50" s="121"/>
      <c r="C50" s="121"/>
      <c r="D50" s="122"/>
      <c r="M50" s="139"/>
      <c r="N50" s="140"/>
      <c r="O50" s="141"/>
      <c r="P50" s="139"/>
      <c r="Q50" s="141"/>
      <c r="R50" s="141"/>
    </row>
    <row r="51" spans="2:17" s="142" customFormat="1" ht="12.75">
      <c r="B51" s="143" t="s">
        <v>79</v>
      </c>
      <c r="C51" s="121"/>
      <c r="D51" s="122"/>
      <c r="E51" s="140"/>
      <c r="F51" s="139"/>
      <c r="G51" s="143"/>
      <c r="K51" s="123"/>
      <c r="N51" s="143" t="s">
        <v>79</v>
      </c>
      <c r="P51" s="139"/>
      <c r="Q51" s="143" t="s">
        <v>55</v>
      </c>
    </row>
    <row r="52" spans="2:17" s="144" customFormat="1" ht="12.75">
      <c r="B52" s="125" t="s">
        <v>249</v>
      </c>
      <c r="C52" s="121"/>
      <c r="D52" s="121"/>
      <c r="E52" s="125"/>
      <c r="G52" s="136"/>
      <c r="N52" s="125" t="s">
        <v>250</v>
      </c>
      <c r="Q52" s="125" t="s">
        <v>251</v>
      </c>
    </row>
    <row r="53" spans="2:18" s="121" customFormat="1" ht="12.75">
      <c r="B53" s="143" t="s">
        <v>129</v>
      </c>
      <c r="E53" s="125"/>
      <c r="F53" s="142"/>
      <c r="G53" s="143"/>
      <c r="K53" s="142"/>
      <c r="L53" s="145"/>
      <c r="M53" s="145"/>
      <c r="N53" s="143" t="s">
        <v>49</v>
      </c>
      <c r="P53" s="142"/>
      <c r="Q53" s="143" t="s">
        <v>252</v>
      </c>
      <c r="R53" s="146"/>
    </row>
    <row r="54" ht="15.75">
      <c r="P54" s="148"/>
    </row>
    <row r="55" spans="1:16" ht="15.75">
      <c r="A55" s="123" t="s">
        <v>127</v>
      </c>
      <c r="P55" s="149"/>
    </row>
    <row r="58" ht="15.75">
      <c r="I58" s="148">
        <v>0</v>
      </c>
    </row>
    <row r="64" spans="7:9" ht="15.75">
      <c r="G64" s="148">
        <v>0</v>
      </c>
      <c r="I64" s="148">
        <v>0</v>
      </c>
    </row>
    <row r="66" ht="15.75">
      <c r="I66" s="148">
        <v>0</v>
      </c>
    </row>
    <row r="67" ht="15.75">
      <c r="I67" s="148">
        <v>0</v>
      </c>
    </row>
    <row r="69" ht="15.75">
      <c r="I69" s="148">
        <v>0</v>
      </c>
    </row>
    <row r="70" ht="15.75">
      <c r="I70" s="148">
        <v>0</v>
      </c>
    </row>
    <row r="71" ht="15.75">
      <c r="I71" s="148">
        <v>0</v>
      </c>
    </row>
    <row r="74" ht="15.75">
      <c r="I74" s="148">
        <f>+I73+I62</f>
        <v>0</v>
      </c>
    </row>
    <row r="76" ht="15.75">
      <c r="I76" s="148">
        <v>0</v>
      </c>
    </row>
    <row r="77" ht="15.75">
      <c r="I77" s="148">
        <v>0</v>
      </c>
    </row>
  </sheetData>
  <sheetProtection/>
  <mergeCells count="6">
    <mergeCell ref="A1:R1"/>
    <mergeCell ref="A2:R2"/>
    <mergeCell ref="A3:R3"/>
    <mergeCell ref="A5:R5"/>
    <mergeCell ref="H9:L9"/>
    <mergeCell ref="A4:R4"/>
  </mergeCells>
  <printOptions/>
  <pageMargins left="1.1023622047244095" right="1.2598425196850394" top="1.2598425196850394" bottom="0.2362204724409449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1"/>
  <sheetViews>
    <sheetView zoomScalePageLayoutView="0" workbookViewId="0" topLeftCell="A1">
      <pane xSplit="3" ySplit="8" topLeftCell="D15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A4" sqref="A4:F4"/>
    </sheetView>
  </sheetViews>
  <sheetFormatPr defaultColWidth="11.421875" defaultRowHeight="12.75"/>
  <cols>
    <col min="1" max="3" width="2.421875" style="57" customWidth="1"/>
    <col min="4" max="4" width="76.421875" style="57" bestFit="1" customWidth="1"/>
    <col min="5" max="5" width="6.00390625" style="58" bestFit="1" customWidth="1"/>
    <col min="6" max="6" width="11.421875" style="57" bestFit="1" customWidth="1"/>
    <col min="7" max="7" width="9.140625" style="35" customWidth="1"/>
    <col min="8" max="16384" width="11.421875" style="57" customWidth="1"/>
  </cols>
  <sheetData>
    <row r="1" spans="1:6" s="35" customFormat="1" ht="12.75">
      <c r="A1" s="163" t="str">
        <f>+'EST. CAMB. PATRIM'!A1:R1</f>
        <v>ESSENTIAL CORREDORA DE SEGUROS S.A.</v>
      </c>
      <c r="B1" s="163"/>
      <c r="C1" s="163"/>
      <c r="D1" s="163"/>
      <c r="E1" s="163"/>
      <c r="F1" s="163"/>
    </row>
    <row r="2" spans="1:6" s="35" customFormat="1" ht="12.75">
      <c r="A2" s="163" t="s">
        <v>80</v>
      </c>
      <c r="B2" s="163"/>
      <c r="C2" s="163"/>
      <c r="D2" s="163"/>
      <c r="E2" s="163"/>
      <c r="F2" s="163"/>
    </row>
    <row r="3" spans="1:6" s="35" customFormat="1" ht="12.75">
      <c r="A3" s="164" t="str">
        <f>+'EST. RESULTADOS'!A3:G3</f>
        <v>Al 30 de Junio de 2015</v>
      </c>
      <c r="B3" s="164"/>
      <c r="C3" s="164"/>
      <c r="D3" s="164"/>
      <c r="E3" s="164"/>
      <c r="F3" s="164"/>
    </row>
    <row r="4" spans="1:6" s="35" customFormat="1" ht="12.75">
      <c r="A4" s="165" t="str">
        <f>+'EST. RESULTADOS'!A4:G4</f>
        <v>(Con cifras correspondientes al 30 de Junio de 2014)</v>
      </c>
      <c r="B4" s="165"/>
      <c r="C4" s="165"/>
      <c r="D4" s="165"/>
      <c r="E4" s="165"/>
      <c r="F4" s="165"/>
    </row>
    <row r="5" spans="1:6" s="35" customFormat="1" ht="12.75">
      <c r="A5" s="165"/>
      <c r="B5" s="165"/>
      <c r="C5" s="165"/>
      <c r="D5" s="165"/>
      <c r="E5" s="165"/>
      <c r="F5" s="165"/>
    </row>
    <row r="6" spans="1:5" s="35" customFormat="1" ht="12.75">
      <c r="A6" s="67"/>
      <c r="B6" s="67"/>
      <c r="E6" s="38"/>
    </row>
    <row r="7" spans="5:7" s="55" customFormat="1" ht="12.75">
      <c r="E7" s="68"/>
      <c r="G7" s="41"/>
    </row>
    <row r="8" spans="5:7" ht="12.75">
      <c r="E8" s="36" t="s">
        <v>54</v>
      </c>
      <c r="F8" s="93">
        <v>2015</v>
      </c>
      <c r="G8" s="93">
        <v>2014</v>
      </c>
    </row>
    <row r="9" spans="1:7" ht="12.75">
      <c r="A9" s="112"/>
      <c r="B9" s="112" t="s">
        <v>81</v>
      </c>
      <c r="C9" s="112"/>
      <c r="D9" s="112"/>
      <c r="E9" s="112"/>
      <c r="F9" s="113"/>
      <c r="G9" s="113"/>
    </row>
    <row r="10" spans="1:7" ht="12.75">
      <c r="A10" s="112"/>
      <c r="B10" s="112" t="s">
        <v>82</v>
      </c>
      <c r="C10" s="112"/>
      <c r="D10" s="112"/>
      <c r="E10" s="112"/>
      <c r="F10" s="113">
        <v>-21550922.25</v>
      </c>
      <c r="G10" s="113">
        <v>0</v>
      </c>
    </row>
    <row r="11" spans="1:7" ht="12.75">
      <c r="A11" s="112"/>
      <c r="B11" s="112"/>
      <c r="C11" s="112" t="s">
        <v>240</v>
      </c>
      <c r="D11" s="112"/>
      <c r="E11" s="112"/>
      <c r="F11" s="113"/>
      <c r="G11" s="113"/>
    </row>
    <row r="12" spans="1:7" ht="12.75">
      <c r="A12" s="112"/>
      <c r="B12" s="112"/>
      <c r="C12" s="112"/>
      <c r="D12" s="112" t="s">
        <v>222</v>
      </c>
      <c r="E12" s="112"/>
      <c r="F12" s="113">
        <v>3241.35</v>
      </c>
      <c r="G12" s="113">
        <v>0</v>
      </c>
    </row>
    <row r="13" spans="1:7" ht="12.75" customHeight="1">
      <c r="A13" s="112"/>
      <c r="B13" s="112"/>
      <c r="C13" s="112"/>
      <c r="D13" s="112" t="s">
        <v>223</v>
      </c>
      <c r="E13" s="112"/>
      <c r="F13" s="113">
        <v>-9624600.91</v>
      </c>
      <c r="G13" s="113">
        <v>0</v>
      </c>
    </row>
    <row r="14" spans="1:7" s="34" customFormat="1" ht="12.75">
      <c r="A14" s="112"/>
      <c r="B14" s="112"/>
      <c r="C14" s="112"/>
      <c r="D14" s="112" t="s">
        <v>224</v>
      </c>
      <c r="E14" s="112"/>
      <c r="F14" s="113">
        <v>-43915.1</v>
      </c>
      <c r="G14" s="113">
        <v>0</v>
      </c>
    </row>
    <row r="15" spans="1:7" s="34" customFormat="1" ht="12.75">
      <c r="A15" s="112"/>
      <c r="B15" s="112"/>
      <c r="C15" s="112"/>
      <c r="D15" s="112" t="s">
        <v>225</v>
      </c>
      <c r="E15" s="112"/>
      <c r="F15" s="113">
        <v>67207.74</v>
      </c>
      <c r="G15" s="113">
        <v>0</v>
      </c>
    </row>
    <row r="16" spans="1:7" s="34" customFormat="1" ht="12.75">
      <c r="A16" s="112"/>
      <c r="B16" s="112"/>
      <c r="C16" s="112"/>
      <c r="D16" s="112" t="s">
        <v>226</v>
      </c>
      <c r="E16" s="112"/>
      <c r="F16" s="113">
        <v>3211743.69</v>
      </c>
      <c r="G16" s="113">
        <v>0</v>
      </c>
    </row>
    <row r="17" spans="1:7" s="35" customFormat="1" ht="12.75">
      <c r="A17" s="112"/>
      <c r="B17" s="112"/>
      <c r="C17" s="112"/>
      <c r="D17" s="112" t="s">
        <v>227</v>
      </c>
      <c r="E17" s="112"/>
      <c r="F17" s="113">
        <v>207940.89</v>
      </c>
      <c r="G17" s="113">
        <v>0</v>
      </c>
    </row>
    <row r="18" spans="1:7" s="35" customFormat="1" ht="12.75">
      <c r="A18" s="112"/>
      <c r="B18" s="112"/>
      <c r="C18" s="112"/>
      <c r="D18" s="112" t="s">
        <v>171</v>
      </c>
      <c r="E18" s="112"/>
      <c r="F18" s="113">
        <v>37300.03</v>
      </c>
      <c r="G18" s="113">
        <v>0</v>
      </c>
    </row>
    <row r="19" spans="1:7" ht="12.75">
      <c r="A19" s="112"/>
      <c r="B19" s="112"/>
      <c r="C19" s="112"/>
      <c r="D19" s="112" t="s">
        <v>172</v>
      </c>
      <c r="E19" s="112"/>
      <c r="F19" s="113">
        <v>4758390</v>
      </c>
      <c r="G19" s="113">
        <v>0</v>
      </c>
    </row>
    <row r="20" spans="1:7" ht="12.75">
      <c r="A20" s="112"/>
      <c r="B20" s="112"/>
      <c r="C20" s="112"/>
      <c r="D20" s="112" t="s">
        <v>228</v>
      </c>
      <c r="E20" s="112"/>
      <c r="F20" s="113">
        <v>536541.67</v>
      </c>
      <c r="G20" s="113">
        <v>0</v>
      </c>
    </row>
    <row r="21" spans="1:7" ht="12.75">
      <c r="A21" s="112"/>
      <c r="B21" s="112"/>
      <c r="C21" s="112"/>
      <c r="D21" s="112" t="s">
        <v>229</v>
      </c>
      <c r="E21" s="112"/>
      <c r="F21" s="113">
        <v>195671.75</v>
      </c>
      <c r="G21" s="113">
        <v>0</v>
      </c>
    </row>
    <row r="22" spans="1:7" ht="12.75" customHeight="1">
      <c r="A22" s="112"/>
      <c r="B22" s="112"/>
      <c r="C22" s="112"/>
      <c r="D22" s="112" t="s">
        <v>230</v>
      </c>
      <c r="E22" s="112"/>
      <c r="F22" s="113">
        <v>520188.5</v>
      </c>
      <c r="G22" s="113">
        <v>0</v>
      </c>
    </row>
    <row r="23" spans="1:7" ht="12.75">
      <c r="A23" s="112"/>
      <c r="B23" s="112"/>
      <c r="C23" s="112"/>
      <c r="D23" s="112" t="s">
        <v>231</v>
      </c>
      <c r="E23" s="112"/>
      <c r="F23" s="113">
        <v>35200</v>
      </c>
      <c r="G23" s="113">
        <v>0</v>
      </c>
    </row>
    <row r="24" spans="1:7" ht="13.5" thickBot="1">
      <c r="A24" s="112"/>
      <c r="B24" s="112"/>
      <c r="C24" s="112"/>
      <c r="D24" s="112" t="s">
        <v>232</v>
      </c>
      <c r="E24" s="112"/>
      <c r="F24" s="114">
        <v>267841.6</v>
      </c>
      <c r="G24" s="114">
        <v>0</v>
      </c>
    </row>
    <row r="25" spans="1:7" s="34" customFormat="1" ht="12.75">
      <c r="A25" s="112"/>
      <c r="B25" s="112" t="s">
        <v>241</v>
      </c>
      <c r="C25" s="112"/>
      <c r="D25" s="112"/>
      <c r="E25" s="112"/>
      <c r="F25" s="113">
        <v>-21378171.04</v>
      </c>
      <c r="G25" s="113">
        <v>0</v>
      </c>
    </row>
    <row r="26" spans="1:7" ht="12.75">
      <c r="A26" s="112"/>
      <c r="B26" s="112" t="s">
        <v>242</v>
      </c>
      <c r="C26" s="112"/>
      <c r="D26" s="112"/>
      <c r="E26" s="112"/>
      <c r="F26" s="113"/>
      <c r="G26" s="113"/>
    </row>
    <row r="27" spans="1:7" ht="12.75">
      <c r="A27" s="112"/>
      <c r="B27" s="112"/>
      <c r="C27" s="112" t="s">
        <v>233</v>
      </c>
      <c r="D27" s="112"/>
      <c r="E27" s="112"/>
      <c r="F27" s="113">
        <v>113439.54</v>
      </c>
      <c r="G27" s="113">
        <v>0</v>
      </c>
    </row>
    <row r="28" spans="1:7" ht="12.75">
      <c r="A28" s="112"/>
      <c r="B28" s="112"/>
      <c r="C28" s="112" t="s">
        <v>234</v>
      </c>
      <c r="D28" s="112"/>
      <c r="E28" s="112"/>
      <c r="F28" s="113">
        <v>324794.52</v>
      </c>
      <c r="G28" s="113">
        <v>0</v>
      </c>
    </row>
    <row r="29" spans="1:7" ht="12.75">
      <c r="A29" s="112"/>
      <c r="B29" s="112"/>
      <c r="C29" s="112" t="s">
        <v>168</v>
      </c>
      <c r="D29" s="112"/>
      <c r="E29" s="112"/>
      <c r="F29" s="113">
        <v>-140.82</v>
      </c>
      <c r="G29" s="113">
        <v>0</v>
      </c>
    </row>
    <row r="30" spans="1:7" ht="12.75">
      <c r="A30" s="112"/>
      <c r="B30" s="112"/>
      <c r="C30" s="112" t="s">
        <v>235</v>
      </c>
      <c r="D30" s="112"/>
      <c r="E30" s="112"/>
      <c r="F30" s="113">
        <v>-2789341</v>
      </c>
      <c r="G30" s="113">
        <v>0</v>
      </c>
    </row>
    <row r="31" spans="1:7" ht="12.75">
      <c r="A31" s="112"/>
      <c r="B31" s="112"/>
      <c r="C31" s="112" t="s">
        <v>236</v>
      </c>
      <c r="D31" s="112"/>
      <c r="E31" s="112"/>
      <c r="F31" s="113">
        <v>192462.96</v>
      </c>
      <c r="G31" s="113">
        <v>0</v>
      </c>
    </row>
    <row r="32" spans="1:7" ht="12.75" customHeight="1">
      <c r="A32" s="112"/>
      <c r="B32" s="112"/>
      <c r="C32" s="112" t="s">
        <v>237</v>
      </c>
      <c r="D32" s="112"/>
      <c r="E32" s="112"/>
      <c r="F32" s="113">
        <v>1211341</v>
      </c>
      <c r="G32" s="113">
        <v>0</v>
      </c>
    </row>
    <row r="33" spans="1:7" s="34" customFormat="1" ht="13.5" thickBot="1">
      <c r="A33" s="112"/>
      <c r="B33" s="112"/>
      <c r="C33" s="112" t="s">
        <v>238</v>
      </c>
      <c r="D33" s="112"/>
      <c r="E33" s="112"/>
      <c r="F33" s="114">
        <v>-78997.5</v>
      </c>
      <c r="G33" s="114">
        <v>0</v>
      </c>
    </row>
    <row r="34" spans="1:7" ht="12.75">
      <c r="A34" s="112"/>
      <c r="B34" s="112" t="s">
        <v>243</v>
      </c>
      <c r="C34" s="112"/>
      <c r="D34" s="112"/>
      <c r="E34" s="112"/>
      <c r="F34" s="113">
        <v>-1026441.3</v>
      </c>
      <c r="G34" s="113">
        <v>0</v>
      </c>
    </row>
    <row r="35" spans="1:7" s="34" customFormat="1" ht="12.75">
      <c r="A35" s="112"/>
      <c r="B35" s="112" t="s">
        <v>244</v>
      </c>
      <c r="C35" s="112"/>
      <c r="D35" s="112"/>
      <c r="E35" s="112"/>
      <c r="F35" s="113"/>
      <c r="G35" s="113"/>
    </row>
    <row r="36" spans="1:7" ht="13.5" thickBot="1">
      <c r="A36" s="112"/>
      <c r="B36" s="112"/>
      <c r="C36" s="112" t="s">
        <v>239</v>
      </c>
      <c r="D36" s="112"/>
      <c r="E36" s="112"/>
      <c r="F36" s="115">
        <v>21045200</v>
      </c>
      <c r="G36" s="115">
        <v>0</v>
      </c>
    </row>
    <row r="37" spans="1:7" ht="13.5" thickBot="1">
      <c r="A37" s="112"/>
      <c r="B37" s="112" t="s">
        <v>245</v>
      </c>
      <c r="C37" s="112"/>
      <c r="D37" s="112"/>
      <c r="E37" s="112"/>
      <c r="F37" s="116">
        <v>21045200</v>
      </c>
      <c r="G37" s="116">
        <v>0</v>
      </c>
    </row>
    <row r="38" spans="1:7" ht="12.75">
      <c r="A38" s="112" t="s">
        <v>246</v>
      </c>
      <c r="B38" s="112"/>
      <c r="C38" s="112"/>
      <c r="D38" s="112"/>
      <c r="E38" s="112"/>
      <c r="F38" s="113">
        <v>-1359412.34</v>
      </c>
      <c r="G38" s="113">
        <v>0</v>
      </c>
    </row>
    <row r="39" spans="1:7" ht="12.75" customHeight="1" thickBot="1">
      <c r="A39" s="112" t="s">
        <v>247</v>
      </c>
      <c r="B39" s="112"/>
      <c r="C39" s="112"/>
      <c r="D39" s="112"/>
      <c r="E39" s="112"/>
      <c r="F39" s="115">
        <v>3300292.18</v>
      </c>
      <c r="G39" s="115">
        <v>0</v>
      </c>
    </row>
    <row r="40" spans="1:7" ht="13.5" thickBot="1">
      <c r="A40" s="112" t="s">
        <v>248</v>
      </c>
      <c r="B40" s="112"/>
      <c r="C40" s="112"/>
      <c r="D40" s="112"/>
      <c r="E40" s="112"/>
      <c r="F40" s="117">
        <v>1940879.84</v>
      </c>
      <c r="G40" s="117">
        <v>0</v>
      </c>
    </row>
    <row r="41" spans="3:6" s="34" customFormat="1" ht="13.5" thickTop="1">
      <c r="C41" s="36"/>
      <c r="D41" s="56"/>
      <c r="E41" s="40"/>
      <c r="F41" s="56"/>
    </row>
    <row r="46" ht="12.75"/>
    <row r="47" ht="12.75"/>
  </sheetData>
  <sheetProtection/>
  <mergeCells count="5">
    <mergeCell ref="A1:F1"/>
    <mergeCell ref="A2:F2"/>
    <mergeCell ref="A3:F3"/>
    <mergeCell ref="A5:F5"/>
    <mergeCell ref="A4:F4"/>
  </mergeCells>
  <printOptions/>
  <pageMargins left="0.984251968503937" right="0.7086614173228347" top="1.2598425196850394" bottom="0.3937007874015748" header="0.31496062992125984" footer="0.31496062992125984"/>
  <pageSetup fitToHeight="1" fitToWidth="1" horizontalDpi="600" verticalDpi="600" orientation="portrait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pane xSplit="2" ySplit="5" topLeftCell="C43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/>
  <cols>
    <col min="1" max="1" width="44.421875" style="57" customWidth="1"/>
    <col min="2" max="2" width="6.00390625" style="57" bestFit="1" customWidth="1"/>
    <col min="3" max="3" width="16.57421875" style="57" customWidth="1"/>
    <col min="4" max="4" width="4.8515625" style="58" customWidth="1"/>
    <col min="5" max="5" width="15.28125" style="57" bestFit="1" customWidth="1"/>
    <col min="6" max="6" width="2.28125" style="57" customWidth="1"/>
    <col min="7" max="7" width="16.28125" style="35" customWidth="1"/>
    <col min="8" max="8" width="5.421875" style="35" customWidth="1"/>
    <col min="9" max="9" width="14.57421875" style="35" bestFit="1" customWidth="1"/>
    <col min="10" max="10" width="21.8515625" style="35" hidden="1" customWidth="1"/>
    <col min="11" max="12" width="9.140625" style="35" customWidth="1"/>
    <col min="13" max="16384" width="9.140625" style="57" customWidth="1"/>
  </cols>
  <sheetData>
    <row r="1" spans="1:11" s="35" customFormat="1" ht="12.75">
      <c r="A1" s="64" t="s">
        <v>148</v>
      </c>
      <c r="B1" s="44"/>
      <c r="C1" s="44"/>
      <c r="D1" s="52"/>
      <c r="E1" s="44"/>
      <c r="F1" s="44"/>
      <c r="G1" s="44"/>
      <c r="H1" s="44"/>
      <c r="I1" s="44"/>
      <c r="J1" s="44"/>
      <c r="K1" s="44"/>
    </row>
    <row r="2" spans="1:11" s="35" customFormat="1" ht="12.75">
      <c r="A2" s="64" t="s">
        <v>84</v>
      </c>
      <c r="B2" s="44"/>
      <c r="C2" s="44"/>
      <c r="D2" s="52"/>
      <c r="E2" s="44"/>
      <c r="F2" s="44"/>
      <c r="G2" s="44"/>
      <c r="H2" s="44"/>
      <c r="I2" s="44"/>
      <c r="J2" s="44"/>
      <c r="K2" s="44"/>
    </row>
    <row r="3" spans="1:11" s="35" customFormat="1" ht="12.75">
      <c r="A3" s="44"/>
      <c r="B3" s="44"/>
      <c r="C3" s="44"/>
      <c r="D3" s="52"/>
      <c r="E3" s="44"/>
      <c r="F3" s="44"/>
      <c r="G3" s="44"/>
      <c r="H3" s="44"/>
      <c r="I3" s="44"/>
      <c r="J3" s="44"/>
      <c r="K3" s="44"/>
    </row>
    <row r="4" spans="1:12" s="55" customFormat="1" ht="12.75">
      <c r="A4" s="72"/>
      <c r="B4" s="72"/>
      <c r="C4" s="53" t="s">
        <v>139</v>
      </c>
      <c r="D4" s="51"/>
      <c r="E4" s="53" t="s">
        <v>139</v>
      </c>
      <c r="F4" s="72"/>
      <c r="G4" s="63"/>
      <c r="H4" s="51"/>
      <c r="I4" s="51" t="s">
        <v>85</v>
      </c>
      <c r="J4" s="63"/>
      <c r="K4" s="63"/>
      <c r="L4" s="41"/>
    </row>
    <row r="5" spans="1:11" ht="12.75">
      <c r="A5" s="73"/>
      <c r="B5" s="53" t="s">
        <v>54</v>
      </c>
      <c r="C5" s="74">
        <v>2014</v>
      </c>
      <c r="D5" s="75"/>
      <c r="E5" s="74">
        <v>2013</v>
      </c>
      <c r="F5" s="74"/>
      <c r="G5" s="51" t="s">
        <v>85</v>
      </c>
      <c r="H5" s="51" t="s">
        <v>86</v>
      </c>
      <c r="I5" s="51" t="s">
        <v>87</v>
      </c>
      <c r="J5" s="51" t="s">
        <v>88</v>
      </c>
      <c r="K5" s="44"/>
    </row>
    <row r="6" spans="1:11" ht="12.75">
      <c r="A6" s="50" t="s">
        <v>89</v>
      </c>
      <c r="B6" s="53"/>
      <c r="C6" s="76"/>
      <c r="D6" s="77"/>
      <c r="E6" s="76"/>
      <c r="F6" s="76"/>
      <c r="G6" s="70"/>
      <c r="H6" s="44"/>
      <c r="I6" s="44"/>
      <c r="J6" s="44"/>
      <c r="K6" s="44"/>
    </row>
    <row r="7" spans="1:11" ht="15">
      <c r="A7" s="73"/>
      <c r="B7" s="53"/>
      <c r="C7" s="78"/>
      <c r="D7" s="79"/>
      <c r="E7" s="80"/>
      <c r="F7" s="80"/>
      <c r="G7" s="71"/>
      <c r="H7" s="71"/>
      <c r="I7" s="71"/>
      <c r="J7" s="71"/>
      <c r="K7" s="44"/>
    </row>
    <row r="8" spans="1:11" ht="12.75">
      <c r="A8" s="44" t="s">
        <v>116</v>
      </c>
      <c r="B8" s="53"/>
      <c r="C8" s="48">
        <v>250000</v>
      </c>
      <c r="D8" s="48"/>
      <c r="E8" s="48">
        <v>150000</v>
      </c>
      <c r="F8" s="48"/>
      <c r="G8" s="48">
        <f>+C8-E8</f>
        <v>100000</v>
      </c>
      <c r="H8" s="48"/>
      <c r="I8" s="48">
        <f>+G8+H8</f>
        <v>100000</v>
      </c>
      <c r="J8" s="66"/>
      <c r="K8" s="66"/>
    </row>
    <row r="9" spans="1:11" ht="12.75">
      <c r="A9" s="44" t="s">
        <v>38</v>
      </c>
      <c r="B9" s="53"/>
      <c r="C9" s="81">
        <v>366764.55</v>
      </c>
      <c r="D9" s="82"/>
      <c r="E9" s="81">
        <v>4456542</v>
      </c>
      <c r="F9" s="82"/>
      <c r="G9" s="81">
        <f>+C9-E9</f>
        <v>-4089777.45</v>
      </c>
      <c r="H9" s="82"/>
      <c r="I9" s="81">
        <f>+G9+H9</f>
        <v>-4089777.45</v>
      </c>
      <c r="J9" s="71"/>
      <c r="K9" s="44"/>
    </row>
    <row r="10" spans="1:11" ht="12.75">
      <c r="A10" s="50" t="s">
        <v>90</v>
      </c>
      <c r="B10" s="53"/>
      <c r="C10" s="83">
        <f>SUM(C8:C9)</f>
        <v>616764.55</v>
      </c>
      <c r="D10" s="82"/>
      <c r="E10" s="83">
        <f>SUM(E8:E9)</f>
        <v>4606542</v>
      </c>
      <c r="F10" s="83"/>
      <c r="G10" s="83">
        <f>+C10-E10</f>
        <v>-3989777.45</v>
      </c>
      <c r="H10" s="82"/>
      <c r="I10" s="83">
        <f>+G10+H10</f>
        <v>-3989777.45</v>
      </c>
      <c r="J10" s="71"/>
      <c r="K10" s="44"/>
    </row>
    <row r="11" spans="1:11" ht="12.75">
      <c r="A11" s="44"/>
      <c r="B11" s="53"/>
      <c r="C11" s="84"/>
      <c r="D11" s="82"/>
      <c r="E11" s="84"/>
      <c r="F11" s="84"/>
      <c r="G11" s="84"/>
      <c r="H11" s="82"/>
      <c r="I11" s="84"/>
      <c r="J11" s="71"/>
      <c r="K11" s="44"/>
    </row>
    <row r="12" spans="1:11" ht="12.75">
      <c r="A12" s="44" t="s">
        <v>133</v>
      </c>
      <c r="B12" s="53"/>
      <c r="C12" s="81">
        <v>20557844.15</v>
      </c>
      <c r="D12" s="82"/>
      <c r="E12" s="81">
        <v>22342</v>
      </c>
      <c r="F12" s="84"/>
      <c r="G12" s="81">
        <f>+C12-E12</f>
        <v>20535502.15</v>
      </c>
      <c r="H12" s="82"/>
      <c r="I12" s="81">
        <f>+G12+H12</f>
        <v>20535502.15</v>
      </c>
      <c r="J12" s="71"/>
      <c r="K12" s="44"/>
    </row>
    <row r="13" spans="1:11" ht="12.75" hidden="1">
      <c r="A13" s="73" t="s">
        <v>117</v>
      </c>
      <c r="B13" s="53"/>
      <c r="C13" s="84">
        <v>0</v>
      </c>
      <c r="D13" s="82"/>
      <c r="E13" s="84">
        <v>0</v>
      </c>
      <c r="F13" s="84"/>
      <c r="G13" s="84">
        <f>+C13-E13</f>
        <v>0</v>
      </c>
      <c r="H13" s="82"/>
      <c r="I13" s="84">
        <f>+G13+H13</f>
        <v>0</v>
      </c>
      <c r="J13" s="71"/>
      <c r="K13" s="44"/>
    </row>
    <row r="14" spans="1:11" ht="12.75" hidden="1">
      <c r="A14" s="73" t="s">
        <v>91</v>
      </c>
      <c r="B14" s="53"/>
      <c r="C14" s="81">
        <v>0</v>
      </c>
      <c r="D14" s="82"/>
      <c r="E14" s="81">
        <v>0</v>
      </c>
      <c r="F14" s="82"/>
      <c r="G14" s="81">
        <f>+C14-E14</f>
        <v>0</v>
      </c>
      <c r="H14" s="82"/>
      <c r="I14" s="81">
        <f>+G14+H14</f>
        <v>0</v>
      </c>
      <c r="J14" s="71"/>
      <c r="K14" s="44"/>
    </row>
    <row r="15" spans="1:11" s="34" customFormat="1" ht="12.75">
      <c r="A15" s="50" t="s">
        <v>92</v>
      </c>
      <c r="B15" s="53"/>
      <c r="C15" s="83">
        <f>SUM(C12:C14)</f>
        <v>20557844.15</v>
      </c>
      <c r="D15" s="85"/>
      <c r="E15" s="83">
        <f>SUM(E12:E14)</f>
        <v>22342</v>
      </c>
      <c r="F15" s="83"/>
      <c r="G15" s="83">
        <f>+C15-E15</f>
        <v>20535502.15</v>
      </c>
      <c r="H15" s="85"/>
      <c r="I15" s="83">
        <f>+G15+H15</f>
        <v>20535502.15</v>
      </c>
      <c r="J15" s="83"/>
      <c r="K15" s="50"/>
    </row>
    <row r="16" spans="1:11" ht="12.75">
      <c r="A16" s="73"/>
      <c r="B16" s="53"/>
      <c r="C16" s="84"/>
      <c r="D16" s="82"/>
      <c r="E16" s="84"/>
      <c r="F16" s="84"/>
      <c r="G16" s="84"/>
      <c r="H16" s="82"/>
      <c r="I16" s="84"/>
      <c r="J16" s="71"/>
      <c r="K16" s="44"/>
    </row>
    <row r="17" spans="1:11" ht="12.75">
      <c r="A17" s="44" t="s">
        <v>45</v>
      </c>
      <c r="B17" s="53"/>
      <c r="C17" s="84">
        <v>23828680.91</v>
      </c>
      <c r="D17" s="82"/>
      <c r="E17" s="84">
        <v>0</v>
      </c>
      <c r="F17" s="84"/>
      <c r="G17" s="48">
        <f>+C17-E17</f>
        <v>23828680.91</v>
      </c>
      <c r="H17" s="48"/>
      <c r="I17" s="48">
        <f>+G17+H17</f>
        <v>23828680.91</v>
      </c>
      <c r="J17" s="71"/>
      <c r="K17" s="44"/>
    </row>
    <row r="18" spans="1:11" ht="12.75">
      <c r="A18" s="44" t="s">
        <v>153</v>
      </c>
      <c r="B18" s="53"/>
      <c r="C18" s="81">
        <v>126038.84</v>
      </c>
      <c r="D18" s="82"/>
      <c r="E18" s="81">
        <v>0</v>
      </c>
      <c r="F18" s="84"/>
      <c r="G18" s="81">
        <f>+C18-E18</f>
        <v>126038.84</v>
      </c>
      <c r="H18" s="82"/>
      <c r="I18" s="81">
        <f>+G18+H18</f>
        <v>126038.84</v>
      </c>
      <c r="J18" s="71"/>
      <c r="K18" s="44"/>
    </row>
    <row r="19" spans="1:11" ht="12.75">
      <c r="A19" s="50" t="s">
        <v>97</v>
      </c>
      <c r="B19" s="53"/>
      <c r="C19" s="83">
        <f>SUM(C17:C18)</f>
        <v>23954719.75</v>
      </c>
      <c r="D19" s="82"/>
      <c r="E19" s="83">
        <f>SUM(E17:E18)</f>
        <v>0</v>
      </c>
      <c r="F19" s="84"/>
      <c r="G19" s="83">
        <f>+C19-E19</f>
        <v>23954719.75</v>
      </c>
      <c r="H19" s="82"/>
      <c r="I19" s="83">
        <f>+G19+H19</f>
        <v>23954719.75</v>
      </c>
      <c r="J19" s="71"/>
      <c r="K19" s="44"/>
    </row>
    <row r="20" spans="1:11" ht="12.75">
      <c r="A20" s="73"/>
      <c r="B20" s="53"/>
      <c r="C20" s="84"/>
      <c r="D20" s="82"/>
      <c r="E20" s="84"/>
      <c r="F20" s="84"/>
      <c r="G20" s="84"/>
      <c r="H20" s="82"/>
      <c r="I20" s="84"/>
      <c r="J20" s="71"/>
      <c r="K20" s="44"/>
    </row>
    <row r="21" spans="1:11" s="35" customFormat="1" ht="12.75">
      <c r="A21" s="44" t="s">
        <v>93</v>
      </c>
      <c r="B21" s="53"/>
      <c r="C21" s="84">
        <f>2247898+6513492.97</f>
        <v>8761390.969999999</v>
      </c>
      <c r="D21" s="82"/>
      <c r="E21" s="84">
        <f>12560031+962943</f>
        <v>13522974</v>
      </c>
      <c r="F21" s="84"/>
      <c r="G21" s="84">
        <f aca="true" t="shared" si="0" ref="G21:G26">+C21-E21</f>
        <v>-4761583.030000001</v>
      </c>
      <c r="H21" s="82"/>
      <c r="I21" s="84">
        <f aca="true" t="shared" si="1" ref="I21:I29">+G21+H21</f>
        <v>-4761583.030000001</v>
      </c>
      <c r="J21" s="71"/>
      <c r="K21" s="44"/>
    </row>
    <row r="22" spans="1:11" s="35" customFormat="1" ht="12.75">
      <c r="A22" s="73" t="s">
        <v>94</v>
      </c>
      <c r="B22" s="53"/>
      <c r="C22" s="81">
        <v>5384017.8</v>
      </c>
      <c r="D22" s="82"/>
      <c r="E22" s="81">
        <v>4738901</v>
      </c>
      <c r="F22" s="84"/>
      <c r="G22" s="81">
        <f t="shared" si="0"/>
        <v>645116.7999999998</v>
      </c>
      <c r="H22" s="82"/>
      <c r="I22" s="81">
        <f t="shared" si="1"/>
        <v>645116.7999999998</v>
      </c>
      <c r="J22" s="71"/>
      <c r="K22" s="44"/>
    </row>
    <row r="23" spans="1:11" s="35" customFormat="1" ht="12.75" hidden="1">
      <c r="A23" s="73" t="s">
        <v>95</v>
      </c>
      <c r="B23" s="53"/>
      <c r="C23" s="84"/>
      <c r="D23" s="82"/>
      <c r="E23" s="84"/>
      <c r="F23" s="84"/>
      <c r="G23" s="84">
        <f t="shared" si="0"/>
        <v>0</v>
      </c>
      <c r="H23" s="82"/>
      <c r="I23" s="84">
        <f t="shared" si="1"/>
        <v>0</v>
      </c>
      <c r="J23" s="71"/>
      <c r="K23" s="44"/>
    </row>
    <row r="24" spans="1:11" s="35" customFormat="1" ht="12.75" hidden="1">
      <c r="A24" s="89" t="s">
        <v>140</v>
      </c>
      <c r="B24" s="53"/>
      <c r="C24" s="84">
        <v>0</v>
      </c>
      <c r="D24" s="82"/>
      <c r="E24" s="84">
        <v>0</v>
      </c>
      <c r="F24" s="84"/>
      <c r="G24" s="84">
        <f t="shared" si="0"/>
        <v>0</v>
      </c>
      <c r="H24" s="82"/>
      <c r="I24" s="84">
        <f t="shared" si="1"/>
        <v>0</v>
      </c>
      <c r="J24" s="71"/>
      <c r="K24" s="44"/>
    </row>
    <row r="25" spans="1:11" s="35" customFormat="1" ht="12.75" hidden="1">
      <c r="A25" s="73" t="s">
        <v>96</v>
      </c>
      <c r="B25" s="53"/>
      <c r="C25" s="81">
        <v>0</v>
      </c>
      <c r="D25" s="82"/>
      <c r="E25" s="81">
        <v>0</v>
      </c>
      <c r="F25" s="82"/>
      <c r="G25" s="81">
        <f t="shared" si="0"/>
        <v>0</v>
      </c>
      <c r="H25" s="82"/>
      <c r="I25" s="81">
        <f t="shared" si="1"/>
        <v>0</v>
      </c>
      <c r="J25" s="71"/>
      <c r="K25" s="44"/>
    </row>
    <row r="26" spans="1:11" s="34" customFormat="1" ht="12.75">
      <c r="A26" s="50" t="s">
        <v>97</v>
      </c>
      <c r="B26" s="53"/>
      <c r="C26" s="83">
        <f>SUM(C21:C25)</f>
        <v>14145408.77</v>
      </c>
      <c r="D26" s="85"/>
      <c r="E26" s="83">
        <f>SUM(E21:E25)</f>
        <v>18261875</v>
      </c>
      <c r="F26" s="85"/>
      <c r="G26" s="83">
        <f t="shared" si="0"/>
        <v>-4116466.2300000004</v>
      </c>
      <c r="H26" s="85"/>
      <c r="I26" s="83">
        <f t="shared" si="1"/>
        <v>-4116466.2300000004</v>
      </c>
      <c r="J26" s="83"/>
      <c r="K26" s="50"/>
    </row>
    <row r="27" spans="1:11" s="35" customFormat="1" ht="12.75">
      <c r="A27" s="44"/>
      <c r="B27" s="53"/>
      <c r="C27" s="84"/>
      <c r="D27" s="82"/>
      <c r="E27" s="84"/>
      <c r="F27" s="84"/>
      <c r="G27" s="83"/>
      <c r="H27" s="82"/>
      <c r="I27" s="83">
        <f t="shared" si="1"/>
        <v>0</v>
      </c>
      <c r="J27" s="71"/>
      <c r="K27" s="44"/>
    </row>
    <row r="28" spans="1:11" s="35" customFormat="1" ht="12.75" hidden="1">
      <c r="A28" s="44" t="s">
        <v>141</v>
      </c>
      <c r="B28" s="53"/>
      <c r="C28" s="81">
        <v>0</v>
      </c>
      <c r="D28" s="82"/>
      <c r="E28" s="81">
        <v>0</v>
      </c>
      <c r="F28" s="84"/>
      <c r="G28" s="90">
        <f>+C28-E28</f>
        <v>0</v>
      </c>
      <c r="H28" s="82"/>
      <c r="I28" s="90">
        <f t="shared" si="1"/>
        <v>0</v>
      </c>
      <c r="J28" s="71"/>
      <c r="K28" s="44"/>
    </row>
    <row r="29" spans="1:11" s="35" customFormat="1" ht="12.75" hidden="1">
      <c r="A29" s="50" t="s">
        <v>142</v>
      </c>
      <c r="B29" s="53"/>
      <c r="C29" s="84">
        <f>SUM(C28)</f>
        <v>0</v>
      </c>
      <c r="D29" s="82"/>
      <c r="E29" s="84">
        <f>SUM(E28)</f>
        <v>0</v>
      </c>
      <c r="F29" s="84"/>
      <c r="G29" s="83">
        <f>+C29-E29</f>
        <v>0</v>
      </c>
      <c r="H29" s="82"/>
      <c r="I29" s="83">
        <f t="shared" si="1"/>
        <v>0</v>
      </c>
      <c r="J29" s="71"/>
      <c r="K29" s="44"/>
    </row>
    <row r="30" spans="1:11" s="35" customFormat="1" ht="12.75" hidden="1">
      <c r="A30" s="44"/>
      <c r="B30" s="53"/>
      <c r="C30" s="84"/>
      <c r="D30" s="82"/>
      <c r="E30" s="84"/>
      <c r="F30" s="84"/>
      <c r="G30" s="84"/>
      <c r="H30" s="82"/>
      <c r="I30" s="84"/>
      <c r="J30" s="71"/>
      <c r="K30" s="44"/>
    </row>
    <row r="31" spans="1:11" s="35" customFormat="1" ht="12.75">
      <c r="A31" s="73" t="s">
        <v>98</v>
      </c>
      <c r="B31" s="53"/>
      <c r="C31" s="84">
        <v>2534563.21</v>
      </c>
      <c r="D31" s="82"/>
      <c r="E31" s="84">
        <v>2481607.45</v>
      </c>
      <c r="F31" s="84"/>
      <c r="G31" s="84">
        <f aca="true" t="shared" si="2" ref="G31:G42">+C31-E31</f>
        <v>52955.75999999978</v>
      </c>
      <c r="H31" s="82"/>
      <c r="I31" s="84">
        <f aca="true" t="shared" si="3" ref="I31:I42">+G31+H31</f>
        <v>52955.75999999978</v>
      </c>
      <c r="J31" s="71"/>
      <c r="K31" s="44"/>
    </row>
    <row r="32" spans="1:11" s="35" customFormat="1" ht="12.75">
      <c r="A32" s="89" t="s">
        <v>143</v>
      </c>
      <c r="B32" s="53"/>
      <c r="C32" s="84">
        <v>5730791.29</v>
      </c>
      <c r="D32" s="82"/>
      <c r="E32" s="84">
        <v>5933414</v>
      </c>
      <c r="F32" s="84"/>
      <c r="G32" s="84">
        <f>+C32-E32</f>
        <v>-202622.70999999996</v>
      </c>
      <c r="H32" s="82"/>
      <c r="I32" s="84">
        <f t="shared" si="3"/>
        <v>-202622.70999999996</v>
      </c>
      <c r="J32" s="71"/>
      <c r="K32" s="44"/>
    </row>
    <row r="33" spans="1:11" s="35" customFormat="1" ht="12.75" hidden="1">
      <c r="A33" s="89" t="s">
        <v>144</v>
      </c>
      <c r="B33" s="53"/>
      <c r="C33" s="84">
        <v>0</v>
      </c>
      <c r="D33" s="82"/>
      <c r="E33" s="84">
        <v>0</v>
      </c>
      <c r="F33" s="84"/>
      <c r="G33" s="84">
        <f>+C33-E33</f>
        <v>0</v>
      </c>
      <c r="H33" s="82"/>
      <c r="I33" s="84">
        <f t="shared" si="3"/>
        <v>0</v>
      </c>
      <c r="J33" s="71"/>
      <c r="K33" s="44"/>
    </row>
    <row r="34" spans="1:11" s="35" customFormat="1" ht="12.75">
      <c r="A34" s="73" t="s">
        <v>99</v>
      </c>
      <c r="B34" s="53"/>
      <c r="C34" s="82">
        <v>-857253.85</v>
      </c>
      <c r="D34" s="82"/>
      <c r="E34" s="82">
        <v>-603798</v>
      </c>
      <c r="F34" s="82"/>
      <c r="G34" s="82">
        <f t="shared" si="2"/>
        <v>-253455.84999999998</v>
      </c>
      <c r="H34" s="82"/>
      <c r="I34" s="82">
        <f t="shared" si="3"/>
        <v>-253455.84999999998</v>
      </c>
      <c r="J34" s="71" t="s">
        <v>100</v>
      </c>
      <c r="K34" s="44"/>
    </row>
    <row r="35" spans="1:11" s="35" customFormat="1" ht="12.75">
      <c r="A35" s="89" t="s">
        <v>145</v>
      </c>
      <c r="B35" s="53"/>
      <c r="C35" s="81">
        <v>-3570679.12</v>
      </c>
      <c r="D35" s="82"/>
      <c r="E35" s="81">
        <v>-2790386</v>
      </c>
      <c r="F35" s="82"/>
      <c r="G35" s="81">
        <f>+C35-E35</f>
        <v>-780293.1200000001</v>
      </c>
      <c r="H35" s="82"/>
      <c r="I35" s="81">
        <f t="shared" si="3"/>
        <v>-780293.1200000001</v>
      </c>
      <c r="J35" s="71"/>
      <c r="K35" s="44"/>
    </row>
    <row r="36" spans="1:11" s="35" customFormat="1" ht="12.75">
      <c r="A36" s="50" t="s">
        <v>101</v>
      </c>
      <c r="B36" s="53"/>
      <c r="C36" s="83">
        <f>SUM(C31:C35)</f>
        <v>3837421.5300000003</v>
      </c>
      <c r="D36" s="85"/>
      <c r="E36" s="83">
        <f>SUM(E31:E35)</f>
        <v>5020837.449999999</v>
      </c>
      <c r="F36" s="83"/>
      <c r="G36" s="83">
        <f t="shared" si="2"/>
        <v>-1183415.919999999</v>
      </c>
      <c r="H36" s="85"/>
      <c r="I36" s="83">
        <f t="shared" si="3"/>
        <v>-1183415.919999999</v>
      </c>
      <c r="J36" s="83"/>
      <c r="K36" s="50"/>
    </row>
    <row r="37" spans="1:11" s="34" customFormat="1" ht="12.75">
      <c r="A37" s="73"/>
      <c r="B37" s="53"/>
      <c r="C37" s="84"/>
      <c r="D37" s="82"/>
      <c r="E37" s="84"/>
      <c r="F37" s="84"/>
      <c r="G37" s="84">
        <f t="shared" si="2"/>
        <v>0</v>
      </c>
      <c r="H37" s="82"/>
      <c r="I37" s="84">
        <f t="shared" si="3"/>
        <v>0</v>
      </c>
      <c r="J37" s="71"/>
      <c r="K37" s="44"/>
    </row>
    <row r="38" spans="1:11" s="35" customFormat="1" ht="12.75">
      <c r="A38" s="73" t="s">
        <v>46</v>
      </c>
      <c r="B38" s="53"/>
      <c r="C38" s="84">
        <v>3554286.02</v>
      </c>
      <c r="D38" s="82"/>
      <c r="E38" s="84">
        <v>764705</v>
      </c>
      <c r="F38" s="84"/>
      <c r="G38" s="84">
        <f t="shared" si="2"/>
        <v>2789581.02</v>
      </c>
      <c r="H38" s="82"/>
      <c r="I38" s="84">
        <f t="shared" si="3"/>
        <v>2789581.02</v>
      </c>
      <c r="J38" s="71"/>
      <c r="K38" s="44"/>
    </row>
    <row r="39" spans="1:11" s="35" customFormat="1" ht="12.75">
      <c r="A39" s="73" t="s">
        <v>137</v>
      </c>
      <c r="B39" s="53"/>
      <c r="C39" s="84">
        <v>213000</v>
      </c>
      <c r="D39" s="82"/>
      <c r="E39" s="84">
        <v>262476</v>
      </c>
      <c r="F39" s="84"/>
      <c r="G39" s="84">
        <f t="shared" si="2"/>
        <v>-49476</v>
      </c>
      <c r="H39" s="82"/>
      <c r="I39" s="84">
        <f t="shared" si="3"/>
        <v>-49476</v>
      </c>
      <c r="J39" s="71"/>
      <c r="K39" s="44"/>
    </row>
    <row r="40" spans="1:11" s="35" customFormat="1" ht="12.75">
      <c r="A40" s="73" t="s">
        <v>102</v>
      </c>
      <c r="B40" s="53"/>
      <c r="C40" s="84">
        <f>1290590-967942.51</f>
        <v>322647.49</v>
      </c>
      <c r="D40" s="82"/>
      <c r="E40" s="84">
        <f>1290590-537746</f>
        <v>752844</v>
      </c>
      <c r="F40" s="84"/>
      <c r="G40" s="84">
        <f t="shared" si="2"/>
        <v>-430196.51</v>
      </c>
      <c r="H40" s="82"/>
      <c r="I40" s="84">
        <f t="shared" si="3"/>
        <v>-430196.51</v>
      </c>
      <c r="J40" s="71"/>
      <c r="K40" s="44"/>
    </row>
    <row r="41" spans="1:11" s="35" customFormat="1" ht="12.75">
      <c r="A41" s="73" t="s">
        <v>134</v>
      </c>
      <c r="B41" s="53"/>
      <c r="C41" s="81">
        <v>100892</v>
      </c>
      <c r="D41" s="82"/>
      <c r="E41" s="81">
        <v>100892</v>
      </c>
      <c r="F41" s="82"/>
      <c r="G41" s="81">
        <f t="shared" si="2"/>
        <v>0</v>
      </c>
      <c r="H41" s="82"/>
      <c r="I41" s="81">
        <f t="shared" si="3"/>
        <v>0</v>
      </c>
      <c r="J41" s="71"/>
      <c r="K41" s="44"/>
    </row>
    <row r="42" spans="1:11" s="35" customFormat="1" ht="12.75">
      <c r="A42" s="50" t="s">
        <v>83</v>
      </c>
      <c r="B42" s="53"/>
      <c r="C42" s="83">
        <f>SUM(C38:C41)</f>
        <v>4190825.51</v>
      </c>
      <c r="D42" s="85"/>
      <c r="E42" s="83">
        <f>SUM(E38:E41)</f>
        <v>1880917</v>
      </c>
      <c r="F42" s="83"/>
      <c r="G42" s="83">
        <f t="shared" si="2"/>
        <v>2309908.51</v>
      </c>
      <c r="H42" s="85"/>
      <c r="I42" s="83">
        <f t="shared" si="3"/>
        <v>2309908.51</v>
      </c>
      <c r="J42" s="83"/>
      <c r="K42" s="50"/>
    </row>
    <row r="43" spans="1:11" s="34" customFormat="1" ht="12.75">
      <c r="A43" s="73"/>
      <c r="B43" s="53"/>
      <c r="C43" s="84"/>
      <c r="D43" s="82"/>
      <c r="E43" s="84"/>
      <c r="F43" s="84"/>
      <c r="G43" s="84"/>
      <c r="H43" s="82"/>
      <c r="I43" s="84"/>
      <c r="J43" s="71"/>
      <c r="K43" s="44"/>
    </row>
    <row r="44" spans="1:11" s="35" customFormat="1" ht="13.5" thickBot="1">
      <c r="A44" s="50" t="s">
        <v>103</v>
      </c>
      <c r="B44" s="53"/>
      <c r="C44" s="86">
        <f>+C10+C26+C15+C19+C29+C36+C42</f>
        <v>67302984.26</v>
      </c>
      <c r="D44" s="82"/>
      <c r="E44" s="86">
        <f>+E10+E26+E15+E29+E36+E42+1</f>
        <v>29792514.45</v>
      </c>
      <c r="F44" s="85"/>
      <c r="G44" s="86">
        <f>+C44-E44</f>
        <v>37510469.81</v>
      </c>
      <c r="H44" s="82"/>
      <c r="I44" s="86">
        <f>+G44+H44</f>
        <v>37510469.81</v>
      </c>
      <c r="J44" s="71"/>
      <c r="K44" s="44"/>
    </row>
    <row r="45" spans="1:11" s="35" customFormat="1" ht="15" customHeight="1" thickTop="1">
      <c r="A45" s="50"/>
      <c r="B45" s="53"/>
      <c r="C45" s="80"/>
      <c r="D45" s="82"/>
      <c r="E45" s="80"/>
      <c r="F45" s="80"/>
      <c r="G45" s="80"/>
      <c r="H45" s="82"/>
      <c r="I45" s="80"/>
      <c r="J45" s="71"/>
      <c r="K45" s="44"/>
    </row>
    <row r="46" spans="1:11" s="35" customFormat="1" ht="12.75">
      <c r="A46" s="50" t="s">
        <v>104</v>
      </c>
      <c r="B46" s="53"/>
      <c r="C46" s="84"/>
      <c r="D46" s="82"/>
      <c r="E46" s="84"/>
      <c r="F46" s="84"/>
      <c r="G46" s="84"/>
      <c r="H46" s="82"/>
      <c r="I46" s="84"/>
      <c r="J46" s="71"/>
      <c r="K46" s="44"/>
    </row>
    <row r="47" spans="1:11" s="35" customFormat="1" ht="15">
      <c r="A47" s="50" t="s">
        <v>118</v>
      </c>
      <c r="B47" s="53"/>
      <c r="C47" s="80"/>
      <c r="D47" s="82"/>
      <c r="E47" s="80"/>
      <c r="F47" s="80"/>
      <c r="G47" s="80"/>
      <c r="H47" s="82"/>
      <c r="I47" s="80"/>
      <c r="J47" s="71"/>
      <c r="K47" s="44"/>
    </row>
    <row r="48" spans="1:11" ht="12.75">
      <c r="A48" s="73" t="s">
        <v>135</v>
      </c>
      <c r="B48" s="53"/>
      <c r="C48" s="84">
        <v>1682728.9</v>
      </c>
      <c r="D48" s="82"/>
      <c r="E48" s="84">
        <v>2331382</v>
      </c>
      <c r="F48" s="84"/>
      <c r="G48" s="84">
        <f aca="true" t="shared" si="4" ref="G48:G54">+C48-E48</f>
        <v>-648653.1000000001</v>
      </c>
      <c r="H48" s="82"/>
      <c r="I48" s="84">
        <f aca="true" t="shared" si="5" ref="I48:I54">+G48+H48</f>
        <v>-648653.1000000001</v>
      </c>
      <c r="J48" s="71"/>
      <c r="K48" s="44"/>
    </row>
    <row r="49" spans="1:11" ht="12.75">
      <c r="A49" s="73" t="s">
        <v>138</v>
      </c>
      <c r="B49" s="53"/>
      <c r="C49" s="84">
        <v>1219959.17</v>
      </c>
      <c r="D49" s="82"/>
      <c r="E49" s="84">
        <v>138240</v>
      </c>
      <c r="F49" s="84"/>
      <c r="G49" s="84">
        <f>+C49-E49+339719.37</f>
        <v>1421438.54</v>
      </c>
      <c r="H49" s="82"/>
      <c r="I49" s="84">
        <f>+G49+H49</f>
        <v>1421438.54</v>
      </c>
      <c r="J49" s="71"/>
      <c r="K49" s="44"/>
    </row>
    <row r="50" spans="1:11" ht="12.75" hidden="1">
      <c r="A50" s="73" t="s">
        <v>105</v>
      </c>
      <c r="B50" s="53"/>
      <c r="C50" s="84">
        <v>0</v>
      </c>
      <c r="D50" s="82"/>
      <c r="E50" s="84">
        <v>0</v>
      </c>
      <c r="F50" s="84"/>
      <c r="G50" s="84">
        <f t="shared" si="4"/>
        <v>0</v>
      </c>
      <c r="H50" s="82"/>
      <c r="I50" s="84">
        <f t="shared" si="5"/>
        <v>0</v>
      </c>
      <c r="J50" s="71"/>
      <c r="K50" s="44"/>
    </row>
    <row r="51" spans="1:11" ht="12.75" hidden="1">
      <c r="A51" s="89" t="s">
        <v>146</v>
      </c>
      <c r="B51" s="53"/>
      <c r="C51" s="84">
        <v>0</v>
      </c>
      <c r="D51" s="82"/>
      <c r="E51" s="84">
        <v>0</v>
      </c>
      <c r="F51" s="84"/>
      <c r="G51" s="84">
        <f>+C51-E51</f>
        <v>0</v>
      </c>
      <c r="H51" s="82"/>
      <c r="I51" s="84">
        <f t="shared" si="5"/>
        <v>0</v>
      </c>
      <c r="J51" s="71"/>
      <c r="K51" s="44"/>
    </row>
    <row r="52" spans="1:11" ht="12.75" hidden="1">
      <c r="A52" s="73" t="s">
        <v>106</v>
      </c>
      <c r="B52" s="53"/>
      <c r="C52" s="84">
        <v>0</v>
      </c>
      <c r="D52" s="82"/>
      <c r="E52" s="84">
        <v>0</v>
      </c>
      <c r="F52" s="84"/>
      <c r="G52" s="84">
        <f t="shared" si="4"/>
        <v>0</v>
      </c>
      <c r="H52" s="82"/>
      <c r="I52" s="84">
        <f t="shared" si="5"/>
        <v>0</v>
      </c>
      <c r="J52" s="71"/>
      <c r="K52" s="44"/>
    </row>
    <row r="53" spans="1:11" ht="12.75">
      <c r="A53" s="73" t="s">
        <v>136</v>
      </c>
      <c r="B53" s="53"/>
      <c r="C53" s="84">
        <v>1529093.19</v>
      </c>
      <c r="D53" s="82"/>
      <c r="E53" s="84">
        <v>2105436</v>
      </c>
      <c r="F53" s="84"/>
      <c r="G53" s="84">
        <f t="shared" si="4"/>
        <v>-576342.81</v>
      </c>
      <c r="H53" s="82"/>
      <c r="I53" s="84">
        <f t="shared" si="5"/>
        <v>-576342.81</v>
      </c>
      <c r="J53" s="71" t="s">
        <v>100</v>
      </c>
      <c r="K53" s="44"/>
    </row>
    <row r="54" spans="1:11" ht="12.75">
      <c r="A54" s="73" t="s">
        <v>119</v>
      </c>
      <c r="B54" s="53"/>
      <c r="C54" s="81">
        <v>93400</v>
      </c>
      <c r="D54" s="82"/>
      <c r="E54" s="81">
        <v>90863</v>
      </c>
      <c r="F54" s="82"/>
      <c r="G54" s="81">
        <f t="shared" si="4"/>
        <v>2537</v>
      </c>
      <c r="H54" s="82"/>
      <c r="I54" s="81">
        <f t="shared" si="5"/>
        <v>2537</v>
      </c>
      <c r="J54" s="71"/>
      <c r="K54" s="44"/>
    </row>
    <row r="55" spans="1:11" s="34" customFormat="1" ht="12.75" hidden="1">
      <c r="A55" s="73"/>
      <c r="B55" s="53"/>
      <c r="C55" s="84"/>
      <c r="D55" s="82"/>
      <c r="E55" s="84"/>
      <c r="F55" s="84"/>
      <c r="G55" s="84"/>
      <c r="H55" s="82"/>
      <c r="I55" s="84"/>
      <c r="J55" s="71"/>
      <c r="K55" s="44"/>
    </row>
    <row r="56" spans="1:11" s="35" customFormat="1" ht="12.75">
      <c r="A56" s="50" t="s">
        <v>50</v>
      </c>
      <c r="B56" s="53"/>
      <c r="C56" s="83">
        <f>SUM(C48:C55)</f>
        <v>4525181.26</v>
      </c>
      <c r="D56" s="85"/>
      <c r="E56" s="83">
        <f>SUM(E48:E55)</f>
        <v>4665921</v>
      </c>
      <c r="F56" s="83"/>
      <c r="G56" s="83">
        <f>+C56-E56</f>
        <v>-140739.74000000022</v>
      </c>
      <c r="H56" s="85"/>
      <c r="I56" s="83">
        <f>+G56+H56</f>
        <v>-140739.74000000022</v>
      </c>
      <c r="J56" s="83"/>
      <c r="K56" s="50"/>
    </row>
    <row r="57" spans="1:11" s="35" customFormat="1" ht="15">
      <c r="A57" s="50"/>
      <c r="B57" s="53"/>
      <c r="C57" s="80"/>
      <c r="D57" s="79"/>
      <c r="E57" s="80"/>
      <c r="F57" s="80"/>
      <c r="G57" s="80"/>
      <c r="H57" s="79"/>
      <c r="I57" s="80"/>
      <c r="J57" s="71"/>
      <c r="K57" s="44"/>
    </row>
    <row r="58" spans="1:11" s="35" customFormat="1" ht="12.75">
      <c r="A58" s="50" t="s">
        <v>48</v>
      </c>
      <c r="B58" s="53"/>
      <c r="C58" s="84"/>
      <c r="D58" s="82"/>
      <c r="E58" s="84"/>
      <c r="F58" s="84"/>
      <c r="G58" s="84"/>
      <c r="H58" s="82"/>
      <c r="I58" s="84"/>
      <c r="J58" s="71"/>
      <c r="K58" s="44"/>
    </row>
    <row r="59" spans="1:11" s="35" customFormat="1" ht="15">
      <c r="A59" s="73"/>
      <c r="B59" s="53"/>
      <c r="C59" s="80"/>
      <c r="D59" s="79"/>
      <c r="E59" s="80"/>
      <c r="F59" s="80"/>
      <c r="G59" s="80"/>
      <c r="H59" s="79"/>
      <c r="I59" s="80"/>
      <c r="J59" s="71"/>
      <c r="K59" s="44"/>
    </row>
    <row r="60" spans="1:11" s="34" customFormat="1" ht="12.75">
      <c r="A60" s="44" t="s">
        <v>107</v>
      </c>
      <c r="B60" s="53"/>
      <c r="C60" s="81">
        <v>18570000</v>
      </c>
      <c r="D60" s="82"/>
      <c r="E60" s="81">
        <v>18570000</v>
      </c>
      <c r="F60" s="82"/>
      <c r="G60" s="81">
        <f>+C60-E60</f>
        <v>0</v>
      </c>
      <c r="H60" s="82"/>
      <c r="I60" s="81">
        <f>+G60+H60</f>
        <v>0</v>
      </c>
      <c r="J60" s="71"/>
      <c r="K60" s="44"/>
    </row>
    <row r="61" spans="1:11" s="35" customFormat="1" ht="12.75">
      <c r="A61" s="50" t="s">
        <v>108</v>
      </c>
      <c r="B61" s="53"/>
      <c r="C61" s="83">
        <f>SUM(C57:C60)</f>
        <v>18570000</v>
      </c>
      <c r="D61" s="85"/>
      <c r="E61" s="83">
        <f>SUM(E57:E60)</f>
        <v>18570000</v>
      </c>
      <c r="F61" s="83"/>
      <c r="G61" s="83">
        <f>+C61-E61</f>
        <v>0</v>
      </c>
      <c r="H61" s="85"/>
      <c r="I61" s="83">
        <f>+G61+H61</f>
        <v>0</v>
      </c>
      <c r="J61" s="83"/>
      <c r="K61" s="50"/>
    </row>
    <row r="62" spans="1:11" s="35" customFormat="1" ht="12.75">
      <c r="A62" s="44"/>
      <c r="B62" s="53"/>
      <c r="C62" s="84"/>
      <c r="D62" s="82"/>
      <c r="E62" s="84"/>
      <c r="F62" s="84"/>
      <c r="G62" s="84"/>
      <c r="H62" s="82"/>
      <c r="I62" s="84"/>
      <c r="J62" s="71"/>
      <c r="K62" s="44"/>
    </row>
    <row r="63" spans="1:11" s="34" customFormat="1" ht="12.75">
      <c r="A63" s="44" t="s">
        <v>47</v>
      </c>
      <c r="B63" s="53"/>
      <c r="C63" s="81">
        <v>2200107.5</v>
      </c>
      <c r="D63" s="82"/>
      <c r="E63" s="81">
        <v>1129617</v>
      </c>
      <c r="F63" s="82"/>
      <c r="G63" s="81">
        <f>+C63-E63</f>
        <v>1070490.5</v>
      </c>
      <c r="H63" s="82"/>
      <c r="I63" s="81">
        <f>+G63+H63</f>
        <v>1070490.5</v>
      </c>
      <c r="J63" s="71"/>
      <c r="K63" s="44"/>
    </row>
    <row r="64" spans="1:11" s="35" customFormat="1" ht="12.75">
      <c r="A64" s="50" t="s">
        <v>109</v>
      </c>
      <c r="B64" s="53"/>
      <c r="C64" s="83">
        <f>SUM(C63)</f>
        <v>2200107.5</v>
      </c>
      <c r="D64" s="85"/>
      <c r="E64" s="83">
        <f>SUM(E63)</f>
        <v>1129617</v>
      </c>
      <c r="F64" s="83"/>
      <c r="G64" s="83">
        <f>+C64-E64</f>
        <v>1070490.5</v>
      </c>
      <c r="H64" s="85"/>
      <c r="I64" s="83">
        <f>+G64+H64</f>
        <v>1070490.5</v>
      </c>
      <c r="J64" s="83"/>
      <c r="K64" s="50"/>
    </row>
    <row r="65" spans="1:11" s="35" customFormat="1" ht="12.75">
      <c r="A65" s="44"/>
      <c r="B65" s="53"/>
      <c r="C65" s="82"/>
      <c r="D65" s="82"/>
      <c r="E65" s="82"/>
      <c r="F65" s="82"/>
      <c r="G65" s="82"/>
      <c r="H65" s="82"/>
      <c r="I65" s="82"/>
      <c r="J65" s="71"/>
      <c r="K65" s="44"/>
    </row>
    <row r="66" spans="1:11" s="34" customFormat="1" ht="12.75" hidden="1">
      <c r="A66" s="73" t="s">
        <v>110</v>
      </c>
      <c r="B66" s="53"/>
      <c r="C66" s="81">
        <v>0</v>
      </c>
      <c r="D66" s="82"/>
      <c r="E66" s="81">
        <v>0</v>
      </c>
      <c r="F66" s="82"/>
      <c r="G66" s="81">
        <f>+C66-E66</f>
        <v>0</v>
      </c>
      <c r="H66" s="82"/>
      <c r="I66" s="81">
        <f>+G66+H66</f>
        <v>0</v>
      </c>
      <c r="J66" s="71"/>
      <c r="K66" s="44"/>
    </row>
    <row r="67" spans="1:11" s="35" customFormat="1" ht="12.75" hidden="1">
      <c r="A67" s="50" t="s">
        <v>111</v>
      </c>
      <c r="B67" s="53"/>
      <c r="C67" s="83">
        <f>+C66</f>
        <v>0</v>
      </c>
      <c r="D67" s="85"/>
      <c r="E67" s="83">
        <f>+E66</f>
        <v>0</v>
      </c>
      <c r="F67" s="83"/>
      <c r="G67" s="83">
        <f>+C67-E67</f>
        <v>0</v>
      </c>
      <c r="H67" s="85"/>
      <c r="I67" s="83">
        <f>+G67+H67</f>
        <v>0</v>
      </c>
      <c r="J67" s="83"/>
      <c r="K67" s="50"/>
    </row>
    <row r="68" spans="1:11" s="35" customFormat="1" ht="12.75" hidden="1">
      <c r="A68" s="73"/>
      <c r="B68" s="53"/>
      <c r="C68" s="84"/>
      <c r="D68" s="82"/>
      <c r="E68" s="84"/>
      <c r="F68" s="84"/>
      <c r="G68" s="84"/>
      <c r="H68" s="82"/>
      <c r="I68" s="84"/>
      <c r="J68" s="71"/>
      <c r="K68" s="44"/>
    </row>
    <row r="69" spans="1:11" s="35" customFormat="1" ht="12.75" hidden="1">
      <c r="A69" s="73" t="s">
        <v>112</v>
      </c>
      <c r="B69" s="53"/>
      <c r="C69" s="81">
        <v>0</v>
      </c>
      <c r="D69" s="82"/>
      <c r="E69" s="81">
        <v>0</v>
      </c>
      <c r="F69" s="82"/>
      <c r="G69" s="81">
        <f>+C69-E69</f>
        <v>0</v>
      </c>
      <c r="H69" s="82"/>
      <c r="I69" s="81">
        <f>+G69+H69</f>
        <v>0</v>
      </c>
      <c r="J69" s="71"/>
      <c r="K69" s="44"/>
    </row>
    <row r="70" spans="1:11" s="35" customFormat="1" ht="12.75" hidden="1">
      <c r="A70" s="50" t="s">
        <v>113</v>
      </c>
      <c r="B70" s="53"/>
      <c r="C70" s="83">
        <f>+C69</f>
        <v>0</v>
      </c>
      <c r="D70" s="85"/>
      <c r="E70" s="83">
        <f>+E69</f>
        <v>0</v>
      </c>
      <c r="F70" s="83"/>
      <c r="G70" s="83">
        <f>+C70-E70</f>
        <v>0</v>
      </c>
      <c r="H70" s="85"/>
      <c r="I70" s="83">
        <f>+G70+H70</f>
        <v>0</v>
      </c>
      <c r="J70" s="71"/>
      <c r="K70" s="44"/>
    </row>
    <row r="71" spans="1:11" s="35" customFormat="1" ht="12.75" hidden="1">
      <c r="A71" s="73"/>
      <c r="B71" s="53"/>
      <c r="C71" s="84"/>
      <c r="D71" s="82"/>
      <c r="E71" s="84"/>
      <c r="F71" s="84"/>
      <c r="G71" s="84"/>
      <c r="H71" s="82"/>
      <c r="I71" s="84"/>
      <c r="J71" s="71"/>
      <c r="K71" s="44"/>
    </row>
    <row r="72" spans="1:11" s="35" customFormat="1" ht="12.75">
      <c r="A72" s="73" t="s">
        <v>114</v>
      </c>
      <c r="B72" s="53"/>
      <c r="C72" s="84">
        <v>27465209.59</v>
      </c>
      <c r="D72" s="82"/>
      <c r="E72" s="84">
        <f>150997+7070845</f>
        <v>7221842</v>
      </c>
      <c r="F72" s="84"/>
      <c r="G72" s="84">
        <f>+C72-E72</f>
        <v>20243367.59</v>
      </c>
      <c r="H72" s="82"/>
      <c r="I72" s="84">
        <f>+G72+H72</f>
        <v>20243367.59</v>
      </c>
      <c r="J72" s="71"/>
      <c r="K72" s="44"/>
    </row>
    <row r="73" spans="1:11" s="35" customFormat="1" ht="12.75">
      <c r="A73" s="44" t="s">
        <v>147</v>
      </c>
      <c r="B73" s="53"/>
      <c r="C73" s="81">
        <v>14542485.65</v>
      </c>
      <c r="D73" s="82"/>
      <c r="E73" s="81">
        <v>-1794866</v>
      </c>
      <c r="F73" s="82"/>
      <c r="G73" s="81">
        <f>+C73-E73</f>
        <v>16337351.65</v>
      </c>
      <c r="H73" s="82"/>
      <c r="I73" s="81">
        <f>+G73+H73</f>
        <v>16337351.65</v>
      </c>
      <c r="J73" s="71"/>
      <c r="K73" s="44"/>
    </row>
    <row r="74" spans="1:11" s="35" customFormat="1" ht="12.75">
      <c r="A74" s="50" t="s">
        <v>115</v>
      </c>
      <c r="B74" s="53"/>
      <c r="C74" s="83">
        <f>SUM(C72:C73)</f>
        <v>42007695.24</v>
      </c>
      <c r="D74" s="85"/>
      <c r="E74" s="83">
        <f>SUM(E72:E73)</f>
        <v>5426976</v>
      </c>
      <c r="F74" s="83"/>
      <c r="G74" s="83">
        <f>+C74-E74</f>
        <v>36580719.24</v>
      </c>
      <c r="H74" s="85"/>
      <c r="I74" s="83">
        <f>+G74+H74</f>
        <v>36580719.24</v>
      </c>
      <c r="J74" s="71"/>
      <c r="K74" s="44"/>
    </row>
    <row r="75" spans="1:11" s="35" customFormat="1" ht="12.75">
      <c r="A75" s="50"/>
      <c r="B75" s="53"/>
      <c r="C75" s="83"/>
      <c r="D75" s="85"/>
      <c r="E75" s="83"/>
      <c r="F75" s="83"/>
      <c r="G75" s="83"/>
      <c r="H75" s="85"/>
      <c r="I75" s="83"/>
      <c r="J75" s="71"/>
      <c r="K75" s="44"/>
    </row>
    <row r="76" spans="1:11" s="35" customFormat="1" ht="12.75">
      <c r="A76" s="50" t="s">
        <v>51</v>
      </c>
      <c r="B76" s="53"/>
      <c r="C76" s="83">
        <f>+C61+C64+C67+C70+C74</f>
        <v>62777802.74</v>
      </c>
      <c r="D76" s="85"/>
      <c r="E76" s="83">
        <f>+E61+E64+E67+E70+E74</f>
        <v>25126593</v>
      </c>
      <c r="F76" s="83"/>
      <c r="G76" s="83">
        <f>+C76-E76</f>
        <v>37651209.74</v>
      </c>
      <c r="H76" s="85"/>
      <c r="I76" s="83">
        <f>+G76+H76</f>
        <v>37651209.74</v>
      </c>
      <c r="J76" s="71"/>
      <c r="K76" s="44"/>
    </row>
    <row r="77" spans="1:11" s="35" customFormat="1" ht="15" customHeight="1">
      <c r="A77" s="50"/>
      <c r="B77" s="53"/>
      <c r="C77" s="80"/>
      <c r="D77" s="85"/>
      <c r="E77" s="80"/>
      <c r="F77" s="80"/>
      <c r="G77" s="80"/>
      <c r="H77" s="85"/>
      <c r="I77" s="80"/>
      <c r="J77" s="71"/>
      <c r="K77" s="44"/>
    </row>
    <row r="78" spans="1:11" s="35" customFormat="1" ht="13.5" thickBot="1">
      <c r="A78" s="50" t="s">
        <v>36</v>
      </c>
      <c r="B78" s="53"/>
      <c r="C78" s="87">
        <f>+C56+C76</f>
        <v>67302984</v>
      </c>
      <c r="D78" s="85"/>
      <c r="E78" s="87">
        <f>+E56+E76</f>
        <v>29792514</v>
      </c>
      <c r="F78" s="88"/>
      <c r="G78" s="87">
        <f>+C78-E78</f>
        <v>37510470</v>
      </c>
      <c r="H78" s="85"/>
      <c r="I78" s="87">
        <f>+G78+H78</f>
        <v>37510470</v>
      </c>
      <c r="J78" s="71"/>
      <c r="K78" s="44"/>
    </row>
    <row r="79" spans="1:11" s="35" customFormat="1" ht="13.5" thickTop="1">
      <c r="A79" s="73"/>
      <c r="B79" s="73"/>
      <c r="C79" s="84"/>
      <c r="D79" s="85"/>
      <c r="E79" s="84"/>
      <c r="F79" s="84"/>
      <c r="G79" s="71"/>
      <c r="H79" s="71"/>
      <c r="I79" s="71"/>
      <c r="J79" s="71"/>
      <c r="K79" s="44"/>
    </row>
    <row r="80" spans="1:11" s="35" customFormat="1" ht="12.75">
      <c r="A80" s="73"/>
      <c r="B80" s="73"/>
      <c r="C80" s="84"/>
      <c r="D80" s="85"/>
      <c r="E80" s="84"/>
      <c r="F80" s="84"/>
      <c r="G80" s="71"/>
      <c r="H80" s="71"/>
      <c r="I80" s="71"/>
      <c r="J80" s="71"/>
      <c r="K80" s="44"/>
    </row>
    <row r="81" spans="1:11" ht="12.75">
      <c r="A81" s="73"/>
      <c r="B81" s="73"/>
      <c r="C81" s="84">
        <f>+C44-C56-C76</f>
        <v>0.26000000536441803</v>
      </c>
      <c r="D81" s="84"/>
      <c r="E81" s="84">
        <f>+E44-E56-E76</f>
        <v>0.44999999925494194</v>
      </c>
      <c r="F81" s="84">
        <f>+F44-F56-F76</f>
        <v>0</v>
      </c>
      <c r="G81" s="84">
        <f>+G44-G56-G76</f>
        <v>-0.1899999976158142</v>
      </c>
      <c r="H81" s="84"/>
      <c r="I81" s="84">
        <f>+I44-I56-I76</f>
        <v>-0.1899999976158142</v>
      </c>
      <c r="J81" s="44"/>
      <c r="K81" s="44"/>
    </row>
  </sheetData>
  <sheetProtection/>
  <printOptions/>
  <pageMargins left="0" right="0" top="0.35433070866141736" bottom="0" header="0.31496062992125984" footer="0.31496062992125984"/>
  <pageSetup fitToHeight="1" fitToWidth="1" horizontalDpi="600" verticalDpi="600" orientation="portrait" scale="84" r:id="rId1"/>
  <ignoredErrors>
    <ignoredError sqref="G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G78"/>
  <sheetViews>
    <sheetView zoomScalePageLayoutView="0" workbookViewId="0" topLeftCell="A1">
      <selection activeCell="D14" sqref="D13:D14"/>
    </sheetView>
  </sheetViews>
  <sheetFormatPr defaultColWidth="11.421875" defaultRowHeight="12.75"/>
  <cols>
    <col min="1" max="1" width="5.7109375" style="0" customWidth="1"/>
    <col min="2" max="2" width="37.421875" style="0" customWidth="1"/>
    <col min="3" max="3" width="0.5625" style="0" customWidth="1"/>
    <col min="4" max="4" width="15.7109375" style="2" customWidth="1"/>
    <col min="5" max="5" width="0.71875" style="2" customWidth="1"/>
    <col min="6" max="6" width="17.7109375" style="2" customWidth="1"/>
  </cols>
  <sheetData>
    <row r="1" spans="1:6" ht="16.5">
      <c r="A1" s="154" t="s">
        <v>3</v>
      </c>
      <c r="B1" s="154"/>
      <c r="C1" s="154"/>
      <c r="D1" s="154"/>
      <c r="E1" s="154"/>
      <c r="F1" s="154"/>
    </row>
    <row r="2" spans="1:6" s="15" customFormat="1" ht="15">
      <c r="A2" s="166" t="s">
        <v>1</v>
      </c>
      <c r="B2" s="166"/>
      <c r="C2" s="166"/>
      <c r="D2" s="166"/>
      <c r="E2" s="166"/>
      <c r="F2" s="166"/>
    </row>
    <row r="3" spans="1:6" s="15" customFormat="1" ht="15">
      <c r="A3" s="166" t="str">
        <f>+PRESENTACION!A9</f>
        <v>Al 30 de Junio de 2015</v>
      </c>
      <c r="B3" s="166"/>
      <c r="C3" s="166"/>
      <c r="D3" s="166"/>
      <c r="E3" s="166"/>
      <c r="F3" s="166"/>
    </row>
    <row r="4" spans="1:6" s="15" customFormat="1" ht="15">
      <c r="A4" s="20"/>
      <c r="B4" s="20"/>
      <c r="C4" s="20"/>
      <c r="D4" s="20"/>
      <c r="E4" s="20"/>
      <c r="F4" s="20"/>
    </row>
    <row r="5" spans="4:6" s="15" customFormat="1" ht="15">
      <c r="D5" s="14"/>
      <c r="E5" s="14"/>
      <c r="F5" s="14"/>
    </row>
    <row r="6" spans="1:6" s="15" customFormat="1" ht="15">
      <c r="A6" s="167" t="s">
        <v>6</v>
      </c>
      <c r="B6" s="167"/>
      <c r="C6" s="167"/>
      <c r="D6" s="14"/>
      <c r="E6" s="14"/>
      <c r="F6" s="22" t="s">
        <v>7</v>
      </c>
    </row>
    <row r="7" spans="4:6" s="15" customFormat="1" ht="15">
      <c r="D7" s="14"/>
      <c r="E7" s="14"/>
      <c r="F7" s="14"/>
    </row>
    <row r="8" spans="4:5" s="15" customFormat="1" ht="15">
      <c r="D8" s="14"/>
      <c r="E8" s="14"/>
    </row>
    <row r="9" spans="1:6" s="15" customFormat="1" ht="15">
      <c r="A9" s="15" t="s">
        <v>37</v>
      </c>
      <c r="E9" s="14"/>
      <c r="F9" s="18">
        <v>0</v>
      </c>
    </row>
    <row r="10" spans="5:6" s="15" customFormat="1" ht="15">
      <c r="E10" s="14"/>
      <c r="F10" s="14"/>
    </row>
    <row r="11" spans="1:6" s="15" customFormat="1" ht="15">
      <c r="A11" s="15" t="s">
        <v>38</v>
      </c>
      <c r="E11" s="14"/>
      <c r="F11" s="14">
        <f>SUM(D12:D16)</f>
        <v>0</v>
      </c>
    </row>
    <row r="12" spans="2:6" s="15" customFormat="1" ht="15">
      <c r="B12" s="15" t="s">
        <v>39</v>
      </c>
      <c r="D12" s="18">
        <v>0</v>
      </c>
      <c r="E12" s="14"/>
      <c r="F12" s="14"/>
    </row>
    <row r="13" spans="2:6" s="15" customFormat="1" ht="15">
      <c r="B13" s="15" t="s">
        <v>40</v>
      </c>
      <c r="D13" s="17">
        <v>0</v>
      </c>
      <c r="E13" s="14"/>
      <c r="F13" s="17"/>
    </row>
    <row r="14" spans="2:6" s="15" customFormat="1" ht="15">
      <c r="B14" s="15" t="s">
        <v>41</v>
      </c>
      <c r="D14" s="17">
        <v>0</v>
      </c>
      <c r="E14" s="14"/>
      <c r="F14" s="17"/>
    </row>
    <row r="15" spans="2:6" s="15" customFormat="1" ht="15">
      <c r="B15" s="15" t="s">
        <v>42</v>
      </c>
      <c r="D15" s="17">
        <v>0</v>
      </c>
      <c r="E15" s="14"/>
      <c r="F15" s="17"/>
    </row>
    <row r="16" spans="2:6" s="15" customFormat="1" ht="15">
      <c r="B16" s="15" t="s">
        <v>43</v>
      </c>
      <c r="D16" s="19">
        <v>0</v>
      </c>
      <c r="E16" s="14"/>
      <c r="F16" s="17"/>
    </row>
    <row r="17" spans="4:6" s="15" customFormat="1" ht="15">
      <c r="D17" s="17"/>
      <c r="E17" s="14"/>
      <c r="F17" s="23"/>
    </row>
    <row r="18" spans="4:6" s="15" customFormat="1" ht="15">
      <c r="D18" s="14"/>
      <c r="E18" s="14"/>
      <c r="F18" s="23"/>
    </row>
    <row r="19" spans="1:7" s="15" customFormat="1" ht="15.75" thickBot="1">
      <c r="A19" s="24" t="s">
        <v>8</v>
      </c>
      <c r="B19" s="24"/>
      <c r="C19" s="24"/>
      <c r="D19" s="25"/>
      <c r="E19" s="25"/>
      <c r="F19" s="26">
        <f>+SUM(F9:F18)</f>
        <v>0</v>
      </c>
      <c r="G19" s="14"/>
    </row>
    <row r="20" spans="4:6" s="15" customFormat="1" ht="15.75" thickTop="1">
      <c r="D20" s="14"/>
      <c r="E20" s="14"/>
      <c r="F20" s="14"/>
    </row>
    <row r="21" spans="4:6" s="15" customFormat="1" ht="15">
      <c r="D21" s="14"/>
      <c r="E21" s="14"/>
      <c r="F21" s="14"/>
    </row>
    <row r="22" spans="4:6" s="15" customFormat="1" ht="15">
      <c r="D22" s="14"/>
      <c r="E22" s="14"/>
      <c r="F22" s="14"/>
    </row>
    <row r="23" spans="4:6" s="15" customFormat="1" ht="15">
      <c r="D23" s="14"/>
      <c r="E23" s="14"/>
      <c r="F23" s="14"/>
    </row>
    <row r="24" spans="4:6" s="15" customFormat="1" ht="15">
      <c r="D24" s="14"/>
      <c r="E24" s="14"/>
      <c r="F24" s="14"/>
    </row>
    <row r="25" spans="4:6" s="15" customFormat="1" ht="15">
      <c r="D25" s="14"/>
      <c r="E25" s="14"/>
      <c r="F25" s="14"/>
    </row>
    <row r="26" spans="4:6" s="15" customFormat="1" ht="15">
      <c r="D26" s="14"/>
      <c r="E26" s="14"/>
      <c r="F26" s="14"/>
    </row>
    <row r="27" spans="4:6" s="15" customFormat="1" ht="15">
      <c r="D27" s="14"/>
      <c r="E27" s="14"/>
      <c r="F27" s="14"/>
    </row>
    <row r="28" spans="4:6" s="15" customFormat="1" ht="15">
      <c r="D28" s="14"/>
      <c r="E28" s="14"/>
      <c r="F28" s="14"/>
    </row>
    <row r="29" spans="4:6" s="15" customFormat="1" ht="15">
      <c r="D29" s="14"/>
      <c r="E29" s="14"/>
      <c r="F29" s="14"/>
    </row>
    <row r="30" spans="4:6" s="15" customFormat="1" ht="15">
      <c r="D30" s="14"/>
      <c r="E30" s="14"/>
      <c r="F30" s="14"/>
    </row>
    <row r="31" spans="4:6" s="15" customFormat="1" ht="15">
      <c r="D31" s="14"/>
      <c r="E31" s="14"/>
      <c r="F31" s="14"/>
    </row>
    <row r="32" spans="4:6" s="15" customFormat="1" ht="15">
      <c r="D32" s="14"/>
      <c r="E32" s="14"/>
      <c r="F32" s="14"/>
    </row>
    <row r="33" spans="4:6" s="15" customFormat="1" ht="15">
      <c r="D33" s="14"/>
      <c r="E33" s="14"/>
      <c r="F33" s="14"/>
    </row>
    <row r="34" spans="4:6" s="15" customFormat="1" ht="15">
      <c r="D34" s="14"/>
      <c r="E34" s="14"/>
      <c r="F34" s="14"/>
    </row>
    <row r="35" spans="4:6" s="15" customFormat="1" ht="15">
      <c r="D35" s="14"/>
      <c r="E35" s="14"/>
      <c r="F35" s="14"/>
    </row>
    <row r="36" spans="4:6" s="15" customFormat="1" ht="15">
      <c r="D36" s="14"/>
      <c r="E36" s="14"/>
      <c r="F36" s="14"/>
    </row>
    <row r="37" spans="4:6" s="15" customFormat="1" ht="15">
      <c r="D37" s="14"/>
      <c r="E37" s="14"/>
      <c r="F37" s="14"/>
    </row>
    <row r="38" spans="4:6" s="15" customFormat="1" ht="15">
      <c r="D38" s="14"/>
      <c r="E38" s="14"/>
      <c r="F38" s="14"/>
    </row>
    <row r="39" spans="4:6" s="15" customFormat="1" ht="15">
      <c r="D39" s="14"/>
      <c r="E39" s="14"/>
      <c r="F39" s="14"/>
    </row>
    <row r="40" spans="4:6" s="15" customFormat="1" ht="15">
      <c r="D40" s="14"/>
      <c r="E40" s="14"/>
      <c r="F40" s="14"/>
    </row>
    <row r="41" spans="4:6" s="15" customFormat="1" ht="15">
      <c r="D41" s="14"/>
      <c r="E41" s="14"/>
      <c r="F41" s="14"/>
    </row>
    <row r="42" spans="4:6" s="15" customFormat="1" ht="15">
      <c r="D42" s="14"/>
      <c r="E42" s="14"/>
      <c r="F42" s="14"/>
    </row>
    <row r="43" spans="4:6" s="15" customFormat="1" ht="15">
      <c r="D43" s="14"/>
      <c r="E43" s="14"/>
      <c r="F43" s="14"/>
    </row>
    <row r="44" spans="4:6" s="15" customFormat="1" ht="15">
      <c r="D44" s="14"/>
      <c r="E44" s="14"/>
      <c r="F44" s="14"/>
    </row>
    <row r="45" spans="4:6" s="15" customFormat="1" ht="15">
      <c r="D45" s="14"/>
      <c r="E45" s="14"/>
      <c r="F45" s="14"/>
    </row>
    <row r="46" spans="4:6" s="15" customFormat="1" ht="15">
      <c r="D46" s="14"/>
      <c r="E46" s="14"/>
      <c r="F46" s="14"/>
    </row>
    <row r="47" spans="4:6" s="15" customFormat="1" ht="15">
      <c r="D47" s="14"/>
      <c r="E47" s="14"/>
      <c r="F47" s="14"/>
    </row>
    <row r="48" spans="4:6" s="15" customFormat="1" ht="15">
      <c r="D48" s="14"/>
      <c r="E48" s="14"/>
      <c r="F48" s="14"/>
    </row>
    <row r="49" spans="4:6" s="15" customFormat="1" ht="15">
      <c r="D49" s="14"/>
      <c r="E49" s="14"/>
      <c r="F49" s="14"/>
    </row>
    <row r="50" spans="4:6" s="15" customFormat="1" ht="15">
      <c r="D50" s="14"/>
      <c r="E50" s="14"/>
      <c r="F50" s="14"/>
    </row>
    <row r="51" spans="4:6" s="15" customFormat="1" ht="15">
      <c r="D51" s="14"/>
      <c r="E51" s="14"/>
      <c r="F51" s="14"/>
    </row>
    <row r="52" spans="4:6" s="15" customFormat="1" ht="15">
      <c r="D52" s="14"/>
      <c r="E52" s="14"/>
      <c r="F52" s="14"/>
    </row>
    <row r="53" spans="4:6" s="15" customFormat="1" ht="15">
      <c r="D53" s="14"/>
      <c r="E53" s="14"/>
      <c r="F53" s="14"/>
    </row>
    <row r="54" spans="4:6" s="15" customFormat="1" ht="15">
      <c r="D54" s="14"/>
      <c r="E54" s="14"/>
      <c r="F54" s="14"/>
    </row>
    <row r="55" spans="4:6" s="15" customFormat="1" ht="15">
      <c r="D55" s="14"/>
      <c r="E55" s="14"/>
      <c r="F55" s="14"/>
    </row>
    <row r="56" spans="4:6" s="15" customFormat="1" ht="15">
      <c r="D56" s="14"/>
      <c r="E56" s="14"/>
      <c r="F56" s="14"/>
    </row>
    <row r="57" spans="4:6" s="15" customFormat="1" ht="15">
      <c r="D57" s="14"/>
      <c r="E57" s="14"/>
      <c r="F57" s="14"/>
    </row>
    <row r="58" spans="4:6" s="15" customFormat="1" ht="15">
      <c r="D58" s="14"/>
      <c r="E58" s="14"/>
      <c r="F58" s="14"/>
    </row>
    <row r="59" spans="4:6" s="15" customFormat="1" ht="15">
      <c r="D59" s="14"/>
      <c r="E59" s="14"/>
      <c r="F59" s="14"/>
    </row>
    <row r="60" spans="4:6" s="15" customFormat="1" ht="15">
      <c r="D60" s="14"/>
      <c r="E60" s="14"/>
      <c r="F60" s="14"/>
    </row>
    <row r="61" spans="4:6" s="15" customFormat="1" ht="15">
      <c r="D61" s="14"/>
      <c r="E61" s="14"/>
      <c r="F61" s="14"/>
    </row>
    <row r="62" spans="4:6" s="15" customFormat="1" ht="15">
      <c r="D62" s="14"/>
      <c r="E62" s="14"/>
      <c r="F62" s="14"/>
    </row>
    <row r="63" spans="4:6" s="15" customFormat="1" ht="15">
      <c r="D63" s="14"/>
      <c r="E63" s="14"/>
      <c r="F63" s="14"/>
    </row>
    <row r="64" spans="4:6" s="15" customFormat="1" ht="15">
      <c r="D64" s="14"/>
      <c r="E64" s="14"/>
      <c r="F64" s="14"/>
    </row>
    <row r="65" spans="4:6" s="15" customFormat="1" ht="15">
      <c r="D65" s="14"/>
      <c r="E65" s="14"/>
      <c r="F65" s="14"/>
    </row>
    <row r="66" spans="4:6" s="15" customFormat="1" ht="15">
      <c r="D66" s="14"/>
      <c r="E66" s="14"/>
      <c r="F66" s="14"/>
    </row>
    <row r="67" spans="4:6" s="15" customFormat="1" ht="15">
      <c r="D67" s="14"/>
      <c r="E67" s="14"/>
      <c r="F67" s="14"/>
    </row>
    <row r="68" spans="4:6" s="15" customFormat="1" ht="15">
      <c r="D68" s="14"/>
      <c r="E68" s="14"/>
      <c r="F68" s="14"/>
    </row>
    <row r="69" spans="4:6" s="15" customFormat="1" ht="15">
      <c r="D69" s="14"/>
      <c r="E69" s="14"/>
      <c r="F69" s="14"/>
    </row>
    <row r="70" spans="4:6" s="15" customFormat="1" ht="15">
      <c r="D70" s="14"/>
      <c r="E70" s="14"/>
      <c r="F70" s="14"/>
    </row>
    <row r="71" spans="4:6" s="15" customFormat="1" ht="15">
      <c r="D71" s="14"/>
      <c r="E71" s="14"/>
      <c r="F71" s="14"/>
    </row>
    <row r="72" spans="4:6" s="15" customFormat="1" ht="15">
      <c r="D72" s="14"/>
      <c r="E72" s="14"/>
      <c r="F72" s="14"/>
    </row>
    <row r="73" spans="4:6" s="15" customFormat="1" ht="15">
      <c r="D73" s="14"/>
      <c r="E73" s="14"/>
      <c r="F73" s="14"/>
    </row>
    <row r="74" spans="4:6" s="15" customFormat="1" ht="15">
      <c r="D74" s="14"/>
      <c r="E74" s="14"/>
      <c r="F74" s="14"/>
    </row>
    <row r="75" spans="4:6" s="15" customFormat="1" ht="15">
      <c r="D75" s="14"/>
      <c r="E75" s="14"/>
      <c r="F75" s="14"/>
    </row>
    <row r="76" spans="4:6" s="15" customFormat="1" ht="15">
      <c r="D76" s="14"/>
      <c r="E76" s="14"/>
      <c r="F76" s="14"/>
    </row>
    <row r="77" spans="4:6" s="15" customFormat="1" ht="15">
      <c r="D77" s="14"/>
      <c r="E77" s="14"/>
      <c r="F77" s="14"/>
    </row>
    <row r="78" spans="4:6" s="15" customFormat="1" ht="15">
      <c r="D78" s="14"/>
      <c r="E78" s="14"/>
      <c r="F78" s="14"/>
    </row>
  </sheetData>
  <sheetProtection/>
  <mergeCells count="4">
    <mergeCell ref="A1:F1"/>
    <mergeCell ref="A2:F2"/>
    <mergeCell ref="A3:F3"/>
    <mergeCell ref="A6:C6"/>
  </mergeCells>
  <printOptions horizontalCentered="1"/>
  <pageMargins left="0.5905511811023623" right="0.3937007874015748" top="0.984251968503937" bottom="0.984251968503937" header="0" footer="0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32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4.57421875" style="0" customWidth="1"/>
    <col min="2" max="2" width="33.57421875" style="0" customWidth="1"/>
    <col min="3" max="3" width="0.5625" style="0" customWidth="1"/>
    <col min="4" max="4" width="14.421875" style="2" bestFit="1" customWidth="1"/>
    <col min="5" max="5" width="0.42578125" style="2" customWidth="1"/>
    <col min="6" max="6" width="16.8515625" style="2" bestFit="1" customWidth="1"/>
  </cols>
  <sheetData>
    <row r="1" spans="1:6" ht="16.5">
      <c r="A1" s="154" t="s">
        <v>3</v>
      </c>
      <c r="B1" s="154"/>
      <c r="C1" s="154"/>
      <c r="D1" s="154"/>
      <c r="E1" s="154"/>
      <c r="F1" s="154"/>
    </row>
    <row r="2" spans="1:6" ht="14.25">
      <c r="A2" s="166" t="s">
        <v>9</v>
      </c>
      <c r="B2" s="166"/>
      <c r="C2" s="166"/>
      <c r="D2" s="166"/>
      <c r="E2" s="166"/>
      <c r="F2" s="166"/>
    </row>
    <row r="3" spans="1:6" ht="14.25">
      <c r="A3" s="166" t="str">
        <f>+PRESENTACION!A9</f>
        <v>Al 30 de Junio de 2015</v>
      </c>
      <c r="B3" s="166"/>
      <c r="C3" s="166"/>
      <c r="D3" s="166"/>
      <c r="E3" s="166"/>
      <c r="F3" s="166"/>
    </row>
    <row r="4" spans="1:6" ht="15">
      <c r="A4" s="20"/>
      <c r="B4" s="20"/>
      <c r="C4" s="20"/>
      <c r="D4" s="20"/>
      <c r="E4" s="20"/>
      <c r="F4" s="20"/>
    </row>
    <row r="5" spans="1:6" ht="15">
      <c r="A5" s="15"/>
      <c r="B5" s="15"/>
      <c r="C5" s="15"/>
      <c r="D5" s="14"/>
      <c r="E5" s="14"/>
      <c r="F5" s="14"/>
    </row>
    <row r="6" spans="1:6" ht="15">
      <c r="A6" s="167" t="s">
        <v>6</v>
      </c>
      <c r="B6" s="167"/>
      <c r="C6" s="167"/>
      <c r="D6" s="14"/>
      <c r="E6" s="14"/>
      <c r="F6" s="22" t="s">
        <v>7</v>
      </c>
    </row>
    <row r="8" spans="1:6" ht="15">
      <c r="A8" s="15" t="s">
        <v>10</v>
      </c>
      <c r="B8" s="15"/>
      <c r="D8" s="18"/>
      <c r="E8" s="18"/>
      <c r="F8" s="18">
        <f>SUM(D8:D9)</f>
        <v>0</v>
      </c>
    </row>
    <row r="9" spans="1:6" ht="15">
      <c r="A9" s="15"/>
      <c r="B9" s="15" t="s">
        <v>25</v>
      </c>
      <c r="D9" s="18">
        <v>0</v>
      </c>
      <c r="E9" s="18"/>
      <c r="F9" s="18"/>
    </row>
    <row r="10" spans="1:6" ht="15">
      <c r="A10" s="15"/>
      <c r="B10" s="15"/>
      <c r="D10" s="17"/>
      <c r="E10" s="17"/>
      <c r="F10" s="17"/>
    </row>
    <row r="11" spans="1:6" ht="15">
      <c r="A11" s="15" t="s">
        <v>11</v>
      </c>
      <c r="B11" s="15"/>
      <c r="D11" s="17"/>
      <c r="E11" s="17"/>
      <c r="F11" s="17">
        <f>+D12+D13+D14</f>
        <v>0</v>
      </c>
    </row>
    <row r="12" spans="1:6" ht="15">
      <c r="A12" s="15"/>
      <c r="B12" s="15" t="s">
        <v>12</v>
      </c>
      <c r="D12" s="17"/>
      <c r="E12" s="17"/>
      <c r="F12" s="17"/>
    </row>
    <row r="13" spans="1:6" ht="15">
      <c r="A13" s="15"/>
      <c r="B13" s="15" t="s">
        <v>28</v>
      </c>
      <c r="D13" s="17"/>
      <c r="E13" s="17"/>
      <c r="F13" s="17"/>
    </row>
    <row r="14" spans="1:6" ht="15">
      <c r="A14" s="15"/>
      <c r="B14" s="15" t="s">
        <v>35</v>
      </c>
      <c r="D14" s="17"/>
      <c r="E14" s="17"/>
      <c r="F14" s="17"/>
    </row>
    <row r="15" spans="1:6" ht="15">
      <c r="A15" s="15" t="s">
        <v>29</v>
      </c>
      <c r="B15" s="15"/>
      <c r="D15" s="17"/>
      <c r="E15" s="17"/>
      <c r="F15" s="17">
        <f>+D16</f>
        <v>0</v>
      </c>
    </row>
    <row r="16" spans="1:6" ht="15">
      <c r="A16" s="15"/>
      <c r="B16" s="15" t="s">
        <v>30</v>
      </c>
      <c r="D16" s="17"/>
      <c r="E16" s="17"/>
      <c r="F16" s="17"/>
    </row>
    <row r="17" spans="1:6" ht="15">
      <c r="A17" s="15"/>
      <c r="B17" s="15"/>
      <c r="D17" s="17"/>
      <c r="E17" s="17"/>
      <c r="F17" s="17"/>
    </row>
    <row r="18" spans="1:6" ht="15">
      <c r="A18" s="15"/>
      <c r="B18" s="15"/>
      <c r="D18" s="17"/>
      <c r="E18" s="17"/>
      <c r="F18" s="17"/>
    </row>
    <row r="19" spans="1:6" ht="15.75" thickBot="1">
      <c r="A19" s="24" t="s">
        <v>8</v>
      </c>
      <c r="B19" s="15"/>
      <c r="F19" s="26">
        <f>+SUM(F8:F16)</f>
        <v>0</v>
      </c>
    </row>
    <row r="20" spans="1:2" ht="15.75" thickTop="1">
      <c r="A20" s="15"/>
      <c r="B20" s="15"/>
    </row>
    <row r="21" spans="1:2" ht="15">
      <c r="A21" s="15"/>
      <c r="B21" s="15"/>
    </row>
    <row r="22" spans="1:2" ht="15">
      <c r="A22" s="15"/>
      <c r="B22" s="15"/>
    </row>
    <row r="23" spans="1:2" ht="15">
      <c r="A23" s="15"/>
      <c r="B23" s="15"/>
    </row>
    <row r="24" spans="1:2" ht="15">
      <c r="A24" s="15"/>
      <c r="B24" s="33" t="s">
        <v>44</v>
      </c>
    </row>
    <row r="25" spans="1:2" ht="15">
      <c r="A25" s="15"/>
      <c r="B25" s="15"/>
    </row>
    <row r="26" spans="1:2" ht="15">
      <c r="A26" s="15"/>
      <c r="B26" s="15"/>
    </row>
    <row r="27" spans="1:2" ht="15">
      <c r="A27" s="15"/>
      <c r="B27" s="15"/>
    </row>
    <row r="28" spans="1:2" ht="15">
      <c r="A28" s="15"/>
      <c r="B28" s="15"/>
    </row>
    <row r="29" spans="1:2" ht="15">
      <c r="A29" s="15"/>
      <c r="B29" s="15"/>
    </row>
    <row r="30" spans="1:2" ht="15">
      <c r="A30" s="15"/>
      <c r="B30" s="15"/>
    </row>
    <row r="31" spans="1:2" ht="15">
      <c r="A31" s="15"/>
      <c r="B31" s="15"/>
    </row>
    <row r="32" spans="1:2" ht="15">
      <c r="A32" s="15"/>
      <c r="B32" s="15"/>
    </row>
  </sheetData>
  <sheetProtection/>
  <mergeCells count="4">
    <mergeCell ref="A1:F1"/>
    <mergeCell ref="A2:F2"/>
    <mergeCell ref="A3:F3"/>
    <mergeCell ref="A6:C6"/>
  </mergeCells>
  <printOptions/>
  <pageMargins left="0.96" right="0" top="1.1811023622047245" bottom="0.984251968503937" header="0" footer="0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4.57421875" style="0" customWidth="1"/>
    <col min="2" max="2" width="11.421875" style="0" customWidth="1"/>
    <col min="3" max="3" width="22.00390625" style="0" customWidth="1"/>
    <col min="4" max="4" width="14.8515625" style="2" bestFit="1" customWidth="1"/>
    <col min="5" max="5" width="3.8515625" style="2" customWidth="1"/>
    <col min="6" max="6" width="14.8515625" style="2" bestFit="1" customWidth="1"/>
  </cols>
  <sheetData>
    <row r="1" spans="1:6" ht="18.75">
      <c r="A1" s="168" t="s">
        <v>3</v>
      </c>
      <c r="B1" s="168"/>
      <c r="C1" s="168"/>
      <c r="D1" s="168"/>
      <c r="E1" s="168"/>
      <c r="F1" s="168"/>
    </row>
    <row r="2" spans="1:6" ht="12.75">
      <c r="A2" s="169" t="s">
        <v>9</v>
      </c>
      <c r="B2" s="169"/>
      <c r="C2" s="169"/>
      <c r="D2" s="169"/>
      <c r="E2" s="169"/>
      <c r="F2" s="169"/>
    </row>
    <row r="3" spans="1:6" ht="12.75">
      <c r="A3" s="169" t="str">
        <f>+'CXC FUNCIONAR.'!A3:F3</f>
        <v>Al 30 de Junio de 2015</v>
      </c>
      <c r="B3" s="169"/>
      <c r="C3" s="169"/>
      <c r="D3" s="169"/>
      <c r="E3" s="169"/>
      <c r="F3" s="169"/>
    </row>
    <row r="5" spans="1:6" ht="12.75">
      <c r="A5" s="170" t="s">
        <v>6</v>
      </c>
      <c r="B5" s="170"/>
      <c r="C5" s="170"/>
      <c r="F5" s="7" t="s">
        <v>7</v>
      </c>
    </row>
    <row r="7" spans="1:6" ht="12.75">
      <c r="A7" t="s">
        <v>26</v>
      </c>
      <c r="F7" s="2">
        <f>SUM(D7:D8)</f>
        <v>0</v>
      </c>
    </row>
    <row r="8" spans="2:4" ht="12.75">
      <c r="B8" t="s">
        <v>25</v>
      </c>
      <c r="D8" s="3">
        <v>0</v>
      </c>
    </row>
    <row r="9" ht="12.75">
      <c r="D9" s="6"/>
    </row>
    <row r="10" ht="12.75">
      <c r="F10" s="4"/>
    </row>
    <row r="11" spans="1:6" ht="13.5" thickBot="1">
      <c r="A11" t="s">
        <v>8</v>
      </c>
      <c r="F11" s="5">
        <f>SUM(F6:F10)</f>
        <v>0</v>
      </c>
    </row>
    <row r="12" ht="13.5" thickTop="1"/>
  </sheetData>
  <sheetProtection/>
  <mergeCells count="4">
    <mergeCell ref="A1:F1"/>
    <mergeCell ref="A2:F2"/>
    <mergeCell ref="A3:F3"/>
    <mergeCell ref="A5:C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Lozano V.</dc:creator>
  <cp:keywords/>
  <dc:description/>
  <cp:lastModifiedBy>l45-p4176 wl</cp:lastModifiedBy>
  <cp:lastPrinted>2015-07-23T22:56:35Z</cp:lastPrinted>
  <dcterms:created xsi:type="dcterms:W3CDTF">2006-03-29T19:58:04Z</dcterms:created>
  <dcterms:modified xsi:type="dcterms:W3CDTF">2015-07-30T14:05:46Z</dcterms:modified>
  <cp:category/>
  <cp:version/>
  <cp:contentType/>
  <cp:contentStatus/>
</cp:coreProperties>
</file>