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Nacho\Devs on Trees\Documentación FI\DP 9\"/>
    </mc:Choice>
  </mc:AlternateContent>
  <xr:revisionPtr revIDLastSave="0" documentId="13_ncr:1_{660EA999-2B83-4166-9B85-0136B688162A}" xr6:coauthVersionLast="47" xr6:coauthVersionMax="47" xr10:uidLastSave="{00000000-0000-0000-0000-000000000000}"/>
  <bookViews>
    <workbookView xWindow="20370" yWindow="-930" windowWidth="19440" windowHeight="15000" activeTab="1" xr2:uid="{00000000-000D-0000-FFFF-FFFF00000000}"/>
  </bookViews>
  <sheets>
    <sheet name="Portafolio" sheetId="1" r:id="rId1"/>
    <sheet name="Purchases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7" i="2" l="1"/>
  <c r="H156" i="2"/>
  <c r="H155" i="2"/>
  <c r="H154" i="2"/>
  <c r="H153" i="2"/>
  <c r="H152" i="2"/>
  <c r="H151" i="2"/>
  <c r="H150" i="2"/>
  <c r="H149" i="2"/>
  <c r="H148" i="2"/>
  <c r="H147" i="2"/>
  <c r="H146" i="2"/>
  <c r="D30" i="1"/>
  <c r="D29" i="1"/>
  <c r="D28" i="1"/>
  <c r="C147" i="2"/>
  <c r="C6" i="1"/>
  <c r="D6" i="1" s="1"/>
  <c r="C7" i="1"/>
  <c r="C8" i="1"/>
  <c r="C9" i="1"/>
  <c r="C10" i="1"/>
  <c r="C11" i="1"/>
  <c r="C12" i="1"/>
  <c r="C13" i="1"/>
  <c r="C14" i="1"/>
  <c r="C15" i="1"/>
  <c r="C16" i="1"/>
  <c r="C5" i="1"/>
  <c r="B10" i="1"/>
  <c r="B11" i="1"/>
  <c r="D11" i="1" s="1"/>
  <c r="B12" i="1"/>
  <c r="B13" i="1"/>
  <c r="D13" i="1" s="1"/>
  <c r="B14" i="1"/>
  <c r="B15" i="1"/>
  <c r="B16" i="1"/>
  <c r="B7" i="1"/>
  <c r="B8" i="1"/>
  <c r="D8" i="1" s="1"/>
  <c r="B9" i="1"/>
  <c r="D10" i="1"/>
  <c r="B6" i="1"/>
  <c r="B5" i="1"/>
  <c r="F131" i="2"/>
  <c r="C152" i="2"/>
  <c r="C151" i="2"/>
  <c r="C146" i="2"/>
  <c r="C150" i="2"/>
  <c r="K140" i="2"/>
  <c r="K141" i="2"/>
  <c r="K142" i="2"/>
  <c r="J142" i="2"/>
  <c r="J140" i="2"/>
  <c r="J141" i="2"/>
  <c r="G139" i="2"/>
  <c r="G138" i="2"/>
  <c r="G137" i="2"/>
  <c r="G136" i="2"/>
  <c r="G135" i="2"/>
  <c r="G134" i="2"/>
  <c r="G133" i="2"/>
  <c r="G132" i="2"/>
  <c r="G131" i="2"/>
  <c r="G142" i="2"/>
  <c r="G141" i="2"/>
  <c r="G140" i="2"/>
  <c r="C145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B136" i="2"/>
  <c r="B135" i="2"/>
  <c r="B134" i="2"/>
  <c r="B133" i="2"/>
  <c r="B132" i="2"/>
  <c r="B131" i="2"/>
  <c r="C136" i="2"/>
  <c r="C135" i="2"/>
  <c r="C134" i="2"/>
  <c r="C133" i="2"/>
  <c r="C132" i="2"/>
  <c r="C131" i="2"/>
  <c r="C142" i="2"/>
  <c r="C141" i="2"/>
  <c r="C140" i="2"/>
  <c r="I142" i="2"/>
  <c r="I141" i="2"/>
  <c r="I140" i="2"/>
  <c r="F142" i="2"/>
  <c r="F141" i="2"/>
  <c r="F140" i="2"/>
  <c r="F139" i="2"/>
  <c r="F138" i="2"/>
  <c r="F137" i="2"/>
  <c r="F136" i="2"/>
  <c r="F135" i="2"/>
  <c r="F134" i="2"/>
  <c r="F133" i="2"/>
  <c r="F132" i="2"/>
  <c r="G157" i="2"/>
  <c r="G156" i="2"/>
  <c r="G155" i="2"/>
  <c r="E115" i="2"/>
  <c r="F115" i="2"/>
  <c r="E116" i="2"/>
  <c r="F116" i="2"/>
  <c r="E117" i="2"/>
  <c r="F117" i="2"/>
  <c r="E118" i="2"/>
  <c r="F118" i="2" s="1"/>
  <c r="E127" i="2"/>
  <c r="F127" i="2" s="1"/>
  <c r="E126" i="2"/>
  <c r="F126" i="2" s="1"/>
  <c r="E125" i="2"/>
  <c r="F125" i="2" s="1"/>
  <c r="E124" i="2"/>
  <c r="F124" i="2" s="1"/>
  <c r="E123" i="2"/>
  <c r="F123" i="2" s="1"/>
  <c r="E122" i="2"/>
  <c r="F122" i="2" s="1"/>
  <c r="E121" i="2"/>
  <c r="F121" i="2" s="1"/>
  <c r="E120" i="2"/>
  <c r="F120" i="2" s="1"/>
  <c r="E119" i="2"/>
  <c r="F119" i="2" s="1"/>
  <c r="E114" i="2"/>
  <c r="F114" i="2" s="1"/>
  <c r="E113" i="2"/>
  <c r="F113" i="2" s="1"/>
  <c r="E112" i="2"/>
  <c r="F112" i="2" s="1"/>
  <c r="E111" i="2"/>
  <c r="F111" i="2" s="1"/>
  <c r="E110" i="2"/>
  <c r="F110" i="2" s="1"/>
  <c r="E2" i="2"/>
  <c r="F2" i="2" s="1"/>
  <c r="B19" i="1" s="1"/>
  <c r="E3" i="2"/>
  <c r="F3" i="2" s="1"/>
  <c r="B20" i="1" s="1"/>
  <c r="E4" i="2"/>
  <c r="F4" i="2" s="1"/>
  <c r="B21" i="1" s="1"/>
  <c r="E5" i="2"/>
  <c r="F5" i="2" s="1"/>
  <c r="B22" i="1" s="1"/>
  <c r="E6" i="2"/>
  <c r="F6" i="2" s="1"/>
  <c r="B23" i="1" s="1"/>
  <c r="E7" i="2"/>
  <c r="F7" i="2" s="1"/>
  <c r="B24" i="1" s="1"/>
  <c r="E8" i="2"/>
  <c r="F8" i="2" s="1"/>
  <c r="B25" i="1" s="1"/>
  <c r="E9" i="2"/>
  <c r="F9" i="2" s="1"/>
  <c r="B26" i="1" s="1"/>
  <c r="E10" i="2"/>
  <c r="F10" i="2" s="1"/>
  <c r="B27" i="1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E93" i="2"/>
  <c r="E94" i="2"/>
  <c r="E95" i="2"/>
  <c r="E96" i="2"/>
  <c r="E97" i="2"/>
  <c r="E98" i="2"/>
  <c r="E99" i="2"/>
  <c r="F153" i="2" s="1"/>
  <c r="E100" i="2"/>
  <c r="E101" i="2"/>
  <c r="E102" i="2"/>
  <c r="F102" i="2" s="1"/>
  <c r="E103" i="2"/>
  <c r="F103" i="2" s="1"/>
  <c r="E104" i="2"/>
  <c r="F104" i="2" s="1"/>
  <c r="E105" i="2"/>
  <c r="F105" i="2" s="1"/>
  <c r="E106" i="2"/>
  <c r="F106" i="2" s="1"/>
  <c r="E107" i="2"/>
  <c r="F107" i="2" s="1"/>
  <c r="E108" i="2"/>
  <c r="F108" i="2" s="1"/>
  <c r="E109" i="2"/>
  <c r="F109" i="2" s="1"/>
  <c r="I227" i="2"/>
  <c r="J227" i="2" s="1"/>
  <c r="I228" i="2"/>
  <c r="J228" i="2" s="1"/>
  <c r="I229" i="2"/>
  <c r="J229" i="2" s="1"/>
  <c r="I230" i="2"/>
  <c r="J230" i="2" s="1"/>
  <c r="I231" i="2"/>
  <c r="J231" i="2" s="1"/>
  <c r="I232" i="2"/>
  <c r="J232" i="2" s="1"/>
  <c r="I233" i="2"/>
  <c r="J233" i="2" s="1"/>
  <c r="I234" i="2"/>
  <c r="J234" i="2" s="1"/>
  <c r="I235" i="2"/>
  <c r="J235" i="2" s="1"/>
  <c r="I236" i="2"/>
  <c r="J236" i="2" s="1"/>
  <c r="I237" i="2"/>
  <c r="J237" i="2" s="1"/>
  <c r="I238" i="2"/>
  <c r="J238" i="2" s="1"/>
  <c r="I239" i="2"/>
  <c r="J239" i="2" s="1"/>
  <c r="I240" i="2"/>
  <c r="J240" i="2" s="1"/>
  <c r="I241" i="2"/>
  <c r="J241" i="2" s="1"/>
  <c r="I242" i="2"/>
  <c r="J242" i="2" s="1"/>
  <c r="I243" i="2"/>
  <c r="J243" i="2" s="1"/>
  <c r="I244" i="2"/>
  <c r="J244" i="2" s="1"/>
  <c r="I245" i="2"/>
  <c r="J245" i="2" s="1"/>
  <c r="I246" i="2"/>
  <c r="J246" i="2" s="1"/>
  <c r="D12" i="1" l="1"/>
  <c r="D16" i="1"/>
  <c r="D14" i="1"/>
  <c r="D15" i="1"/>
  <c r="D9" i="1"/>
  <c r="D7" i="1"/>
  <c r="D5" i="1"/>
  <c r="F157" i="2"/>
  <c r="F156" i="2"/>
  <c r="F155" i="2"/>
  <c r="G148" i="2"/>
  <c r="F151" i="2"/>
  <c r="F149" i="2"/>
  <c r="G147" i="2"/>
  <c r="F147" i="2"/>
  <c r="J138" i="2"/>
  <c r="G151" i="2"/>
  <c r="I138" i="2"/>
  <c r="G149" i="2"/>
  <c r="G154" i="2"/>
  <c r="F154" i="2"/>
  <c r="I136" i="2"/>
  <c r="G150" i="2"/>
  <c r="F150" i="2"/>
  <c r="I134" i="2"/>
  <c r="F148" i="2"/>
  <c r="I132" i="2"/>
  <c r="G152" i="2"/>
  <c r="F152" i="2"/>
  <c r="F101" i="2"/>
  <c r="I139" i="2"/>
  <c r="F99" i="2"/>
  <c r="F97" i="2"/>
  <c r="F95" i="2"/>
  <c r="F93" i="2"/>
  <c r="F100" i="2"/>
  <c r="F98" i="2"/>
  <c r="F96" i="2"/>
  <c r="F94" i="2"/>
  <c r="F92" i="2"/>
  <c r="F146" i="2"/>
  <c r="B2" i="1" l="1"/>
  <c r="C2" i="1" s="1"/>
  <c r="D27" i="1"/>
  <c r="D19" i="1"/>
  <c r="D25" i="1"/>
  <c r="D21" i="1"/>
  <c r="D20" i="1"/>
  <c r="D24" i="1"/>
  <c r="I137" i="2"/>
  <c r="J136" i="2"/>
  <c r="J134" i="2"/>
  <c r="I135" i="2"/>
  <c r="J133" i="2"/>
  <c r="J137" i="2"/>
  <c r="G153" i="2"/>
  <c r="J135" i="2"/>
  <c r="J139" i="2"/>
  <c r="D22" i="1"/>
  <c r="D26" i="1"/>
  <c r="J132" i="2"/>
  <c r="K131" i="2"/>
  <c r="I133" i="2"/>
  <c r="K133" i="2"/>
  <c r="K132" i="2"/>
  <c r="K134" i="2"/>
  <c r="I131" i="2"/>
  <c r="J131" i="2"/>
  <c r="G146" i="2"/>
  <c r="K135" i="2"/>
  <c r="K137" i="2"/>
  <c r="K139" i="2"/>
  <c r="K136" i="2"/>
  <c r="K138" i="2"/>
  <c r="D23" i="1" l="1"/>
</calcChain>
</file>

<file path=xl/sharedStrings.xml><?xml version="1.0" encoding="utf-8"?>
<sst xmlns="http://schemas.openxmlformats.org/spreadsheetml/2006/main" count="220" uniqueCount="52">
  <si>
    <t>Asset</t>
  </si>
  <si>
    <t>Balance</t>
  </si>
  <si>
    <t>*Market data from Coingecko</t>
  </si>
  <si>
    <t>https://www.coingecko.com/api/documentations/v3#</t>
  </si>
  <si>
    <t>ACTIVO</t>
  </si>
  <si>
    <t>Rendimiento 1 mes atrás</t>
  </si>
  <si>
    <t>Bitcoin</t>
  </si>
  <si>
    <t>Ethereum</t>
  </si>
  <si>
    <t>Cardano</t>
  </si>
  <si>
    <t>Binancecoin</t>
  </si>
  <si>
    <t>Solana</t>
  </si>
  <si>
    <t>Polkadot</t>
  </si>
  <si>
    <t>Algorand</t>
  </si>
  <si>
    <t>Matic</t>
  </si>
  <si>
    <t>Stellar</t>
  </si>
  <si>
    <t>% COMPRA</t>
  </si>
  <si>
    <t>Rendimiento DP-9</t>
  </si>
  <si>
    <t>1 mes</t>
  </si>
  <si>
    <t>3 meses</t>
  </si>
  <si>
    <t>12 meses</t>
  </si>
  <si>
    <t>Cantidad comprada 1 mes atrás</t>
  </si>
  <si>
    <t>Sumatoria cantidad comprada 3 meses atrás</t>
  </si>
  <si>
    <t>Sumatoria invertido 3 meses atrás</t>
  </si>
  <si>
    <t>Invertido 1 mes atrás</t>
  </si>
  <si>
    <t>Sumatoria cantidad comprada 1 año atrás</t>
  </si>
  <si>
    <t>Sumatoria invertido 1 año atrás</t>
  </si>
  <si>
    <t>Rendimiento 3 meses atrás acumulados</t>
  </si>
  <si>
    <t>Rendimiento 12 meses atrás acumulados</t>
  </si>
  <si>
    <t>% que representó en los 3 meses pasados</t>
  </si>
  <si>
    <t>% que representó 1 mes atrás</t>
  </si>
  <si>
    <t>% que representó en los 12 meses pasados</t>
  </si>
  <si>
    <t>Composición del Portafolio: Porcentaje de cada activo</t>
  </si>
  <si>
    <t>Market data from Coingecko</t>
  </si>
  <si>
    <t>Matic-network</t>
  </si>
  <si>
    <t>Ripple</t>
  </si>
  <si>
    <t>Uniswap</t>
  </si>
  <si>
    <t>Terra</t>
  </si>
  <si>
    <t>Valor del Portafolio</t>
  </si>
  <si>
    <t>Invertido</t>
  </si>
  <si>
    <t>Ganancia neta en 12 meses</t>
  </si>
  <si>
    <t>Activo</t>
  </si>
  <si>
    <t>Precio Actual*</t>
  </si>
  <si>
    <t>Valor en $</t>
  </si>
  <si>
    <t>*(01/11/2021)</t>
  </si>
  <si>
    <t>Distribución Actual</t>
  </si>
  <si>
    <t>Distribución Inicial</t>
  </si>
  <si>
    <t>Distribución de Valor</t>
  </si>
  <si>
    <t>Precio hoy (1/11)</t>
  </si>
  <si>
    <t>INVERTIDO</t>
  </si>
  <si>
    <t>CANTIDAD</t>
  </si>
  <si>
    <t>PRECIO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</si>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</sst>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* #,##0_-;\-&quot;$&quot;* #,##0_-;_-&quot;$&quot;* &quot;-&quot;_-;_-@_-"/>
    <numFmt numFmtId="164" formatCode="_-* #,##0.00\ &quot;€&quot;_-;\-* #,##0.00\ &quot;€&quot;_-;_-* &quot;-&quot;??\ &quot;€&quot;_-;_-@_-"/>
    <numFmt numFmtId="165" formatCode="0.000%"/>
    <numFmt numFmtId="166" formatCode="_-* #,##0\ &quot;€&quot;_-;\-* #,##0\ &quot;€&quot;_-;_-* &quot;-&quot;??\ &quot;€&quot;_-;_-@_-"/>
    <numFmt numFmtId="167" formatCode="0.000"/>
    <numFmt numFmtId="168" formatCode="0.0000"/>
    <numFmt numFmtId="169" formatCode="0.000000"/>
    <numFmt numFmtId="170" formatCode="0.0%"/>
    <numFmt numFmtId="171" formatCode="0.0"/>
  </numFmts>
  <fonts count="13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rgb="FF9C57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8"/>
      <color indexed="43"/>
      <name val="Calibri"/>
      <family val="2"/>
    </font>
    <font>
      <b/>
      <sz val="18"/>
      <color indexed="44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4" borderId="0" applyNumberFormat="0" applyBorder="0" applyAlignment="0" applyProtection="0"/>
    <xf numFmtId="9" fontId="1" fillId="0" borderId="0" applyFont="0" applyFill="0" applyBorder="0" applyAlignment="0" applyProtection="0"/>
    <xf numFmtId="0" fontId="5" fillId="0" borderId="1" applyNumberFormat="0" applyFill="0" applyAlignment="0" applyProtection="0"/>
    <xf numFmtId="42" fontId="11" fillId="0" borderId="0" applyFont="0" applyFill="0" applyBorder="0" applyAlignment="0" applyProtection="0"/>
  </cellStyleXfs>
  <cellXfs count="94">
    <xf numFmtId="0" fontId="0" fillId="0" borderId="0" xfId="0"/>
    <xf numFmtId="14" fontId="0" fillId="0" borderId="0" xfId="0" applyNumberFormat="1"/>
    <xf numFmtId="0" fontId="0" fillId="0" borderId="0" xfId="1" applyNumberFormat="1" applyFont="1"/>
    <xf numFmtId="9" fontId="0" fillId="0" borderId="0" xfId="3" applyFont="1"/>
    <xf numFmtId="10" fontId="0" fillId="0" borderId="0" xfId="3" applyNumberFormat="1" applyFont="1"/>
    <xf numFmtId="0" fontId="2" fillId="0" borderId="0" xfId="0" applyFont="1" applyAlignment="1">
      <alignment horizontal="center"/>
    </xf>
    <xf numFmtId="0" fontId="0" fillId="0" borderId="0" xfId="0" applyNumberFormat="1"/>
    <xf numFmtId="10" fontId="0" fillId="0" borderId="0" xfId="0" applyNumberFormat="1"/>
    <xf numFmtId="9" fontId="0" fillId="0" borderId="0" xfId="3" applyFont="1" applyAlignment="1">
      <alignment horizontal="right"/>
    </xf>
    <xf numFmtId="165" fontId="0" fillId="0" borderId="0" xfId="3" applyNumberFormat="1" applyFont="1"/>
    <xf numFmtId="164" fontId="0" fillId="0" borderId="0" xfId="1" applyFont="1"/>
    <xf numFmtId="166" fontId="0" fillId="0" borderId="0" xfId="1" applyNumberFormat="1" applyFont="1"/>
    <xf numFmtId="166" fontId="0" fillId="0" borderId="0" xfId="0" applyNumberFormat="1"/>
    <xf numFmtId="1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0" fillId="5" borderId="0" xfId="0" applyFill="1"/>
    <xf numFmtId="0" fontId="0" fillId="0" borderId="7" xfId="0" applyBorder="1"/>
    <xf numFmtId="14" fontId="0" fillId="5" borderId="0" xfId="0" applyNumberFormat="1" applyFill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10" fontId="5" fillId="0" borderId="2" xfId="0" applyNumberFormat="1" applyFont="1" applyBorder="1"/>
    <xf numFmtId="10" fontId="5" fillId="0" borderId="2" xfId="3" applyNumberFormat="1" applyFont="1" applyBorder="1"/>
    <xf numFmtId="0" fontId="7" fillId="9" borderId="2" xfId="0" applyFont="1" applyFill="1" applyBorder="1"/>
    <xf numFmtId="170" fontId="0" fillId="0" borderId="9" xfId="3" applyNumberFormat="1" applyFont="1" applyBorder="1" applyAlignment="1">
      <alignment horizontal="center" vertical="center"/>
    </xf>
    <xf numFmtId="170" fontId="0" fillId="0" borderId="8" xfId="3" applyNumberFormat="1" applyFont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14" fontId="3" fillId="10" borderId="2" xfId="0" applyNumberFormat="1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166" fontId="3" fillId="1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11" borderId="2" xfId="0" applyFont="1" applyFill="1" applyBorder="1" applyAlignment="1">
      <alignment horizontal="center" vertical="center"/>
    </xf>
    <xf numFmtId="0" fontId="5" fillId="0" borderId="9" xfId="0" applyFont="1" applyBorder="1"/>
    <xf numFmtId="0" fontId="5" fillId="0" borderId="8" xfId="0" applyFont="1" applyBorder="1"/>
    <xf numFmtId="0" fontId="5" fillId="0" borderId="10" xfId="0" applyFont="1" applyBorder="1"/>
    <xf numFmtId="10" fontId="6" fillId="9" borderId="2" xfId="3" applyNumberFormat="1" applyFont="1" applyFill="1" applyBorder="1" applyAlignment="1">
      <alignment horizontal="center" vertical="center"/>
    </xf>
    <xf numFmtId="0" fontId="6" fillId="9" borderId="2" xfId="1" applyNumberFormat="1" applyFont="1" applyFill="1" applyBorder="1" applyAlignment="1">
      <alignment horizontal="center" vertical="center"/>
    </xf>
    <xf numFmtId="167" fontId="6" fillId="9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0" fontId="10" fillId="2" borderId="2" xfId="1" applyNumberFormat="1" applyFont="1" applyFill="1" applyBorder="1" applyAlignment="1">
      <alignment horizontal="center"/>
    </xf>
    <xf numFmtId="2" fontId="0" fillId="0" borderId="12" xfId="1" applyNumberFormat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8" xfId="1" applyNumberFormat="1" applyFon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10" fontId="0" fillId="0" borderId="12" xfId="3" applyNumberFormat="1" applyFont="1" applyBorder="1" applyAlignment="1">
      <alignment horizontal="center" vertical="center"/>
    </xf>
    <xf numFmtId="10" fontId="0" fillId="0" borderId="13" xfId="0" applyNumberFormat="1" applyBorder="1" applyAlignment="1">
      <alignment horizontal="center" vertical="center"/>
    </xf>
    <xf numFmtId="10" fontId="0" fillId="0" borderId="8" xfId="3" applyNumberFormat="1" applyFont="1" applyBorder="1" applyAlignment="1">
      <alignment horizontal="center" vertical="center"/>
    </xf>
    <xf numFmtId="169" fontId="0" fillId="0" borderId="11" xfId="0" applyNumberFormat="1" applyBorder="1" applyAlignment="1">
      <alignment horizontal="center" vertical="center"/>
    </xf>
    <xf numFmtId="10" fontId="0" fillId="0" borderId="12" xfId="0" applyNumberFormat="1" applyBorder="1" applyAlignment="1">
      <alignment horizontal="center"/>
    </xf>
    <xf numFmtId="10" fontId="0" fillId="0" borderId="12" xfId="0" applyNumberFormat="1" applyBorder="1" applyAlignment="1">
      <alignment horizontal="center" vertical="center"/>
    </xf>
    <xf numFmtId="169" fontId="0" fillId="0" borderId="13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/>
    </xf>
    <xf numFmtId="10" fontId="0" fillId="0" borderId="8" xfId="0" applyNumberFormat="1" applyBorder="1" applyAlignment="1">
      <alignment horizontal="center" vertical="center"/>
    </xf>
    <xf numFmtId="167" fontId="0" fillId="5" borderId="0" xfId="0" applyNumberFormat="1" applyFill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42" fontId="0" fillId="5" borderId="0" xfId="5" applyFont="1" applyFill="1" applyAlignment="1">
      <alignment horizontal="right" vertical="center"/>
    </xf>
    <xf numFmtId="10" fontId="0" fillId="5" borderId="0" xfId="3" applyNumberFormat="1" applyFont="1" applyFill="1" applyAlignment="1">
      <alignment horizontal="right" vertical="center"/>
    </xf>
    <xf numFmtId="42" fontId="0" fillId="0" borderId="0" xfId="5" applyFont="1" applyAlignment="1">
      <alignment horizontal="right" vertical="center"/>
    </xf>
    <xf numFmtId="10" fontId="0" fillId="0" borderId="0" xfId="3" applyNumberFormat="1" applyFont="1" applyAlignment="1">
      <alignment horizontal="right" vertical="center"/>
    </xf>
    <xf numFmtId="42" fontId="0" fillId="0" borderId="7" xfId="5" applyFont="1" applyBorder="1" applyAlignment="1">
      <alignment horizontal="right" vertical="center"/>
    </xf>
    <xf numFmtId="10" fontId="0" fillId="0" borderId="7" xfId="3" applyNumberFormat="1" applyFont="1" applyBorder="1" applyAlignment="1">
      <alignment horizontal="right" vertical="center"/>
    </xf>
    <xf numFmtId="168" fontId="0" fillId="0" borderId="12" xfId="0" applyNumberFormat="1" applyBorder="1" applyAlignment="1">
      <alignment horizontal="center" vertical="center"/>
    </xf>
    <xf numFmtId="168" fontId="0" fillId="0" borderId="8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5" fillId="0" borderId="14" xfId="0" applyFont="1" applyBorder="1"/>
    <xf numFmtId="166" fontId="0" fillId="0" borderId="0" xfId="0" applyNumberFormat="1" applyFill="1" applyAlignment="1">
      <alignment horizontal="right" vertical="center"/>
    </xf>
    <xf numFmtId="0" fontId="0" fillId="0" borderId="0" xfId="0" applyFill="1"/>
    <xf numFmtId="167" fontId="0" fillId="0" borderId="0" xfId="0" applyNumberFormat="1" applyFill="1"/>
    <xf numFmtId="171" fontId="0" fillId="0" borderId="8" xfId="0" applyNumberFormat="1" applyBorder="1" applyAlignment="1">
      <alignment horizontal="center" vertical="center"/>
    </xf>
    <xf numFmtId="168" fontId="0" fillId="0" borderId="15" xfId="0" applyNumberFormat="1" applyBorder="1" applyAlignment="1">
      <alignment horizontal="center" vertical="center"/>
    </xf>
    <xf numFmtId="171" fontId="0" fillId="0" borderId="12" xfId="0" applyNumberFormat="1" applyBorder="1" applyAlignment="1">
      <alignment horizontal="center" vertical="center"/>
    </xf>
    <xf numFmtId="9" fontId="0" fillId="0" borderId="12" xfId="3" applyFont="1" applyBorder="1" applyAlignment="1">
      <alignment horizontal="center" vertical="center"/>
    </xf>
    <xf numFmtId="9" fontId="0" fillId="0" borderId="8" xfId="3" applyFont="1" applyBorder="1" applyAlignment="1">
      <alignment horizontal="center" vertical="center"/>
    </xf>
    <xf numFmtId="42" fontId="5" fillId="0" borderId="2" xfId="5" applyFont="1" applyBorder="1"/>
    <xf numFmtId="0" fontId="5" fillId="0" borderId="0" xfId="0" applyFont="1" applyBorder="1"/>
    <xf numFmtId="2" fontId="0" fillId="0" borderId="16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0" fontId="0" fillId="0" borderId="0" xfId="3" applyNumberFormat="1" applyFont="1" applyBorder="1" applyAlignment="1">
      <alignment horizontal="center" vertical="center"/>
    </xf>
    <xf numFmtId="0" fontId="12" fillId="12" borderId="0" xfId="0" applyFont="1" applyFill="1" applyAlignment="1">
      <alignment horizontal="left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70" fontId="0" fillId="0" borderId="0" xfId="0" applyNumberFormat="1"/>
  </cellXfs>
  <cellStyles count="6">
    <cellStyle name="Moneda" xfId="1" builtinId="4"/>
    <cellStyle name="Moneda [0]" xfId="5" builtinId="7"/>
    <cellStyle name="Neutral" xfId="2" builtinId="28" customBuiltin="1"/>
    <cellStyle name="Normal" xfId="0" builtinId="0"/>
    <cellStyle name="Porcentaje" xfId="3" builtinId="5"/>
    <cellStyle name="Total" xfId="4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 sz="2000" b="1"/>
              <a:t>Distribución de Valor</a:t>
            </a:r>
          </a:p>
        </c:rich>
      </c:tx>
      <c:layout>
        <c:manualLayout>
          <c:xMode val="edge"/>
          <c:yMode val="edge"/>
          <c:x val="5.1185304078185535E-2"/>
          <c:y val="6.2526822070657281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946895912290593E-2"/>
          <c:y val="0.18838419681953256"/>
          <c:w val="0.76934306569343069"/>
          <c:h val="0.6811594202898551"/>
        </c:manualLayout>
      </c:layout>
      <c:pie3DChart>
        <c:varyColors val="1"/>
        <c:ser>
          <c:idx val="0"/>
          <c:order val="0"/>
          <c:tx>
            <c:strRef>
              <c:f>Portafolio!$D$18</c:f>
              <c:strCache>
                <c:ptCount val="1"/>
                <c:pt idx="0">
                  <c:v>Distribución de Valor</c:v>
                </c:pt>
              </c:strCache>
            </c:strRef>
          </c:tx>
          <c:spPr>
            <a:ln w="254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066CC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C5A-414B-93D5-1D3A9499467A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C5A-414B-93D5-1D3A9499467A}"/>
              </c:ext>
            </c:extLst>
          </c:dPt>
          <c:dPt>
            <c:idx val="2"/>
            <c:bubble3D val="0"/>
            <c:spPr>
              <a:solidFill>
                <a:srgbClr val="96969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C5A-414B-93D5-1D3A9499467A}"/>
              </c:ext>
            </c:extLst>
          </c:dPt>
          <c:dPt>
            <c:idx val="3"/>
            <c:bubble3D val="0"/>
            <c:spPr>
              <a:solidFill>
                <a:srgbClr val="FFCC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C5A-414B-93D5-1D3A9499467A}"/>
              </c:ext>
            </c:extLst>
          </c:dPt>
          <c:dPt>
            <c:idx val="4"/>
            <c:bubble3D val="0"/>
            <c:spPr>
              <a:solidFill>
                <a:srgbClr val="33CCCC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C5A-414B-93D5-1D3A9499467A}"/>
              </c:ext>
            </c:extLst>
          </c:dPt>
          <c:dPt>
            <c:idx val="5"/>
            <c:bubble3D val="0"/>
            <c:spPr>
              <a:solidFill>
                <a:srgbClr val="33996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C5A-414B-93D5-1D3A9499467A}"/>
              </c:ext>
            </c:extLst>
          </c:dPt>
          <c:dPt>
            <c:idx val="6"/>
            <c:bubble3D val="0"/>
            <c:spPr>
              <a:solidFill>
                <a:srgbClr val="333399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C5A-414B-93D5-1D3A9499467A}"/>
              </c:ext>
            </c:extLst>
          </c:dPt>
          <c:dPt>
            <c:idx val="7"/>
            <c:bubble3D val="0"/>
            <c:spPr>
              <a:solidFill>
                <a:srgbClr val="9933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C5A-414B-93D5-1D3A9499467A}"/>
              </c:ext>
            </c:extLst>
          </c:dPt>
          <c:dPt>
            <c:idx val="8"/>
            <c:bubble3D val="0"/>
            <c:spPr>
              <a:solidFill>
                <a:srgbClr val="80808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C5A-414B-93D5-1D3A9499467A}"/>
              </c:ext>
            </c:extLst>
          </c:dPt>
          <c:dPt>
            <c:idx val="9"/>
            <c:bubble3D val="0"/>
            <c:spPr>
              <a:solidFill>
                <a:srgbClr val="8080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C5A-414B-93D5-1D3A9499467A}"/>
              </c:ext>
            </c:extLst>
          </c:dPt>
          <c:dPt>
            <c:idx val="10"/>
            <c:bubble3D val="0"/>
            <c:spPr>
              <a:solidFill>
                <a:srgbClr val="333399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C5A-414B-93D5-1D3A9499467A}"/>
              </c:ext>
            </c:extLst>
          </c:dPt>
          <c:dPt>
            <c:idx val="11"/>
            <c:bubble3D val="0"/>
            <c:spPr>
              <a:solidFill>
                <a:srgbClr val="333333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C5A-414B-93D5-1D3A9499467A}"/>
              </c:ext>
            </c:extLst>
          </c:dPt>
          <c:dPt>
            <c:idx val="12"/>
            <c:bubble3D val="0"/>
            <c:spPr>
              <a:solidFill>
                <a:srgbClr val="666699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5C5A-414B-93D5-1D3A9499467A}"/>
              </c:ext>
            </c:extLst>
          </c:dPt>
          <c:dPt>
            <c:idx val="13"/>
            <c:bubble3D val="0"/>
            <c:spPr>
              <a:solidFill>
                <a:srgbClr val="FF808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C5A-414B-93D5-1D3A9499467A}"/>
              </c:ext>
            </c:extLst>
          </c:dPt>
          <c:dPt>
            <c:idx val="14"/>
            <c:bubble3D val="0"/>
            <c:spPr>
              <a:solidFill>
                <a:srgbClr val="C0C0C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5C5A-414B-93D5-1D3A9499467A}"/>
              </c:ext>
            </c:extLst>
          </c:dPt>
          <c:dPt>
            <c:idx val="15"/>
            <c:bubble3D val="0"/>
            <c:spPr>
              <a:solidFill>
                <a:srgbClr val="FFCC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C5A-414B-93D5-1D3A9499467A}"/>
              </c:ext>
            </c:extLst>
          </c:dPt>
          <c:dPt>
            <c:idx val="16"/>
            <c:bubble3D val="0"/>
            <c:spPr>
              <a:solidFill>
                <a:srgbClr val="9999FF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5C5A-414B-93D5-1D3A9499467A}"/>
              </c:ext>
            </c:extLst>
          </c:dPt>
          <c:dPt>
            <c:idx val="17"/>
            <c:bubble3D val="0"/>
            <c:spPr>
              <a:solidFill>
                <a:srgbClr val="96969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C5A-414B-93D5-1D3A9499467A}"/>
              </c:ext>
            </c:extLst>
          </c:dPt>
          <c:dPt>
            <c:idx val="18"/>
            <c:bubble3D val="0"/>
            <c:spPr>
              <a:solidFill>
                <a:srgbClr val="333399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5C5A-414B-93D5-1D3A9499467A}"/>
              </c:ext>
            </c:extLst>
          </c:dPt>
          <c:dPt>
            <c:idx val="19"/>
            <c:bubble3D val="0"/>
            <c:spPr>
              <a:solidFill>
                <a:srgbClr val="FF66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C5A-414B-93D5-1D3A9499467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Portafolio!$A$19:$A$30</c:f>
              <c:strCache>
                <c:ptCount val="12"/>
                <c:pt idx="0">
                  <c:v>Bitcoin</c:v>
                </c:pt>
                <c:pt idx="1">
                  <c:v>Ethereum</c:v>
                </c:pt>
                <c:pt idx="2">
                  <c:v>Cardano</c:v>
                </c:pt>
                <c:pt idx="3">
                  <c:v>Binancecoin</c:v>
                </c:pt>
                <c:pt idx="4">
                  <c:v>Solana</c:v>
                </c:pt>
                <c:pt idx="5">
                  <c:v>Polkadot</c:v>
                </c:pt>
                <c:pt idx="6">
                  <c:v>Algorand</c:v>
                </c:pt>
                <c:pt idx="7">
                  <c:v>Matic-network</c:v>
                </c:pt>
                <c:pt idx="8">
                  <c:v>Stellar</c:v>
                </c:pt>
                <c:pt idx="9">
                  <c:v>Ripple</c:v>
                </c:pt>
                <c:pt idx="10">
                  <c:v>Uniswap</c:v>
                </c:pt>
                <c:pt idx="11">
                  <c:v>Terra</c:v>
                </c:pt>
              </c:strCache>
            </c:strRef>
          </c:cat>
          <c:val>
            <c:numRef>
              <c:f>Portafolio!$D$19:$D$30</c:f>
              <c:numCache>
                <c:formatCode>0.00%</c:formatCode>
                <c:ptCount val="12"/>
                <c:pt idx="0">
                  <c:v>0.61121804581517192</c:v>
                </c:pt>
                <c:pt idx="1">
                  <c:v>0.26531877275390531</c:v>
                </c:pt>
                <c:pt idx="2">
                  <c:v>3.3823772614501854E-2</c:v>
                </c:pt>
                <c:pt idx="3">
                  <c:v>4.2369574886290312E-2</c:v>
                </c:pt>
                <c:pt idx="4">
                  <c:v>1.489019680806412E-2</c:v>
                </c:pt>
                <c:pt idx="5">
                  <c:v>2.227398675105836E-2</c:v>
                </c:pt>
                <c:pt idx="6">
                  <c:v>1.692412297605669E-3</c:v>
                </c:pt>
                <c:pt idx="7">
                  <c:v>2.3149279721123707E-3</c:v>
                </c:pt>
                <c:pt idx="8">
                  <c:v>4.1571057259374104E-3</c:v>
                </c:pt>
                <c:pt idx="9">
                  <c:v>1.2438449877686555E-3</c:v>
                </c:pt>
                <c:pt idx="10">
                  <c:v>3.1015990319483675E-4</c:v>
                </c:pt>
                <c:pt idx="11">
                  <c:v>3.8719948438913537E-4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C5A-414B-93D5-1D3A9499467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220517259248684"/>
          <c:y val="0.21878568513486321"/>
          <c:w val="0.12783982630443447"/>
          <c:h val="0.51365881756257681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12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32</xdr:row>
      <xdr:rowOff>57151</xdr:rowOff>
    </xdr:from>
    <xdr:to>
      <xdr:col>5</xdr:col>
      <xdr:colOff>476250</xdr:colOff>
      <xdr:row>53</xdr:row>
      <xdr:rowOff>38100</xdr:rowOff>
    </xdr:to>
    <xdr:graphicFrame macro="">
      <xdr:nvGraphicFramePr>
        <xdr:cNvPr id="1093" name="Chart 1">
          <a:extLst>
            <a:ext uri="{FF2B5EF4-FFF2-40B4-BE49-F238E27FC236}">
              <a16:creationId xmlns:a16="http://schemas.microsoft.com/office/drawing/2014/main" id="{532D78DE-E475-457E-858E-E59B265C53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9"/>
  <sheetViews>
    <sheetView topLeftCell="A22" workbookViewId="0">
      <selection activeCell="C31" sqref="C31"/>
    </sheetView>
  </sheetViews>
  <sheetFormatPr baseColWidth="10" defaultRowHeight="15.75" x14ac:dyDescent="0.25"/>
  <cols>
    <col min="1" max="1" width="23" customWidth="1"/>
    <col min="2" max="2" width="26.5" customWidth="1"/>
    <col min="3" max="3" width="37" customWidth="1"/>
    <col min="4" max="4" width="28.375" customWidth="1"/>
    <col min="5" max="5" width="4.875" customWidth="1"/>
    <col min="6" max="6" width="18.875" customWidth="1"/>
    <col min="7" max="7" width="29.875" customWidth="1"/>
    <col min="8" max="8" width="28.625" customWidth="1"/>
    <col min="9" max="9" width="27.125" customWidth="1"/>
    <col min="10" max="10" width="20.625" customWidth="1"/>
    <col min="11" max="11" width="43.5" customWidth="1"/>
    <col min="12" max="12" width="6.125" style="6" customWidth="1"/>
    <col min="13" max="13" width="22.5" style="2" customWidth="1"/>
    <col min="14" max="14" width="22.5" customWidth="1"/>
    <col min="15" max="28" width="18.375" customWidth="1"/>
    <col min="30" max="30" width="8.375" customWidth="1"/>
    <col min="31" max="31" width="23.625" customWidth="1"/>
    <col min="32" max="32" width="7.375" customWidth="1"/>
    <col min="33" max="33" width="9.375" customWidth="1"/>
    <col min="34" max="34" width="8.375" customWidth="1"/>
    <col min="35" max="35" width="23.625" customWidth="1"/>
    <col min="36" max="36" width="8.375" customWidth="1"/>
    <col min="37" max="37" width="23.625" customWidth="1"/>
    <col min="38" max="38" width="8.375" customWidth="1"/>
    <col min="39" max="39" width="22.625" customWidth="1"/>
    <col min="40" max="40" width="8.375" customWidth="1"/>
    <col min="41" max="41" width="10.375" customWidth="1"/>
    <col min="42" max="42" width="8.375" customWidth="1"/>
    <col min="43" max="43" width="22.625" customWidth="1"/>
    <col min="44" max="47" width="9" customWidth="1"/>
    <col min="48" max="48" width="11.5" customWidth="1"/>
    <col min="50" max="50" width="23.625" customWidth="1"/>
    <col min="51" max="51" width="8.375" customWidth="1"/>
    <col min="52" max="52" width="9.875" customWidth="1"/>
    <col min="53" max="53" width="22.625" customWidth="1"/>
    <col min="54" max="54" width="8.375" customWidth="1"/>
    <col min="55" max="55" width="9.375" customWidth="1"/>
    <col min="56" max="56" width="10.375" customWidth="1"/>
    <col min="57" max="57" width="8.375" customWidth="1"/>
    <col min="58" max="58" width="9.375" customWidth="1"/>
    <col min="59" max="59" width="22.625" customWidth="1"/>
    <col min="60" max="60" width="9" customWidth="1"/>
    <col min="61" max="61" width="9.375" customWidth="1"/>
    <col min="62" max="62" width="7.375" customWidth="1"/>
    <col min="63" max="63" width="9.875" customWidth="1"/>
    <col min="64" max="64" width="7.375" customWidth="1"/>
    <col min="65" max="65" width="9.875" customWidth="1"/>
    <col min="66" max="66" width="7.375" customWidth="1"/>
    <col min="67" max="67" width="9.875" customWidth="1"/>
    <col min="68" max="68" width="11.5" customWidth="1"/>
  </cols>
  <sheetData>
    <row r="1" spans="1:9" ht="24" thickBot="1" x14ac:dyDescent="0.3">
      <c r="A1" s="41" t="s">
        <v>38</v>
      </c>
      <c r="B1" s="41" t="s">
        <v>37</v>
      </c>
      <c r="C1" s="41" t="s">
        <v>39</v>
      </c>
    </row>
    <row r="2" spans="1:9" ht="19.5" thickBot="1" x14ac:dyDescent="0.3">
      <c r="A2" s="39">
        <v>12000</v>
      </c>
      <c r="B2" s="40">
        <f>SUM(D5:D16)</f>
        <v>25702.637711594143</v>
      </c>
      <c r="C2" s="38">
        <f>(B2/A2)-1</f>
        <v>1.1418864759661784</v>
      </c>
    </row>
    <row r="3" spans="1:9" ht="16.5" thickBot="1" x14ac:dyDescent="0.3"/>
    <row r="4" spans="1:9" ht="24" thickBot="1" x14ac:dyDescent="0.4">
      <c r="A4" s="42" t="s">
        <v>40</v>
      </c>
      <c r="B4" s="42" t="s">
        <v>1</v>
      </c>
      <c r="C4" s="43" t="s">
        <v>41</v>
      </c>
      <c r="D4" s="44" t="s">
        <v>42</v>
      </c>
      <c r="F4" s="88" t="s">
        <v>43</v>
      </c>
      <c r="G4" s="88"/>
    </row>
    <row r="5" spans="1:9" ht="16.5" thickBot="1" x14ac:dyDescent="0.3">
      <c r="A5" s="37" t="s">
        <v>6</v>
      </c>
      <c r="B5" s="84">
        <f>Purchases!F131</f>
        <v>0.2619234754942838</v>
      </c>
      <c r="C5" s="85">
        <f>Purchases!H131</f>
        <v>59979.03</v>
      </c>
      <c r="D5" s="45">
        <f>C5*B5</f>
        <v>15709.915994375913</v>
      </c>
      <c r="F5" s="88" t="s">
        <v>32</v>
      </c>
      <c r="G5" s="88"/>
    </row>
    <row r="6" spans="1:9" ht="16.5" customHeight="1" thickBot="1" x14ac:dyDescent="0.3">
      <c r="A6" s="33" t="s">
        <v>7</v>
      </c>
      <c r="B6" s="48">
        <f>Purchases!F132</f>
        <v>1.6186278163378258</v>
      </c>
      <c r="C6" s="46">
        <f>Purchases!H132</f>
        <v>4213.07</v>
      </c>
      <c r="D6" s="47">
        <f>C6*B6</f>
        <v>6819.3922941784031</v>
      </c>
      <c r="F6" s="88" t="s">
        <v>3</v>
      </c>
      <c r="G6" s="88"/>
    </row>
    <row r="7" spans="1:9" ht="16.5" thickBot="1" x14ac:dyDescent="0.3">
      <c r="A7" s="33" t="s">
        <v>8</v>
      </c>
      <c r="B7" s="48">
        <f>Purchases!F133</f>
        <v>450.44568577714017</v>
      </c>
      <c r="C7" s="46">
        <f>Purchases!H133</f>
        <v>1.93</v>
      </c>
      <c r="D7" s="47">
        <f t="shared" ref="D7:D16" si="0">C7*B7</f>
        <v>869.36017354988053</v>
      </c>
    </row>
    <row r="8" spans="1:9" ht="16.5" thickBot="1" x14ac:dyDescent="0.3">
      <c r="A8" s="33" t="s">
        <v>9</v>
      </c>
      <c r="B8" s="48">
        <f>Purchases!F134</f>
        <v>2.106605732269228</v>
      </c>
      <c r="C8" s="46">
        <f>Purchases!H134</f>
        <v>516.95000000000005</v>
      </c>
      <c r="D8" s="47">
        <f t="shared" si="0"/>
        <v>1089.0098332965774</v>
      </c>
    </row>
    <row r="9" spans="1:9" ht="16.5" thickBot="1" x14ac:dyDescent="0.3">
      <c r="A9" s="33" t="s">
        <v>10</v>
      </c>
      <c r="B9" s="48">
        <f>Purchases!F135</f>
        <v>1.8928598546516029</v>
      </c>
      <c r="C9" s="46">
        <f>Purchases!H135</f>
        <v>202.19</v>
      </c>
      <c r="D9" s="47">
        <f t="shared" si="0"/>
        <v>382.7173340120076</v>
      </c>
    </row>
    <row r="10" spans="1:9" ht="16.5" thickBot="1" x14ac:dyDescent="0.3">
      <c r="A10" s="33" t="s">
        <v>11</v>
      </c>
      <c r="B10" s="48">
        <f>Purchases!F136</f>
        <v>13.521497681986322</v>
      </c>
      <c r="C10" s="46">
        <f>Purchases!H136</f>
        <v>42.34</v>
      </c>
      <c r="D10" s="47">
        <f t="shared" si="0"/>
        <v>572.5002118553009</v>
      </c>
    </row>
    <row r="11" spans="1:9" ht="16.5" thickBot="1" x14ac:dyDescent="0.3">
      <c r="A11" s="33" t="s">
        <v>12</v>
      </c>
      <c r="B11" s="48">
        <f>Purchases!F137</f>
        <v>24.166366746669532</v>
      </c>
      <c r="C11" s="46">
        <f>Purchases!H137</f>
        <v>1.8</v>
      </c>
      <c r="D11" s="47">
        <f t="shared" si="0"/>
        <v>43.499460144005155</v>
      </c>
      <c r="G11" s="6"/>
      <c r="I11" s="2"/>
    </row>
    <row r="12" spans="1:9" ht="16.5" thickBot="1" x14ac:dyDescent="0.3">
      <c r="A12" s="33" t="s">
        <v>33</v>
      </c>
      <c r="B12" s="48">
        <f>Purchases!F138</f>
        <v>31.989115589053529</v>
      </c>
      <c r="C12" s="46">
        <f>Purchases!H138</f>
        <v>1.86</v>
      </c>
      <c r="D12" s="47">
        <f t="shared" si="0"/>
        <v>59.49975499563957</v>
      </c>
      <c r="G12" s="6"/>
      <c r="I12" s="2"/>
    </row>
    <row r="13" spans="1:9" ht="16.5" thickBot="1" x14ac:dyDescent="0.3">
      <c r="A13" s="73" t="s">
        <v>14</v>
      </c>
      <c r="B13" s="48">
        <f>Purchases!F139</f>
        <v>294.75471007603539</v>
      </c>
      <c r="C13" s="46">
        <f>Purchases!H139</f>
        <v>0.36249999999999999</v>
      </c>
      <c r="D13" s="47">
        <f t="shared" si="0"/>
        <v>106.84858240256283</v>
      </c>
      <c r="I13" s="2"/>
    </row>
    <row r="14" spans="1:9" ht="16.5" thickBot="1" x14ac:dyDescent="0.3">
      <c r="A14" s="33" t="s">
        <v>34</v>
      </c>
      <c r="B14" s="48">
        <f>Purchases!F140</f>
        <v>29.601941750000002</v>
      </c>
      <c r="C14" s="46">
        <f>Purchases!H140</f>
        <v>1.08</v>
      </c>
      <c r="D14" s="47">
        <f t="shared" si="0"/>
        <v>31.970097090000003</v>
      </c>
      <c r="I14" s="2"/>
    </row>
    <row r="15" spans="1:9" ht="16.5" thickBot="1" x14ac:dyDescent="0.3">
      <c r="A15" s="33" t="s">
        <v>35</v>
      </c>
      <c r="B15" s="48">
        <f>Purchases!F141</f>
        <v>0.32887490200000002</v>
      </c>
      <c r="C15" s="46">
        <f>Purchases!H141</f>
        <v>24.24</v>
      </c>
      <c r="D15" s="47">
        <f t="shared" si="0"/>
        <v>7.9719276244800001</v>
      </c>
      <c r="I15" s="2"/>
    </row>
    <row r="16" spans="1:9" ht="16.5" thickBot="1" x14ac:dyDescent="0.3">
      <c r="A16" s="33" t="s">
        <v>36</v>
      </c>
      <c r="B16" s="48">
        <f>Purchases!F142</f>
        <v>0.23871547300000001</v>
      </c>
      <c r="C16" s="46">
        <f>Purchases!H142</f>
        <v>41.69</v>
      </c>
      <c r="D16" s="47">
        <f t="shared" si="0"/>
        <v>9.9520480693699991</v>
      </c>
      <c r="I16" s="2"/>
    </row>
    <row r="17" spans="1:13" ht="19.5" thickBot="1" x14ac:dyDescent="0.35">
      <c r="B17" s="49"/>
      <c r="C17" s="49"/>
      <c r="D17" s="49"/>
      <c r="F17" s="5"/>
      <c r="H17" s="6"/>
      <c r="I17" s="2"/>
    </row>
    <row r="18" spans="1:13" ht="24" thickBot="1" x14ac:dyDescent="0.4">
      <c r="A18" s="42" t="s">
        <v>0</v>
      </c>
      <c r="B18" s="42" t="s">
        <v>45</v>
      </c>
      <c r="C18" s="42" t="s">
        <v>44</v>
      </c>
      <c r="D18" s="42" t="s">
        <v>46</v>
      </c>
      <c r="F18" s="5"/>
      <c r="H18" s="6"/>
      <c r="I18" s="2"/>
    </row>
    <row r="19" spans="1:13" ht="19.5" thickBot="1" x14ac:dyDescent="0.35">
      <c r="A19" s="37" t="s">
        <v>6</v>
      </c>
      <c r="B19" s="50">
        <f>Purchases!F2</f>
        <v>0.78899999999999904</v>
      </c>
      <c r="C19" s="51">
        <v>0.56899999999999462</v>
      </c>
      <c r="D19" s="51">
        <f t="shared" ref="D19:D30" si="1">D5/$B$2</f>
        <v>0.61121804581517192</v>
      </c>
      <c r="F19" s="5"/>
      <c r="H19" s="6"/>
      <c r="I19" s="2"/>
    </row>
    <row r="20" spans="1:13" ht="19.5" thickBot="1" x14ac:dyDescent="0.35">
      <c r="A20" s="33" t="s">
        <v>7</v>
      </c>
      <c r="B20" s="52">
        <f>Purchases!F3</f>
        <v>0.15899999999999986</v>
      </c>
      <c r="C20" s="53">
        <v>0.27199999999999985</v>
      </c>
      <c r="D20" s="53">
        <f t="shared" si="1"/>
        <v>0.26531877275390531</v>
      </c>
      <c r="F20" s="5"/>
      <c r="H20" s="6"/>
      <c r="I20" s="2"/>
    </row>
    <row r="21" spans="1:13" ht="19.5" thickBot="1" x14ac:dyDescent="0.35">
      <c r="A21" s="33" t="s">
        <v>8</v>
      </c>
      <c r="B21" s="52">
        <f>Purchases!F4</f>
        <v>1.1999999999999993E-2</v>
      </c>
      <c r="C21" s="53">
        <v>5.499999999999973E-2</v>
      </c>
      <c r="D21" s="53">
        <f t="shared" si="1"/>
        <v>3.3823772614501854E-2</v>
      </c>
      <c r="F21" s="5"/>
      <c r="H21" s="6"/>
      <c r="I21" s="2"/>
    </row>
    <row r="22" spans="1:13" ht="19.5" thickBot="1" x14ac:dyDescent="0.35">
      <c r="A22" s="33" t="s">
        <v>9</v>
      </c>
      <c r="B22" s="52">
        <f>Purchases!F5</f>
        <v>1.6999999999999991E-2</v>
      </c>
      <c r="C22" s="53">
        <v>4.4999999999999978E-2</v>
      </c>
      <c r="D22" s="53">
        <f t="shared" si="1"/>
        <v>4.2369574886290312E-2</v>
      </c>
      <c r="F22" s="5"/>
      <c r="H22" s="6"/>
      <c r="I22" s="2"/>
    </row>
    <row r="23" spans="1:13" ht="19.5" thickBot="1" x14ac:dyDescent="0.35">
      <c r="A23" s="33" t="s">
        <v>10</v>
      </c>
      <c r="B23" s="52">
        <f>Purchases!F6</f>
        <v>0</v>
      </c>
      <c r="C23" s="53">
        <v>2.3999999999999952E-2</v>
      </c>
      <c r="D23" s="53">
        <f t="shared" si="1"/>
        <v>1.489019680806412E-2</v>
      </c>
      <c r="F23" s="5"/>
      <c r="H23" s="6"/>
      <c r="I23" s="2"/>
    </row>
    <row r="24" spans="1:13" ht="19.5" thickBot="1" x14ac:dyDescent="0.35">
      <c r="A24" s="33" t="s">
        <v>11</v>
      </c>
      <c r="B24" s="52">
        <f>Purchases!F7</f>
        <v>1.4999999999999984E-2</v>
      </c>
      <c r="C24" s="53">
        <v>2.0999999999999956E-2</v>
      </c>
      <c r="D24" s="53">
        <f t="shared" si="1"/>
        <v>2.227398675105836E-2</v>
      </c>
      <c r="F24" s="5"/>
      <c r="H24" s="6"/>
      <c r="I24" s="2"/>
    </row>
    <row r="25" spans="1:13" ht="16.5" thickBot="1" x14ac:dyDescent="0.3">
      <c r="A25" s="33" t="s">
        <v>12</v>
      </c>
      <c r="B25" s="52">
        <f>Purchases!F8</f>
        <v>9.9999999999999699E-4</v>
      </c>
      <c r="C25" s="53">
        <v>2.9999999999999923E-3</v>
      </c>
      <c r="D25" s="53">
        <f t="shared" si="1"/>
        <v>1.692412297605669E-3</v>
      </c>
    </row>
    <row r="26" spans="1:13" ht="16.5" thickBot="1" x14ac:dyDescent="0.3">
      <c r="A26" s="33" t="s">
        <v>33</v>
      </c>
      <c r="B26" s="52">
        <f>Purchases!F9</f>
        <v>0</v>
      </c>
      <c r="C26" s="53">
        <v>5.9999999999999854E-3</v>
      </c>
      <c r="D26" s="53">
        <f t="shared" si="1"/>
        <v>2.3149279721123707E-3</v>
      </c>
    </row>
    <row r="27" spans="1:13" ht="16.5" thickBot="1" x14ac:dyDescent="0.3">
      <c r="A27" s="33" t="s">
        <v>14</v>
      </c>
      <c r="B27" s="52">
        <f>Purchases!F10</f>
        <v>5.9999999999999949E-3</v>
      </c>
      <c r="C27" s="53">
        <v>4.999999999999968E-3</v>
      </c>
      <c r="D27" s="53">
        <f t="shared" si="1"/>
        <v>4.1571057259374104E-3</v>
      </c>
      <c r="L27"/>
    </row>
    <row r="28" spans="1:13" ht="16.5" thickBot="1" x14ac:dyDescent="0.3">
      <c r="A28" s="33" t="s">
        <v>34</v>
      </c>
      <c r="B28" s="52">
        <v>0</v>
      </c>
      <c r="C28" s="53">
        <v>0.03</v>
      </c>
      <c r="D28" s="53">
        <f t="shared" si="1"/>
        <v>1.2438449877686555E-3</v>
      </c>
      <c r="L28"/>
    </row>
    <row r="29" spans="1:13" ht="16.5" thickBot="1" x14ac:dyDescent="0.3">
      <c r="A29" s="33" t="s">
        <v>35</v>
      </c>
      <c r="B29" s="52">
        <v>0</v>
      </c>
      <c r="C29" s="53">
        <v>8.0000000000000002E-3</v>
      </c>
      <c r="D29" s="53">
        <f t="shared" si="1"/>
        <v>3.1015990319483675E-4</v>
      </c>
      <c r="L29"/>
    </row>
    <row r="30" spans="1:13" ht="16.5" thickBot="1" x14ac:dyDescent="0.3">
      <c r="A30" s="33" t="s">
        <v>36</v>
      </c>
      <c r="B30" s="52">
        <v>0</v>
      </c>
      <c r="C30" s="53">
        <v>1.0999999999999999E-2</v>
      </c>
      <c r="D30" s="53">
        <f t="shared" si="1"/>
        <v>3.8719948438913537E-4</v>
      </c>
      <c r="L30"/>
    </row>
    <row r="31" spans="1:13" x14ac:dyDescent="0.25">
      <c r="A31" s="83"/>
      <c r="B31" s="86"/>
      <c r="C31" s="87"/>
      <c r="D31" s="87"/>
      <c r="L31"/>
    </row>
    <row r="32" spans="1:13" x14ac:dyDescent="0.25">
      <c r="M32"/>
    </row>
    <row r="33" spans="6:16" x14ac:dyDescent="0.25">
      <c r="L33"/>
      <c r="M33"/>
    </row>
    <row r="35" spans="6:16" x14ac:dyDescent="0.25">
      <c r="K35" s="4"/>
    </row>
    <row r="36" spans="6:16" x14ac:dyDescent="0.25">
      <c r="L36" s="1"/>
      <c r="M36"/>
      <c r="P36" s="4"/>
    </row>
    <row r="37" spans="6:16" x14ac:dyDescent="0.25">
      <c r="L37" s="1"/>
      <c r="M37"/>
      <c r="P37" s="4"/>
    </row>
    <row r="38" spans="6:16" x14ac:dyDescent="0.25">
      <c r="L38" s="1"/>
      <c r="M38"/>
      <c r="P38" s="4"/>
    </row>
    <row r="39" spans="6:16" x14ac:dyDescent="0.25">
      <c r="L39" s="1"/>
      <c r="M39"/>
      <c r="P39" s="4"/>
    </row>
    <row r="40" spans="6:16" x14ac:dyDescent="0.25">
      <c r="L40" s="1"/>
      <c r="M40"/>
      <c r="P40" s="4"/>
    </row>
    <row r="41" spans="6:16" x14ac:dyDescent="0.25">
      <c r="L41" s="1"/>
      <c r="M41"/>
      <c r="P41" s="4"/>
    </row>
    <row r="42" spans="6:16" x14ac:dyDescent="0.25">
      <c r="L42" s="1"/>
      <c r="M42"/>
      <c r="P42" s="4"/>
    </row>
    <row r="43" spans="6:16" x14ac:dyDescent="0.25">
      <c r="L43"/>
      <c r="M43"/>
    </row>
    <row r="44" spans="6:16" ht="18.75" x14ac:dyDescent="0.3">
      <c r="F44" s="5"/>
      <c r="G44" s="7"/>
      <c r="H44" s="8"/>
      <c r="I44" s="9"/>
      <c r="L44"/>
      <c r="M44"/>
    </row>
    <row r="45" spans="6:16" ht="18.75" x14ac:dyDescent="0.3">
      <c r="F45" s="5"/>
      <c r="G45" s="7"/>
      <c r="H45" s="8"/>
      <c r="I45" s="9"/>
      <c r="L45"/>
      <c r="M45"/>
    </row>
    <row r="46" spans="6:16" ht="18.75" x14ac:dyDescent="0.3">
      <c r="F46" s="5"/>
      <c r="G46" s="7"/>
      <c r="H46" s="8"/>
      <c r="I46" s="9"/>
      <c r="L46"/>
      <c r="M46"/>
    </row>
    <row r="47" spans="6:16" ht="18.75" x14ac:dyDescent="0.3">
      <c r="F47" s="5"/>
      <c r="G47" s="7"/>
      <c r="H47" s="8"/>
      <c r="I47" s="9"/>
      <c r="L47"/>
      <c r="M47"/>
    </row>
    <row r="48" spans="6:16" ht="18.75" x14ac:dyDescent="0.3">
      <c r="F48" s="5"/>
      <c r="G48" s="7"/>
      <c r="H48" s="8"/>
      <c r="I48" s="9"/>
      <c r="L48"/>
      <c r="M48"/>
    </row>
    <row r="49" spans="6:13" ht="18.75" x14ac:dyDescent="0.3">
      <c r="F49" s="5"/>
      <c r="G49" s="7"/>
      <c r="H49" s="8"/>
      <c r="I49" s="9"/>
      <c r="L49"/>
      <c r="M49"/>
    </row>
    <row r="50" spans="6:13" ht="18.75" x14ac:dyDescent="0.3">
      <c r="F50" s="5"/>
      <c r="G50" s="7"/>
      <c r="H50" s="8"/>
      <c r="I50" s="9"/>
      <c r="L50"/>
      <c r="M50"/>
    </row>
    <row r="51" spans="6:13" ht="18.75" x14ac:dyDescent="0.3">
      <c r="F51" s="5"/>
      <c r="H51" s="8"/>
      <c r="I51" s="9"/>
      <c r="L51"/>
      <c r="M51"/>
    </row>
    <row r="52" spans="6:13" ht="18.75" x14ac:dyDescent="0.3">
      <c r="F52" s="5"/>
      <c r="H52" s="8"/>
      <c r="I52" s="9"/>
      <c r="L52"/>
      <c r="M52"/>
    </row>
    <row r="53" spans="6:13" ht="18.75" x14ac:dyDescent="0.3">
      <c r="F53" s="5"/>
      <c r="H53" s="8"/>
      <c r="I53" s="9"/>
      <c r="L53"/>
      <c r="M53"/>
    </row>
    <row r="54" spans="6:13" ht="18.75" x14ac:dyDescent="0.3">
      <c r="F54" s="5"/>
      <c r="H54" s="8"/>
      <c r="I54" s="9"/>
      <c r="L54"/>
      <c r="M54"/>
    </row>
    <row r="55" spans="6:13" x14ac:dyDescent="0.25">
      <c r="H55" s="3"/>
      <c r="L55"/>
      <c r="M55"/>
    </row>
    <row r="56" spans="6:13" x14ac:dyDescent="0.25">
      <c r="L56"/>
      <c r="M56"/>
    </row>
    <row r="57" spans="6:13" x14ac:dyDescent="0.25">
      <c r="L57"/>
      <c r="M57"/>
    </row>
    <row r="58" spans="6:13" x14ac:dyDescent="0.25">
      <c r="L58"/>
      <c r="M58"/>
    </row>
    <row r="59" spans="6:13" x14ac:dyDescent="0.25">
      <c r="L59"/>
      <c r="M59"/>
    </row>
    <row r="60" spans="6:13" x14ac:dyDescent="0.25">
      <c r="L60"/>
      <c r="M60"/>
    </row>
    <row r="61" spans="6:13" x14ac:dyDescent="0.25">
      <c r="L61"/>
      <c r="M61"/>
    </row>
    <row r="62" spans="6:13" x14ac:dyDescent="0.25">
      <c r="L62"/>
      <c r="M62"/>
    </row>
    <row r="63" spans="6:13" x14ac:dyDescent="0.25">
      <c r="L63"/>
      <c r="M63"/>
    </row>
    <row r="64" spans="6:13" x14ac:dyDescent="0.25">
      <c r="L64"/>
      <c r="M64"/>
    </row>
    <row r="65" spans="12:13" x14ac:dyDescent="0.25">
      <c r="L65"/>
      <c r="M65"/>
    </row>
    <row r="66" spans="12:13" x14ac:dyDescent="0.25">
      <c r="L66"/>
      <c r="M66"/>
    </row>
    <row r="67" spans="12:13" x14ac:dyDescent="0.25">
      <c r="L67"/>
      <c r="M67"/>
    </row>
    <row r="68" spans="12:13" x14ac:dyDescent="0.25">
      <c r="L68"/>
      <c r="M68"/>
    </row>
    <row r="69" spans="12:13" x14ac:dyDescent="0.25">
      <c r="L69"/>
      <c r="M69"/>
    </row>
    <row r="70" spans="12:13" x14ac:dyDescent="0.25">
      <c r="L70"/>
      <c r="M70"/>
    </row>
    <row r="71" spans="12:13" x14ac:dyDescent="0.25">
      <c r="L71"/>
      <c r="M71"/>
    </row>
    <row r="72" spans="12:13" x14ac:dyDescent="0.25">
      <c r="L72"/>
      <c r="M72"/>
    </row>
    <row r="73" spans="12:13" x14ac:dyDescent="0.25">
      <c r="L73"/>
      <c r="M73"/>
    </row>
    <row r="74" spans="12:13" x14ac:dyDescent="0.25">
      <c r="L74"/>
      <c r="M74"/>
    </row>
    <row r="75" spans="12:13" x14ac:dyDescent="0.25">
      <c r="L75"/>
      <c r="M75"/>
    </row>
    <row r="76" spans="12:13" x14ac:dyDescent="0.25">
      <c r="L76"/>
      <c r="M76"/>
    </row>
    <row r="77" spans="12:13" x14ac:dyDescent="0.25">
      <c r="L77"/>
      <c r="M77"/>
    </row>
    <row r="78" spans="12:13" x14ac:dyDescent="0.25">
      <c r="L78"/>
      <c r="M78"/>
    </row>
    <row r="79" spans="12:13" x14ac:dyDescent="0.25">
      <c r="L79"/>
      <c r="M79"/>
    </row>
  </sheetData>
  <mergeCells count="3">
    <mergeCell ref="F4:G4"/>
    <mergeCell ref="F5:G5"/>
    <mergeCell ref="F6:G6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6"/>
  <sheetViews>
    <sheetView tabSelected="1" topLeftCell="A130" workbookViewId="0">
      <selection activeCell="G160" sqref="G160"/>
    </sheetView>
  </sheetViews>
  <sheetFormatPr baseColWidth="10" defaultRowHeight="15.75" x14ac:dyDescent="0.25"/>
  <cols>
    <col min="1" max="1" width="16.375" customWidth="1"/>
    <col min="2" max="2" width="23.5" customWidth="1"/>
    <col min="3" max="3" width="14.5" customWidth="1"/>
    <col min="4" max="4" width="16.375" customWidth="1"/>
    <col min="5" max="5" width="14.125" customWidth="1"/>
    <col min="6" max="6" width="15.25" customWidth="1"/>
    <col min="7" max="7" width="14.25" customWidth="1"/>
    <col min="8" max="8" width="19.625" customWidth="1"/>
    <col min="9" max="9" width="15.125" style="11" customWidth="1"/>
    <col min="10" max="10" width="18.375" customWidth="1"/>
    <col min="11" max="11" width="16.875" customWidth="1"/>
  </cols>
  <sheetData>
    <row r="1" spans="1:10" ht="16.5" thickBot="1" x14ac:dyDescent="0.3">
      <c r="A1" s="34" t="s">
        <v>4</v>
      </c>
      <c r="B1" s="34" t="s">
        <v>51</v>
      </c>
      <c r="C1" s="34" t="s">
        <v>50</v>
      </c>
      <c r="D1" s="34" t="s">
        <v>49</v>
      </c>
      <c r="E1" s="34" t="s">
        <v>48</v>
      </c>
      <c r="F1" s="34" t="s">
        <v>15</v>
      </c>
    </row>
    <row r="2" spans="1:10" x14ac:dyDescent="0.25">
      <c r="A2" s="17" t="s">
        <v>6</v>
      </c>
      <c r="B2" s="19">
        <v>44109</v>
      </c>
      <c r="C2" s="60">
        <v>10670.7008113352</v>
      </c>
      <c r="D2" s="60">
        <v>7.3940785516342603E-2</v>
      </c>
      <c r="E2" s="63">
        <f t="shared" ref="E2:E33" si="0">D2*C2</f>
        <v>788.99999999999909</v>
      </c>
      <c r="F2" s="64">
        <f>E2/1000</f>
        <v>0.78899999999999904</v>
      </c>
      <c r="I2"/>
    </row>
    <row r="3" spans="1:10" x14ac:dyDescent="0.25">
      <c r="A3" t="s">
        <v>7</v>
      </c>
      <c r="B3" s="13">
        <v>44109</v>
      </c>
      <c r="C3" s="61">
        <v>352.458806503961</v>
      </c>
      <c r="D3" s="61">
        <v>0.45111654770984699</v>
      </c>
      <c r="E3" s="65">
        <f t="shared" si="0"/>
        <v>158.99999999999986</v>
      </c>
      <c r="F3" s="66">
        <f t="shared" ref="F3:F66" si="1">E3/1000</f>
        <v>0.15899999999999986</v>
      </c>
      <c r="H3" s="92" t="s">
        <v>2</v>
      </c>
      <c r="I3" s="92"/>
    </row>
    <row r="4" spans="1:10" x14ac:dyDescent="0.25">
      <c r="A4" t="s">
        <v>8</v>
      </c>
      <c r="B4" s="13">
        <v>44109</v>
      </c>
      <c r="C4" s="61">
        <v>9.7191808554712697E-2</v>
      </c>
      <c r="D4" s="61">
        <v>123.467195213728</v>
      </c>
      <c r="E4" s="65">
        <f t="shared" si="0"/>
        <v>11.999999999999993</v>
      </c>
      <c r="F4" s="66">
        <f t="shared" si="1"/>
        <v>1.1999999999999993E-2</v>
      </c>
      <c r="H4" s="92" t="s">
        <v>3</v>
      </c>
      <c r="I4" s="92"/>
      <c r="J4" s="92"/>
    </row>
    <row r="5" spans="1:10" x14ac:dyDescent="0.25">
      <c r="A5" t="s">
        <v>9</v>
      </c>
      <c r="B5" s="13">
        <v>44109</v>
      </c>
      <c r="C5" s="61">
        <v>28.973667566735401</v>
      </c>
      <c r="D5" s="61">
        <v>0.58673966493346696</v>
      </c>
      <c r="E5" s="65">
        <f t="shared" si="0"/>
        <v>16.999999999999989</v>
      </c>
      <c r="F5" s="66">
        <f t="shared" si="1"/>
        <v>1.6999999999999991E-2</v>
      </c>
      <c r="I5"/>
    </row>
    <row r="6" spans="1:10" x14ac:dyDescent="0.25">
      <c r="A6" t="s">
        <v>10</v>
      </c>
      <c r="B6" s="13">
        <v>44109</v>
      </c>
      <c r="C6" s="61">
        <v>2.5225570784537101</v>
      </c>
      <c r="D6" s="61">
        <v>0</v>
      </c>
      <c r="E6" s="65">
        <f t="shared" si="0"/>
        <v>0</v>
      </c>
      <c r="F6" s="66">
        <f t="shared" si="1"/>
        <v>0</v>
      </c>
      <c r="I6"/>
    </row>
    <row r="7" spans="1:10" x14ac:dyDescent="0.25">
      <c r="A7" t="s">
        <v>11</v>
      </c>
      <c r="B7" s="13">
        <v>44109</v>
      </c>
      <c r="C7" s="61">
        <v>4.1767642306296597</v>
      </c>
      <c r="D7" s="61">
        <v>3.59129679621363</v>
      </c>
      <c r="E7" s="65">
        <f t="shared" si="0"/>
        <v>14.999999999999984</v>
      </c>
      <c r="F7" s="66">
        <f t="shared" si="1"/>
        <v>1.4999999999999984E-2</v>
      </c>
      <c r="I7"/>
    </row>
    <row r="8" spans="1:10" x14ac:dyDescent="0.25">
      <c r="A8" t="s">
        <v>12</v>
      </c>
      <c r="B8" s="13">
        <v>44109</v>
      </c>
      <c r="C8" s="61">
        <v>0.312718926421373</v>
      </c>
      <c r="D8" s="61">
        <v>3.1977597628758399</v>
      </c>
      <c r="E8" s="65">
        <f t="shared" si="0"/>
        <v>0.99999999999999689</v>
      </c>
      <c r="F8" s="66">
        <f t="shared" si="1"/>
        <v>9.9999999999999699E-4</v>
      </c>
      <c r="I8"/>
    </row>
    <row r="9" spans="1:10" x14ac:dyDescent="0.25">
      <c r="A9" t="s">
        <v>33</v>
      </c>
      <c r="B9" s="13">
        <v>44109</v>
      </c>
      <c r="C9" s="61">
        <v>1.8559641824416401E-2</v>
      </c>
      <c r="D9" s="61">
        <v>0</v>
      </c>
      <c r="E9" s="65">
        <f t="shared" si="0"/>
        <v>0</v>
      </c>
      <c r="F9" s="66">
        <f t="shared" si="1"/>
        <v>0</v>
      </c>
      <c r="I9"/>
    </row>
    <row r="10" spans="1:10" ht="16.5" thickBot="1" x14ac:dyDescent="0.3">
      <c r="A10" s="18" t="s">
        <v>14</v>
      </c>
      <c r="B10" s="20">
        <v>44109</v>
      </c>
      <c r="C10" s="62">
        <v>7.3040340274944299E-2</v>
      </c>
      <c r="D10" s="62">
        <v>82.146386194455204</v>
      </c>
      <c r="E10" s="67">
        <f t="shared" si="0"/>
        <v>5.9999999999999947</v>
      </c>
      <c r="F10" s="68">
        <f t="shared" si="1"/>
        <v>5.9999999999999949E-3</v>
      </c>
      <c r="G10" s="12"/>
      <c r="I10"/>
    </row>
    <row r="11" spans="1:10" ht="16.5" thickTop="1" x14ac:dyDescent="0.25">
      <c r="A11" s="17" t="s">
        <v>6</v>
      </c>
      <c r="B11" s="19">
        <v>44137</v>
      </c>
      <c r="C11" s="60">
        <v>13720.361465146199</v>
      </c>
      <c r="D11" s="60">
        <v>5.9400767397443301E-2</v>
      </c>
      <c r="E11" s="63">
        <f t="shared" si="0"/>
        <v>814.99999999999375</v>
      </c>
      <c r="F11" s="64">
        <f t="shared" si="1"/>
        <v>0.81499999999999373</v>
      </c>
      <c r="I11"/>
    </row>
    <row r="12" spans="1:10" x14ac:dyDescent="0.25">
      <c r="A12" t="s">
        <v>7</v>
      </c>
      <c r="B12" s="13">
        <v>44137</v>
      </c>
      <c r="C12" s="61">
        <v>394.936342049171</v>
      </c>
      <c r="D12" s="61">
        <v>0.36208366963148603</v>
      </c>
      <c r="E12" s="65">
        <f t="shared" si="0"/>
        <v>142.9999999999996</v>
      </c>
      <c r="F12" s="66">
        <f t="shared" si="1"/>
        <v>0.1429999999999996</v>
      </c>
      <c r="I12"/>
    </row>
    <row r="13" spans="1:10" x14ac:dyDescent="0.25">
      <c r="A13" t="s">
        <v>8</v>
      </c>
      <c r="B13" s="13">
        <v>44137</v>
      </c>
      <c r="C13" s="61">
        <v>9.7746989912677995E-2</v>
      </c>
      <c r="D13" s="61">
        <v>102.304940632273</v>
      </c>
      <c r="E13" s="65">
        <f t="shared" si="0"/>
        <v>9.9999999999999094</v>
      </c>
      <c r="F13" s="66">
        <f t="shared" si="1"/>
        <v>9.99999999999991E-3</v>
      </c>
      <c r="I13"/>
    </row>
    <row r="14" spans="1:10" x14ac:dyDescent="0.25">
      <c r="A14" t="s">
        <v>9</v>
      </c>
      <c r="B14" s="13">
        <v>44137</v>
      </c>
      <c r="C14" s="61">
        <v>28.383207088910599</v>
      </c>
      <c r="D14" s="61">
        <v>0.45801730436160198</v>
      </c>
      <c r="E14" s="65">
        <f t="shared" si="0"/>
        <v>12.999999999999945</v>
      </c>
      <c r="F14" s="66">
        <f t="shared" si="1"/>
        <v>1.2999999999999946E-2</v>
      </c>
      <c r="I14"/>
    </row>
    <row r="15" spans="1:10" x14ac:dyDescent="0.25">
      <c r="A15" t="s">
        <v>10</v>
      </c>
      <c r="B15" s="13">
        <v>44137</v>
      </c>
      <c r="C15" s="61">
        <v>1.6005724419747001</v>
      </c>
      <c r="D15" s="61">
        <v>0</v>
      </c>
      <c r="E15" s="65">
        <f t="shared" si="0"/>
        <v>0</v>
      </c>
      <c r="F15" s="66">
        <f t="shared" si="1"/>
        <v>0</v>
      </c>
      <c r="I15"/>
    </row>
    <row r="16" spans="1:10" x14ac:dyDescent="0.25">
      <c r="A16" t="s">
        <v>11</v>
      </c>
      <c r="B16" s="13">
        <v>44137</v>
      </c>
      <c r="C16" s="61">
        <v>4.2018859212030897</v>
      </c>
      <c r="D16" s="61">
        <v>2.85586049336725</v>
      </c>
      <c r="E16" s="65">
        <f t="shared" si="0"/>
        <v>11.999999999999957</v>
      </c>
      <c r="F16" s="66">
        <f t="shared" si="1"/>
        <v>1.1999999999999957E-2</v>
      </c>
      <c r="I16"/>
    </row>
    <row r="17" spans="1:9" x14ac:dyDescent="0.25">
      <c r="A17" t="s">
        <v>12</v>
      </c>
      <c r="B17" s="13">
        <v>44137</v>
      </c>
      <c r="C17" s="61">
        <v>0.25656048271432202</v>
      </c>
      <c r="D17" s="61">
        <v>3.8977163958390602</v>
      </c>
      <c r="E17" s="65">
        <f t="shared" si="0"/>
        <v>0.99999999999999678</v>
      </c>
      <c r="F17" s="66">
        <f t="shared" si="1"/>
        <v>9.9999999999999677E-4</v>
      </c>
      <c r="G17" s="10"/>
      <c r="I17"/>
    </row>
    <row r="18" spans="1:9" x14ac:dyDescent="0.25">
      <c r="A18" t="s">
        <v>33</v>
      </c>
      <c r="B18" s="13">
        <v>44137</v>
      </c>
      <c r="C18" s="61">
        <v>1.4106362426677401E-2</v>
      </c>
      <c r="D18" s="61">
        <v>0</v>
      </c>
      <c r="E18" s="65">
        <f t="shared" si="0"/>
        <v>0</v>
      </c>
      <c r="F18" s="66">
        <f t="shared" si="1"/>
        <v>0</v>
      </c>
      <c r="I18"/>
    </row>
    <row r="19" spans="1:9" ht="16.5" thickBot="1" x14ac:dyDescent="0.3">
      <c r="A19" s="18" t="s">
        <v>14</v>
      </c>
      <c r="B19" s="20">
        <v>44137</v>
      </c>
      <c r="C19" s="62">
        <v>7.8590279584443604E-2</v>
      </c>
      <c r="D19" s="62">
        <v>63.621099535949597</v>
      </c>
      <c r="E19" s="67">
        <f t="shared" si="0"/>
        <v>4.9999999999999938</v>
      </c>
      <c r="F19" s="68">
        <f t="shared" si="1"/>
        <v>4.999999999999994E-3</v>
      </c>
      <c r="G19" s="12"/>
      <c r="I19"/>
    </row>
    <row r="20" spans="1:9" ht="16.5" thickTop="1" x14ac:dyDescent="0.25">
      <c r="A20" s="17" t="s">
        <v>6</v>
      </c>
      <c r="B20" s="19">
        <v>44172</v>
      </c>
      <c r="C20" s="60">
        <v>19325.554118591001</v>
      </c>
      <c r="D20" s="60">
        <v>4.1654691765116998E-2</v>
      </c>
      <c r="E20" s="63">
        <f t="shared" si="0"/>
        <v>804.99999999999545</v>
      </c>
      <c r="F20" s="64">
        <f t="shared" si="1"/>
        <v>0.8049999999999955</v>
      </c>
      <c r="I20"/>
    </row>
    <row r="21" spans="1:9" x14ac:dyDescent="0.25">
      <c r="A21" t="s">
        <v>7</v>
      </c>
      <c r="B21" s="13">
        <v>44172</v>
      </c>
      <c r="C21" s="61">
        <v>601.96893492449101</v>
      </c>
      <c r="D21" s="61">
        <v>0.25582715496658798</v>
      </c>
      <c r="E21" s="65">
        <f t="shared" si="0"/>
        <v>153.99999999999969</v>
      </c>
      <c r="F21" s="66">
        <f t="shared" si="1"/>
        <v>0.15399999999999969</v>
      </c>
      <c r="I21"/>
    </row>
    <row r="22" spans="1:9" x14ac:dyDescent="0.25">
      <c r="A22" t="s">
        <v>8</v>
      </c>
      <c r="B22" s="13">
        <v>44172</v>
      </c>
      <c r="C22" s="61">
        <v>0.15864407111439499</v>
      </c>
      <c r="D22" s="61">
        <v>69.337605387522501</v>
      </c>
      <c r="E22" s="65">
        <f t="shared" si="0"/>
        <v>10.999999999999977</v>
      </c>
      <c r="F22" s="66">
        <f t="shared" si="1"/>
        <v>1.0999999999999977E-2</v>
      </c>
      <c r="I22"/>
    </row>
    <row r="23" spans="1:9" x14ac:dyDescent="0.25">
      <c r="A23" t="s">
        <v>9</v>
      </c>
      <c r="B23" s="13">
        <v>44172</v>
      </c>
      <c r="C23" s="61">
        <v>29.4862544050645</v>
      </c>
      <c r="D23" s="61">
        <v>0.33914107443508901</v>
      </c>
      <c r="E23" s="65">
        <f t="shared" si="0"/>
        <v>9.9999999999999503</v>
      </c>
      <c r="F23" s="66">
        <f t="shared" si="1"/>
        <v>9.9999999999999499E-3</v>
      </c>
      <c r="I23"/>
    </row>
    <row r="24" spans="1:9" x14ac:dyDescent="0.25">
      <c r="A24" t="s">
        <v>10</v>
      </c>
      <c r="B24" s="13">
        <v>44172</v>
      </c>
      <c r="C24" s="61">
        <v>1.8513015515003</v>
      </c>
      <c r="D24" s="61">
        <v>0</v>
      </c>
      <c r="E24" s="65">
        <f t="shared" si="0"/>
        <v>0</v>
      </c>
      <c r="F24" s="66">
        <f t="shared" si="1"/>
        <v>0</v>
      </c>
      <c r="I24"/>
    </row>
    <row r="25" spans="1:9" x14ac:dyDescent="0.25">
      <c r="A25" t="s">
        <v>11</v>
      </c>
      <c r="B25" s="13">
        <v>44172</v>
      </c>
      <c r="C25" s="61">
        <v>5.12769431883763</v>
      </c>
      <c r="D25" s="61">
        <v>2.14521368007239</v>
      </c>
      <c r="E25" s="65">
        <f t="shared" si="0"/>
        <v>10.999999999999959</v>
      </c>
      <c r="F25" s="66">
        <f t="shared" si="1"/>
        <v>1.0999999999999959E-2</v>
      </c>
      <c r="I25"/>
    </row>
    <row r="26" spans="1:9" x14ac:dyDescent="0.25">
      <c r="A26" t="s">
        <v>12</v>
      </c>
      <c r="B26" s="13">
        <v>44172</v>
      </c>
      <c r="C26" s="61">
        <v>0.33579581778701001</v>
      </c>
      <c r="D26" s="61">
        <v>2.97800016268899</v>
      </c>
      <c r="E26" s="65">
        <f t="shared" si="0"/>
        <v>0.99999999999999822</v>
      </c>
      <c r="F26" s="66">
        <f t="shared" si="1"/>
        <v>9.9999999999999829E-4</v>
      </c>
      <c r="I26"/>
    </row>
    <row r="27" spans="1:9" x14ac:dyDescent="0.25">
      <c r="A27" t="s">
        <v>33</v>
      </c>
      <c r="B27" s="13">
        <v>44172</v>
      </c>
      <c r="C27" s="61">
        <v>1.9544071026225501E-2</v>
      </c>
      <c r="D27" s="61">
        <v>0</v>
      </c>
      <c r="E27" s="65">
        <f t="shared" si="0"/>
        <v>0</v>
      </c>
      <c r="F27" s="66">
        <f t="shared" si="1"/>
        <v>0</v>
      </c>
      <c r="I27"/>
    </row>
    <row r="28" spans="1:9" ht="16.5" thickBot="1" x14ac:dyDescent="0.3">
      <c r="A28" s="18" t="s">
        <v>14</v>
      </c>
      <c r="B28" s="20">
        <v>44172</v>
      </c>
      <c r="C28" s="62">
        <v>0.17537637760151201</v>
      </c>
      <c r="D28" s="62">
        <v>51.318199880086603</v>
      </c>
      <c r="E28" s="67">
        <f t="shared" si="0"/>
        <v>8.9999999999999361</v>
      </c>
      <c r="F28" s="68">
        <f t="shared" si="1"/>
        <v>8.9999999999999369E-3</v>
      </c>
      <c r="G28" s="12"/>
      <c r="I28"/>
    </row>
    <row r="29" spans="1:9" ht="16.5" thickTop="1" x14ac:dyDescent="0.25">
      <c r="A29" s="17" t="s">
        <v>6</v>
      </c>
      <c r="B29" s="19">
        <v>44200</v>
      </c>
      <c r="C29" s="60">
        <v>33008.226203489197</v>
      </c>
      <c r="D29" s="60">
        <v>2.47211102762541E-2</v>
      </c>
      <c r="E29" s="63">
        <f t="shared" si="0"/>
        <v>815.9999999999967</v>
      </c>
      <c r="F29" s="64">
        <f t="shared" si="1"/>
        <v>0.81599999999999673</v>
      </c>
      <c r="I29"/>
    </row>
    <row r="30" spans="1:9" x14ac:dyDescent="0.25">
      <c r="A30" t="s">
        <v>7</v>
      </c>
      <c r="B30" s="13">
        <v>44200</v>
      </c>
      <c r="C30" s="61">
        <v>967.00059672884504</v>
      </c>
      <c r="D30" s="61">
        <v>0.15511882878606001</v>
      </c>
      <c r="E30" s="65">
        <f t="shared" si="0"/>
        <v>149.99999999999957</v>
      </c>
      <c r="F30" s="66">
        <f t="shared" si="1"/>
        <v>0.14999999999999958</v>
      </c>
      <c r="I30"/>
    </row>
    <row r="31" spans="1:9" x14ac:dyDescent="0.25">
      <c r="A31" t="s">
        <v>8</v>
      </c>
      <c r="B31" s="13">
        <v>44200</v>
      </c>
      <c r="C31" s="61">
        <v>0.20503724018152</v>
      </c>
      <c r="D31" s="61">
        <v>43.894465181214102</v>
      </c>
      <c r="E31" s="65">
        <f t="shared" si="0"/>
        <v>8.9999999999999627</v>
      </c>
      <c r="F31" s="66">
        <f t="shared" si="1"/>
        <v>8.9999999999999629E-3</v>
      </c>
      <c r="I31"/>
    </row>
    <row r="32" spans="1:9" x14ac:dyDescent="0.25">
      <c r="A32" t="s">
        <v>9</v>
      </c>
      <c r="B32" s="13">
        <v>44200</v>
      </c>
      <c r="C32" s="61">
        <v>41.073833461872802</v>
      </c>
      <c r="D32" s="61">
        <v>0.194771204090946</v>
      </c>
      <c r="E32" s="65">
        <f t="shared" si="0"/>
        <v>7.9999999999999547</v>
      </c>
      <c r="F32" s="66">
        <f t="shared" si="1"/>
        <v>7.9999999999999551E-3</v>
      </c>
      <c r="I32"/>
    </row>
    <row r="33" spans="1:9" x14ac:dyDescent="0.25">
      <c r="A33" t="s">
        <v>10</v>
      </c>
      <c r="B33" s="13">
        <v>44200</v>
      </c>
      <c r="C33" s="61">
        <v>2.1477079903537799</v>
      </c>
      <c r="D33" s="61">
        <v>0</v>
      </c>
      <c r="E33" s="65">
        <f t="shared" si="0"/>
        <v>0</v>
      </c>
      <c r="F33" s="66">
        <f t="shared" si="1"/>
        <v>0</v>
      </c>
      <c r="I33"/>
    </row>
    <row r="34" spans="1:9" x14ac:dyDescent="0.25">
      <c r="A34" t="s">
        <v>11</v>
      </c>
      <c r="B34" s="13">
        <v>44200</v>
      </c>
      <c r="C34" s="61">
        <v>10.279444566037499</v>
      </c>
      <c r="D34" s="61">
        <v>1.2646597699403801</v>
      </c>
      <c r="E34" s="65">
        <f t="shared" ref="E34:E65" si="2">D34*C34</f>
        <v>12.999999999999874</v>
      </c>
      <c r="F34" s="66">
        <f t="shared" si="1"/>
        <v>1.2999999999999875E-2</v>
      </c>
      <c r="I34"/>
    </row>
    <row r="35" spans="1:9" x14ac:dyDescent="0.25">
      <c r="A35" t="s">
        <v>12</v>
      </c>
      <c r="B35" s="13">
        <v>44200</v>
      </c>
      <c r="C35" s="61">
        <v>0.41730485841116999</v>
      </c>
      <c r="D35" s="61">
        <v>0</v>
      </c>
      <c r="E35" s="65">
        <f t="shared" si="2"/>
        <v>0</v>
      </c>
      <c r="F35" s="66">
        <f t="shared" si="1"/>
        <v>0</v>
      </c>
      <c r="I35"/>
    </row>
    <row r="36" spans="1:9" x14ac:dyDescent="0.25">
      <c r="A36" t="s">
        <v>33</v>
      </c>
      <c r="B36" s="13">
        <v>44200</v>
      </c>
      <c r="C36" s="61">
        <v>1.9955109576784601E-2</v>
      </c>
      <c r="D36" s="61">
        <v>0</v>
      </c>
      <c r="E36" s="65">
        <f t="shared" si="2"/>
        <v>0</v>
      </c>
      <c r="F36" s="66">
        <f t="shared" si="1"/>
        <v>0</v>
      </c>
      <c r="I36"/>
    </row>
    <row r="37" spans="1:9" ht="16.5" thickBot="1" x14ac:dyDescent="0.3">
      <c r="A37" s="18" t="s">
        <v>14</v>
      </c>
      <c r="B37" s="20">
        <v>44200</v>
      </c>
      <c r="C37" s="62">
        <v>0.13596750999625501</v>
      </c>
      <c r="D37" s="62">
        <v>29.418792769759101</v>
      </c>
      <c r="E37" s="67">
        <f t="shared" si="2"/>
        <v>3.9999999999999751</v>
      </c>
      <c r="F37" s="68">
        <f t="shared" si="1"/>
        <v>3.9999999999999749E-3</v>
      </c>
      <c r="G37" s="12"/>
      <c r="I37"/>
    </row>
    <row r="38" spans="1:9" ht="16.5" thickTop="1" x14ac:dyDescent="0.25">
      <c r="A38" s="17" t="s">
        <v>6</v>
      </c>
      <c r="B38" s="19">
        <v>44228</v>
      </c>
      <c r="C38" s="60">
        <v>33064.786767015001</v>
      </c>
      <c r="D38" s="60">
        <v>2.3045665026340301E-2</v>
      </c>
      <c r="E38" s="63">
        <f t="shared" si="2"/>
        <v>761.99999999999716</v>
      </c>
      <c r="F38" s="64">
        <f t="shared" si="1"/>
        <v>0.76199999999999712</v>
      </c>
      <c r="I38"/>
    </row>
    <row r="39" spans="1:9" x14ac:dyDescent="0.25">
      <c r="A39" t="s">
        <v>7</v>
      </c>
      <c r="B39" s="13">
        <v>44228</v>
      </c>
      <c r="C39" s="61">
        <v>1317.04743622917</v>
      </c>
      <c r="D39" s="61">
        <v>0.14122498163963901</v>
      </c>
      <c r="E39" s="65">
        <f t="shared" si="2"/>
        <v>185.99999999999815</v>
      </c>
      <c r="F39" s="66">
        <f t="shared" si="1"/>
        <v>0.18599999999999814</v>
      </c>
      <c r="I39"/>
    </row>
    <row r="40" spans="1:9" x14ac:dyDescent="0.25">
      <c r="A40" t="s">
        <v>8</v>
      </c>
      <c r="B40" s="13">
        <v>44228</v>
      </c>
      <c r="C40" s="61">
        <v>0.345673393424072</v>
      </c>
      <c r="D40" s="61">
        <v>40.500658327569901</v>
      </c>
      <c r="E40" s="65">
        <f t="shared" si="2"/>
        <v>13.999999999999988</v>
      </c>
      <c r="F40" s="66">
        <f t="shared" si="1"/>
        <v>1.3999999999999988E-2</v>
      </c>
      <c r="I40"/>
    </row>
    <row r="41" spans="1:9" x14ac:dyDescent="0.25">
      <c r="A41" t="s">
        <v>9</v>
      </c>
      <c r="B41" s="13">
        <v>44228</v>
      </c>
      <c r="C41" s="61">
        <v>44.248361111646901</v>
      </c>
      <c r="D41" s="61">
        <v>0.18079765665929401</v>
      </c>
      <c r="E41" s="65">
        <f t="shared" si="2"/>
        <v>7.9999999999999938</v>
      </c>
      <c r="F41" s="66">
        <f t="shared" si="1"/>
        <v>7.9999999999999932E-3</v>
      </c>
      <c r="I41"/>
    </row>
    <row r="42" spans="1:9" x14ac:dyDescent="0.25">
      <c r="A42" t="s">
        <v>10</v>
      </c>
      <c r="B42" s="13">
        <v>44228</v>
      </c>
      <c r="C42" s="61">
        <v>4.2639685888430403</v>
      </c>
      <c r="D42" s="61">
        <v>0.23452330362295901</v>
      </c>
      <c r="E42" s="65">
        <f t="shared" si="2"/>
        <v>0.99999999999999645</v>
      </c>
      <c r="F42" s="66">
        <f t="shared" si="1"/>
        <v>9.9999999999999655E-4</v>
      </c>
      <c r="I42"/>
    </row>
    <row r="43" spans="1:9" x14ac:dyDescent="0.25">
      <c r="A43" t="s">
        <v>11</v>
      </c>
      <c r="B43" s="13">
        <v>44228</v>
      </c>
      <c r="C43" s="61">
        <v>16.143454798979299</v>
      </c>
      <c r="D43" s="61">
        <v>1.1769475763763499</v>
      </c>
      <c r="E43" s="65">
        <f t="shared" si="2"/>
        <v>18.99999999999984</v>
      </c>
      <c r="F43" s="66">
        <f t="shared" si="1"/>
        <v>1.899999999999984E-2</v>
      </c>
      <c r="I43"/>
    </row>
    <row r="44" spans="1:9" x14ac:dyDescent="0.25">
      <c r="A44" t="s">
        <v>12</v>
      </c>
      <c r="B44" s="13">
        <v>44228</v>
      </c>
      <c r="C44" s="61">
        <v>0.64814248120737294</v>
      </c>
      <c r="D44" s="61">
        <v>1.54287063260716</v>
      </c>
      <c r="E44" s="65">
        <f t="shared" si="2"/>
        <v>0.99999999999999378</v>
      </c>
      <c r="F44" s="66">
        <f t="shared" si="1"/>
        <v>9.9999999999999373E-4</v>
      </c>
      <c r="I44"/>
    </row>
    <row r="45" spans="1:9" x14ac:dyDescent="0.25">
      <c r="A45" t="s">
        <v>33</v>
      </c>
      <c r="B45" s="13">
        <v>44228</v>
      </c>
      <c r="C45" s="61">
        <v>3.81925584980468E-2</v>
      </c>
      <c r="D45" s="61">
        <v>0</v>
      </c>
      <c r="E45" s="65">
        <f t="shared" si="2"/>
        <v>0</v>
      </c>
      <c r="F45" s="66">
        <f t="shared" si="1"/>
        <v>0</v>
      </c>
      <c r="I45"/>
    </row>
    <row r="46" spans="1:9" ht="16.5" thickBot="1" x14ac:dyDescent="0.3">
      <c r="A46" s="18" t="s">
        <v>14</v>
      </c>
      <c r="B46" s="20">
        <v>44228</v>
      </c>
      <c r="C46" s="62">
        <v>0.30555209871602801</v>
      </c>
      <c r="D46" s="62">
        <v>26.1821143877495</v>
      </c>
      <c r="E46" s="67">
        <f t="shared" si="2"/>
        <v>7.9999999999999725</v>
      </c>
      <c r="F46" s="68">
        <f t="shared" si="1"/>
        <v>7.9999999999999724E-3</v>
      </c>
      <c r="G46" s="12"/>
      <c r="I46"/>
    </row>
    <row r="47" spans="1:9" ht="16.5" thickTop="1" x14ac:dyDescent="0.25">
      <c r="A47" s="17" t="s">
        <v>6</v>
      </c>
      <c r="B47" s="19">
        <v>44256</v>
      </c>
      <c r="C47" s="60">
        <v>44970.1634599467</v>
      </c>
      <c r="D47" s="60">
        <v>1.65887767044572E-2</v>
      </c>
      <c r="E47" s="63">
        <f t="shared" si="2"/>
        <v>745.99999999999625</v>
      </c>
      <c r="F47" s="64">
        <f t="shared" si="1"/>
        <v>0.74599999999999622</v>
      </c>
      <c r="I47"/>
    </row>
    <row r="48" spans="1:9" x14ac:dyDescent="0.25">
      <c r="A48" t="s">
        <v>7</v>
      </c>
      <c r="B48" s="13">
        <v>44256</v>
      </c>
      <c r="C48" s="61">
        <v>1416.6615528375601</v>
      </c>
      <c r="D48" s="61">
        <v>0.102353310647533</v>
      </c>
      <c r="E48" s="65">
        <f t="shared" si="2"/>
        <v>144.99999999999926</v>
      </c>
      <c r="F48" s="66">
        <f t="shared" si="1"/>
        <v>0.14499999999999927</v>
      </c>
      <c r="I48"/>
    </row>
    <row r="49" spans="1:9" x14ac:dyDescent="0.25">
      <c r="A49" t="s">
        <v>8</v>
      </c>
      <c r="B49" s="13">
        <v>44256</v>
      </c>
      <c r="C49" s="61">
        <v>1.30321979365125</v>
      </c>
      <c r="D49" s="61">
        <v>28.391220099823901</v>
      </c>
      <c r="E49" s="65">
        <f t="shared" si="2"/>
        <v>36.999999999999723</v>
      </c>
      <c r="F49" s="66">
        <f t="shared" si="1"/>
        <v>3.6999999999999721E-2</v>
      </c>
      <c r="I49"/>
    </row>
    <row r="50" spans="1:9" x14ac:dyDescent="0.25">
      <c r="A50" t="s">
        <v>9</v>
      </c>
      <c r="B50" s="13">
        <v>44256</v>
      </c>
      <c r="C50" s="61">
        <v>209.77555609771099</v>
      </c>
      <c r="D50" s="61">
        <v>0.138242989504897</v>
      </c>
      <c r="E50" s="65">
        <f t="shared" si="2"/>
        <v>28.99999999999979</v>
      </c>
      <c r="F50" s="66">
        <f t="shared" si="1"/>
        <v>2.899999999999979E-2</v>
      </c>
      <c r="I50"/>
    </row>
    <row r="51" spans="1:9" x14ac:dyDescent="0.25">
      <c r="A51" t="s">
        <v>10</v>
      </c>
      <c r="B51" s="13">
        <v>44256</v>
      </c>
      <c r="C51" s="61">
        <v>13.030769065831301</v>
      </c>
      <c r="D51" s="61">
        <v>0.23022432404749199</v>
      </c>
      <c r="E51" s="65">
        <f t="shared" si="2"/>
        <v>2.99999999999998</v>
      </c>
      <c r="F51" s="66">
        <f t="shared" si="1"/>
        <v>2.9999999999999801E-3</v>
      </c>
      <c r="I51"/>
    </row>
    <row r="52" spans="1:9" x14ac:dyDescent="0.25">
      <c r="A52" t="s">
        <v>11</v>
      </c>
      <c r="B52" s="13">
        <v>44256</v>
      </c>
      <c r="C52" s="61">
        <v>33.4531633227976</v>
      </c>
      <c r="D52" s="61">
        <v>0.86688364027556897</v>
      </c>
      <c r="E52" s="65">
        <f t="shared" si="2"/>
        <v>28.999999999999932</v>
      </c>
      <c r="F52" s="66">
        <f t="shared" si="1"/>
        <v>2.8999999999999932E-2</v>
      </c>
      <c r="I52"/>
    </row>
    <row r="53" spans="1:9" x14ac:dyDescent="0.25">
      <c r="A53" t="s">
        <v>12</v>
      </c>
      <c r="B53" s="13">
        <v>44256</v>
      </c>
      <c r="C53" s="61">
        <v>1.0200859950868799</v>
      </c>
      <c r="D53" s="61">
        <v>0.98030950803792305</v>
      </c>
      <c r="E53" s="65">
        <f t="shared" si="2"/>
        <v>0.99999999999999445</v>
      </c>
      <c r="F53" s="66">
        <f t="shared" si="1"/>
        <v>9.9999999999999438E-4</v>
      </c>
      <c r="I53"/>
    </row>
    <row r="54" spans="1:9" x14ac:dyDescent="0.25">
      <c r="A54" t="s">
        <v>33</v>
      </c>
      <c r="B54" s="13">
        <v>44256</v>
      </c>
      <c r="C54" s="61">
        <v>0.224491807434024</v>
      </c>
      <c r="D54" s="61">
        <v>4.45450554044778</v>
      </c>
      <c r="E54" s="65">
        <f t="shared" si="2"/>
        <v>0.999999999999996</v>
      </c>
      <c r="F54" s="66">
        <f t="shared" si="1"/>
        <v>9.999999999999959E-4</v>
      </c>
      <c r="I54"/>
    </row>
    <row r="55" spans="1:9" ht="16.5" thickBot="1" x14ac:dyDescent="0.3">
      <c r="A55" s="18" t="s">
        <v>14</v>
      </c>
      <c r="B55" s="20">
        <v>44256</v>
      </c>
      <c r="C55" s="62">
        <v>0.40548614448892101</v>
      </c>
      <c r="D55" s="62">
        <v>19.729404096120899</v>
      </c>
      <c r="E55" s="67">
        <f t="shared" si="2"/>
        <v>7.9999999999999885</v>
      </c>
      <c r="F55" s="68">
        <f t="shared" si="1"/>
        <v>7.999999999999988E-3</v>
      </c>
      <c r="G55" s="12"/>
      <c r="I55"/>
    </row>
    <row r="56" spans="1:9" ht="16.5" thickTop="1" x14ac:dyDescent="0.25">
      <c r="A56" s="17" t="s">
        <v>6</v>
      </c>
      <c r="B56" s="19">
        <v>44291</v>
      </c>
      <c r="C56" s="60">
        <v>58228.802623466101</v>
      </c>
      <c r="D56" s="60">
        <v>1.25882719028229E-2</v>
      </c>
      <c r="E56" s="63">
        <f t="shared" si="2"/>
        <v>732.99999999999864</v>
      </c>
      <c r="F56" s="64">
        <f t="shared" si="1"/>
        <v>0.73299999999999865</v>
      </c>
      <c r="I56"/>
    </row>
    <row r="57" spans="1:9" x14ac:dyDescent="0.25">
      <c r="A57" t="s">
        <v>7</v>
      </c>
      <c r="B57" s="13">
        <v>44291</v>
      </c>
      <c r="C57" s="61">
        <v>2077.7552124223998</v>
      </c>
      <c r="D57" s="61">
        <v>7.7968761205092996E-2</v>
      </c>
      <c r="E57" s="65">
        <f t="shared" si="2"/>
        <v>161.99999999999937</v>
      </c>
      <c r="F57" s="66">
        <f t="shared" si="1"/>
        <v>0.16199999999999937</v>
      </c>
      <c r="I57"/>
    </row>
    <row r="58" spans="1:9" x14ac:dyDescent="0.25">
      <c r="A58" t="s">
        <v>8</v>
      </c>
      <c r="B58" s="13">
        <v>44291</v>
      </c>
      <c r="C58" s="61">
        <v>1.1834195167997099</v>
      </c>
      <c r="D58" s="61">
        <v>21.970230869870299</v>
      </c>
      <c r="E58" s="65">
        <f t="shared" si="2"/>
        <v>25.999999999999979</v>
      </c>
      <c r="F58" s="66">
        <f t="shared" si="1"/>
        <v>2.5999999999999978E-2</v>
      </c>
      <c r="I58"/>
    </row>
    <row r="59" spans="1:9" x14ac:dyDescent="0.25">
      <c r="A59" t="s">
        <v>9</v>
      </c>
      <c r="B59" s="13">
        <v>44291</v>
      </c>
      <c r="C59" s="61">
        <v>349.04540444084301</v>
      </c>
      <c r="D59" s="61">
        <v>0.103138444288274</v>
      </c>
      <c r="E59" s="65">
        <f t="shared" si="2"/>
        <v>35.99999999999995</v>
      </c>
      <c r="F59" s="66">
        <f t="shared" si="1"/>
        <v>3.5999999999999949E-2</v>
      </c>
      <c r="I59"/>
    </row>
    <row r="60" spans="1:9" x14ac:dyDescent="0.25">
      <c r="A60" t="s">
        <v>10</v>
      </c>
      <c r="B60" s="13">
        <v>44291</v>
      </c>
      <c r="C60" s="61">
        <v>24.022829115603201</v>
      </c>
      <c r="D60" s="61">
        <v>0.16650828179941199</v>
      </c>
      <c r="E60" s="65">
        <f t="shared" si="2"/>
        <v>3.9999999999999769</v>
      </c>
      <c r="F60" s="66">
        <f t="shared" si="1"/>
        <v>3.9999999999999767E-3</v>
      </c>
      <c r="I60"/>
    </row>
    <row r="61" spans="1:9" x14ac:dyDescent="0.25">
      <c r="A61" t="s">
        <v>11</v>
      </c>
      <c r="B61" s="13">
        <v>44291</v>
      </c>
      <c r="C61" s="61">
        <v>44.2399189045816</v>
      </c>
      <c r="D61" s="61">
        <v>0.65551657231895699</v>
      </c>
      <c r="E61" s="65">
        <f t="shared" si="2"/>
        <v>28.999999999999957</v>
      </c>
      <c r="F61" s="66">
        <f t="shared" si="1"/>
        <v>2.8999999999999956E-2</v>
      </c>
      <c r="I61"/>
    </row>
    <row r="62" spans="1:9" x14ac:dyDescent="0.25">
      <c r="A62" t="s">
        <v>12</v>
      </c>
      <c r="B62" s="13">
        <v>44291</v>
      </c>
      <c r="C62" s="61">
        <v>1.30970457611132</v>
      </c>
      <c r="D62" s="61">
        <v>1.5270619317359699</v>
      </c>
      <c r="E62" s="65">
        <f t="shared" si="2"/>
        <v>1.999999999999992</v>
      </c>
      <c r="F62" s="66">
        <f t="shared" si="1"/>
        <v>1.9999999999999918E-3</v>
      </c>
      <c r="I62"/>
    </row>
    <row r="63" spans="1:9" x14ac:dyDescent="0.25">
      <c r="A63" t="s">
        <v>33</v>
      </c>
      <c r="B63" s="13">
        <v>44291</v>
      </c>
      <c r="C63" s="61">
        <v>0.36173824574478602</v>
      </c>
      <c r="D63" s="61">
        <v>2.7644298377714698</v>
      </c>
      <c r="E63" s="65">
        <f t="shared" si="2"/>
        <v>0.99999999999999489</v>
      </c>
      <c r="F63" s="66">
        <f t="shared" si="1"/>
        <v>9.9999999999999482E-4</v>
      </c>
      <c r="I63"/>
    </row>
    <row r="64" spans="1:9" ht="16.5" thickBot="1" x14ac:dyDescent="0.3">
      <c r="A64" s="18" t="s">
        <v>14</v>
      </c>
      <c r="B64" s="20">
        <v>44291</v>
      </c>
      <c r="C64" s="62">
        <v>0.43064892656958997</v>
      </c>
      <c r="D64" s="62">
        <v>16.2545395288912</v>
      </c>
      <c r="E64" s="67">
        <f t="shared" si="2"/>
        <v>6.9999999999999645</v>
      </c>
      <c r="F64" s="68">
        <f t="shared" si="1"/>
        <v>6.9999999999999646E-3</v>
      </c>
      <c r="G64" s="12"/>
      <c r="I64"/>
    </row>
    <row r="65" spans="1:9" ht="16.5" thickTop="1" x14ac:dyDescent="0.25">
      <c r="A65" s="17" t="s">
        <v>6</v>
      </c>
      <c r="B65" s="19">
        <v>44319</v>
      </c>
      <c r="C65" s="60">
        <v>56600.745287384299</v>
      </c>
      <c r="D65" s="60">
        <v>1.16076210068286E-2</v>
      </c>
      <c r="E65" s="63">
        <f t="shared" si="2"/>
        <v>656.99999999999693</v>
      </c>
      <c r="F65" s="64">
        <f t="shared" si="1"/>
        <v>0.65699999999999692</v>
      </c>
      <c r="I65"/>
    </row>
    <row r="66" spans="1:9" x14ac:dyDescent="0.25">
      <c r="A66" t="s">
        <v>7</v>
      </c>
      <c r="B66" s="13">
        <v>44319</v>
      </c>
      <c r="C66" s="61">
        <v>2953.2973480804699</v>
      </c>
      <c r="D66" s="61">
        <v>7.2122774951340896E-2</v>
      </c>
      <c r="E66" s="65">
        <f t="shared" ref="E66:E97" si="3">D66*C66</f>
        <v>212.9999999999996</v>
      </c>
      <c r="F66" s="66">
        <f t="shared" si="1"/>
        <v>0.21299999999999961</v>
      </c>
      <c r="I66"/>
    </row>
    <row r="67" spans="1:9" x14ac:dyDescent="0.25">
      <c r="A67" t="s">
        <v>8</v>
      </c>
      <c r="B67" s="13">
        <v>44319</v>
      </c>
      <c r="C67" s="61">
        <v>1.3280888220098801</v>
      </c>
      <c r="D67" s="61">
        <v>19.577003863832299</v>
      </c>
      <c r="E67" s="65">
        <f t="shared" si="3"/>
        <v>25.999999999999911</v>
      </c>
      <c r="F67" s="66">
        <f t="shared" ref="F67:F100" si="4">E67/1000</f>
        <v>2.5999999999999912E-2</v>
      </c>
      <c r="I67"/>
    </row>
    <row r="68" spans="1:9" x14ac:dyDescent="0.25">
      <c r="A68" t="s">
        <v>9</v>
      </c>
      <c r="B68" s="13">
        <v>44319</v>
      </c>
      <c r="C68" s="61">
        <v>622.58776659826594</v>
      </c>
      <c r="D68" s="61">
        <v>9.6371954636744195E-2</v>
      </c>
      <c r="E68" s="65">
        <f t="shared" si="3"/>
        <v>59.999999999999972</v>
      </c>
      <c r="F68" s="66">
        <f t="shared" si="4"/>
        <v>5.999999999999997E-2</v>
      </c>
      <c r="I68"/>
    </row>
    <row r="69" spans="1:9" x14ac:dyDescent="0.25">
      <c r="A69" t="s">
        <v>10</v>
      </c>
      <c r="B69" s="13">
        <v>44319</v>
      </c>
      <c r="C69" s="61">
        <v>46.934528546491499</v>
      </c>
      <c r="D69" s="61">
        <v>0.17045020473733899</v>
      </c>
      <c r="E69" s="65">
        <f t="shared" si="3"/>
        <v>7.9999999999999574</v>
      </c>
      <c r="F69" s="66">
        <f t="shared" si="4"/>
        <v>7.9999999999999568E-3</v>
      </c>
      <c r="I69"/>
    </row>
    <row r="70" spans="1:9" x14ac:dyDescent="0.25">
      <c r="A70" t="s">
        <v>11</v>
      </c>
      <c r="B70" s="13">
        <v>44319</v>
      </c>
      <c r="C70" s="61">
        <v>36.628562772249403</v>
      </c>
      <c r="D70" s="61">
        <v>0.60062416690473197</v>
      </c>
      <c r="E70" s="65">
        <f t="shared" si="3"/>
        <v>21.999999999999979</v>
      </c>
      <c r="F70" s="66">
        <f t="shared" si="4"/>
        <v>2.1999999999999978E-2</v>
      </c>
      <c r="I70"/>
    </row>
    <row r="71" spans="1:9" x14ac:dyDescent="0.25">
      <c r="A71" t="s">
        <v>12</v>
      </c>
      <c r="B71" s="13">
        <v>44319</v>
      </c>
      <c r="C71" s="61">
        <v>1.38472707508451</v>
      </c>
      <c r="D71" s="61">
        <v>2.1664919058630301</v>
      </c>
      <c r="E71" s="65">
        <f t="shared" si="3"/>
        <v>2.9999999999999791</v>
      </c>
      <c r="F71" s="66">
        <f t="shared" si="4"/>
        <v>2.9999999999999792E-3</v>
      </c>
      <c r="I71"/>
    </row>
    <row r="72" spans="1:9" x14ac:dyDescent="0.25">
      <c r="A72" t="s">
        <v>33</v>
      </c>
      <c r="B72" s="13">
        <v>44319</v>
      </c>
      <c r="C72" s="61">
        <v>0.81856511487016403</v>
      </c>
      <c r="D72" s="61">
        <v>3.66494973399378</v>
      </c>
      <c r="E72" s="65">
        <f t="shared" si="3"/>
        <v>2.9999999999999956</v>
      </c>
      <c r="F72" s="66">
        <f t="shared" si="4"/>
        <v>2.9999999999999957E-3</v>
      </c>
      <c r="I72"/>
    </row>
    <row r="73" spans="1:9" ht="16.5" thickBot="1" x14ac:dyDescent="0.3">
      <c r="A73" s="18" t="s">
        <v>14</v>
      </c>
      <c r="B73" s="20">
        <v>44319</v>
      </c>
      <c r="C73" s="62">
        <v>0.55738707086998796</v>
      </c>
      <c r="D73" s="62">
        <v>14.3526831139325</v>
      </c>
      <c r="E73" s="67">
        <f t="shared" si="3"/>
        <v>7.9999999999999734</v>
      </c>
      <c r="F73" s="68">
        <f t="shared" si="4"/>
        <v>7.9999999999999741E-3</v>
      </c>
      <c r="G73" s="12"/>
      <c r="I73"/>
    </row>
    <row r="74" spans="1:9" ht="16.5" thickTop="1" x14ac:dyDescent="0.25">
      <c r="A74" s="17" t="s">
        <v>6</v>
      </c>
      <c r="B74" s="19">
        <v>44354</v>
      </c>
      <c r="C74" s="60">
        <v>35834.474474404196</v>
      </c>
      <c r="D74" s="60">
        <v>1.6185531070485801E-2</v>
      </c>
      <c r="E74" s="63">
        <f t="shared" si="3"/>
        <v>579.99999999999943</v>
      </c>
      <c r="F74" s="64">
        <f t="shared" si="4"/>
        <v>0.5799999999999994</v>
      </c>
      <c r="I74"/>
    </row>
    <row r="75" spans="1:9" x14ac:dyDescent="0.25">
      <c r="A75" t="s">
        <v>7</v>
      </c>
      <c r="B75" s="13">
        <v>44354</v>
      </c>
      <c r="C75" s="61">
        <v>2711.54793901116</v>
      </c>
      <c r="D75" s="61">
        <v>0.100311706124285</v>
      </c>
      <c r="E75" s="65">
        <f t="shared" si="3"/>
        <v>271.99999999999812</v>
      </c>
      <c r="F75" s="66">
        <f t="shared" si="4"/>
        <v>0.27199999999999813</v>
      </c>
      <c r="I75"/>
    </row>
    <row r="76" spans="1:9" x14ac:dyDescent="0.25">
      <c r="A76" t="s">
        <v>8</v>
      </c>
      <c r="B76" s="13">
        <v>44354</v>
      </c>
      <c r="C76" s="61">
        <v>1.6806272700500899</v>
      </c>
      <c r="D76" s="61">
        <v>27.370732832764698</v>
      </c>
      <c r="E76" s="65">
        <f t="shared" si="3"/>
        <v>45.999999999999702</v>
      </c>
      <c r="F76" s="66">
        <f t="shared" si="4"/>
        <v>4.5999999999999701E-2</v>
      </c>
      <c r="I76"/>
    </row>
    <row r="77" spans="1:9" x14ac:dyDescent="0.25">
      <c r="A77" t="s">
        <v>9</v>
      </c>
      <c r="B77" s="13">
        <v>44354</v>
      </c>
      <c r="C77" s="61">
        <v>392.02650124061603</v>
      </c>
      <c r="D77" s="61">
        <v>0.13264409379325001</v>
      </c>
      <c r="E77" s="65">
        <f t="shared" si="3"/>
        <v>51.999999999999915</v>
      </c>
      <c r="F77" s="66">
        <f t="shared" si="4"/>
        <v>5.1999999999999914E-2</v>
      </c>
      <c r="I77"/>
    </row>
    <row r="78" spans="1:9" x14ac:dyDescent="0.25">
      <c r="A78" t="s">
        <v>10</v>
      </c>
      <c r="B78" s="13">
        <v>44354</v>
      </c>
      <c r="C78" s="61">
        <v>42.259887052848399</v>
      </c>
      <c r="D78" s="61">
        <v>0.23663101577849499</v>
      </c>
      <c r="E78" s="65">
        <f t="shared" si="3"/>
        <v>9.9999999999999858</v>
      </c>
      <c r="F78" s="66">
        <f t="shared" si="4"/>
        <v>9.9999999999999863E-3</v>
      </c>
      <c r="I78"/>
    </row>
    <row r="79" spans="1:9" x14ac:dyDescent="0.25">
      <c r="A79" t="s">
        <v>11</v>
      </c>
      <c r="B79" s="13">
        <v>44354</v>
      </c>
      <c r="C79" s="61">
        <v>24.145890051847399</v>
      </c>
      <c r="D79" s="61">
        <v>0.86971322883139102</v>
      </c>
      <c r="E79" s="65">
        <f t="shared" si="3"/>
        <v>20.999999999999964</v>
      </c>
      <c r="F79" s="66">
        <f t="shared" si="4"/>
        <v>2.0999999999999963E-2</v>
      </c>
      <c r="I79"/>
    </row>
    <row r="80" spans="1:9" x14ac:dyDescent="0.25">
      <c r="A80" t="s">
        <v>12</v>
      </c>
      <c r="B80" s="13">
        <v>44354</v>
      </c>
      <c r="C80" s="61">
        <v>1.0243761519575501</v>
      </c>
      <c r="D80" s="61">
        <v>2.92861171579119</v>
      </c>
      <c r="E80" s="65">
        <f t="shared" si="3"/>
        <v>2.9999999999999774</v>
      </c>
      <c r="F80" s="66">
        <f t="shared" si="4"/>
        <v>2.9999999999999775E-3</v>
      </c>
      <c r="I80"/>
    </row>
    <row r="81" spans="1:9" x14ac:dyDescent="0.25">
      <c r="A81" t="s">
        <v>33</v>
      </c>
      <c r="B81" s="13">
        <v>44354</v>
      </c>
      <c r="C81" s="61">
        <v>1.57913499192768</v>
      </c>
      <c r="D81" s="61">
        <v>5.6993227596163196</v>
      </c>
      <c r="E81" s="65">
        <f t="shared" si="3"/>
        <v>8.9999999999999591</v>
      </c>
      <c r="F81" s="66">
        <f t="shared" si="4"/>
        <v>8.9999999999999594E-3</v>
      </c>
      <c r="I81"/>
    </row>
    <row r="82" spans="1:9" ht="16.5" thickBot="1" x14ac:dyDescent="0.3">
      <c r="A82" s="18" t="s">
        <v>14</v>
      </c>
      <c r="B82" s="20">
        <v>44354</v>
      </c>
      <c r="C82" s="62">
        <v>0.38245883690196403</v>
      </c>
      <c r="D82" s="62">
        <v>20.917283712941401</v>
      </c>
      <c r="E82" s="67">
        <f t="shared" si="3"/>
        <v>7.9999999999999636</v>
      </c>
      <c r="F82" s="68">
        <f t="shared" si="4"/>
        <v>7.9999999999999637E-3</v>
      </c>
      <c r="G82" s="12"/>
      <c r="I82"/>
    </row>
    <row r="83" spans="1:9" ht="16.5" thickTop="1" x14ac:dyDescent="0.25">
      <c r="A83" s="17" t="s">
        <v>6</v>
      </c>
      <c r="B83" s="19">
        <v>44382</v>
      </c>
      <c r="C83" s="60">
        <v>35394.213074080901</v>
      </c>
      <c r="D83" s="60">
        <v>1.7488734633099998E-2</v>
      </c>
      <c r="E83" s="63">
        <f t="shared" si="3"/>
        <v>618.99999999999943</v>
      </c>
      <c r="F83" s="64">
        <f t="shared" si="4"/>
        <v>0.61899999999999944</v>
      </c>
      <c r="I83"/>
    </row>
    <row r="84" spans="1:9" x14ac:dyDescent="0.25">
      <c r="A84" t="s">
        <v>7</v>
      </c>
      <c r="B84" s="13">
        <v>44382</v>
      </c>
      <c r="C84" s="61">
        <v>2329.0047509988199</v>
      </c>
      <c r="D84" s="61">
        <v>0.108630091841374</v>
      </c>
      <c r="E84" s="65">
        <f t="shared" si="3"/>
        <v>252.99999999999818</v>
      </c>
      <c r="F84" s="66">
        <f t="shared" si="4"/>
        <v>0.25299999999999817</v>
      </c>
      <c r="I84"/>
    </row>
    <row r="85" spans="1:9" x14ac:dyDescent="0.25">
      <c r="A85" t="s">
        <v>8</v>
      </c>
      <c r="B85" s="13">
        <v>44382</v>
      </c>
      <c r="C85" s="61">
        <v>1.4566865447656201</v>
      </c>
      <c r="D85" s="61">
        <v>30.205537463160599</v>
      </c>
      <c r="E85" s="65">
        <f t="shared" si="3"/>
        <v>43.999999999999908</v>
      </c>
      <c r="F85" s="66">
        <f t="shared" si="4"/>
        <v>4.3999999999999907E-2</v>
      </c>
      <c r="I85"/>
    </row>
    <row r="86" spans="1:9" x14ac:dyDescent="0.25">
      <c r="A86" t="s">
        <v>9</v>
      </c>
      <c r="B86" s="13">
        <v>44382</v>
      </c>
      <c r="C86" s="61">
        <v>308.258716179788</v>
      </c>
      <c r="D86" s="61">
        <v>0.145981273644681</v>
      </c>
      <c r="E86" s="65">
        <f t="shared" si="3"/>
        <v>44.999999999999687</v>
      </c>
      <c r="F86" s="66">
        <f t="shared" si="4"/>
        <v>4.4999999999999686E-2</v>
      </c>
      <c r="I86"/>
    </row>
    <row r="87" spans="1:9" x14ac:dyDescent="0.25">
      <c r="A87" t="s">
        <v>10</v>
      </c>
      <c r="B87" s="13">
        <v>44382</v>
      </c>
      <c r="C87" s="61">
        <v>34.448848754944699</v>
      </c>
      <c r="D87" s="61">
        <v>0.26125691642186299</v>
      </c>
      <c r="E87" s="65">
        <f t="shared" si="3"/>
        <v>8.9999999999999858</v>
      </c>
      <c r="F87" s="66">
        <f t="shared" si="4"/>
        <v>8.9999999999999854E-3</v>
      </c>
      <c r="I87"/>
    </row>
    <row r="88" spans="1:9" x14ac:dyDescent="0.25">
      <c r="A88" t="s">
        <v>11</v>
      </c>
      <c r="B88" s="13">
        <v>44382</v>
      </c>
      <c r="C88" s="61">
        <v>16.029758819607299</v>
      </c>
      <c r="D88" s="61">
        <v>0.93575955626058605</v>
      </c>
      <c r="E88" s="65">
        <f t="shared" si="3"/>
        <v>14.999999999999941</v>
      </c>
      <c r="F88" s="66">
        <f t="shared" si="4"/>
        <v>1.4999999999999942E-2</v>
      </c>
      <c r="I88"/>
    </row>
    <row r="89" spans="1:9" x14ac:dyDescent="0.25">
      <c r="A89" t="s">
        <v>12</v>
      </c>
      <c r="B89" s="13">
        <v>44382</v>
      </c>
      <c r="C89" s="61">
        <v>0.88334132359153505</v>
      </c>
      <c r="D89" s="61">
        <v>3.3961956945503702</v>
      </c>
      <c r="E89" s="65">
        <f t="shared" si="3"/>
        <v>2.9999999999999969</v>
      </c>
      <c r="F89" s="66">
        <f t="shared" si="4"/>
        <v>2.999999999999997E-3</v>
      </c>
      <c r="I89"/>
    </row>
    <row r="90" spans="1:9" x14ac:dyDescent="0.25">
      <c r="A90" t="s">
        <v>33</v>
      </c>
      <c r="B90" s="13">
        <v>44382</v>
      </c>
      <c r="C90" s="61">
        <v>1.1483834436861899</v>
      </c>
      <c r="D90" s="61">
        <v>6.0955250082069501</v>
      </c>
      <c r="E90" s="65">
        <f t="shared" si="3"/>
        <v>6.9999999999999885</v>
      </c>
      <c r="F90" s="66">
        <f t="shared" si="4"/>
        <v>6.9999999999999889E-3</v>
      </c>
      <c r="I90"/>
    </row>
    <row r="91" spans="1:9" ht="16.5" thickBot="1" x14ac:dyDescent="0.3">
      <c r="A91" s="18" t="s">
        <v>14</v>
      </c>
      <c r="B91" s="20">
        <v>44382</v>
      </c>
      <c r="C91" s="62">
        <v>0.26943137538990303</v>
      </c>
      <c r="D91" s="62">
        <v>22.269121372064301</v>
      </c>
      <c r="E91" s="67">
        <f t="shared" si="3"/>
        <v>5.9999999999999689</v>
      </c>
      <c r="F91" s="68">
        <f t="shared" si="4"/>
        <v>5.9999999999999689E-3</v>
      </c>
      <c r="G91" s="12"/>
      <c r="I91"/>
    </row>
    <row r="92" spans="1:9" ht="16.5" thickTop="1" x14ac:dyDescent="0.25">
      <c r="A92" s="17" t="s">
        <v>6</v>
      </c>
      <c r="B92" s="19">
        <v>44410</v>
      </c>
      <c r="C92" s="60">
        <v>39914.829758487802</v>
      </c>
      <c r="D92" s="60">
        <v>1.5858767376187799E-2</v>
      </c>
      <c r="E92" s="63">
        <f t="shared" si="3"/>
        <v>632.99999999999625</v>
      </c>
      <c r="F92" s="64">
        <f t="shared" si="4"/>
        <v>0.63299999999999623</v>
      </c>
      <c r="I92"/>
    </row>
    <row r="93" spans="1:9" x14ac:dyDescent="0.25">
      <c r="A93" t="s">
        <v>7</v>
      </c>
      <c r="B93" s="13">
        <v>44410</v>
      </c>
      <c r="C93" s="61">
        <v>2555.4081785130302</v>
      </c>
      <c r="D93" s="61">
        <v>9.8614382672374407E-2</v>
      </c>
      <c r="E93" s="65">
        <f t="shared" si="3"/>
        <v>251.9999999999992</v>
      </c>
      <c r="F93" s="66">
        <f t="shared" si="4"/>
        <v>0.25199999999999922</v>
      </c>
      <c r="I93"/>
    </row>
    <row r="94" spans="1:9" x14ac:dyDescent="0.25">
      <c r="A94" t="s">
        <v>8</v>
      </c>
      <c r="B94" s="13">
        <v>44410</v>
      </c>
      <c r="C94" s="61">
        <v>1.3116274121048099</v>
      </c>
      <c r="D94" s="61">
        <v>27.446818866212499</v>
      </c>
      <c r="E94" s="65">
        <f t="shared" si="3"/>
        <v>35.999999999999773</v>
      </c>
      <c r="F94" s="66">
        <f t="shared" si="4"/>
        <v>3.5999999999999775E-2</v>
      </c>
      <c r="I94"/>
    </row>
    <row r="95" spans="1:9" x14ac:dyDescent="0.25">
      <c r="A95" t="s">
        <v>9</v>
      </c>
      <c r="B95" s="13">
        <v>44410</v>
      </c>
      <c r="C95" s="61">
        <v>332.37264001845</v>
      </c>
      <c r="D95" s="61">
        <v>0.129372862933642</v>
      </c>
      <c r="E95" s="65">
        <f t="shared" si="3"/>
        <v>42.999999999999666</v>
      </c>
      <c r="F95" s="66">
        <f t="shared" si="4"/>
        <v>4.2999999999999663E-2</v>
      </c>
      <c r="I95"/>
    </row>
    <row r="96" spans="1:9" x14ac:dyDescent="0.25">
      <c r="A96" t="s">
        <v>10</v>
      </c>
      <c r="B96" s="13">
        <v>44410</v>
      </c>
      <c r="C96" s="61">
        <v>34.172511669270598</v>
      </c>
      <c r="D96" s="61">
        <v>0.23410629213988801</v>
      </c>
      <c r="E96" s="65">
        <f t="shared" si="3"/>
        <v>7.9999999999999947</v>
      </c>
      <c r="F96" s="66">
        <f t="shared" si="4"/>
        <v>7.999999999999995E-3</v>
      </c>
      <c r="I96"/>
    </row>
    <row r="97" spans="1:11" x14ac:dyDescent="0.25">
      <c r="A97" t="s">
        <v>11</v>
      </c>
      <c r="B97" s="13">
        <v>44410</v>
      </c>
      <c r="C97" s="61">
        <v>18.3233458957442</v>
      </c>
      <c r="D97" s="61">
        <v>0.87320296691643895</v>
      </c>
      <c r="E97" s="65">
        <f t="shared" si="3"/>
        <v>15.999999999999991</v>
      </c>
      <c r="F97" s="66">
        <f t="shared" si="4"/>
        <v>1.599999999999999E-2</v>
      </c>
      <c r="I97"/>
    </row>
    <row r="98" spans="1:11" x14ac:dyDescent="0.25">
      <c r="A98" t="s">
        <v>12</v>
      </c>
      <c r="B98" s="13">
        <v>44410</v>
      </c>
      <c r="C98" s="61">
        <v>0.81165904212652895</v>
      </c>
      <c r="D98" s="61">
        <v>2.46408885529081</v>
      </c>
      <c r="E98" s="65">
        <f t="shared" ref="E98:E109" si="5">D98*C98</f>
        <v>1.999999999999994</v>
      </c>
      <c r="F98" s="66">
        <f t="shared" si="4"/>
        <v>1.999999999999994E-3</v>
      </c>
      <c r="I98"/>
    </row>
    <row r="99" spans="1:11" x14ac:dyDescent="0.25">
      <c r="A99" t="s">
        <v>33</v>
      </c>
      <c r="B99" s="13">
        <v>44410</v>
      </c>
      <c r="C99" s="61">
        <v>1.0473241797968</v>
      </c>
      <c r="D99" s="61">
        <v>5.7288852064544802</v>
      </c>
      <c r="E99" s="65">
        <f t="shared" si="5"/>
        <v>5.99999999999996</v>
      </c>
      <c r="F99" s="66">
        <f t="shared" si="4"/>
        <v>5.9999999999999602E-3</v>
      </c>
      <c r="I99"/>
    </row>
    <row r="100" spans="1:11" ht="16.5" thickBot="1" x14ac:dyDescent="0.3">
      <c r="A100" s="18" t="s">
        <v>14</v>
      </c>
      <c r="B100" s="20">
        <v>44410</v>
      </c>
      <c r="C100" s="62">
        <v>0.27698848282391098</v>
      </c>
      <c r="D100" s="62">
        <v>18.051292057434001</v>
      </c>
      <c r="E100" s="67">
        <f t="shared" si="5"/>
        <v>4.9999999999999583</v>
      </c>
      <c r="F100" s="68">
        <f t="shared" si="4"/>
        <v>4.9999999999999585E-3</v>
      </c>
      <c r="G100" s="12"/>
      <c r="I100"/>
    </row>
    <row r="101" spans="1:11" ht="16.5" thickTop="1" x14ac:dyDescent="0.25">
      <c r="A101" s="17" t="s">
        <v>6</v>
      </c>
      <c r="B101" s="19">
        <v>44445</v>
      </c>
      <c r="C101" s="60">
        <v>51696.206431317798</v>
      </c>
      <c r="D101" s="60">
        <v>1.1006610335246801E-2</v>
      </c>
      <c r="E101" s="63">
        <f t="shared" si="5"/>
        <v>568.99999999999466</v>
      </c>
      <c r="F101" s="64">
        <f>E101/1000</f>
        <v>0.56899999999999462</v>
      </c>
      <c r="I101"/>
    </row>
    <row r="102" spans="1:11" x14ac:dyDescent="0.25">
      <c r="A102" t="s">
        <v>7</v>
      </c>
      <c r="B102" s="13">
        <v>44445</v>
      </c>
      <c r="C102" s="61">
        <v>3950.2703445265602</v>
      </c>
      <c r="D102" s="61">
        <v>6.8856046872052504E-2</v>
      </c>
      <c r="E102" s="65">
        <f t="shared" si="5"/>
        <v>271.99999999999983</v>
      </c>
      <c r="F102" s="66">
        <f t="shared" ref="F102:F109" si="6">E102/1000</f>
        <v>0.27199999999999985</v>
      </c>
      <c r="I102"/>
    </row>
    <row r="103" spans="1:11" x14ac:dyDescent="0.25">
      <c r="A103" t="s">
        <v>8</v>
      </c>
      <c r="B103" s="13">
        <v>44445</v>
      </c>
      <c r="C103" s="61">
        <v>2.9111968759715401</v>
      </c>
      <c r="D103" s="61">
        <v>18.892573172896402</v>
      </c>
      <c r="E103" s="65">
        <f t="shared" si="5"/>
        <v>54.99999999999973</v>
      </c>
      <c r="F103" s="66">
        <f t="shared" si="6"/>
        <v>5.499999999999973E-2</v>
      </c>
      <c r="I103"/>
    </row>
    <row r="104" spans="1:11" x14ac:dyDescent="0.25">
      <c r="A104" t="s">
        <v>9</v>
      </c>
      <c r="B104" s="13">
        <v>44445</v>
      </c>
      <c r="C104" s="61">
        <v>502.64789931106202</v>
      </c>
      <c r="D104" s="61">
        <v>8.9525888920808705E-2</v>
      </c>
      <c r="E104" s="65">
        <f t="shared" si="5"/>
        <v>44.999999999999979</v>
      </c>
      <c r="F104" s="66">
        <f t="shared" si="6"/>
        <v>4.4999999999999978E-2</v>
      </c>
      <c r="I104"/>
    </row>
    <row r="105" spans="1:11" x14ac:dyDescent="0.25">
      <c r="A105" t="s">
        <v>10</v>
      </c>
      <c r="B105" s="13">
        <v>44445</v>
      </c>
      <c r="C105" s="61">
        <v>142.13561416692801</v>
      </c>
      <c r="D105" s="61">
        <v>0.168852825104155</v>
      </c>
      <c r="E105" s="65">
        <f t="shared" si="5"/>
        <v>23.99999999999995</v>
      </c>
      <c r="F105" s="66">
        <f t="shared" si="6"/>
        <v>2.3999999999999952E-2</v>
      </c>
      <c r="I105"/>
    </row>
    <row r="106" spans="1:11" x14ac:dyDescent="0.25">
      <c r="A106" t="s">
        <v>11</v>
      </c>
      <c r="B106" s="13">
        <v>44445</v>
      </c>
      <c r="C106" s="61">
        <v>34.274432165434703</v>
      </c>
      <c r="D106" s="61">
        <v>0.61270161672227996</v>
      </c>
      <c r="E106" s="65">
        <f t="shared" si="5"/>
        <v>20.999999999999957</v>
      </c>
      <c r="F106" s="66">
        <f t="shared" si="6"/>
        <v>2.0999999999999956E-2</v>
      </c>
      <c r="I106"/>
    </row>
    <row r="107" spans="1:11" x14ac:dyDescent="0.25">
      <c r="A107" t="s">
        <v>12</v>
      </c>
      <c r="B107" s="13">
        <v>44445</v>
      </c>
      <c r="C107" s="61">
        <v>1.31289882503189</v>
      </c>
      <c r="D107" s="61">
        <v>2.2850199442650299</v>
      </c>
      <c r="E107" s="65">
        <f t="shared" si="5"/>
        <v>2.9999999999999925</v>
      </c>
      <c r="F107" s="66">
        <f t="shared" si="6"/>
        <v>2.9999999999999923E-3</v>
      </c>
      <c r="I107"/>
    </row>
    <row r="108" spans="1:11" x14ac:dyDescent="0.25">
      <c r="A108" t="s">
        <v>33</v>
      </c>
      <c r="B108" s="13">
        <v>44445</v>
      </c>
      <c r="C108" s="61">
        <v>1.6752768906600299</v>
      </c>
      <c r="D108" s="61">
        <v>3.5814975025627498</v>
      </c>
      <c r="E108" s="65">
        <f t="shared" si="5"/>
        <v>5.9999999999999858</v>
      </c>
      <c r="F108" s="66">
        <f t="shared" si="6"/>
        <v>5.9999999999999854E-3</v>
      </c>
      <c r="I108"/>
    </row>
    <row r="109" spans="1:11" ht="16.5" thickBot="1" x14ac:dyDescent="0.3">
      <c r="A109" s="18" t="s">
        <v>14</v>
      </c>
      <c r="B109" s="20">
        <v>44445</v>
      </c>
      <c r="C109" s="62">
        <v>0.39556399907886403</v>
      </c>
      <c r="D109" s="62">
        <v>12.6401796211063</v>
      </c>
      <c r="E109" s="67">
        <f t="shared" si="5"/>
        <v>4.999999999999968</v>
      </c>
      <c r="F109" s="68">
        <f t="shared" si="6"/>
        <v>4.999999999999968E-3</v>
      </c>
      <c r="G109" s="12"/>
      <c r="I109"/>
    </row>
    <row r="110" spans="1:11" ht="16.5" thickTop="1" x14ac:dyDescent="0.25">
      <c r="A110" s="17" t="s">
        <v>6</v>
      </c>
      <c r="B110" s="19">
        <v>44473</v>
      </c>
      <c r="C110" s="60">
        <v>47753.37</v>
      </c>
      <c r="D110" s="60">
        <v>1.1776928000000001E-2</v>
      </c>
      <c r="E110" s="63">
        <f t="shared" ref="E110:E118" si="7">D110*C110</f>
        <v>562.38800024736008</v>
      </c>
      <c r="F110" s="64">
        <f>E110/1000</f>
        <v>0.56238800024736013</v>
      </c>
      <c r="G110" s="12"/>
      <c r="I110"/>
    </row>
    <row r="111" spans="1:11" x14ac:dyDescent="0.25">
      <c r="A111" t="s">
        <v>7</v>
      </c>
      <c r="B111" s="13">
        <v>44473</v>
      </c>
      <c r="C111" s="61">
        <v>3304.82</v>
      </c>
      <c r="D111" s="61">
        <v>7.5516106999999999E-2</v>
      </c>
      <c r="E111" s="65">
        <f t="shared" si="7"/>
        <v>249.56714073574</v>
      </c>
      <c r="F111" s="66">
        <f t="shared" ref="F111:F118" si="8">E111/1000</f>
        <v>0.24956714073573999</v>
      </c>
      <c r="G111" s="12"/>
      <c r="I111"/>
    </row>
    <row r="112" spans="1:11" x14ac:dyDescent="0.25">
      <c r="A112" t="s">
        <v>8</v>
      </c>
      <c r="B112" s="13">
        <v>44473</v>
      </c>
      <c r="C112" s="61">
        <v>2.1800000000000002</v>
      </c>
      <c r="D112" s="61">
        <v>20.553899080000001</v>
      </c>
      <c r="E112" s="65">
        <f t="shared" si="7"/>
        <v>44.807499994400004</v>
      </c>
      <c r="F112" s="66">
        <f t="shared" si="8"/>
        <v>4.4807499994400007E-2</v>
      </c>
      <c r="G112" s="74"/>
      <c r="H112" s="75"/>
      <c r="I112" s="75"/>
      <c r="J112" s="76"/>
      <c r="K112" s="75"/>
    </row>
    <row r="113" spans="1:11" x14ac:dyDescent="0.25">
      <c r="A113" t="s">
        <v>9</v>
      </c>
      <c r="B113" s="13">
        <v>44473</v>
      </c>
      <c r="C113" s="61">
        <v>418.08</v>
      </c>
      <c r="D113" s="61">
        <v>9.8600985000000002E-2</v>
      </c>
      <c r="E113" s="65">
        <f t="shared" si="7"/>
        <v>41.223099808800001</v>
      </c>
      <c r="F113" s="66">
        <f t="shared" si="8"/>
        <v>4.1223099808799998E-2</v>
      </c>
      <c r="G113" s="74"/>
      <c r="H113" s="75"/>
      <c r="I113" s="75"/>
      <c r="J113" s="76"/>
      <c r="K113" s="75"/>
    </row>
    <row r="114" spans="1:11" x14ac:dyDescent="0.25">
      <c r="A114" t="s">
        <v>10</v>
      </c>
      <c r="B114" s="13">
        <v>44473</v>
      </c>
      <c r="C114" s="61">
        <v>167.4</v>
      </c>
      <c r="D114" s="61">
        <v>0.190306691</v>
      </c>
      <c r="E114" s="65">
        <f t="shared" si="7"/>
        <v>31.8573400734</v>
      </c>
      <c r="F114" s="66">
        <f t="shared" si="8"/>
        <v>3.1857340073399999E-2</v>
      </c>
      <c r="G114" s="74"/>
      <c r="H114" s="75"/>
      <c r="I114" s="75"/>
      <c r="J114" s="76"/>
      <c r="K114" s="75"/>
    </row>
    <row r="115" spans="1:11" x14ac:dyDescent="0.25">
      <c r="A115" t="s">
        <v>11</v>
      </c>
      <c r="B115" s="13">
        <v>44473</v>
      </c>
      <c r="C115" s="61">
        <v>31.08</v>
      </c>
      <c r="D115" s="61">
        <v>0.66441441400000001</v>
      </c>
      <c r="E115" s="65">
        <f t="shared" si="7"/>
        <v>20.649999987119998</v>
      </c>
      <c r="F115" s="66">
        <f t="shared" si="8"/>
        <v>2.0649999987119999E-2</v>
      </c>
      <c r="G115" s="74"/>
      <c r="H115" s="75"/>
      <c r="I115" s="75"/>
      <c r="J115" s="76"/>
      <c r="K115" s="75"/>
    </row>
    <row r="116" spans="1:11" x14ac:dyDescent="0.25">
      <c r="A116" t="s">
        <v>34</v>
      </c>
      <c r="B116" s="13">
        <v>44473</v>
      </c>
      <c r="C116" s="61">
        <v>1.03</v>
      </c>
      <c r="D116" s="61">
        <v>29.601941750000002</v>
      </c>
      <c r="E116" s="65">
        <f t="shared" si="7"/>
        <v>30.490000002500004</v>
      </c>
      <c r="F116" s="66">
        <f t="shared" si="8"/>
        <v>3.0490000002500003E-2</v>
      </c>
      <c r="G116" s="74"/>
      <c r="H116" s="75"/>
      <c r="I116" s="75"/>
      <c r="J116" s="76"/>
      <c r="K116" s="75"/>
    </row>
    <row r="117" spans="1:11" x14ac:dyDescent="0.25">
      <c r="A117" t="s">
        <v>35</v>
      </c>
      <c r="B117" s="13">
        <v>44473</v>
      </c>
      <c r="C117" s="61">
        <v>25.42</v>
      </c>
      <c r="D117" s="61">
        <v>0.32887490200000002</v>
      </c>
      <c r="E117" s="65">
        <f t="shared" si="7"/>
        <v>8.3600000088400019</v>
      </c>
      <c r="F117" s="66">
        <f t="shared" si="8"/>
        <v>8.3600000088400028E-3</v>
      </c>
      <c r="G117" s="74"/>
      <c r="H117" s="75"/>
      <c r="I117" s="75"/>
      <c r="J117" s="76"/>
      <c r="K117" s="75"/>
    </row>
    <row r="118" spans="1:11" ht="16.5" thickBot="1" x14ac:dyDescent="0.3">
      <c r="A118" s="18" t="s">
        <v>36</v>
      </c>
      <c r="B118" s="20">
        <v>44473</v>
      </c>
      <c r="C118" s="62">
        <v>44.53</v>
      </c>
      <c r="D118" s="62">
        <v>0.23871547300000001</v>
      </c>
      <c r="E118" s="67">
        <f t="shared" si="7"/>
        <v>10.630000012690001</v>
      </c>
      <c r="F118" s="68">
        <f t="shared" si="8"/>
        <v>1.0630000012690001E-2</v>
      </c>
      <c r="G118" s="74"/>
      <c r="H118" s="75"/>
      <c r="I118" s="75"/>
      <c r="J118" s="76"/>
      <c r="K118" s="75"/>
    </row>
    <row r="119" spans="1:11" ht="16.5" thickTop="1" x14ac:dyDescent="0.25">
      <c r="A119" s="17" t="s">
        <v>6</v>
      </c>
      <c r="B119" s="19">
        <v>44501</v>
      </c>
      <c r="C119" s="60">
        <v>59979.03</v>
      </c>
      <c r="D119" s="60">
        <v>9.6304779999999996E-3</v>
      </c>
      <c r="E119" s="63">
        <f t="shared" ref="E119:E127" si="9">D119*C119</f>
        <v>577.62672887633994</v>
      </c>
      <c r="F119" s="64">
        <f>E119/1000</f>
        <v>0.57762672887633992</v>
      </c>
      <c r="G119" s="74"/>
      <c r="H119" s="75"/>
      <c r="I119" s="75"/>
      <c r="J119" s="76"/>
      <c r="K119" s="75"/>
    </row>
    <row r="120" spans="1:11" x14ac:dyDescent="0.25">
      <c r="A120" t="s">
        <v>7</v>
      </c>
      <c r="B120" s="13">
        <v>44501</v>
      </c>
      <c r="C120" s="61">
        <v>4213.07</v>
      </c>
      <c r="D120" s="61">
        <v>6.0036979999999997E-2</v>
      </c>
      <c r="E120" s="65">
        <f t="shared" si="9"/>
        <v>252.93999932859998</v>
      </c>
      <c r="F120" s="66">
        <f t="shared" ref="F120:F127" si="10">E120/1000</f>
        <v>0.25293999932860001</v>
      </c>
      <c r="G120" s="74"/>
      <c r="H120" s="75"/>
      <c r="I120" s="75"/>
      <c r="J120" s="76"/>
      <c r="K120" s="75"/>
    </row>
    <row r="121" spans="1:11" x14ac:dyDescent="0.25">
      <c r="A121" t="s">
        <v>8</v>
      </c>
      <c r="B121" s="13">
        <v>44501</v>
      </c>
      <c r="C121" s="61">
        <v>1.93</v>
      </c>
      <c r="D121" s="61">
        <v>16.303698959999998</v>
      </c>
      <c r="E121" s="65">
        <f t="shared" si="9"/>
        <v>31.466138992799994</v>
      </c>
      <c r="F121" s="66">
        <f t="shared" si="10"/>
        <v>3.1466138992799993E-2</v>
      </c>
      <c r="G121" s="12"/>
      <c r="I121"/>
    </row>
    <row r="122" spans="1:11" x14ac:dyDescent="0.25">
      <c r="A122" t="s">
        <v>9</v>
      </c>
      <c r="B122" s="13">
        <v>44501</v>
      </c>
      <c r="C122" s="61">
        <v>516.95000000000005</v>
      </c>
      <c r="D122" s="61">
        <v>8.5160654000000002E-2</v>
      </c>
      <c r="E122" s="65">
        <f t="shared" si="9"/>
        <v>44.023800085300003</v>
      </c>
      <c r="F122" s="66">
        <f t="shared" si="10"/>
        <v>4.4023800085300005E-2</v>
      </c>
      <c r="G122" s="12"/>
      <c r="I122"/>
    </row>
    <row r="123" spans="1:11" x14ac:dyDescent="0.25">
      <c r="A123" t="s">
        <v>10</v>
      </c>
      <c r="B123" s="13">
        <v>44501</v>
      </c>
      <c r="C123" s="61">
        <v>202.19</v>
      </c>
      <c r="D123" s="61">
        <v>0.15047232799999999</v>
      </c>
      <c r="E123" s="65">
        <f t="shared" si="9"/>
        <v>30.423999998319996</v>
      </c>
      <c r="F123" s="66">
        <f t="shared" si="10"/>
        <v>3.0423999998319996E-2</v>
      </c>
      <c r="G123" s="12"/>
      <c r="I123"/>
    </row>
    <row r="124" spans="1:11" x14ac:dyDescent="0.25">
      <c r="A124" t="s">
        <v>11</v>
      </c>
      <c r="B124" s="13">
        <v>44501</v>
      </c>
      <c r="C124" s="61">
        <v>42.34</v>
      </c>
      <c r="D124" s="61">
        <v>0.52796410000000005</v>
      </c>
      <c r="E124" s="65">
        <f t="shared" si="9"/>
        <v>22.353999994000002</v>
      </c>
      <c r="F124" s="66">
        <f t="shared" si="10"/>
        <v>2.2353999994000003E-2</v>
      </c>
      <c r="G124" s="12"/>
      <c r="I124"/>
    </row>
    <row r="125" spans="1:11" x14ac:dyDescent="0.25">
      <c r="A125" t="s">
        <v>34</v>
      </c>
      <c r="B125" s="13">
        <v>44501</v>
      </c>
      <c r="C125" s="61">
        <v>1.08</v>
      </c>
      <c r="D125" s="61">
        <v>24.159259259999999</v>
      </c>
      <c r="E125" s="65">
        <f t="shared" si="9"/>
        <v>26.092000000799999</v>
      </c>
      <c r="F125" s="66">
        <f t="shared" si="10"/>
        <v>2.60920000008E-2</v>
      </c>
      <c r="G125" s="12"/>
      <c r="I125"/>
    </row>
    <row r="126" spans="1:11" x14ac:dyDescent="0.25">
      <c r="A126" t="s">
        <v>35</v>
      </c>
      <c r="B126" s="13">
        <v>44501</v>
      </c>
      <c r="C126" s="61">
        <v>24.24</v>
      </c>
      <c r="D126" s="61">
        <v>0.26742574299999999</v>
      </c>
      <c r="E126" s="65">
        <f t="shared" si="9"/>
        <v>6.4824000103199992</v>
      </c>
      <c r="F126" s="66">
        <f t="shared" si="10"/>
        <v>6.4824000103199993E-3</v>
      </c>
      <c r="G126" s="12"/>
      <c r="I126"/>
    </row>
    <row r="127" spans="1:11" ht="16.5" thickBot="1" x14ac:dyDescent="0.3">
      <c r="A127" s="18" t="s">
        <v>36</v>
      </c>
      <c r="B127" s="20">
        <v>44501</v>
      </c>
      <c r="C127" s="62">
        <v>41.69</v>
      </c>
      <c r="D127" s="62">
        <v>0.20602062800000001</v>
      </c>
      <c r="E127" s="67">
        <f t="shared" si="9"/>
        <v>8.5889999813200006</v>
      </c>
      <c r="F127" s="68">
        <f t="shared" si="10"/>
        <v>8.5889999813200009E-3</v>
      </c>
      <c r="G127" s="12"/>
      <c r="I127"/>
    </row>
    <row r="128" spans="1:11" ht="16.5" thickTop="1" x14ac:dyDescent="0.25">
      <c r="B128" s="1"/>
    </row>
    <row r="129" spans="1:12" ht="16.5" thickBot="1" x14ac:dyDescent="0.3">
      <c r="B129" s="1"/>
    </row>
    <row r="130" spans="1:12" ht="63.75" thickBot="1" x14ac:dyDescent="0.3">
      <c r="A130" s="29" t="s">
        <v>4</v>
      </c>
      <c r="B130" s="30" t="s">
        <v>20</v>
      </c>
      <c r="C130" s="31" t="s">
        <v>23</v>
      </c>
      <c r="D130" s="31" t="s">
        <v>21</v>
      </c>
      <c r="E130" s="31" t="s">
        <v>22</v>
      </c>
      <c r="F130" s="31" t="s">
        <v>24</v>
      </c>
      <c r="G130" s="31" t="s">
        <v>25</v>
      </c>
      <c r="H130" s="31" t="s">
        <v>47</v>
      </c>
      <c r="I130" s="32" t="s">
        <v>5</v>
      </c>
      <c r="J130" s="31" t="s">
        <v>26</v>
      </c>
      <c r="K130" s="31" t="s">
        <v>27</v>
      </c>
      <c r="L130" s="16"/>
    </row>
    <row r="131" spans="1:12" ht="16.5" thickBot="1" x14ac:dyDescent="0.3">
      <c r="A131" s="33" t="s">
        <v>6</v>
      </c>
      <c r="B131" s="54">
        <f t="shared" ref="B131:C136" si="11">D110</f>
        <v>1.1776928000000001E-2</v>
      </c>
      <c r="C131" s="71">
        <f t="shared" si="11"/>
        <v>562.38800024736008</v>
      </c>
      <c r="D131" s="69">
        <f t="shared" ref="D131:E136" si="12">D110+D101+D92</f>
        <v>3.8642305711434601E-2</v>
      </c>
      <c r="E131" s="79">
        <f t="shared" si="12"/>
        <v>1764.3880002473511</v>
      </c>
      <c r="F131" s="69">
        <f t="shared" ref="F131:G136" si="13">D110+D101+D92+D83+D74+D65+D56+D47+D38+D29+D20+D11</f>
        <v>0.2619234754942838</v>
      </c>
      <c r="G131" s="71">
        <f t="shared" si="13"/>
        <v>8297.3880002473252</v>
      </c>
      <c r="H131" s="69">
        <v>59979.03</v>
      </c>
      <c r="I131" s="80">
        <f t="shared" ref="I131:I142" si="14">((B131*H131)-C131)/C131</f>
        <v>0.25601669578503039</v>
      </c>
      <c r="J131" s="55">
        <f t="shared" ref="J131:J142" si="15">((D131*H131)-E131)/E131</f>
        <v>0.31361583348468863</v>
      </c>
      <c r="K131" s="56">
        <f t="shared" ref="K131:K142" si="16">((F131*H131)-G131)/G131</f>
        <v>0.8933568002252803</v>
      </c>
      <c r="L131" s="14"/>
    </row>
    <row r="132" spans="1:12" ht="16.5" thickBot="1" x14ac:dyDescent="0.3">
      <c r="A132" s="33" t="s">
        <v>7</v>
      </c>
      <c r="B132" s="57">
        <f t="shared" si="11"/>
        <v>7.5516106999999999E-2</v>
      </c>
      <c r="C132" s="72">
        <f t="shared" si="11"/>
        <v>249.56714073574</v>
      </c>
      <c r="D132" s="70">
        <f t="shared" si="12"/>
        <v>0.2429865365444269</v>
      </c>
      <c r="E132" s="77">
        <f t="shared" si="12"/>
        <v>773.56714073573903</v>
      </c>
      <c r="F132" s="70">
        <f t="shared" si="13"/>
        <v>1.6186278163378258</v>
      </c>
      <c r="G132" s="72">
        <f t="shared" si="13"/>
        <v>2451.5671407357304</v>
      </c>
      <c r="H132" s="70">
        <v>4213.07</v>
      </c>
      <c r="I132" s="81">
        <f t="shared" si="14"/>
        <v>0.27482586040994655</v>
      </c>
      <c r="J132" s="58">
        <f t="shared" si="15"/>
        <v>0.32337483537055373</v>
      </c>
      <c r="K132" s="59">
        <f t="shared" si="16"/>
        <v>1.7816461482396364</v>
      </c>
      <c r="L132" s="14"/>
    </row>
    <row r="133" spans="1:12" ht="16.5" thickBot="1" x14ac:dyDescent="0.3">
      <c r="A133" s="33" t="s">
        <v>8</v>
      </c>
      <c r="B133" s="57">
        <f t="shared" si="11"/>
        <v>20.553899080000001</v>
      </c>
      <c r="C133" s="72">
        <f t="shared" si="11"/>
        <v>44.807499994400004</v>
      </c>
      <c r="D133" s="70">
        <f t="shared" si="12"/>
        <v>66.893291119108895</v>
      </c>
      <c r="E133" s="77">
        <f t="shared" si="12"/>
        <v>135.80749999439951</v>
      </c>
      <c r="F133" s="70">
        <f t="shared" si="13"/>
        <v>450.44568577714017</v>
      </c>
      <c r="G133" s="72">
        <f t="shared" si="13"/>
        <v>358.80749999439854</v>
      </c>
      <c r="H133" s="70">
        <v>1.93</v>
      </c>
      <c r="I133" s="81">
        <f t="shared" si="14"/>
        <v>-0.11467889908256884</v>
      </c>
      <c r="J133" s="58">
        <f t="shared" si="15"/>
        <v>-4.9359925886241732E-2</v>
      </c>
      <c r="K133" s="59">
        <f t="shared" si="16"/>
        <v>1.4229152778675263</v>
      </c>
      <c r="L133" s="14"/>
    </row>
    <row r="134" spans="1:12" ht="16.5" thickBot="1" x14ac:dyDescent="0.3">
      <c r="A134" s="33" t="s">
        <v>9</v>
      </c>
      <c r="B134" s="57">
        <f t="shared" si="11"/>
        <v>9.8600985000000002E-2</v>
      </c>
      <c r="C134" s="72">
        <f t="shared" si="11"/>
        <v>41.223099808800001</v>
      </c>
      <c r="D134" s="70">
        <f t="shared" si="12"/>
        <v>0.31749973685445071</v>
      </c>
      <c r="E134" s="77">
        <f t="shared" si="12"/>
        <v>129.22309980879965</v>
      </c>
      <c r="F134" s="70">
        <f t="shared" si="13"/>
        <v>2.106605732269228</v>
      </c>
      <c r="G134" s="72">
        <f t="shared" si="13"/>
        <v>390.22309980879879</v>
      </c>
      <c r="H134" s="70">
        <v>516.95000000000005</v>
      </c>
      <c r="I134" s="81">
        <f t="shared" si="14"/>
        <v>0.23648584003061618</v>
      </c>
      <c r="J134" s="58">
        <f t="shared" si="15"/>
        <v>0.27014047186423801</v>
      </c>
      <c r="K134" s="59">
        <f t="shared" si="16"/>
        <v>1.7907364628853844</v>
      </c>
      <c r="L134" s="14"/>
    </row>
    <row r="135" spans="1:12" ht="16.5" thickBot="1" x14ac:dyDescent="0.3">
      <c r="A135" s="33" t="s">
        <v>10</v>
      </c>
      <c r="B135" s="57">
        <f t="shared" si="11"/>
        <v>0.190306691</v>
      </c>
      <c r="C135" s="72">
        <f t="shared" si="11"/>
        <v>31.8573400734</v>
      </c>
      <c r="D135" s="70">
        <f t="shared" si="12"/>
        <v>0.59326580824404296</v>
      </c>
      <c r="E135" s="77">
        <f t="shared" si="12"/>
        <v>63.857340073399946</v>
      </c>
      <c r="F135" s="70">
        <f t="shared" si="13"/>
        <v>1.8928598546516029</v>
      </c>
      <c r="G135" s="72">
        <f t="shared" si="13"/>
        <v>98.85734007339984</v>
      </c>
      <c r="H135" s="70">
        <v>202.19</v>
      </c>
      <c r="I135" s="81">
        <f t="shared" si="14"/>
        <v>0.20782556750298689</v>
      </c>
      <c r="J135" s="58">
        <f t="shared" si="15"/>
        <v>0.87844363124090941</v>
      </c>
      <c r="K135" s="59">
        <f t="shared" si="16"/>
        <v>2.8714103953014183</v>
      </c>
      <c r="L135" s="14"/>
    </row>
    <row r="136" spans="1:12" ht="16.5" thickBot="1" x14ac:dyDescent="0.3">
      <c r="A136" s="33" t="s">
        <v>11</v>
      </c>
      <c r="B136" s="57">
        <f t="shared" si="11"/>
        <v>0.66441441400000001</v>
      </c>
      <c r="C136" s="72">
        <f t="shared" si="11"/>
        <v>20.649999987119998</v>
      </c>
      <c r="D136" s="70">
        <f t="shared" si="12"/>
        <v>2.1503189976387187</v>
      </c>
      <c r="E136" s="77">
        <f t="shared" si="12"/>
        <v>57.649999987119948</v>
      </c>
      <c r="F136" s="70">
        <f t="shared" si="13"/>
        <v>13.521497681986322</v>
      </c>
      <c r="G136" s="72">
        <f t="shared" si="13"/>
        <v>228.64999998711937</v>
      </c>
      <c r="H136" s="70">
        <v>42.34</v>
      </c>
      <c r="I136" s="81">
        <f t="shared" si="14"/>
        <v>0.36229086229086249</v>
      </c>
      <c r="J136" s="58">
        <f t="shared" si="15"/>
        <v>0.57926290338880049</v>
      </c>
      <c r="K136" s="59">
        <f t="shared" si="16"/>
        <v>1.503827736223712</v>
      </c>
      <c r="L136" s="14"/>
    </row>
    <row r="137" spans="1:12" ht="16.5" thickBot="1" x14ac:dyDescent="0.3">
      <c r="A137" s="33" t="s">
        <v>12</v>
      </c>
      <c r="B137" s="57">
        <v>0</v>
      </c>
      <c r="C137" s="72">
        <v>0</v>
      </c>
      <c r="D137" s="70">
        <f t="shared" ref="D137:E139" si="17">D107+D98</f>
        <v>4.7491087995558399</v>
      </c>
      <c r="E137" s="77">
        <f t="shared" si="17"/>
        <v>4.9999999999999867</v>
      </c>
      <c r="F137" s="70">
        <f t="shared" ref="F137:G139" si="18">D107+D98+D89+D80+D71+D62+D53+D44+D35+D26+D17</f>
        <v>24.166366746669532</v>
      </c>
      <c r="G137" s="72">
        <f t="shared" si="18"/>
        <v>19.999999999999911</v>
      </c>
      <c r="H137" s="70">
        <v>1.8</v>
      </c>
      <c r="I137" s="81" t="e">
        <f t="shared" si="14"/>
        <v>#DIV/0!</v>
      </c>
      <c r="J137" s="58">
        <f t="shared" si="15"/>
        <v>0.70967916784010709</v>
      </c>
      <c r="K137" s="59">
        <f t="shared" si="16"/>
        <v>1.1749730072002673</v>
      </c>
      <c r="L137" s="14"/>
    </row>
    <row r="138" spans="1:12" ht="16.5" thickBot="1" x14ac:dyDescent="0.3">
      <c r="A138" s="33" t="s">
        <v>13</v>
      </c>
      <c r="B138" s="57">
        <v>0</v>
      </c>
      <c r="C138" s="72">
        <v>0</v>
      </c>
      <c r="D138" s="70">
        <f t="shared" si="17"/>
        <v>9.3103827090172295</v>
      </c>
      <c r="E138" s="77">
        <f t="shared" si="17"/>
        <v>11.999999999999947</v>
      </c>
      <c r="F138" s="70">
        <f t="shared" si="18"/>
        <v>31.989115589053529</v>
      </c>
      <c r="G138" s="72">
        <f t="shared" si="18"/>
        <v>32.999999999999879</v>
      </c>
      <c r="H138" s="70">
        <v>1.86</v>
      </c>
      <c r="I138" s="81" t="e">
        <f t="shared" si="14"/>
        <v>#DIV/0!</v>
      </c>
      <c r="J138" s="58">
        <f t="shared" si="15"/>
        <v>0.44310931989767716</v>
      </c>
      <c r="K138" s="59">
        <f t="shared" si="16"/>
        <v>0.80302287865575117</v>
      </c>
      <c r="L138" s="14"/>
    </row>
    <row r="139" spans="1:12" ht="16.5" thickBot="1" x14ac:dyDescent="0.3">
      <c r="A139" s="73" t="s">
        <v>14</v>
      </c>
      <c r="B139" s="57">
        <v>0</v>
      </c>
      <c r="C139" s="72">
        <v>0</v>
      </c>
      <c r="D139" s="70">
        <f t="shared" si="17"/>
        <v>30.691471678540303</v>
      </c>
      <c r="E139" s="77">
        <f t="shared" si="17"/>
        <v>9.9999999999999254</v>
      </c>
      <c r="F139" s="70">
        <f t="shared" si="18"/>
        <v>294.75471007603539</v>
      </c>
      <c r="G139" s="72">
        <f t="shared" si="18"/>
        <v>72.999999999999659</v>
      </c>
      <c r="H139" s="70">
        <v>0.36249999999999999</v>
      </c>
      <c r="I139" s="81" t="e">
        <f t="shared" si="14"/>
        <v>#DIV/0!</v>
      </c>
      <c r="J139" s="58">
        <f t="shared" si="15"/>
        <v>0.11256584834709424</v>
      </c>
      <c r="K139" s="59">
        <f t="shared" si="16"/>
        <v>0.46367921099401815</v>
      </c>
      <c r="L139" s="14"/>
    </row>
    <row r="140" spans="1:12" ht="16.5" thickBot="1" x14ac:dyDescent="0.3">
      <c r="A140" s="73" t="s">
        <v>34</v>
      </c>
      <c r="B140" s="78">
        <v>29.602</v>
      </c>
      <c r="C140" s="72">
        <f>E116</f>
        <v>30.490000002500004</v>
      </c>
      <c r="D140" s="70">
        <f t="shared" ref="D140:E142" si="19">D116</f>
        <v>29.601941750000002</v>
      </c>
      <c r="E140" s="77">
        <f t="shared" si="19"/>
        <v>30.490000002500004</v>
      </c>
      <c r="F140" s="70">
        <f t="shared" ref="F140:G142" si="20">D116</f>
        <v>29.601941750000002</v>
      </c>
      <c r="G140" s="46">
        <f t="shared" si="20"/>
        <v>30.490000002500004</v>
      </c>
      <c r="H140" s="70">
        <v>1.08</v>
      </c>
      <c r="I140" s="81">
        <f t="shared" si="14"/>
        <v>4.8545752619830594E-2</v>
      </c>
      <c r="J140" s="58">
        <f t="shared" si="15"/>
        <v>4.8543689320388314E-2</v>
      </c>
      <c r="K140" s="59">
        <f t="shared" si="16"/>
        <v>4.8543689320388314E-2</v>
      </c>
    </row>
    <row r="141" spans="1:12" ht="16.5" thickBot="1" x14ac:dyDescent="0.3">
      <c r="A141" s="33" t="s">
        <v>35</v>
      </c>
      <c r="B141" s="78">
        <v>0.32900000000000001</v>
      </c>
      <c r="C141" s="72">
        <f>E117</f>
        <v>8.3600000088400019</v>
      </c>
      <c r="D141" s="70">
        <f t="shared" si="19"/>
        <v>0.32887490200000002</v>
      </c>
      <c r="E141" s="77">
        <f t="shared" si="19"/>
        <v>8.3600000088400019</v>
      </c>
      <c r="F141" s="70">
        <f t="shared" si="20"/>
        <v>0.32887490200000002</v>
      </c>
      <c r="G141" s="46">
        <f t="shared" si="20"/>
        <v>8.3600000088400019</v>
      </c>
      <c r="H141" s="70">
        <v>24.24</v>
      </c>
      <c r="I141" s="81">
        <f t="shared" si="14"/>
        <v>-4.605741727665718E-2</v>
      </c>
      <c r="J141" s="58">
        <f t="shared" si="15"/>
        <v>-4.6420141620771252E-2</v>
      </c>
      <c r="K141" s="59">
        <f t="shared" si="16"/>
        <v>-4.6420141620771252E-2</v>
      </c>
    </row>
    <row r="142" spans="1:12" ht="16.5" thickBot="1" x14ac:dyDescent="0.3">
      <c r="A142" s="37" t="s">
        <v>36</v>
      </c>
      <c r="B142" s="78">
        <v>0.23899999999999999</v>
      </c>
      <c r="C142" s="72">
        <f>E118</f>
        <v>10.630000012690001</v>
      </c>
      <c r="D142" s="70">
        <f t="shared" si="19"/>
        <v>0.23871547300000001</v>
      </c>
      <c r="E142" s="77">
        <f t="shared" si="19"/>
        <v>10.630000012690001</v>
      </c>
      <c r="F142" s="70">
        <f t="shared" si="20"/>
        <v>0.23871547300000001</v>
      </c>
      <c r="G142" s="46">
        <f t="shared" si="20"/>
        <v>10.630000012690001</v>
      </c>
      <c r="H142" s="70">
        <v>41.69</v>
      </c>
      <c r="I142" s="81">
        <f t="shared" si="14"/>
        <v>-6.2661336960943559E-2</v>
      </c>
      <c r="J142" s="58">
        <f t="shared" si="15"/>
        <v>-6.3777228834493771E-2</v>
      </c>
      <c r="K142" s="59">
        <f t="shared" si="16"/>
        <v>-6.3777228834493771E-2</v>
      </c>
    </row>
    <row r="143" spans="1:12" ht="16.5" thickBot="1" x14ac:dyDescent="0.3">
      <c r="F143" s="11"/>
    </row>
    <row r="144" spans="1:12" ht="21.75" thickBot="1" x14ac:dyDescent="0.35">
      <c r="B144" s="23" t="s">
        <v>16</v>
      </c>
      <c r="E144" s="89" t="s">
        <v>31</v>
      </c>
      <c r="F144" s="90"/>
      <c r="G144" s="90"/>
      <c r="H144" s="91"/>
    </row>
    <row r="145" spans="2:8" ht="63.75" thickBot="1" x14ac:dyDescent="0.35">
      <c r="B145" s="26" t="s">
        <v>17</v>
      </c>
      <c r="C145" s="24">
        <f>(((B131*H131)+(B132*H132)+(B133*H133)+(B134*H134)+(B135*H135)+(B136*H136)+(B137*H137)+(B138*H138)+(B139*H139)+(B140*H140)+(B141*H141)+(B141*H141)+(B142*H142))/1000)-1</f>
        <v>0.23965757330053017</v>
      </c>
      <c r="E145" s="21" t="s">
        <v>4</v>
      </c>
      <c r="F145" s="22" t="s">
        <v>29</v>
      </c>
      <c r="G145" s="22" t="s">
        <v>28</v>
      </c>
      <c r="H145" s="22" t="s">
        <v>30</v>
      </c>
    </row>
    <row r="146" spans="2:8" ht="19.5" thickBot="1" x14ac:dyDescent="0.35">
      <c r="B146" s="26" t="s">
        <v>18</v>
      </c>
      <c r="C146" s="24">
        <f>(((D131*H131)+(D132*H132)+(D133*H133)+(D134*H134)+(D135*H135)+(D136*H136)+(D137*H137)+(D138*H138)+(D139*H139)+(D140*H140)+(D141*H141)+(D142*H142))/3000)-1</f>
        <v>0.31085506698516818</v>
      </c>
      <c r="E146" s="35" t="s">
        <v>6</v>
      </c>
      <c r="F146" s="27">
        <f t="shared" ref="F146:F154" si="21">(C131)/1000</f>
        <v>0.56238800024736013</v>
      </c>
      <c r="G146" s="27">
        <f t="shared" ref="G146:G154" si="22">E131/3000</f>
        <v>0.58812933341578366</v>
      </c>
      <c r="H146" s="27">
        <f>(G131/12000)</f>
        <v>0.69144900002061038</v>
      </c>
    </row>
    <row r="147" spans="2:8" ht="19.5" thickBot="1" x14ac:dyDescent="0.35">
      <c r="B147" s="26" t="s">
        <v>19</v>
      </c>
      <c r="C147" s="25">
        <f>(((F131*H131)+(F132*H132)+(F133*H133)+(F134*H134)+(F135*H135)+(F136*H136)+(F137*H137)+(F138*H138)+(F139*H139)+(F140*H140)+(F141*H141)+(F142*H142))/12000)-1</f>
        <v>1.1418864759661784</v>
      </c>
      <c r="E147" s="36" t="s">
        <v>7</v>
      </c>
      <c r="F147" s="28">
        <f t="shared" si="21"/>
        <v>0.24956714073573999</v>
      </c>
      <c r="G147" s="28">
        <f t="shared" si="22"/>
        <v>0.25785571357857967</v>
      </c>
      <c r="H147" s="28">
        <f>(G132/12000)</f>
        <v>0.20429726172797752</v>
      </c>
    </row>
    <row r="148" spans="2:8" ht="16.5" thickBot="1" x14ac:dyDescent="0.3">
      <c r="E148" s="36" t="s">
        <v>8</v>
      </c>
      <c r="F148" s="28">
        <f t="shared" si="21"/>
        <v>4.4807499994400007E-2</v>
      </c>
      <c r="G148" s="28">
        <f t="shared" si="22"/>
        <v>4.5269166664799833E-2</v>
      </c>
      <c r="H148" s="28">
        <f>(G133/12000)</f>
        <v>2.990062499953321E-2</v>
      </c>
    </row>
    <row r="149" spans="2:8" ht="21" customHeight="1" thickBot="1" x14ac:dyDescent="0.3">
      <c r="B149" s="23" t="s">
        <v>37</v>
      </c>
      <c r="E149" s="36" t="s">
        <v>9</v>
      </c>
      <c r="F149" s="28">
        <f t="shared" si="21"/>
        <v>4.1223099808799998E-2</v>
      </c>
      <c r="G149" s="28">
        <f t="shared" si="22"/>
        <v>4.3074366602933213E-2</v>
      </c>
      <c r="H149" s="28">
        <f>(G134/12000)</f>
        <v>3.2518591650733231E-2</v>
      </c>
    </row>
    <row r="150" spans="2:8" ht="19.5" thickBot="1" x14ac:dyDescent="0.35">
      <c r="B150" s="26" t="s">
        <v>17</v>
      </c>
      <c r="C150" s="82">
        <f>(B131*H131)+(B132*H132)+(B133*H133)+(B134*H134)+(B135*H135)+(B136*H136)+(B137*H137)+(B138*H138)+(B139*H139)+(B140*H140)+(B141*H141)+(B142*H142)</f>
        <v>1231.6826133005302</v>
      </c>
      <c r="E150" s="36" t="s">
        <v>10</v>
      </c>
      <c r="F150" s="28">
        <f t="shared" si="21"/>
        <v>3.1857340073399999E-2</v>
      </c>
      <c r="G150" s="28">
        <f t="shared" si="22"/>
        <v>2.1285780024466648E-2</v>
      </c>
      <c r="H150" s="28">
        <f>(G135/12000)</f>
        <v>8.2381116727833197E-3</v>
      </c>
    </row>
    <row r="151" spans="2:8" ht="19.5" thickBot="1" x14ac:dyDescent="0.35">
      <c r="B151" s="26" t="s">
        <v>18</v>
      </c>
      <c r="C151" s="82">
        <f>(D131*H131)+(D132*H132)+(D133*H133)+(D134*H134)+(D135*H135)+(D136*H136)+(D137*H137)+(D138*H138)+(D139*H139)+(D140*H140)+(D141*H141)+(D142*H142)</f>
        <v>3932.5652009555042</v>
      </c>
      <c r="E151" s="36" t="s">
        <v>11</v>
      </c>
      <c r="F151" s="28">
        <f t="shared" si="21"/>
        <v>2.0649999987119999E-2</v>
      </c>
      <c r="G151" s="28">
        <f t="shared" si="22"/>
        <v>1.9216666662373316E-2</v>
      </c>
      <c r="H151" s="28">
        <f>(G136/12000)</f>
        <v>1.9054166665593283E-2</v>
      </c>
    </row>
    <row r="152" spans="2:8" ht="19.5" thickBot="1" x14ac:dyDescent="0.35">
      <c r="B152" s="26" t="s">
        <v>19</v>
      </c>
      <c r="C152" s="82">
        <f>(F131*H131)+(F132*H132)+(F133*H133)+(F134*H134)+(F135*H135)+(F136*H136)+(F137*H137)+(F138*H138)+(F139*H139)+(F140*H140)+(F141*H141)+(F142*H142)</f>
        <v>25702.637711594143</v>
      </c>
      <c r="E152" s="36" t="s">
        <v>12</v>
      </c>
      <c r="F152" s="28">
        <f t="shared" si="21"/>
        <v>0</v>
      </c>
      <c r="G152" s="28">
        <f t="shared" si="22"/>
        <v>1.6666666666666622E-3</v>
      </c>
      <c r="H152" s="28">
        <f>(G137/12000)</f>
        <v>1.6666666666666592E-3</v>
      </c>
    </row>
    <row r="153" spans="2:8" x14ac:dyDescent="0.25">
      <c r="B153" s="15"/>
      <c r="E153" s="36" t="s">
        <v>13</v>
      </c>
      <c r="F153" s="28">
        <f t="shared" si="21"/>
        <v>0</v>
      </c>
      <c r="G153" s="28">
        <f t="shared" si="22"/>
        <v>3.9999999999999819E-3</v>
      </c>
      <c r="H153" s="28">
        <f>(G138/12000)</f>
        <v>2.7499999999999899E-3</v>
      </c>
    </row>
    <row r="154" spans="2:8" x14ac:dyDescent="0.25">
      <c r="E154" s="36" t="s">
        <v>14</v>
      </c>
      <c r="F154" s="28">
        <f t="shared" si="21"/>
        <v>0</v>
      </c>
      <c r="G154" s="28">
        <f t="shared" si="22"/>
        <v>3.3333333333333084E-3</v>
      </c>
      <c r="H154" s="28">
        <f>(G139/12000)</f>
        <v>6.0833333333333052E-3</v>
      </c>
    </row>
    <row r="155" spans="2:8" x14ac:dyDescent="0.25">
      <c r="E155" s="36" t="s">
        <v>34</v>
      </c>
      <c r="F155" s="28">
        <f t="shared" ref="F155:F157" si="23">(C140)/1000</f>
        <v>3.0490000002500003E-2</v>
      </c>
      <c r="G155" s="28">
        <f t="shared" ref="G155:G157" si="24">E140/3000</f>
        <v>1.0163333334166668E-2</v>
      </c>
      <c r="H155" s="28">
        <f>(G140/12000)</f>
        <v>2.5408333335416671E-3</v>
      </c>
    </row>
    <row r="156" spans="2:8" x14ac:dyDescent="0.25">
      <c r="B156" s="1"/>
      <c r="E156" s="36" t="s">
        <v>35</v>
      </c>
      <c r="F156" s="28">
        <f t="shared" si="23"/>
        <v>8.3600000088400028E-3</v>
      </c>
      <c r="G156" s="28">
        <f t="shared" si="24"/>
        <v>2.7866666696133341E-3</v>
      </c>
      <c r="H156" s="28">
        <f>(G141/12000)</f>
        <v>6.9666666740333353E-4</v>
      </c>
    </row>
    <row r="157" spans="2:8" x14ac:dyDescent="0.25">
      <c r="B157" s="1"/>
      <c r="E157" s="36" t="s">
        <v>36</v>
      </c>
      <c r="F157" s="28">
        <f t="shared" si="23"/>
        <v>1.0630000012690001E-2</v>
      </c>
      <c r="G157" s="28">
        <f t="shared" si="24"/>
        <v>3.5433333375633337E-3</v>
      </c>
      <c r="H157" s="28">
        <f>(G142/12000)</f>
        <v>8.8583333439083342E-4</v>
      </c>
    </row>
    <row r="158" spans="2:8" x14ac:dyDescent="0.25">
      <c r="B158" s="1"/>
      <c r="F158" s="93"/>
      <c r="G158" s="93"/>
      <c r="H158" s="93"/>
    </row>
    <row r="159" spans="2:8" x14ac:dyDescent="0.25">
      <c r="B159" s="1"/>
    </row>
    <row r="160" spans="2:8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10" x14ac:dyDescent="0.25">
      <c r="B225" s="1"/>
    </row>
    <row r="226" spans="2:10" x14ac:dyDescent="0.25">
      <c r="B226" s="1"/>
    </row>
    <row r="227" spans="2:10" x14ac:dyDescent="0.25">
      <c r="B227" s="1"/>
      <c r="I227" s="11">
        <f t="shared" ref="I227:I246" si="25">H227*C227</f>
        <v>0</v>
      </c>
      <c r="J227" s="4">
        <f>I227/1000</f>
        <v>0</v>
      </c>
    </row>
    <row r="228" spans="2:10" x14ac:dyDescent="0.25">
      <c r="B228" s="1"/>
      <c r="I228" s="11">
        <f t="shared" si="25"/>
        <v>0</v>
      </c>
      <c r="J228" s="4">
        <f t="shared" ref="J228:J246" si="26">I228/1000</f>
        <v>0</v>
      </c>
    </row>
    <row r="229" spans="2:10" x14ac:dyDescent="0.25">
      <c r="B229" s="1"/>
      <c r="I229" s="11">
        <f t="shared" si="25"/>
        <v>0</v>
      </c>
      <c r="J229" s="4">
        <f t="shared" si="26"/>
        <v>0</v>
      </c>
    </row>
    <row r="230" spans="2:10" x14ac:dyDescent="0.25">
      <c r="B230" s="1"/>
      <c r="I230" s="11">
        <f t="shared" si="25"/>
        <v>0</v>
      </c>
      <c r="J230" s="4">
        <f t="shared" si="26"/>
        <v>0</v>
      </c>
    </row>
    <row r="231" spans="2:10" x14ac:dyDescent="0.25">
      <c r="B231" s="1"/>
      <c r="I231" s="11">
        <f t="shared" si="25"/>
        <v>0</v>
      </c>
      <c r="J231" s="4">
        <f t="shared" si="26"/>
        <v>0</v>
      </c>
    </row>
    <row r="232" spans="2:10" x14ac:dyDescent="0.25">
      <c r="B232" s="1"/>
      <c r="I232" s="11">
        <f t="shared" si="25"/>
        <v>0</v>
      </c>
      <c r="J232" s="4">
        <f t="shared" si="26"/>
        <v>0</v>
      </c>
    </row>
    <row r="233" spans="2:10" x14ac:dyDescent="0.25">
      <c r="B233" s="1"/>
      <c r="I233" s="11">
        <f t="shared" si="25"/>
        <v>0</v>
      </c>
      <c r="J233" s="4">
        <f t="shared" si="26"/>
        <v>0</v>
      </c>
    </row>
    <row r="234" spans="2:10" x14ac:dyDescent="0.25">
      <c r="B234" s="1"/>
      <c r="I234" s="11">
        <f t="shared" si="25"/>
        <v>0</v>
      </c>
      <c r="J234" s="4">
        <f t="shared" si="26"/>
        <v>0</v>
      </c>
    </row>
    <row r="235" spans="2:10" x14ac:dyDescent="0.25">
      <c r="B235" s="1"/>
      <c r="I235" s="11">
        <f t="shared" si="25"/>
        <v>0</v>
      </c>
      <c r="J235" s="4">
        <f t="shared" si="26"/>
        <v>0</v>
      </c>
    </row>
    <row r="236" spans="2:10" x14ac:dyDescent="0.25">
      <c r="B236" s="1"/>
      <c r="I236" s="11">
        <f t="shared" si="25"/>
        <v>0</v>
      </c>
      <c r="J236" s="4">
        <f t="shared" si="26"/>
        <v>0</v>
      </c>
    </row>
    <row r="237" spans="2:10" x14ac:dyDescent="0.25">
      <c r="B237" s="1"/>
      <c r="I237" s="11">
        <f t="shared" si="25"/>
        <v>0</v>
      </c>
      <c r="J237" s="4">
        <f t="shared" si="26"/>
        <v>0</v>
      </c>
    </row>
    <row r="238" spans="2:10" x14ac:dyDescent="0.25">
      <c r="B238" s="1"/>
      <c r="I238" s="11">
        <f t="shared" si="25"/>
        <v>0</v>
      </c>
      <c r="J238" s="4">
        <f t="shared" si="26"/>
        <v>0</v>
      </c>
    </row>
    <row r="239" spans="2:10" x14ac:dyDescent="0.25">
      <c r="B239" s="1"/>
      <c r="I239" s="11">
        <f t="shared" si="25"/>
        <v>0</v>
      </c>
      <c r="J239" s="4">
        <f t="shared" si="26"/>
        <v>0</v>
      </c>
    </row>
    <row r="240" spans="2:10" x14ac:dyDescent="0.25">
      <c r="B240" s="1"/>
      <c r="I240" s="11">
        <f t="shared" si="25"/>
        <v>0</v>
      </c>
      <c r="J240" s="4">
        <f t="shared" si="26"/>
        <v>0</v>
      </c>
    </row>
    <row r="241" spans="2:10" x14ac:dyDescent="0.25">
      <c r="B241" s="1"/>
      <c r="I241" s="11">
        <f t="shared" si="25"/>
        <v>0</v>
      </c>
      <c r="J241" s="4">
        <f t="shared" si="26"/>
        <v>0</v>
      </c>
    </row>
    <row r="242" spans="2:10" x14ac:dyDescent="0.25">
      <c r="B242" s="1"/>
      <c r="I242" s="11">
        <f t="shared" si="25"/>
        <v>0</v>
      </c>
      <c r="J242" s="4">
        <f t="shared" si="26"/>
        <v>0</v>
      </c>
    </row>
    <row r="243" spans="2:10" x14ac:dyDescent="0.25">
      <c r="B243" s="1"/>
      <c r="I243" s="11">
        <f t="shared" si="25"/>
        <v>0</v>
      </c>
      <c r="J243" s="4">
        <f t="shared" si="26"/>
        <v>0</v>
      </c>
    </row>
    <row r="244" spans="2:10" x14ac:dyDescent="0.25">
      <c r="B244" s="1"/>
      <c r="I244" s="11">
        <f t="shared" si="25"/>
        <v>0</v>
      </c>
      <c r="J244" s="4">
        <f t="shared" si="26"/>
        <v>0</v>
      </c>
    </row>
    <row r="245" spans="2:10" x14ac:dyDescent="0.25">
      <c r="B245" s="1"/>
      <c r="I245" s="11">
        <f t="shared" si="25"/>
        <v>0</v>
      </c>
      <c r="J245" s="4">
        <f t="shared" si="26"/>
        <v>0</v>
      </c>
    </row>
    <row r="246" spans="2:10" x14ac:dyDescent="0.25">
      <c r="B246" s="1"/>
      <c r="I246" s="11">
        <f t="shared" si="25"/>
        <v>0</v>
      </c>
      <c r="J246" s="4">
        <f t="shared" si="26"/>
        <v>0</v>
      </c>
    </row>
    <row r="247" spans="2:10" x14ac:dyDescent="0.25">
      <c r="B247" s="1"/>
    </row>
    <row r="248" spans="2:10" x14ac:dyDescent="0.25">
      <c r="B248" s="1"/>
    </row>
    <row r="249" spans="2:10" x14ac:dyDescent="0.25">
      <c r="B249" s="1"/>
    </row>
    <row r="250" spans="2:10" x14ac:dyDescent="0.25">
      <c r="B250" s="1"/>
    </row>
    <row r="251" spans="2:10" x14ac:dyDescent="0.25">
      <c r="B251" s="1"/>
    </row>
    <row r="252" spans="2:10" x14ac:dyDescent="0.25">
      <c r="B252" s="1"/>
    </row>
    <row r="253" spans="2:10" x14ac:dyDescent="0.25">
      <c r="B253" s="1"/>
    </row>
    <row r="254" spans="2:10" x14ac:dyDescent="0.25">
      <c r="B254" s="1"/>
    </row>
    <row r="255" spans="2:10" x14ac:dyDescent="0.25">
      <c r="B255" s="1"/>
    </row>
    <row r="256" spans="2:10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</sheetData>
  <mergeCells count="3">
    <mergeCell ref="E144:H144"/>
    <mergeCell ref="H3:I3"/>
    <mergeCell ref="H4:J4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Portafolio</vt:lpstr>
      <vt:lpstr>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Usuario</cp:lastModifiedBy>
  <dcterms:created xsi:type="dcterms:W3CDTF">2021-09-22T16:46:55Z</dcterms:created>
  <dcterms:modified xsi:type="dcterms:W3CDTF">2021-11-08T16:05:03Z</dcterms:modified>
</cp:coreProperties>
</file>