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table+xml" PartName="/xl/tables/table1.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New this Month!" sheetId="1" r:id="rId4"/>
    <sheet state="visible" name="Money Private" sheetId="2" r:id="rId5"/>
    <sheet state="visible" name="Money and Resources  Government" sheetId="3" r:id="rId6"/>
    <sheet state="visible" name="Donate" sheetId="4" r:id="rId7"/>
    <sheet state="visible" name="Surveys" sheetId="5" r:id="rId8"/>
    <sheet state="visible" name="Additional Resource Webinars" sheetId="6" r:id="rId9"/>
  </sheets>
  <definedNames>
    <definedName hidden="1" localSheetId="1" name="_xlnm._FilterDatabase">'Money Private'!$A$4:$Z$50</definedName>
  </definedNames>
  <calcPr/>
</workbook>
</file>

<file path=xl/sharedStrings.xml><?xml version="1.0" encoding="utf-8"?>
<sst xmlns="http://schemas.openxmlformats.org/spreadsheetml/2006/main" count="512" uniqueCount="331">
  <si>
    <t xml:space="preserve">Here's what's new in COVID-19 Relief for Creatives! </t>
  </si>
  <si>
    <t>NOTE: The information in the document is a summary that is meant to direct interested parties to possible opportunities. We endeavor to keep this as up to date as possible, but Wh!psmart recommends that you visit each listing for detailed information and timely updates. Please let us know if any of these resources are no longer available or if we are missing any by emailing Info@BeWhipsmart.org</t>
  </si>
  <si>
    <t>Entity</t>
  </si>
  <si>
    <t>Description</t>
  </si>
  <si>
    <t>Link for more Info</t>
  </si>
  <si>
    <t xml:space="preserve">Where? </t>
  </si>
  <si>
    <t>Working Washington Small Business Grants</t>
  </si>
  <si>
    <r>
      <rPr>
        <rFont val="Helvetica Neue"/>
        <color rgb="FF000000"/>
      </rPr>
      <t xml:space="preserve">The Washington State Department of Commerce will open applications for Working Washington Grants: </t>
    </r>
    <r>
      <rPr>
        <rFont val="Helvetica Neue"/>
        <b/>
        <color rgb="FF000000"/>
      </rPr>
      <t>Round 4 on March 29</t>
    </r>
    <r>
      <rPr>
        <rFont val="Helvetica Neue"/>
        <color rgb="FF000000"/>
      </rPr>
      <t xml:space="preserve">. Business owners can find information about the program and a </t>
    </r>
    <r>
      <rPr>
        <rFont val="Helvetica Neue"/>
        <color rgb="FF1155CC"/>
        <u/>
      </rPr>
      <t>link to the application portal at commercegrants.com</t>
    </r>
    <r>
      <rPr>
        <rFont val="Helvetica Neue"/>
        <color rgb="FF000000"/>
      </rPr>
      <t xml:space="preserve">. This is the fourth round of the Working Washington grant program. Legislators approved $240 million for the current round as part of an early action bill that also provided additional funding for rent assistance and other COVID-19 response efforts. </t>
    </r>
  </si>
  <si>
    <t>https://commercegrants.com/</t>
  </si>
  <si>
    <t>Annuity Freedom Grants for Artists</t>
  </si>
  <si>
    <r>
      <rPr>
        <rFont val="Helvetica Neue"/>
        <color rgb="FF000000"/>
      </rPr>
      <t xml:space="preserve">Marketing Grant for Artists: Driving organic traffic from Google and Bing can be a meaningful way to grow sales for free. Given the economic pain being felt by so many artists due to the Covid-19 pandemic, we want to help you by providing a free SEO analysis and recommendations. There is currently no cap on the number of possible marketing grant recipients per month. Grantees will be selected on a rolling basis. There is no application deadline. Micro-grant for Artists: (1) $100 monthly grant. We will choose one person each month from the applications that we receive to give a $100 micro-grant. The winner will be selected on the last date of each month, beginning February 28, 2021. Applications will only be eligible for the micro-grant in the month they are submitted. </t>
    </r>
    <r>
      <rPr>
        <rFont val="Helvetica Neue"/>
        <color rgb="FF1155CC"/>
        <u/>
      </rPr>
      <t>Click here to apply</t>
    </r>
    <r>
      <rPr>
        <rFont val="Helvetica Neue"/>
        <color rgb="FF000000"/>
      </rPr>
      <t>.</t>
    </r>
  </si>
  <si>
    <t>https://www.annuityfreedom.net/financial-literacy/artists/</t>
  </si>
  <si>
    <t>Annuity Freedom Grants for BIPOC Business Owners</t>
  </si>
  <si>
    <r>
      <rPr>
        <rFont val="Helvetica Neue"/>
        <color rgb="FF000000"/>
      </rPr>
      <t xml:space="preserve">Small Business Marketing Grant:  Does Google, Bing, and DuckDuckgo deliver free traffic to your website? Driving organic traffic from search engines can be a meaningful way to support or grow your business because it can consistently deliver people interested in your products or services to your website…for free. There may be no better time to try and drive organic traffic than during this Covid-19 pandemic. We will help. This program aims to support Black-owned and minority-owned businesses by providing free SEO evaluations, advice, and planning. There is currently no cap on the number of possible marketing grant recipients per month. Grantees will be selected on a rolling basis. There is no application deadline. Minority Business Micro-grant: (1) $100 monthly grant. We will choose one person each month from the applications that we receive to give a $100 micro-grant. A grant winner will be selected on the last date of each month, beginning February 28, 2021. Applications will only be eligible for the micro-grant in the month they are submitted. We hope to increase the grant amount, or number of grants, in the near future. </t>
    </r>
    <r>
      <rPr>
        <rFont val="Helvetica Neue"/>
        <color rgb="FF1155CC"/>
        <u/>
      </rPr>
      <t xml:space="preserve">Click here to apply. </t>
    </r>
  </si>
  <si>
    <t>https://www.annuityfreedom.net/financial-literacy/black-grants/</t>
  </si>
  <si>
    <t>Annuity Freedom Grants for Women Business Owners</t>
  </si>
  <si>
    <r>
      <rPr>
        <rFont val="Helvetica Neue"/>
        <color rgb="FF000000"/>
      </rPr>
      <t xml:space="preserve">Marketing Grant for Women: Driving organic traffic from Google and Bing can be a meaningful way to  grow sales for free. Given the economic pain being felt by so many business owners due to the Covid-19 pandemic, we want to help you by providing a free SEO analysis and recommendations. There is currently no cap on the number of possible marketing grant recipients per month. Grantees will be selected on a rolling basis. There is no application deadline.Micro-grant for Women: (1) $100 monthly grant. We will choose one person each month from the applications that we receive to give a $100 micro-grant. The recipient will be selected on the last date of each month, beginning February 28, 2021. Applications will only be eligible for the micro-grant in the month they are submitted. </t>
    </r>
    <r>
      <rPr>
        <rFont val="Helvetica Neue"/>
        <color rgb="FF1155CC"/>
        <u/>
      </rPr>
      <t>Click here to apply</t>
    </r>
    <r>
      <rPr>
        <rFont val="Helvetica Neue"/>
        <color rgb="FF000000"/>
      </rPr>
      <t>. </t>
    </r>
  </si>
  <si>
    <t>https://www.annuityfreedom.net/financial-literacy/women-grant/</t>
  </si>
  <si>
    <t xml:space="preserve">Washington State Department of Commerce </t>
  </si>
  <si>
    <r>
      <rPr>
        <rFont val="Arial"/>
        <color rgb="FF000000"/>
      </rPr>
      <t xml:space="preserve">The Washington State Department of Commerce will open applications for Working Washington Grants: Round 4 on March 29. Business owners can find information about the program and a link to the application portal at </t>
    </r>
    <r>
      <rPr>
        <rFont val="Arial"/>
        <color rgb="FF000000"/>
        <u/>
      </rPr>
      <t>commercegrants.com</t>
    </r>
    <r>
      <rPr>
        <rFont val="Arial"/>
        <color rgb="FF000000"/>
      </rPr>
      <t xml:space="preserve">. This is the fourth round of the Working Washington grant program. Legislators approved $240 million for the current round as part of an early action bill that also provided additional funding for rent assistance and other COVID-19 response efforts. Businesses must apply the grant award toward </t>
    </r>
    <r>
      <rPr>
        <rFont val="Arial"/>
        <b/>
        <color rgb="FF000000"/>
      </rPr>
      <t xml:space="preserve">expenses incurred between March 1, 2020 through June 30th, 2021. </t>
    </r>
  </si>
  <si>
    <t>Washington</t>
  </si>
  <si>
    <t>The Create Fund from Shutterstock</t>
  </si>
  <si>
    <t>A grant for artists who are helping change the world. Shutterstock’s inaugural grant program—The Create Fund—is an initiative that provides financial and professional support for artists focusing on diversity, inclusion, social justice, and environmental awareness through the content they create. If this sounds like you, apply today!</t>
  </si>
  <si>
    <t>https://www.shutterstock.com/explore/create-fund?customer_ID=279774067&amp;campaign_ID=shutters.25786985&amp;launch_ID=43769545&amp;utm_source=sstkemail&amp;utm_medium=email&amp;utm_campaign=MC-3327_Create_Fund_IWD_Ecom_1&amp;c3ch=Email&amp;c3nid=MC-3327_Create_Fund_IWD_Ecom_1_2021-03-08</t>
  </si>
  <si>
    <t>National</t>
  </si>
  <si>
    <r>
      <rPr>
        <rFont val="Helvetica Neue"/>
        <color theme="1"/>
      </rPr>
      <t xml:space="preserve">The Rauschenberg Medical Emergency Grants program provides one-time grants of up to $5,000 for unexpected medical/dental/mental health emergencies. Emergencies are defined as taking place within the last six months (July 1, 2020 or later). The New York Foundation for the Arts partners with the Robert Rauschenberg Foundation to administer these grants, available to </t>
    </r>
    <r>
      <rPr>
        <rFont val="Helvetica Neue"/>
        <b/>
        <color theme="1"/>
      </rPr>
      <t>visual and media artists and choreographers</t>
    </r>
    <r>
      <rPr>
        <rFont val="Helvetica Neue"/>
        <color theme="1"/>
      </rPr>
      <t xml:space="preserve"> who live anywhere in the U.S., its Territories, and the District of Columbia. Artists of color, artists with disabilities, and those living outside of the East and West coasts are particularly encouraged to apply. </t>
    </r>
    <r>
      <rPr>
        <rFont val="Helvetica Neue"/>
        <b/>
        <color theme="1"/>
      </rPr>
      <t>DEADLINE: May 1, 2021</t>
    </r>
  </si>
  <si>
    <t>https://www.nyfa.org/Content/Show/Rauschenberg-Emergency-Grants</t>
  </si>
  <si>
    <t>Native American Media Alliance COVID-19 Relief Fund</t>
  </si>
  <si>
    <t>The Native Americans in Entertainment COVID-19 Relief Fund will grant eligible Native American writers, directors, actors and all above the line and below the line workers in the entertainment industry who have experienced loss of employment due to the current COVID-19 pandemic. Grants of $2,000 will be awarded on a first-come-first-served basis until the program funds have been depleted. The objective of this program is to provide economic relief for American Indians, Alaskan Natives and Native Hawaiians impacted by COVID-19 and to provide support for additional unanticipated expenses resulting from the pandemic.</t>
  </si>
  <si>
    <t>https://nama.media/covid-19-relief-fund/</t>
  </si>
  <si>
    <t xml:space="preserve">Help is out there! This page has a list of grants, loans, funds and other resources from both the nonprofit and private sector. There’s a wide swath of support for artists, musicians, writers, journalists, and freelancers of all kinds. Includes resources for POC and LQBTQ artists.  </t>
  </si>
  <si>
    <t>4Culture has pivoted their funding focus and will be offering a Cultural Relief Fund of $1 million. Full details and timeline are not yet finalized, but here’s what they can share at this time: Funds will be available for cultural organizations and practitioners affected by COVID-19 closures and cancellations.Deadlines will be rolling; funding rounds will take place multiple times throughout the year with simplified application processes. Application not yet available. **Info updated December 1, 2020**</t>
  </si>
  <si>
    <t>https://www.4culture.org/covid-19-response/</t>
  </si>
  <si>
    <t>King County, WA</t>
  </si>
  <si>
    <t xml:space="preserve">Coronavirus-related WEAF funds are only available to those who cannot work because they are currently ill or caring for someone who is ill. Funds are not available to those who have lost work because publishers and/or clients are no longer assigning due of the pandemic. All other guidelines outlined below still apply. ASJA is receiving four times the number of WEAF applications as usual. Please review our guidelines carefully before applying. We want to help as many applicants as possible, and our WEAF review team is made up of professional freelance writers who are also struggling during this crisis. Please be cognizant of our staff and volunteer time by considering carefully whether or not your application meets our criteria. </t>
  </si>
  <si>
    <t>http://www.asja.org/for-writers/weaf/</t>
  </si>
  <si>
    <t xml:space="preserve">Americans for the Arts will distribute $5,000 grants to artists facing dire financial emergencies due to COVID-19. Eligible applicants must be practicing artists able to demonstrate a sustained commitment to their work, careers, and a public audience. Be 21+ years of age. Have lived/worked in the US for at least 2 years. Visit the site for more details. </t>
  </si>
  <si>
    <r>
      <rPr>
        <rFont val="Helvetica Neue"/>
        <color rgb="FF000000"/>
      </rPr>
      <t xml:space="preserve">Marketing Grant for Artists: Driving organic traffic from Google and Bing can be a meaningful way to grow sales for free. Given the economic pain being felt by so many artists due to the Covid-19 pandemic, we want to help you by providing a free SEO analysis and recommendations. There is currently no cap on the number of possible marketing grant recipients per month. Grantees will be selected on a rolling basis. There is no application deadline. Micro-grant for Artists: (1) $100 monthly grant. We will choose one person each month from the applications that we receive to give a $100 micro-grant. The winner will be selected on the last date of each month, beginning February 28, 2021. Applications will only be eligible for the micro-grant in the month they are submitted. </t>
    </r>
    <r>
      <rPr>
        <rFont val="Helvetica Neue"/>
        <color rgb="FF1155CC"/>
        <u/>
      </rPr>
      <t>Click here to apply</t>
    </r>
    <r>
      <rPr>
        <rFont val="Helvetica Neue"/>
        <color rgb="FF000000"/>
      </rPr>
      <t>.</t>
    </r>
  </si>
  <si>
    <r>
      <rPr>
        <rFont val="Helvetica Neue"/>
        <color rgb="FF000000"/>
      </rPr>
      <t xml:space="preserve">Small Business Marketing Grant:  Does Google, Bing, and DuckDuckgo deliver free traffic to your website? Driving organic traffic from search engines can be a meaningful way to support or grow your business because it can consistently deliver people interested in your products or services to your website…for free. There may be no better time to try and drive organic traffic than during this Covid-19 pandemic. We will help. This program aims to support Black-owned and minority-owned businesses by providing free SEO evaluations, advice, and planning. There is currently no cap on the number of possible marketing grant recipients per month. Grantees will be selected on a rolling basis. There is no application deadline. Minority Business Micro-grant: (1) $100 monthly grant. We will choose one person each month from the applications that we receive to give a $100 micro-grant. A grant winner will be selected on the last date of each month, beginning February 28, 2021. Applications will only be eligible for the micro-grant in the month they are submitted. We hope to increase the grant amount, or number of grants, in the near future. </t>
    </r>
    <r>
      <rPr>
        <rFont val="Helvetica Neue"/>
        <color rgb="FF1155CC"/>
        <u/>
      </rPr>
      <t xml:space="preserve">Click here to apply. </t>
    </r>
  </si>
  <si>
    <t>https://www.facebook.com/donate/1080011789032749/</t>
  </si>
  <si>
    <r>
      <rPr>
        <rFont val="Helvetica Neue"/>
        <color rgb="FF000000"/>
      </rPr>
      <t xml:space="preserve">Marketing Grant for Women: Driving organic traffic from Google and Bing can be a meaningful way to  grow sales for free. Given the economic pain being felt by so many business owners due to the Covid-19 pandemic, we want to help you by providing a free SEO analysis and recommendations. There is currently no cap on the number of possible marketing grant recipients per month. Grantees will be selected on a rolling basis. There is no application deadline.Micro-grant for Women: (1) $100 monthly grant. We will choose one person each month from the applications that we receive to give a $100 micro-grant. The recipient will be selected on the last date of each month, beginning February 28, 2021. Applications will only be eligible for the micro-grant in the month they are submitted. </t>
    </r>
    <r>
      <rPr>
        <rFont val="Helvetica Neue"/>
        <color rgb="FF1155CC"/>
        <u/>
      </rPr>
      <t>Click here to apply</t>
    </r>
    <r>
      <rPr>
        <rFont val="Helvetica Neue"/>
        <color rgb="FF000000"/>
      </rPr>
      <t>. </t>
    </r>
  </si>
  <si>
    <r>
      <rPr>
        <rFont val="Helvetica Neue"/>
        <color rgb="FF000000"/>
        <sz val="10.0"/>
      </rPr>
      <t xml:space="preserve">The Fund gives open-ended, interest-free, no-strings-attached loans to professional writers and dramatists who find themselves in financial need because of medical or health-related problems, temporary loss of income or other misfortune. Priority is given to sick and/or older authors in need. </t>
    </r>
    <r>
      <rPr>
        <rFont val="Helvetica Neue"/>
        <b/>
        <color rgb="FF000000"/>
        <sz val="10.0"/>
      </rPr>
      <t xml:space="preserve">NOTE: Unfortunately, at this time we are unable to help dramatists enduring income loss due to COVID-19 cancellations. </t>
    </r>
  </si>
  <si>
    <t>https://authorsleaguefund.org/apply/</t>
  </si>
  <si>
    <t>In an effort to remain nimble and to provide support to our nonprofit partners, BCF is accepting requests for funding from 501 (C) (3) nonprofit organizations that have received funding at least once through either the Community Grants Cycle or Capacity Building Grants Cycle since 2016.</t>
  </si>
  <si>
    <t>Bainbridge</t>
  </si>
  <si>
    <t>The applicant must be an American author who has published at least one full-length work that has been published by a mainstream publisher. An applicant must demonstrate need; the emergency may be because of illness or some other urgent need such as fire, flood, hurricane, etc. Documentation should be included with the application: a doctor’s letter or other proof of the emergency situation.</t>
  </si>
  <si>
    <t>https://www.carnegiefundforauthors.org/grant-eligibility</t>
  </si>
  <si>
    <r>
      <rPr>
        <rFont val="Helvetica Neue"/>
        <color rgb="FF000000"/>
        <sz val="10.0"/>
      </rPr>
      <t xml:space="preserve">CERF+ emergency assistance includes grants and/or brokered assistance, such as booth fee waivers and discounts or donations on supplies and equipment. Artists interested in CERF+ emergency assistance must first complete an inquiry form. If it is determined that you may be eligible for assistance, you will be invited to apply for assistance. </t>
    </r>
    <r>
      <rPr>
        <rFont val="Helvetica Neue"/>
        <b/>
        <color rgb="FF000000"/>
        <sz val="10.0"/>
      </rPr>
      <t>COVID-19 GRANT RELIEF IS NOW CLOSED.</t>
    </r>
    <r>
      <rPr>
        <rFont val="Helvetica Neue"/>
        <color rgb="FF000000"/>
        <sz val="10.0"/>
      </rPr>
      <t xml:space="preserve"> Please visit the site to see what other assistance CERF may be able to provide. </t>
    </r>
  </si>
  <si>
    <t>https://cerfplus.org/</t>
  </si>
  <si>
    <r>
      <rPr>
        <rFont val="Helvetica Neue"/>
        <color rgb="FF000000"/>
      </rPr>
      <t xml:space="preserve">Managed by the Community Foundation for Southwest Washington, this fund will provide flexible financial support to trusted nonprofit partners across our region who are responding to increasing needs as a result of the coronavirus (COVID-19). If your nonprofit is facing challenges that align with the fund’s purpose, please send your organization name, contact information, amount of request and description of need to covid19@cfsww.org. </t>
    </r>
    <r>
      <rPr>
        <rFont val="Helvetica Neue"/>
        <b/>
        <color rgb="FF000000"/>
      </rPr>
      <t xml:space="preserve">APPLICATIONS ARE CURRENTLY CLOSED. </t>
    </r>
  </si>
  <si>
    <t>SW Washington</t>
  </si>
  <si>
    <r>
      <rPr>
        <rFont val="Helvetica Neue"/>
        <color rgb="FF000000"/>
        <sz val="10.0"/>
      </rPr>
      <t xml:space="preserve">This fundraiser prioritizes LGBTQI+, non-binary, gender fluid, and gender non-conforming people of color because they often have fewer ties to familial support networks, and have historically been simultaneously overlooked and surveilled by welfare state systems, their needs have been surplus to mainstream political formations, and often work in the gig economy. Individual grants will be capped at $1500. </t>
    </r>
    <r>
      <rPr>
        <rFont val="Helvetica Neue"/>
        <b/>
        <color rgb="FF000000"/>
        <sz val="10.0"/>
      </rPr>
      <t xml:space="preserve">NOTE: NO LONGER TAKING APPLIATIONS AT THIS TIME. </t>
    </r>
  </si>
  <si>
    <t>https://www.gofundme.com/f/covid19-relief-fund-for-lgbtqi-bipoc-folks</t>
  </si>
  <si>
    <t>Craft3 provides low-interest loans to community-based nonprofits and small businesses, with more flexible criteria than traditional financial institutions. Additionally, it is allowing existing Craft3 clients to revise their loan agreements (i.e. due date extensions, temporary payment reductions, etc.).</t>
  </si>
  <si>
    <t>PNW</t>
  </si>
  <si>
    <t xml:space="preserve">DGF provides emergency financial assistance to individual playwrights, composers, lyricists, and bookwriters in dire need of funds due to severe hardship or unexpected illness. DGF Emergency Grants regularly support costs associated with healthcare, childcare, housing, disability, natural disaster relief, and other unforeseen circumstances. DGF does not support requests related to production expenses or taxes, nor requests from individuals not actively seeking employment if they are able to work. Requests typically range between $500-$3,000. </t>
  </si>
  <si>
    <t>https://dgf.org/programs/grants/grants-for-writers/?fbclid=IwAR0BW1rjchfgjIVhbWZ-Mjiq9Y-RE9GpFKxNJpwuD952d31f2qERb2_ZAJ0</t>
  </si>
  <si>
    <t xml:space="preserve">With businesses everywhere affected by COVID-19, facebook giving away $100 million to up to 30,000 eligible businesses across 30 countries where we operate. For them small businesses mean businesses with between 2 and 50 employees. </t>
  </si>
  <si>
    <t>In light of the impact of the COVID-19 pandemic on the artist community, the Foundation for Contemporary Arts is creating a temporary fund to meet the needs of artists who have been impacted by the economic fallout from postponed or canceled performances and exhibitions. The Foundation will disburse $1,000 grants to artists who have had performances or exhibitions canceled or postponed because of the COVID-19 virus.</t>
  </si>
  <si>
    <t>https://www.foundationforcontemporaryarts.org/grants/emergency-grants</t>
  </si>
  <si>
    <r>
      <rPr>
        <rFont val="Helvetica Neue"/>
        <color rgb="FF000000"/>
        <sz val="10.0"/>
      </rPr>
      <t xml:space="preserve">The Freelance Audio Fund was established to provide emergency relief to the professional audio community impacted by Covid-19. The Fund is not for everyone. You must be an AIR member in good standing to qualify and you must be able to demonstrate urgent need. If this does not describe you, please DO NOT apply. Resources are limited and this is intended to assist with meeting the most basic of needs. </t>
    </r>
    <r>
      <rPr>
        <rFont val="Helvetica Neue"/>
        <b/>
        <color rgb="FF000000"/>
        <sz val="10.0"/>
      </rPr>
      <t>APPLICATIONS ARE NOW CLOSED</t>
    </r>
  </si>
  <si>
    <r>
      <rPr>
        <rFont val="Helvetica Neue"/>
        <color rgb="FF000000"/>
        <sz val="10.0"/>
      </rPr>
      <t xml:space="preserve">Freelancers Relief Fund will offer financial assistance of up to $1,000 per freelance household to cover lost income and essential expenses not covered by government relief programs. While we work toward securing government aid, freelancers' bills are coming due now. Rent must be paid, groceries, utilities — for those who live gig-to-gig, these necessities are at risk. Your donation to the Freelancers Relief Fund, through our nonprofit subsidiary Working Today, will provide grants to freelancers experiencing economic hardship or health crisis as a result of COVID-19. 100% of all donations will be distributed directly to freelancers in need. </t>
    </r>
    <r>
      <rPr>
        <rFont val="Helvetica Neue"/>
        <b/>
        <color rgb="FF000000"/>
        <sz val="10.0"/>
      </rPr>
      <t>Applications for funding will open on April 2, 2020.</t>
    </r>
  </si>
  <si>
    <t>Grant &amp; Loan Fund for Early-Stage Arts, Creative, and Cultural Cooperatives</t>
  </si>
  <si>
    <r>
      <rPr>
        <rFont val="Helvetica Neue"/>
        <color rgb="FF111E27"/>
        <sz val="10.0"/>
      </rPr>
      <t xml:space="preserve">The Grant &amp; Loan Fund will provide $125,000 in general operating support grants of up to $25,000 each to five creative-industry cooperative enterprises. We encourage applications from cooperative enterprises at their early-stage (i.e., there is a commitment to starting the cooperative or the cooperative is newly incorporated) or early-stage growth (i.e., still a young cooperative with an opportunity to realize new growth with additional capital). Although not a condition of eligibility, we are seeking opportunities wherein a combination of a $25,000 grant from CCI, a loan from Seed Commons (terms to be customized to awardees’ potential), and technical assistance from Uptima would be catalytic in the cooperative’s further development. </t>
    </r>
    <r>
      <rPr>
        <rFont val="Helvetica Neue"/>
        <b/>
        <color rgb="FF111E27"/>
        <sz val="10.0"/>
      </rPr>
      <t>NO LONGER ACCEPTING APPLICATIONS.</t>
    </r>
  </si>
  <si>
    <r>
      <rPr>
        <rFont val="&quot;Helvetica Neue&quot;, sans-serif"/>
        <color rgb="FF000000"/>
        <sz val="10.0"/>
      </rPr>
      <t>Humanities Washington is providing rapid-response funding via the CARES Act to humanities organizations facing financial hardship as a result of the coronavirus. Grants of between $2,500 to $5,000 will be made to Washington State nonprofit cultural organizations that provide humanities programming, and that are facing financial hardship due to the coronavirus. Grants are for general operating expenses or specific projects. No match is required. Applications will be reviewed weekly by a grant review panel, between the dates of April 15 - May 31.</t>
    </r>
    <r>
      <rPr>
        <rFont val="&quot;Helvetica Neue&quot;, sans-serif"/>
        <color rgb="FF000000"/>
        <sz val="10.0"/>
      </rPr>
      <t xml:space="preserve"> </t>
    </r>
    <r>
      <rPr>
        <rFont val="&quot;Helvetica Neue&quot;, sans-serif"/>
        <b/>
        <color rgb="FF000000"/>
        <sz val="10.0"/>
      </rPr>
      <t>APPLICATIONS ARE NOW CLOSED.</t>
    </r>
  </si>
  <si>
    <t>The International Women's Media Foundation's (IWMF) Journalism Relief Fund is open to women-identifying journalists in dire straits - journalists who have faced significant financial hardship, lost work, were recently laid off or who urgently need assistance to avoid severe, irreversible outcomes. This fund will provide small grants of up to $2,000 USD per request. However, special consideration will be given on a case-by-case basis to those who have greater financial need.</t>
  </si>
  <si>
    <r>
      <rPr>
        <rFont val="Helvetica Neue"/>
        <color rgb="FF000000"/>
        <sz val="10.0"/>
      </rPr>
      <t xml:space="preserve">The JMEF we will be launching a CV19 Emergency Aid Grant Program to give eligible applicants modest grants up to $200. Please check this page in the coming days to apply. Our application will remain closed until the new CV19 form is published. </t>
    </r>
    <r>
      <rPr>
        <rFont val="Helvetica Neue"/>
        <b/>
        <color rgb="FF000000"/>
        <sz val="10.0"/>
      </rPr>
      <t xml:space="preserve">As of September 8, 2020 this grant program has reopened for applications! </t>
    </r>
  </si>
  <si>
    <t>http://www.musiciansfoundation.org/apply/</t>
  </si>
  <si>
    <t>MusiCares may grant short-term financial assistance for personal needs that have arisen due to unforeseen circumstances. Funding may be awarded for needs such as rent, car payments, insurance premiums, utilities, medical/dental expenses, psychotherapy, addiction treatment, sober living, and other personal expenses. Applicants must be able to show that they have worked in the music industry for at least five years or that they have six commercially released recording or videos (singles.)</t>
  </si>
  <si>
    <t>https://www.grammy.com/musicares/get-help</t>
  </si>
  <si>
    <t>The Native Americans in Entertainment COVID-19 Relief Fund will grant eligible Native American writers, directors, actors and all above the line and below the line workers in the entertainment industry who have experienced loss of employment due to the current COVID-19 pandemic.
Grants of $2,000 will be awarded on a first-come-first-served basis until the program funds have been depleted. The objective of this program is to provide economic relief for American Indians, Alaskan Natives and Native Hawaiians impacted by COVID-19 and to provide support for additional unanticipated expenses resulting from the pandemic.</t>
  </si>
  <si>
    <r>
      <rPr>
        <rFont val="Helvetica Neue"/>
        <b/>
        <color rgb="FF000000"/>
        <sz val="12.0"/>
        <u/>
      </rPr>
      <t>Northwest Film Forum</t>
    </r>
    <r>
      <rPr>
        <rFont val="Helvetica Neue"/>
        <b/>
        <color rgb="FF000000"/>
        <sz val="12.0"/>
      </rPr>
      <t xml:space="preserve"> </t>
    </r>
    <r>
      <rPr>
        <rFont val="Helvetica Neue"/>
        <b/>
        <color rgb="FF202020"/>
        <sz val="12.0"/>
      </rPr>
      <t>Joins Andy Warhol Foundation for the Visual Arts’ Regional Regranting Program</t>
    </r>
  </si>
  <si>
    <r>
      <rPr>
        <rFont val="arial"/>
        <color rgb="FF202020"/>
        <sz val="11.0"/>
      </rPr>
      <t xml:space="preserve">With their newly established Collective Power Fund, Northwest Film Forum (NWFF) is one of the newest nonprofit visual art centers to join The Andy Warhol Foundation for the Visual Arts’ Regional Regranting Program. A national initiative established in 2007, the Regional Regranting Program recognizes and supports the movement of independently organized, public-facing, artist-centered activity that animates local and regional art scenes that lie beyond the reach of traditional funding sources. The first round begins in Fall 2020 to provide $70,000 in COVID-19 Artist Relief funding; round two continues in Spring 2021 with project-based grants. Both are open to residents in incorporated and unincorporated King County, with applications in Spanish and Chinese, to better serve some of the area's most racially and ethnically diverse neighborhoods. </t>
    </r>
    <r>
      <rPr>
        <rFont val="arial"/>
        <b/>
        <color rgb="FF202020"/>
        <sz val="11.0"/>
      </rPr>
      <t>APPLICATIONS ARE NOW CLOSED AND WILL REOPEN IN SPRING 2021</t>
    </r>
  </si>
  <si>
    <r>
      <rPr>
        <rFont val="Helvetica Neue"/>
        <b/>
        <color rgb="FF000000"/>
        <sz val="12.0"/>
        <u/>
      </rPr>
      <t>OneRedmond</t>
    </r>
    <r>
      <rPr>
        <rFont val="Helvetica Neue"/>
        <b/>
        <color rgb="FF000000"/>
        <sz val="12.0"/>
      </rPr>
      <t>- 2 new grants (November 12, 2020)</t>
    </r>
  </si>
  <si>
    <t>The City of Redmond has partnered with OneRedmond today in announcing two new grant programs. Between the two grant programs, OneRedmond will award grants of up to $7,500 to businesses and non-profits located within the City of Redmond limits.</t>
  </si>
  <si>
    <t>Redmond</t>
  </si>
  <si>
    <r>
      <rPr>
        <rFont val="Helvetica Neue"/>
        <color rgb="FF000000"/>
        <sz val="10.0"/>
      </rPr>
      <t xml:space="preserve">This fund aims to help at least 100 queer writers of color who have been financially impacted by the current COVID-19. They hope to give a minimum of $100 and a maximum of $500 to those that are approved for funding. Priority will be given to queer trans women of color and queer disabled writers of color, but the hope is that this relief fund will help all the queer writers of color it can. </t>
    </r>
    <r>
      <rPr>
        <rFont val="Helvetica Neue"/>
        <b/>
        <color rgb="FF000000"/>
        <sz val="10.0"/>
      </rPr>
      <t>THIS FUND IS NOW CLOSED</t>
    </r>
  </si>
  <si>
    <t>https://www.gofundme.com/f/queer-writers-of-color-relief-fund?utm_source=customer&amp;utm_medium=copy_link-tip&amp;utm_campaign=p_cp+share-sheet</t>
  </si>
  <si>
    <r>
      <rPr>
        <rFont val="Helvetica Neue"/>
        <color theme="1"/>
      </rPr>
      <t xml:space="preserve">The Rauschenberg Medical Emergency Grants program provides one-time grants of up to $5,000 for unexpected medical/dental/mental health emergencies. Emergencies are defined as taking place within the last six months (July 1, 2020 or later). The New York Foundation for the Arts partners with the Robert Rauschenberg Foundation to administer these grants, available to </t>
    </r>
    <r>
      <rPr>
        <rFont val="Helvetica Neue"/>
        <b/>
        <color theme="1"/>
      </rPr>
      <t>visual and media artists and choreographers</t>
    </r>
    <r>
      <rPr>
        <rFont val="Helvetica Neue"/>
        <color theme="1"/>
      </rPr>
      <t xml:space="preserve"> who live anywhere in the U.S., its Territories, and the District of Columbia. Artists of color, artists with disabilities, and those living outside of the East and West coasts are particularly encouraged to apply. </t>
    </r>
    <r>
      <rPr>
        <rFont val="Helvetica Neue"/>
        <b/>
        <color theme="1"/>
      </rPr>
      <t>DEADLINE: May 1, 2021</t>
    </r>
  </si>
  <si>
    <r>
      <rPr>
        <rFont val="Helvetica Neue"/>
        <color rgb="FF000000"/>
      </rPr>
      <t xml:space="preserve">The SAG-AFTRA Foundation has created the COVID-19 Disaster Fund that is now available to eligible SAG-AFTRA members who have been impacted by this pandemic.SAG-AFTRA members are eligible to apply to the Fund if they are currently active and paid up on their dues through October 2019. </t>
    </r>
    <r>
      <rPr>
        <rFont val="Helvetica Neue"/>
        <b/>
        <color rgb="FF000000"/>
      </rPr>
      <t>NOTE: Emergency financial assistance is available for SAG-AFTRA members who are unable to pay their basic living expenses (food/housing/health care) at present. We ask that if you have the resources to cover these expenses, please wait to apply. These are unprecedented times and we all must steward our resources very carefully.</t>
    </r>
  </si>
  <si>
    <t>https://sagaftra.foundation/assistance/disasterrelief/</t>
  </si>
  <si>
    <t xml:space="preserve">This fund is aimed at helping gig workers in the greater Seattle arts community who have been financially impacted by cancellations due to COVID-19. Depending on funding levels and amount of requests, priority may given to artists from communities that have been historically and systemically economically disadvanted in the Seattle Area: BIPOC artists, transgender &amp; nonbinary artists, and disabled artists - but they will try to help as many artists with need in Seattle as they can. They are currently giving a minimum of $100 and a maximum of $1000 to each individual artist. </t>
  </si>
  <si>
    <t>https://www.gofundme.com/f/for-artists</t>
  </si>
  <si>
    <t>Seattle</t>
  </si>
  <si>
    <t>Applications closed temporarily</t>
  </si>
  <si>
    <r>
      <rPr>
        <rFont val="Helvetica Neue"/>
        <color theme="1"/>
      </rPr>
      <t xml:space="preserve">This fund is to help individual artists living in the greater Seattle area. Goal is to dispurse funds once per day depending on funds avaiable with the intention of dispursing funds within two business days. Depending on funding levels and amount of requests, priority may given to artists from communities that have been historically and systemically economically disadvanted in the Seattle Area: BIPOC artists, transgender &amp; nonbinary artists, and disabled artists - but they will try to help as many artists with need in Seattle as they can. </t>
    </r>
    <r>
      <rPr>
        <rFont val="Helvetica Neue"/>
        <b/>
        <color theme="1"/>
      </rPr>
      <t>NOW CLOSED.</t>
    </r>
  </si>
  <si>
    <t>https://www.gofundme.com/f/seattle-music-teachers-fund?utm_source=facebook&amp;utm_medium=social&amp;utm_campaign=p_cf+share-flow-1&amp;fbclid=IwAR05JZgzyoKrb6irZON5_vtY8E5btlgyWFet4_4HtjtE679zLwhCmsYp6W8</t>
  </si>
  <si>
    <t>Shutterstock: The Create Fund</t>
  </si>
  <si>
    <t>Shutterstock is excited to introduce their inaugural grant program, The Create Fund, an initiative that provides financial and professional support for artists driving diversity, inclusion, social justice, and environmental awareness. One winner for each grant will be featured on their site and awarded $2500.</t>
  </si>
  <si>
    <t>SPJ Microloans for Journalists</t>
  </si>
  <si>
    <t>SPJ will now be making microgrants up to $200 available to journalists affected by the COVID-19 outbreak. Email SPJwash@gmail.com for more information.</t>
  </si>
  <si>
    <r>
      <rPr>
        <rFont val="Helvetica Neue"/>
        <color theme="1"/>
      </rPr>
      <t xml:space="preserve">This fund is for individual gig economy artists only, not organizations or nonprofits. The goal is to make dispersements once a week, depending on funds avaialable.  Applications must be complete to be considered for funding.  Disbursements will be capped at $500 at this time.  Receipt of funds will not impact an individulas eiligiblity for future SAGA grants.  </t>
    </r>
    <r>
      <rPr>
        <rFont val="Helvetica Neue"/>
        <b/>
        <color theme="1"/>
      </rPr>
      <t>NOTE: The Spokane Artists &amp; Creatives Fund is now closed. Spokane Arts will be administering another artist relief grant soon, with the support of City of Spokane CARES act funding dollars. Application for that fund will be posted at Spokanearts.org when it opens. Email Mika@spokanearts.org with questions!</t>
    </r>
  </si>
  <si>
    <t>https://www.surveymonkey.com/r/677MN8G</t>
  </si>
  <si>
    <t>Spokane</t>
  </si>
  <si>
    <r>
      <rPr>
        <rFont val="Helvetica Neue"/>
        <color rgb="FF1A1A1A"/>
        <sz val="10.0"/>
      </rPr>
      <t xml:space="preserve">Substack is donating $100,000 in grants to independent writers who are experiencing economic hardship due to the coronavirus pandemic. will range from $500 and up to $5,000, and recipients will also receive digital mentorship from the Substack team focused on best practices and insights to help grow their publications. Writers can </t>
    </r>
    <r>
      <rPr>
        <rFont val="Helvetica Neue"/>
        <b/>
        <color rgb="FF1A1A1A"/>
        <sz val="10.0"/>
      </rPr>
      <t xml:space="preserve">submit an application for a grant from Tuesday, March 31 through Tuesday, April 7 at 5:00 pm PDT, and we’ll begin notifying grant recipients on Monday, April 13 through Friday, April 20. NOTE: The deadline for this grant is now passed and they are no longer taking applications. </t>
    </r>
  </si>
  <si>
    <t>NO LONGER ACCEPTING APPLICATIONS</t>
  </si>
  <si>
    <t>Sweet Relief is here to provide immediate assistance and we have created this DONOR-DIRECTED FUND with a limited amount of funds available to be used specifically for musicians and music industry workers affected by the Coronavirus. Funds raised will go towards medical expenses, lodging, clothing, food and other vital living expenses to those impacted due to sickness or loss of work. Applicant must be a musician who has regular public performances, or performed on at least three widely released recordings (audio or audiovisual), or written music that has been performed on three widely released recordings, or published on three occasions.</t>
  </si>
  <si>
    <t>https://www.sweetrelief.org/covid-19-fund.html</t>
  </si>
  <si>
    <t>The Actors Fund provides financial assistance nationally to everyone who works in performing arts and entertainment—including actors, dancers, musicians, stagehands, film technicians, playwrights and many more. Whether you work on stage or on camera, behind the scenes or below the line, you can contact The Actors Fund for support.</t>
  </si>
  <si>
    <t>https://actorsfund.org/am-i-eligible-help</t>
  </si>
  <si>
    <t>The Adolph and Esther Gottlieb Emergency Grant program is intended to provide interim financial assistance to qualified painters, printmakers, and sculptors whose needs are the result of an unforeseen, catastrophic incident, and who lack the resources to meet that situation. Each grant is given as one-time assistance for a specific emergency, examples of which are fire, flood, or emergency medical need. To be eligible for this program, an artist must be able to demonstrate a minimum involvement of ten years in a mature phase of his or her work. Artists must work in the disciplines of painting, sculpture or printmaking. Average grant size: $5,000.</t>
  </si>
  <si>
    <t>https://www.gottliebfoundation.org/emergency-grant</t>
  </si>
  <si>
    <t>The Blues Foundation Handy Artists Relief Trust Fund is available to Blues musicians and their families who are in financial need due to a broad range of health concerns.</t>
  </si>
  <si>
    <t>https://blues.org/hart-fund/#about</t>
  </si>
  <si>
    <r>
      <rPr>
        <rFont val="Helvetica Neue"/>
        <color rgb="FF000000"/>
      </rPr>
      <t xml:space="preserve">ConvertKit has established a $50,000 fund to help creators in need during the COVID-19 pandemic. Please read details on their site and then submit your information if you are in need. </t>
    </r>
    <r>
      <rPr>
        <rFont val="Helvetica Neue"/>
        <b/>
        <color rgb="FF000000"/>
      </rPr>
      <t xml:space="preserve">NOTE: Applications are now closed. </t>
    </r>
  </si>
  <si>
    <t>https://creatorfund.ck.page/?fbclid=IwAR3OuXZA9GptctGnO1urAIhkdrQEt7dhvFzAc_yHL2FIaPv_2iS_wTLcXuw</t>
  </si>
  <si>
    <t>Applications are now closed</t>
  </si>
  <si>
    <t>The mission of The Haven Foundation is to offer interim financial assistance to freelance professionals in the arts who face crises. The qualified person must have experienced a recent, unforeseen event that has significantly and adversely affected the person’s ability to produce, perform and/or market his/her work and, thus, creates the need for immediate relief funds and/or assistance. The Foundation is not able to assist in situations of financial need that result solely from lack of employment, poor sales and/or poor business practices.</t>
  </si>
  <si>
    <t>http://www.thehavenfdn.org/</t>
  </si>
  <si>
    <t>In light of the impact COVID-19 is having on people across the United States, especially young people, The Lewis Prize for Music is establishing a $1 million COVID-19 Community Response Fund. The fund will distribute over 20 grants of $25,000 to $50,000 to responsive and adaptive Creative Youth Development (CYD) music programs.</t>
  </si>
  <si>
    <r>
      <rPr>
        <rFont val="Helvetica Neue"/>
        <color rgb="FF000000"/>
        <sz val="10.0"/>
      </rPr>
      <t xml:space="preserve">Emergency fund for professional–published or produced–writers with serious financial difficulties. Depending on the situation, the fund gives grants or loans of up to $2,000. </t>
    </r>
    <r>
      <rPr>
        <rFont val="Helvetica Neue"/>
        <b/>
        <color rgb="FF000000"/>
        <sz val="10.0"/>
      </rPr>
      <t>February 10, 2021 Update: PEN America greatly appreciates the opportunity to provide emergency grants to the literary community during these difficult times, and we are grateful to the generous donors who have made this assistance possible. Available funds will soon be exhausted, and we are therefore pausing acceptance of new applications as of February 23, 2021. Thank you for your understanding, and we will post updates should additional funding become available to make the resumption of the emergency grants possible.</t>
    </r>
  </si>
  <si>
    <t>http://www.pen.org/writers-emergency-fund</t>
  </si>
  <si>
    <r>
      <rPr>
        <rFont val="Helvetica Neue"/>
        <color rgb="FF000000"/>
        <sz val="10.0"/>
      </rPr>
      <t xml:space="preserve">Many creatives pay their bills by working in the service industry. Restaurant workers who live in King County and have suffered financial hardship because of the COVID-19 crisis may be eligible for $500 in immediate assistance. </t>
    </r>
    <r>
      <rPr>
        <rFont val="Helvetica Neue"/>
        <b/>
        <color rgb="FF000000"/>
        <sz val="10.0"/>
      </rPr>
      <t>NOTE: As of Sunday, April 26, all relief assistance is available exclusively through our community partners or using codes that applicants receive from their employers or former employers. This will allow us to continue to focus on reaching people who are in the greatest need, including those who may not be eligible for government assistance due to immigration status or other issues. Restaurant owners may request codes to help workers in the greatest need by emailing coderequests@theplatefund.com.</t>
    </r>
  </si>
  <si>
    <t>SBA: Small businesses in 32 Washington counties, six Oregon counties, and three Idaho counties are now eligible to apply for low‑interest SBA Economic Injury Disaster Loans (EIDL) to offset economic losses because of reduced revenues caused by the impact of the Coronavirus (COVID-19) pandemic.</t>
  </si>
  <si>
    <t>https://disasterloan.sba.gov/ela/Information/ApplyOnline?utm_medium=email&amp;utm_source=govdelivery</t>
  </si>
  <si>
    <t>The Motion Picture Pioneers Assistance Fund serves members of the motion picture entertainment industry (exhibition, distribution and trade services) who are encountering an illness, injury or life- changing event.</t>
  </si>
  <si>
    <t>Stay informed! This page includes press releases and breaking news from the federal, state, county and city governments. If you’re a creative professional or business, here’s where you can find information about accessing resources like rent and tax relief through government agencies. We’ve also included official government websites that have COVID-19 resources listed.</t>
  </si>
  <si>
    <t>Link</t>
  </si>
  <si>
    <r>
      <rPr>
        <rFont val="Helvetica Neue"/>
        <b/>
        <color rgb="FFFFFFFF"/>
        <sz val="12.0"/>
      </rPr>
      <t xml:space="preserve">Press Releases re: COVID-19 </t>
    </r>
    <r>
      <rPr>
        <rFont val="Helvetica Neue"/>
        <b val="0"/>
        <color rgb="FFFFFFFF"/>
        <sz val="12.0"/>
      </rPr>
      <t>(Organized from most the most recent to oldest release date.)</t>
    </r>
  </si>
  <si>
    <r>
      <rPr>
        <rFont val="Helvetica Neue"/>
        <b/>
        <color rgb="FF000000"/>
        <sz val="12.0"/>
        <u/>
      </rPr>
      <t>Washington State Department of Commerce Releases new information about Small Business Support Programs</t>
    </r>
    <r>
      <rPr>
        <rFont val="Helvetica Neue"/>
        <b/>
        <color rgb="FF000000"/>
        <sz val="12.0"/>
      </rPr>
      <t xml:space="preserve"> (12.14.2020)</t>
    </r>
  </si>
  <si>
    <r>
      <rPr>
        <rFont val="Helvetica, Arial, sans-serif"/>
        <color rgb="FF000000"/>
        <sz val="10.0"/>
      </rPr>
      <t xml:space="preserve">The State Office of Financial Management has </t>
    </r>
    <r>
      <rPr>
        <rFont val="Helvetica, Arial, sans-serif"/>
        <color rgb="FF000000"/>
        <sz val="10.0"/>
      </rPr>
      <t xml:space="preserve">released </t>
    </r>
    <r>
      <rPr>
        <rFont val="Helvetica, Arial, sans-serif"/>
        <color rgb="FF0B5394"/>
        <sz val="10.0"/>
      </rPr>
      <t>new information</t>
    </r>
    <r>
      <rPr>
        <rFont val="Helvetica, Arial, sans-serif"/>
        <color rgb="FF000000"/>
        <sz val="10.0"/>
      </rPr>
      <t xml:space="preserve"> about relief programs for small businesses in Washington. These programs include $20 million for residential rental assistance, $20 million to business assistance, and $30 million to the Washington State recovery fund for businesses. You can submit grant and loan applications </t>
    </r>
    <r>
      <rPr>
        <rFont val="Helvetica, Arial, sans-serif"/>
        <color rgb="FF0B5394"/>
        <sz val="10.0"/>
      </rPr>
      <t>here, on the Department of Commerce website.</t>
    </r>
  </si>
  <si>
    <t>Washington State</t>
  </si>
  <si>
    <r>
      <rPr>
        <rFont val="Helvetica Neue"/>
        <b/>
        <color rgb="FF000000"/>
        <sz val="12.0"/>
        <u/>
      </rPr>
      <t xml:space="preserve">City of Seattle Prioritizes Creative Industry Businesses in $4 Million Small Business Stabilization Fund Grants </t>
    </r>
    <r>
      <rPr>
        <rFont val="Helvetica Neue"/>
        <b/>
        <color rgb="FF000000"/>
        <sz val="12.0"/>
      </rPr>
      <t>(November 12, 2020)</t>
    </r>
  </si>
  <si>
    <r>
      <rPr>
        <rFont val="arial, helvetica, sans-serif"/>
        <color rgb="FF222222"/>
        <sz val="11.0"/>
      </rPr>
      <t xml:space="preserve">OED is now </t>
    </r>
    <r>
      <rPr>
        <rFont val="arial, helvetica, sans-serif"/>
        <color rgb="FF222222"/>
        <sz val="11.0"/>
      </rPr>
      <t>accepting applications</t>
    </r>
    <r>
      <rPr>
        <rFont val="arial, helvetica, sans-serif"/>
        <color rgb="FF222222"/>
        <sz val="11.0"/>
      </rPr>
      <t xml:space="preserve"> for the Small Business Stabilization Fund! The newest round of the Small Business Stabilization Fund is funded by the joint COVID-19 relief bill that the Mayor and City Council passed in August. This round of funding prioritizes creative industry small businesses and workers by allocating 10 percent of all grants—24 grants—to creative industry small businesses. </t>
    </r>
  </si>
  <si>
    <t>This new L&amp;I fact sheet informs Washington employers of their safety and health requirements during the coronavirus outbreak, and it provides some helpful suggestions about how to meet those requirements.</t>
  </si>
  <si>
    <r>
      <rPr>
        <rFont val="Helvetica Neue"/>
        <b/>
        <color rgb="FF000000"/>
        <sz val="12.0"/>
        <u/>
      </rPr>
      <t>Eviction Rent Assistance Program</t>
    </r>
    <r>
      <rPr>
        <rFont val="Helvetica Neue"/>
        <b/>
        <color rgb="FF000000"/>
        <sz val="12.0"/>
      </rPr>
      <t xml:space="preserve"> available to many Washington counties (8.28.2020)</t>
    </r>
  </si>
  <si>
    <r>
      <rPr>
        <rFont val="Helvetica Neue"/>
        <color rgb="FF000000"/>
      </rPr>
      <t xml:space="preserve">Commerce's </t>
    </r>
    <r>
      <rPr>
        <rFont val="Helvetica Neue"/>
        <color rgb="FF000000"/>
      </rPr>
      <t>Eviction Rent Assistance</t>
    </r>
    <r>
      <rPr>
        <rFont val="Helvetica Neue"/>
        <color rgb="FF000000"/>
      </rPr>
      <t xml:space="preserve"> program, funded with federal Coronavirus Aid, Relief and Economic Security (CARES) Act dollars, may prevent evictions by paying past due and current/future rent for people in distress. Rental assistance will be provided through local housing providers in each community, not directly from Commerce. The following counties have partners established to distribute funds and application periods currently open: </t>
    </r>
    <r>
      <rPr>
        <rFont val="Helvetica Neue"/>
        <color rgb="FF000000"/>
      </rPr>
      <t>Chelan/Douglas</t>
    </r>
    <r>
      <rPr>
        <rFont val="Helvetica Neue"/>
        <color rgb="FF000000"/>
      </rPr>
      <t xml:space="preserve">, </t>
    </r>
    <r>
      <rPr>
        <rFont val="Helvetica Neue"/>
        <color rgb="FF000000"/>
      </rPr>
      <t>Clallam, Clark, King, Pacific, Stevens/Ferry/Lincoln</t>
    </r>
    <r>
      <rPr>
        <rFont val="Helvetica Neue"/>
        <color rgb="FF000000"/>
      </rPr>
      <t xml:space="preserve">, </t>
    </r>
    <r>
      <rPr>
        <rFont val="Helvetica Neue"/>
        <color rgb="FF000000"/>
      </rPr>
      <t>Kitsap</t>
    </r>
    <r>
      <rPr>
        <rFont val="Helvetica Neue"/>
        <color rgb="FF000000"/>
      </rPr>
      <t xml:space="preserve">, </t>
    </r>
    <r>
      <rPr>
        <rFont val="Helvetica Neue"/>
        <color rgb="FF000000"/>
      </rPr>
      <t>Kittitas, Thurston</t>
    </r>
    <r>
      <rPr>
        <rFont val="Helvetica Neue"/>
        <color rgb="FF000000"/>
      </rPr>
      <t xml:space="preserve"> and </t>
    </r>
    <r>
      <rPr>
        <rFont val="Helvetica Neue"/>
        <color rgb="FF000000"/>
      </rPr>
      <t>Whatcom.</t>
    </r>
    <r>
      <rPr>
        <rFont val="Helvetica Neue"/>
        <color rgb="FF000000"/>
      </rPr>
      <t xml:space="preserve"> </t>
    </r>
    <r>
      <rPr>
        <rFont val="Helvetica Neue"/>
        <b/>
        <color rgb="FF000000"/>
      </rPr>
      <t>The program will conclude on Dec. 31, 2020.</t>
    </r>
  </si>
  <si>
    <t>Friday morning officials from the United Way of King County, Seattle, and the County itself announced they will help pay April rent for people making up to 50% of the area median income who "are economically impacted by COVID-19" and who fell behind on rent. Those officials estimate this program will help 2,000 families not accrue rent debt for the month.</t>
  </si>
  <si>
    <t>King County</t>
  </si>
  <si>
    <t>This page contains information and links for City of Seattle programs and services that may be helpful for residents significantly impacted by the COVID-19 pandemic. Also listed below are community, county, and state resources that may be helpful to you. Some of these programs and services are available to everyone regardless of where you live. Although other restrictions may apply. We will continue updating this page as more resources develop.</t>
  </si>
  <si>
    <t xml:space="preserve">Seattle </t>
  </si>
  <si>
    <t xml:space="preserve">The Public Utility Board approved the use of $1M in funds for an Emergency Assistance Program, which will allow more customers to qualify for bill assistance during the current State of Emergency. The Emergency Assistance Program will provide a utility credit of up to $250 for eligible single-family households, usable toward TPU bills. </t>
  </si>
  <si>
    <t>https://www.mytpu.org/COVID19/</t>
  </si>
  <si>
    <t>Tacoma</t>
  </si>
  <si>
    <t>Gov. Jay Inslee spoke directly to Washingtonians to announce he will sign a statewide order that requires everyone in the state to stay home. The order will last for two weeks and could be extended. This Stay Home, Stay Healthy order is similar to orders that other governors, in places such as California and New York, issued last week.</t>
  </si>
  <si>
    <t>https://medium.com/wagovernor/inslee-announces-stay-home-stay-healthy-order-4891a7511f5e</t>
  </si>
  <si>
    <t>Executive order temporarily halts evictions of small business and nonprofit tenants in the City of Seattle. The order’s temporary moratorium on small business and nonprofit tenant evictions is effective immediately for any action related to the non-payment of rent or due to the expiration of the lease’s term during the moratorium. It will be in effect for at least 60 days or until the termination of the civil emergency declared in the Proclamation of Civil Emergency dated March 3, 2020.</t>
  </si>
  <si>
    <t>https://durkan.seattle.gov/2020/03/to-ease-financial-impacts-of-covid-19-pandemic-mayor-jenny-durkan-signs-emergency-order-to-temporarily-halt-evictions-of-small-businesses-and-nonprofit-organizations/</t>
  </si>
  <si>
    <r>
      <rPr>
        <rFont val="Helvetica Neue"/>
        <color rgb="FF000000"/>
        <sz val="10.0"/>
        <u/>
      </rPr>
      <t>Assistance for Renters:</t>
    </r>
    <r>
      <rPr>
        <rFont val="Helvetica Neue"/>
        <i/>
        <color rgb="FF000000"/>
        <sz val="10.0"/>
      </rPr>
      <t xml:space="preserve"> </t>
    </r>
    <r>
      <rPr>
        <rFont val="Helvetica Neue"/>
        <color rgb="FF000000"/>
        <sz val="10.0"/>
      </rPr>
      <t xml:space="preserve">moritorium on evictions for residential tenants for 30 days.  </t>
    </r>
    <r>
      <rPr>
        <rFont val="Helvetica Neue"/>
        <color rgb="FF000000"/>
        <sz val="10.0"/>
        <u/>
      </rPr>
      <t>Utility Rate Payer Assistance:</t>
    </r>
    <r>
      <rPr>
        <rFont val="Helvetica Neue"/>
        <color rgb="FF000000"/>
        <sz val="10.0"/>
      </rPr>
      <t xml:space="preserve">  suspension of disconnection tariffs for nonpayment, waiver of late fees for out people out of work, offering payment plans.  </t>
    </r>
    <r>
      <rPr>
        <rFont val="Helvetica Neue"/>
        <color rgb="FF000000"/>
        <sz val="10.0"/>
        <u/>
      </rPr>
      <t>Assistance for Workers:</t>
    </r>
    <r>
      <rPr>
        <rFont val="Helvetica Neue"/>
        <color rgb="FF000000"/>
        <sz val="10.0"/>
      </rPr>
      <t xml:space="preserve">  Waiver of one week waiting period to receive unemployment. </t>
    </r>
    <r>
      <rPr>
        <rFont val="Helvetica Neue"/>
        <color rgb="FF000000"/>
        <sz val="10.0"/>
        <u/>
      </rPr>
      <t xml:space="preserve">Business Assistance: </t>
    </r>
    <r>
      <rPr>
        <rFont val="Helvetica Neue"/>
        <color rgb="FF000000"/>
        <sz val="10.0"/>
      </rPr>
      <t xml:space="preserve"> $5M for grants to small business across the state.  </t>
    </r>
    <r>
      <rPr>
        <rFont val="Helvetica Neue"/>
        <color rgb="FF000000"/>
        <sz val="10.0"/>
        <u/>
      </rPr>
      <t>Cash for Families:</t>
    </r>
    <r>
      <rPr>
        <rFont val="Helvetica Neue"/>
        <color rgb="FF000000"/>
        <sz val="10.0"/>
      </rPr>
      <t xml:space="preserve">  expands eligibility for the Family Emergency Assistance Program to include families without children.</t>
    </r>
  </si>
  <si>
    <t>https://medium.com/wagovernor/inslee-announces-relief-for-businesses-workers-renters-and-more-in-response-to-covid-19-outbreak-c09c13a02690</t>
  </si>
  <si>
    <t>Funding to invest directly in creative workers and arts and cultural organizations financially impacted by COVID-19 which includes $100,000 immediate relief for artists and crative workers through two private artistic relief funds and $1M in Arts Stabilization Fund to invest in arts and cultural organizations to help mitigate the revenue losses due to moratorium on events and public gatherings.</t>
  </si>
  <si>
    <t>https://durkan.seattle.gov/2020/03/mayor-durkan-announces-initial-1-1-million-arts-recovery-package-to-support-creative-workers-and-arts-and-cultural-organizations-impacted-by-covid-19/</t>
  </si>
  <si>
    <t>The Seattle Office of Arts &amp; Culture hosted a webinar for the arts and cultural community to talk about steps our office and community partners are taking to mitigate the effects of COVID-19.</t>
  </si>
  <si>
    <t>https://www.youtube.com/watch?v=ysEKFwzaU5s&amp;feature=youtu.be</t>
  </si>
  <si>
    <t>The $1.5M fund is an expansion of the Office of Economic Development’s (OED) Small Business Stabilization Fund.  Eligible small businesses will receive a grant of up to $10,000 to mitigate revenue lost by COVID-19.</t>
  </si>
  <si>
    <t>https://durkan.seattle.gov/2020/03/mayor-durkan-announces-1-5-million-fund-to-invest-directly-in-small-businesses-impacted-by-covid-19/</t>
  </si>
  <si>
    <r>
      <rPr>
        <rFont val="Helvetica Neue"/>
        <color theme="1"/>
        <sz val="10.0"/>
      </rPr>
      <t xml:space="preserve">$1.5M fund  that provides capital grants up to $10,00 to qualifying small businesses.  </t>
    </r>
    <r>
      <rPr>
        <rFont val="Helvetica Neue"/>
        <b/>
        <color theme="1"/>
        <sz val="10.0"/>
      </rPr>
      <t xml:space="preserve">Deadline March 25th </t>
    </r>
  </si>
  <si>
    <t>Applications deadline has passed</t>
  </si>
  <si>
    <t xml:space="preserve">Package includes B&amp;O tax deferral, expansion of small buisness stabilizaiton fund, assistance to access loans via the federal Small Business Administraion, relief for utility payments, and the creatioin of the small business recovery task force. </t>
  </si>
  <si>
    <t>https://durkan.seattle.gov/2020/03/following-outreach-to-small-business-owners-mayor-durkan-announces-initial-recovery-package-to-ease-financial-impacts-of-covid-19-outbreak/</t>
  </si>
  <si>
    <t xml:space="preserve">Effective immediately, all SPU and SCL customers can set up deferred payment plans if their financial stability has been jeopardized by COVID-19. Utility service will stay on as their deferred payment plans are developed and implemented. </t>
  </si>
  <si>
    <t>https://durkan.seattle.gov/2020/03/mayor-durkan-announces-seattle-public-utilities-and-seattle-city-light-will-keep-utilities-on-during-covid-19-civil-emergency-in-seattle/</t>
  </si>
  <si>
    <t>On March 10, 2020, the King County Council approved a suite of emergency legislation proposed by King County Executive Dow Constantine to aid in the county’s response to the COVID-19 outbreak. The final package included $1 million for the Office of Equity and Social Justice (OESJ) to provide flexible resources for engagement and outreach to populations on the front lines of the coronavirus outbreak. Grants of up to $25,000 will be awarded to community based organizations and other stakeholders serving impacted communities. OESJ will prioritize funding to partners working with communities at the highest risk of immediate and long term negative health, social and economic impacts, with an emphasis on communities located near isolation, quarantine and recovery sites.</t>
  </si>
  <si>
    <t>https://www.kingcounty.gov/elected/executive/equity-social-justice.aspx</t>
  </si>
  <si>
    <r>
      <rPr>
        <rFont val="Helvetica Neue"/>
        <b/>
        <color rgb="FF000000"/>
        <sz val="12.0"/>
        <u/>
      </rPr>
      <t>Unemployment Update</t>
    </r>
    <r>
      <rPr>
        <rFont val="Helvetica Neue"/>
        <b/>
        <sz val="12.0"/>
      </rPr>
      <t xml:space="preserve"> (10.15.2020)</t>
    </r>
  </si>
  <si>
    <t>Unemployment update! The job search requirement of unemployment claimants will be suspended through November 9. Claimants may continue to answer “no” to the job search question on weekly claims for now. Learn more on the job search requirements page.</t>
  </si>
  <si>
    <t>Government Resource Pages</t>
  </si>
  <si>
    <t xml:space="preserve">The CDC has put together some suggestios on how to manage stress during this strange time. The outbreak of coronavirus disease 2019 (COVID-19) may be stressful for people. Fear and anxiety about a disease can be overwhelming and cause strong emotions in adults and children. Coping with stress will make you, the people you care about, and your community stronger. </t>
  </si>
  <si>
    <t>https://www.cdc.gov/coronavirus/2019-ncov/prepare/managing-stress-anxiety.html</t>
  </si>
  <si>
    <t>Page contains information and links for City of Seattle programs and services that may be helpful for residents significantly impacted by the COVID-19 pandemic.</t>
  </si>
  <si>
    <t>http://www.seattle.gov/mayor/covid-19#business</t>
  </si>
  <si>
    <t xml:space="preserve">COVID-19 resources for local business in Shoreline and the surrounding areas. </t>
  </si>
  <si>
    <t>http://www.shorelinewa.gov/business/covid-19-resources-for-local-businesses</t>
  </si>
  <si>
    <t>Seattle/Shoreline</t>
  </si>
  <si>
    <t>Page contains information and links for City of Spokane programs and services that may be helpful for local businesses significantly impacted by the COVID-19 pandemic.</t>
  </si>
  <si>
    <t xml:space="preserve">https://my.spokanecity.org/economicdevelopment/small-business-resources/ </t>
  </si>
  <si>
    <t>Page contains information and links provided by the City of Spokane that may be helpful for residents significantly impacted by the COVID-19 pandemic.</t>
  </si>
  <si>
    <t>https://my.spokanecity.org/covid19/</t>
  </si>
  <si>
    <t>Page contains information and links that may be helpful for local small businesses significantly impacted by the COVID-19 pandemic.</t>
  </si>
  <si>
    <t>https://greaterspokane.org/covid-19-small-business-resources/</t>
  </si>
  <si>
    <t xml:space="preserve">Check out King County Creative's new COVID-19 News &amp; Resources feed to find all the current updates and check back soon for a whole new resource directory, FAQ and handbook for artists, venues, audiences, musicians, employers and arts organizations. They also provide an online handbook to COVID-19 response for creatives.  </t>
  </si>
  <si>
    <t>https://handbook.kingcountycreative.com/</t>
  </si>
  <si>
    <t xml:space="preserve">ArtsWA is closely monitoring the COVID-19 pandemic. They are committed to supporting artists, arts organizations and creative communities across Washington State. Their programs are making changes to their operations to best serve Washingtonians, particularly in rural and under-served communities. This page is dedicated to up-to-date resources for Washington artists. </t>
  </si>
  <si>
    <t>https://www.arts.wa.gov/</t>
  </si>
  <si>
    <t>This is Washington State’s official COVID-19 site, maintained by the state Joint Information Center.</t>
  </si>
  <si>
    <t>https://coronavirus.wa.gov/</t>
  </si>
  <si>
    <t>Provides extensions for filing and paying tax reeturns (even if the request is after the due date), audits will be delayed or provide an extension for audits, wiaver of delinquency fees for late business license renewals.</t>
  </si>
  <si>
    <t>https://dor.wa.gov/about/business-relief-during-covid-19-pandemic</t>
  </si>
  <si>
    <t>Government assistance is available to Washingtonians who have lost work due to the COVID-19 pandemic. But figuring out what type of aid you qualify for can be a challenge. For the visual learners out there, this chart outlines what types of benefits you might be eligible for — paid sick leave, unemployment insurance, paid family and medical leave, or industrial insurance.</t>
  </si>
  <si>
    <t>https://esdorchardstorage.blob.core.windows.net/esdwa/Default/ESDWAGOV/newsroom/COVID-19/covid-19-scenarios-and-benefits.pdf?mc_cid=be8736c032&amp;mc_eid=ff39e6cedd</t>
  </si>
  <si>
    <t>Gov. Jay Inslee announced substantial measures for Washington state businesses and workers, as well as renters and other residents who may struggle financially to pay utility bills while dealing with loss of income during the COVID-19 outbreak. This is in addition to the state support for workers and businesses, and the state financial, export, insurance and unemployment assistance that has already been made available.</t>
  </si>
  <si>
    <t xml:space="preserve">This is a list of social distancing recommendations that are currently in place. It describes which business are open, which are not, and what is prohibited. </t>
  </si>
  <si>
    <t>Want to help? If you’re in a good place to do so, here’s a bunch of ways you can support local arts communities impacted by COVID-19.</t>
  </si>
  <si>
    <t xml:space="preserve">Entity </t>
  </si>
  <si>
    <t>Link to Donate</t>
  </si>
  <si>
    <r>
      <rPr>
        <rFont val="Helvetica Neue"/>
        <color rgb="FF000000"/>
        <sz val="10.0"/>
      </rPr>
      <t xml:space="preserve">ART believes that the arts help make life worth living, and help us lead more thoughtful, compassionate, enjoyable lives. Anyone who is an artist (of any kind) can request funds. They plan to fulfill every request with a flat US $250 on a first-come-first-serve basis. They decided early on that we could not claim to make any quantifiable judgement on who deserved funds and whose need was greater. They also don’t have time to place a value on each different situation. So, very simply, if you ask for it, ART will give it to you. The only limiting factor is the amount of money they’re able to raise. It’s possible they’ll run out of funds before we’re able to fulfill every request. </t>
    </r>
    <r>
      <rPr>
        <rFont val="Helvetica Neue"/>
        <b/>
        <color rgb="FF000000"/>
        <sz val="10.0"/>
      </rPr>
      <t>NOTE: THIS FUNDRAISER HAS ENDED</t>
    </r>
  </si>
  <si>
    <t>The COVID-19 Artist Trust Relief Fund provides rapid response grants supporting critical needs of artists whose livelihoods have been impacted by COVID-19.Applications are accepted on a rolling basis and selected weekly. Grants range from $500-$5,000 based on artists’ needs. Donate to the fund here!</t>
  </si>
  <si>
    <t>https://artisttrust.org/donate/</t>
  </si>
  <si>
    <t>CERF+ serves artists who work in craft disciplines by providing a safety net to support strong and sustainable careers. CERF+’s core services are education programs, advocacy, network building and emergency relief. CERF+ is currently focusing its relief aid on those infected with Covid-19 who require intensive medical care.</t>
  </si>
  <si>
    <t>Managed by the Community Foundation for Southwest Washington, this fund will provide flexible financial support to trusted nonprofit partners across our region who are responding to increasing needs as a result of the coronavirus (COVID-19).</t>
  </si>
  <si>
    <t>The Couch-A-Thon Film Extravaganza is an independent livestream event aimed to collect donations for the Washington film community affected by COVID-19. The COVID-19 virus has closed film festivals worldwide and left hundreds of thousands of filmmakers without work indefinitely. Our mission is to bring the film community together during this time of hardship by offering support, and an outlet to share.</t>
  </si>
  <si>
    <t xml:space="preserve">Because of recent mandatory directives issued by the Governor and considering health and safety concerns, SIFF was forced to close all cinemas due to COVID-19. This is devastating for the entire cinema staff who were furloughed immediately and indefinitely. This fund is to help support those workers. </t>
  </si>
  <si>
    <t>https://www.gofundme.com/f/emergency-funds-for-furloughed-siff-cinema-staff</t>
  </si>
  <si>
    <t xml:space="preserve">The Equal Sound Corona Relief Fund was set up on short notice to provide direct financial assistance to musicians who have lost work as a result of Corona-related event cancellations. </t>
  </si>
  <si>
    <t>https://equalsound.org/project/corona-relief-fund/?fbclid=IwAR1dCijUCTcR7hKzK6lw1wEFygnu1tS44BCWPwsos2pX7FW7i8sdF143oZs</t>
  </si>
  <si>
    <t>The Foundation for Working Families is a hardship and disaster relief program overseen by the Washington State Labor Council (WSLC). All applications are based on funding availability. Priority is given to UNION members who have experienced a financial hardship and need assistance (for example: eviction notice, gas/power shut off). Assistance is limited to a maximum of or equivalent to $500.</t>
  </si>
  <si>
    <t xml:space="preserve">Freelancers Relief Fund will offer financial assistance of up to $1,000 per freelance household to cover lost income and essential expenses not covered by government relief programs. While we work toward securing government aid, freelancers' bills are coming due now. Rent must be paid, groceries, utilities — for those who live gig-to-gig, these necessities are at risk. Your donation to the Freelancers Relief Fund, through our nonprofit subsidiary Working Today, will provide grants to freelancers experiencing economic hardship or health crisis as a result of COVID-19. 100% of all donations will be distributed directly to freelancers in need. </t>
  </si>
  <si>
    <t>You can join us in this effort to ensure our region is prepared to meet the evolving needs and challenges associated with this public health emergency. Your contribution will help us support and assist our nonprofit partners providing supplies and direct services to affected communities, especially low-income communities, hourly wage and gig economy workers, people of color, and people experiencing homelessness who may be disproportionately impacted.</t>
  </si>
  <si>
    <t>Local philanthropic, government, and business partners have joined together to create 2 COVID-19 Response and Recovery Funds that will rapidly deploy resources to community-based organizations at the frontlines of the region’s coronavirus outbreak in Eastern Washington and North Idaho. The funds are designed to complement the work of public health officials, medical providers, businesses and governments to expand regional capacity addressing the outbreak as effectively as possible.</t>
  </si>
  <si>
    <t>Eastern WA and Northern ID</t>
  </si>
  <si>
    <t>In a position to help? Sign up to be a lender and pledge to loan a fellow journalist an amount of money you’re comfortable with.</t>
  </si>
  <si>
    <t>The Museum of Pop Culture needs your help. Like many arts and culture organizations, lost admission and events revenue is hitting them hard. Without additional philanthropic support, our educational and outreach programs, collections preservation and care, and planning of future exhibitions are at risk.</t>
  </si>
  <si>
    <t>The Motion Picture Television Fund works every day of the year to support people in the film and television industry. Please donate to help those people during Covid-19.</t>
  </si>
  <si>
    <t>Seeded with a $10,000 donation from OICF (thanks to Bob Henigson), distributions from the this fund will be available to support organizations who may experience an increase in demand for services during an emergency on Orcas. OICF will work with a team of community members to recommend distributions from the fund.</t>
  </si>
  <si>
    <t>Orcas Island</t>
  </si>
  <si>
    <t>This fund is to help at least 100 queer writers of color who have been financially impacted by the current COVID-19. Priority will be given to queer trans women of color and queer disabled writers of color, but hopes that this relief fund will help many queer writers of color as possible.</t>
  </si>
  <si>
    <t>Support RainierAvenueRadio.world's continued efforts to provide information regarding the impact of the Coronavirus COVID-19 on communities of color and small businesses in South Seattle.</t>
  </si>
  <si>
    <t>https://www.gofundme.com/f/help-rainier-avenue-radio-fight-coronavirus</t>
  </si>
  <si>
    <t xml:space="preserve">The SAG-AFTRA Foundation has created the COVID-19 Disaster Fund that is now available to eligible SAG-AFTRA members who have been impacted by this pandemic.SAG-AFTRA members are eligible to apply to the Fund if they are currently active and paid up on their dues through October 2019. </t>
  </si>
  <si>
    <t xml:space="preserve">Please consider donating to Saratoga Orchesta's Emergency Musician Fund. Many of Saratoga Orchestra musicians are freelance professionals and patchwork their livelihood together with performing in several ensembles as well as teaching lessons. Your donation will help bridge the gap with food, gas and utility bill expenses. </t>
  </si>
  <si>
    <t>https://www.sowhidbey.com/</t>
  </si>
  <si>
    <t>Whidbey Island</t>
  </si>
  <si>
    <r>
      <rPr>
        <rFont val="Helvetica Neue"/>
        <color rgb="FF000000"/>
        <sz val="10.0"/>
      </rPr>
      <t xml:space="preserve">This fund is aimed at helping those in the greater Seattle arts community who have been financially impacted by cancellations due to COVID-19. Depending on funding levels and amount of requests, priority may given to artists from communities that have been historically and systemically economically disadvanted in the Seattle Area: BIPOC artists, transgender &amp; nonbinary artists, and disabled artists - but they will try to help as many artists with need in Seattle as they can. </t>
    </r>
    <r>
      <rPr>
        <rFont val="Helvetica Neue"/>
        <b/>
        <color rgb="FF000000"/>
        <sz val="10.0"/>
      </rPr>
      <t>NOTE: Starting March 25th, they have suspended accepting applications until they can raise more funds. They hope to continue once they recieve more funds.</t>
    </r>
  </si>
  <si>
    <t>Currently not accepting applications</t>
  </si>
  <si>
    <t xml:space="preserve">Hosted by Seattle Foundation, the COVID-19 Response Fund will provide flexible resources to organizations working with communities who are disproportionately impacted by coronavirus and the economic consequences of the outbreak. The Fund is designed to complement the work of public health officials and expand local capacity to address all aspects of the outbreak as efficiently as possible. In the near-term, one-time operating grants will fund organizations that have deep roots within priority populations, such as: Residents without health insurance and/or access to sick days, Residents with limited English language proficiency, Healthcare and gig economy workers. Communities of color. </t>
  </si>
  <si>
    <t>https://www.seattlefoundation.org/communityimpact/civic-leadership/covid-19-response-fund</t>
  </si>
  <si>
    <t>SIFF will be on hiatus for the next few months while the board and a minimal leadership crew regroup. This is hitting SIFF at their most vulnerable time. So much of their funding comes in through festival, and they are losing that to the COVID-19 response at a point when they have already started spending on fixed costs for the festival. When the COVID-19 restrictions are lifted, they won’t be able to flip a switch and start back up with business as usual. They must pivot our current circumstances into an opportunity to innovate and reimagine a stronger, more sustainable and exciting future for SIFF and activate the philanthropic community to help them.</t>
  </si>
  <si>
    <t>https://www.siff.net/support/support-your-siff-community</t>
  </si>
  <si>
    <t>Seattle Musician Access to Sustainable Healthcare (SMASH)</t>
  </si>
  <si>
    <t xml:space="preserve">In a place like the Pacific Northwest, it can be tough to pursue your artistic passion and have funds for normal expenses like healthcare. SMASH can help musicians access healthcare. </t>
  </si>
  <si>
    <t>https://smashseattle.org/join-smash</t>
  </si>
  <si>
    <t>A cross-sector partnership of local philanthropy, government, and business have joined together to create a Response Fund that will rapidly deploy resources to the frontlines of the novel coronavirus (COVID-19) outbreak in Snohomish County. There is no application process. Grants are administered in consultation with community partners and are based on the greatest community needs as they emerge in this rapidly changing environment. Active fundraising is underway allowing for multiple rounds of support, but is contingent upon the availability of additional dollars contributed to this fund.</t>
  </si>
  <si>
    <t>Snohomish County</t>
  </si>
  <si>
    <t xml:space="preserve">The creative community in Spokane is the beating heart of our city, and right now: we need your help. Many self-employed and freelance artists' primary income to pay rent and buy food/medicine comes from gigs and events that are cancelled due to COVID-19. This includes musicians, photographers, teaching artists, authors, actors, and many, many others. We're raising money to benefit local individual creatives during this difficult time. Every penny donated to this fundraiser, after the fees taken out automatically by the platform, will be distributed directly to local professional artists and creatives. The goal is to crowdsource funding that will be distributed *directly* to individual creatives. </t>
  </si>
  <si>
    <t>This is the Spotify COVID-19 Music Relief project, which recommends verified organizations that offer financial relief to those in the music community most in need around the world. To begin, we’re partnering with MusiCares, PRS Foundation, and Help Musicians, and are looking forward to adding more partners worldwide. Spotify is making a donation to these organizations and will match donations made via the Spotify COVID-19 Music Relief page dollar-for-dollar up to a total Spotify contribution of $10 million.</t>
  </si>
  <si>
    <t xml:space="preserve">Due to COVID-19, all SJCC arts programming has been canceled. We ask that you please strongly consider converting your ticket purchases into a tax-deductible donation to support the SJCC’s Arts+Ideas program. Donating the cost of your ticket is one way you can partner with us and ensure “the show will go on” after all this is over. Now, more than ever, your support will dramatically help in our ability to bring Jewish and Israeli arts, authors, music, and film to the Seattle area.  </t>
  </si>
  <si>
    <t>Sweet Relief is here to provide a limited amount of funds specifically for musicians and music industry workers affected by the Coronavirus. Funds raised will go towards medical expenses, lodging, clothing, food and other vital living expenses to those impacted due to sickness or loss of work. Applicant must be a musician who has regular public performances, or performed on at least three widely released recordings (audio or audiovisual), or written music that has been performed on three widely released recordings, or published on three occasions.</t>
  </si>
  <si>
    <t>The Plate Fund is a relief fund for restaurant workers providing $500 grants to those who have lost work during Covid-19. Many creatives depend on income from service jobs to pay their bills. The fund is powered by the generosity of our community. Your donation will help them reach more workers in need.</t>
  </si>
  <si>
    <t>The coronavirus crisis in Seattle is a major threat to The Stranger's ability to keep the city informed. 90% of The Stranger's revenue—advertising, ticketing fees, and our own events—is directly tied to people getting together in groups. The coronavirus situation has virtually eliminated this income all at once. You can make one-time or recurring donations.</t>
  </si>
  <si>
    <t>WA Food Fund is raising money to provide food and supplies for those in need during the COVID-19 crisis, including the elderly, people who struggle with health issues or have lost their jobs, and children who normally rely on school for meals.</t>
  </si>
  <si>
    <t>The Covid-19 Solidarity Response Fund is a secure way for individuals, philanthropies and businesses to contribute to the WHO-led effort to respond to the pandemic.The United Nations Foundation and the Swiss Philanthropy Foundation have created the solidarity fund to support WHO and partners in a massive effort to help countries prevent, detect, and manage the novel coronavirus – particularly those where the needs are the greatest.</t>
  </si>
  <si>
    <t>https://www.who.int/emergencies/diseases/novel-coronavirus-2019/donate</t>
  </si>
  <si>
    <t>A fund to support and help sustain charitable organizations and agencies as they work to address the COVID-19 virus and its impacts on the Yakima Valley, particularly our valley's most vulnerable populations. Recovery from crisis is sometimes more challenging than managing through it. This fund will assist in restoring our valley and in strengthening systems and organizations for greater resiliency by using the lessons learned throughout the crisis.</t>
  </si>
  <si>
    <t>Yakima Valley</t>
  </si>
  <si>
    <t>Tell your story! How have you been affected by COVID-19? National and local organizations are collecting information about economic impact in order to help provide more support.</t>
  </si>
  <si>
    <t>Link to Survey</t>
  </si>
  <si>
    <t>Where?</t>
  </si>
  <si>
    <t xml:space="preserve">4Culture Statewide Community Survey </t>
  </si>
  <si>
    <r>
      <rPr>
        <rFont val="Helvetica Neue"/>
        <color rgb="FF000000"/>
        <sz val="10.0"/>
      </rPr>
      <t xml:space="preserve">While the data we have collected has been invaluable to our efforts to support the sector, we also know that providing this information is time consuming and burdensome. Moving forward, the organizations and agencies listed above will be working in a coordinated fashion to collect and share impact data for the cultural and creative industries. The survey below represents our first joint effort to collect data around your recovery plans and efforts so we may continue to be responsive to your needs. The survey takes approximately 10 minutes to complete. </t>
    </r>
    <r>
      <rPr>
        <rFont val="Helvetica Neue"/>
        <b/>
        <color rgb="FF000000"/>
        <sz val="10.0"/>
      </rPr>
      <t xml:space="preserve">THIS SURVEY IS NOW CLOSED </t>
    </r>
  </si>
  <si>
    <t>The information being gathered in this survey is crucial to telling the story of creative workers and making sure that you are supported during this ongoing crisis and the eventual recovery. This survey should take you no more than 15 minutes to complete, and requires no preparation.</t>
  </si>
  <si>
    <t xml:space="preserve">This survey is designed to collect information about the financial and human impacts that the spread of the coronavirus have had on arts and cultural organizations since that date. The survey also collects basic information about the participating organizations so that the data can be parsed by specific geographic regions, artistic disciplines, and budget categories. </t>
  </si>
  <si>
    <t>https://surveys.americansforthearts.org/s3/CoronavirusImpactSurvey</t>
  </si>
  <si>
    <r>
      <rPr>
        <rFont val="Helvetica Neue"/>
        <color theme="1"/>
      </rPr>
      <t xml:space="preserve">This anonymous survey will help Artist Trust understand the impact of COVID-19 and what resources artists in our region need. </t>
    </r>
    <r>
      <rPr>
        <rFont val="Helvetica Neue"/>
        <b/>
        <color theme="1"/>
      </rPr>
      <t>NOTE:  This survey is closed at this time.</t>
    </r>
  </si>
  <si>
    <t>https://www.surveymonkey.com/r/AT-Covid-19-Response</t>
  </si>
  <si>
    <r>
      <rPr>
        <rFont val="Helvetica Neue"/>
        <color theme="1"/>
      </rPr>
      <t xml:space="preserve">Help your business or organization recover from the economic effects of the corona virus emergency by completing the Economic Impact Survey. If you're a business owner, freelancer, gig worker, performer etc., this survey provides the opportunity for you to reach out for help and get “back to business” as quickly as possible. </t>
    </r>
    <r>
      <rPr>
        <rFont val="Helvetica Neue"/>
        <b/>
        <color theme="1"/>
      </rPr>
      <t xml:space="preserve">NOTE: This survey is now closed at this time. </t>
    </r>
  </si>
  <si>
    <t>https://www.greater-seattle.com/en/economic-impact-survey/?utm_medium=email&amp;utm_source=govdelivery</t>
  </si>
  <si>
    <t>Seattle Independent Artist Sustainability Effort (SIASE), a coalition of local artist organizers, is gathering information on COVID-19 impact within Seattle's artistic community. Our goal is to empower artists, enhance connectivity, and promote self-determination during this pandemic crisis.</t>
  </si>
  <si>
    <t>https://docs.google.com/forms/d/e/1FAIpQLScgXDBeUhJrRiKA2UUXyz4RwSTnA3POVjU3_Xlyax6-QoaMfg/viewform</t>
  </si>
  <si>
    <r>
      <rPr>
        <rFont val="Helvetica Neue"/>
        <color rgb="FF000000"/>
        <sz val="10.0"/>
      </rPr>
      <t xml:space="preserve">At this time, we are working to understand the impact, particularly for communities disproportionately impacted by the coronavirus outbreak. Fill out a brief 5 question survey that will help determine the most pressing community needs and how to best direct financial and other resources in this immediate response phase. </t>
    </r>
    <r>
      <rPr>
        <rFont val="Helvetica Neue"/>
        <b/>
        <color rgb="FF000000"/>
        <sz val="10.0"/>
      </rPr>
      <t>THIS SURVEY IS NOW CLOSED</t>
    </r>
  </si>
  <si>
    <t>Eastern WA and North ID</t>
  </si>
  <si>
    <t>Tell Congress to include displaced entertainment workers in their relief package.</t>
  </si>
  <si>
    <t>https://actionnetwork.org/letters/tell-congress-to-include-displaced-workers-in-relief-package?source=facebook&amp;</t>
  </si>
  <si>
    <t>OneRedmond has developed a brief questionnaire that will assist in telling the local story as they have conversations with local and federal leaders. Please take this survey if you are a business in the greater Redmond area. `</t>
  </si>
  <si>
    <t>http://survey.constantcontact.com/survey/a07egylzq33k7kz30y5/a014jk7xsbrqc/questions</t>
  </si>
  <si>
    <t>Nonprofits: Please let us know – using the report form below – if you experienced problems applying for the new loans for nonprofits and other small businesses responding to the coronavirus pandemic (the Paycheck Protection Program [“PPP”] or SBA 7(a) loans). We’re gathering real-time information about the experiences nonprofits are having. We will use the aggregated data to look for patterns of common problems that require system fixes or collective action.</t>
  </si>
  <si>
    <t>The COVID19 health crisis is directly impacting artists and arts groups' work, and we need to document this impact. This anonymous survey will help us better understand the financial impact of COVID19, and help Shunpike prioritize our efforts to meet your needs.</t>
  </si>
  <si>
    <r>
      <rPr>
        <rFont val="Helvetica Neue"/>
        <color rgb="FF000000"/>
      </rPr>
      <t xml:space="preserve">Tracking the lost wages for Washington's filmmakers. </t>
    </r>
    <r>
      <rPr>
        <rFont val="Helvetica Neue"/>
        <b/>
        <color rgb="FF000000"/>
      </rPr>
      <t>THIS SURVEY IS NOW CLOSED</t>
    </r>
  </si>
  <si>
    <t>https://www.surveymonkey.com/r/6ZCXSG7</t>
  </si>
  <si>
    <r>
      <rPr>
        <rFont val="Helvetica Neue"/>
        <color rgb="FF000000"/>
      </rPr>
      <t xml:space="preserve">Tracking the lost revenue for Washington's statewide production and resource companies. </t>
    </r>
    <r>
      <rPr>
        <rFont val="Helvetica Neue"/>
        <b/>
        <color rgb="FF000000"/>
      </rPr>
      <t>THIS SURVEY IS NOW CLOSED</t>
    </r>
  </si>
  <si>
    <t>https://www.surveymonkey.com/r/2RZX7PJ</t>
  </si>
  <si>
    <t>Here’s even more resources and information to look into, and links to webinars that can help freelancers, creative businesses, and nonprofit organizations plan a response to COVID-19.</t>
  </si>
  <si>
    <t>Link to Information</t>
  </si>
  <si>
    <t>4Culture has compiled a resource list for cultural organizations and practitioners in our region, which they will continue to update daily.</t>
  </si>
  <si>
    <t>ArtsReady, an online emergency preparedness service by and for arts/cultural nonprofits, provides arts organizations with customized business continuity plans for post-crisis sustainability.</t>
  </si>
  <si>
    <t>https://www.artsready.org/</t>
  </si>
  <si>
    <t>In response to the outbreak of coronavirus (COVID-19), Artist Trust has created a growing list of resources to support artists.</t>
  </si>
  <si>
    <t>https://artisttrust.org/covid-19-resources-list/</t>
  </si>
  <si>
    <t>Artist Up Covid-19 Relief Hub and Mentor program</t>
  </si>
  <si>
    <t>Artists Up is offering a free, online consultation service to connect artists and arts organizations with pandemic resources and help them navigate processes for unemployment benefits, payroll protection, small business loans, emergency services, housing, finance, taxes, healthcare, and more. Sign up to connect with Washington-based experts who will provide tailored advice to help you access resources available at the local, county, state, and federal levels.</t>
  </si>
  <si>
    <t xml:space="preserve">AWB has provided a list of resources during Covid-19 for its members. </t>
  </si>
  <si>
    <t>Article: Coronavirus rescue bill extends unemployment benefits to gig economy.</t>
  </si>
  <si>
    <t>Creative Capital has always been anchored by a rich spirit of community and mutual generosity, and we believe that continuing communication and exchange are crucial for all of us. As COVID-19 continues to spread across the United States, we have created a list of resources for artists working in all disciplines, as well as arts philanthropists, and arts professionals.</t>
  </si>
  <si>
    <t>https://creative-capital.org/2020/03/13/list-of-arts-resources-during-the-covid-19-outbreak/?fbclid=IwAR27bCB5pcpNXtASuu6KILtCwPgQ5D6DfHu3gu2pxv-Pj9J_oWbBbh9RdTk</t>
  </si>
  <si>
    <t>As international governments take increased precautions to limit the spread of the coronavirus, museums, fairs, and festivals are facing closures and delays.</t>
  </si>
  <si>
    <t>https://hyperallergic.com/546913/coronavirus-daily-report/</t>
  </si>
  <si>
    <t>Department of Commerce List of Internet Hot Spots</t>
  </si>
  <si>
    <t>Here is a list of Drive Up internet hotspots around Washington that the Department of Commerce shared.</t>
  </si>
  <si>
    <t xml:space="preserve">Facebook will provide updates from the CDC and give you notifications as new information is released. </t>
  </si>
  <si>
    <t>https://www.facebook.com/coronavirus_info/</t>
  </si>
  <si>
    <t>This list is specifically designed to serve freelance artists, and those interested in supporting the independent artist community. This includes, but is not limited to, actors, designers, producers, technicians, stage managers, musicians, composers, choreographers, visual artists, filmmakers, craft artists, teaching artists, dancers, writers &amp; playwrights, photographers, etc.</t>
  </si>
  <si>
    <t>https://covid19freelanceartistresource.wordpress.com/</t>
  </si>
  <si>
    <t xml:space="preserve">With social distancing becoming our new norm due to COVID-19, Seattle's IndieFlix maintains that social and community engagement can still thrive. IndieFlix is committed to bringing quality online solutions to schools, organizations, and corporations immediately to help support communities during this time of uncertainty. Stream thousands of movies, documentaries, series and shorts of content for a purpose. </t>
  </si>
  <si>
    <t xml:space="preserve">Kickstarter built a live archive of resources for artists, from best practices for remote work to emergency grants and guidelines for nonprofits and businesses. </t>
  </si>
  <si>
    <t>https://www.kickstarter.com/articles/covid-19-coronavirus-artist-resources?fbclid=IwAR1lvn0AwvB4SDLmJ6AnOmNF1ZK_qAkEfCpr_widD3NXD9N2JABuVQg09fo</t>
  </si>
  <si>
    <t>KNKX Public Radio is working to keep you updated on the latest developments of the outbreak of COVID-19. In addition to bringing you daily stories and updates on air during Morning Edition and All Things Considered, they have compiled a list of comprehensive resources. You can find the latest numbers from officials tracking confirmed cases, as well as up-to-date announcements from agencies responding to the pandemic.They have also started a podcast, Transmission, about life in the heart of this outbreak. You can subscribe wherever you get your podcasts.</t>
  </si>
  <si>
    <t>https://www.knkx.org/post/coronavirus-resources-guidance-and-latest-numbers-agencies-across-washington</t>
  </si>
  <si>
    <t xml:space="preserve">6-minute radio spot on seeking security amidst record-breaking unemployment with ESD Commissioner, Suzi LeVine. Explains I.C.’s applying for unemployment.  </t>
  </si>
  <si>
    <t>Lost Wages Assitance Program (LWA)</t>
  </si>
  <si>
    <t xml:space="preserve">Find out everything you need to know about the WLA program from ESD. </t>
  </si>
  <si>
    <t xml:space="preserve">Netflix has created a $100 million fund to help with hardship in the creative community. Most of the fund will go towards support for the hardest hit workers on their own productions around the world. This is in addition to the two weeks pay we’ve already committed to the crew and cast on productions we were forced to suspend last week. They also want to support the broader film and television industry. So $15 million of the fund will go to third parties and non-profits providing emergency relief to out-of-work crew and cast in the countries where they have a large production base. </t>
  </si>
  <si>
    <t>https://media.netflix.com/en/company-blog/emergency-support-for-workers-in-the-creative-community</t>
  </si>
  <si>
    <t>A list of COVID-19 funding and resources to help your organization through the coronavirus pandemic.</t>
  </si>
  <si>
    <t>https://www.newhavenarts.org/covid19funding</t>
  </si>
  <si>
    <t>Northwest Folklife is committed to supporting our community’s artists and community groups. Here you’ll find a list of resources for financial assistance, mutual aid and advocacy, and informational support compiled from community efforts.</t>
  </si>
  <si>
    <t>https://www.nwfolklife.org/covid19resourcelist/</t>
  </si>
  <si>
    <t xml:space="preserve">Resources in a time of crisis.  The hub of the most current information for our local businesses, our non-profits, and our citizens. </t>
  </si>
  <si>
    <t>https://oneredmond.org/resources-in-times-of-crises/</t>
  </si>
  <si>
    <t xml:space="preserve">A spreadsheet of resources for a variety of cirucmstances during the COVID-19 pandemic. </t>
  </si>
  <si>
    <t>https://docs.google.com/spreadsheets/d/1pK-4LuZOkvzIr95XeGYPW6KWNfCXzms7t8QuqVT3cq4/htmlview?fbclid=IwAR3fJ_fRWRT1siGqpAxW2OKZNNuEQ7Ph2RvJGQ6TTIjNHfh1ePPCs-bqt2M</t>
  </si>
  <si>
    <t>Seattle Public Library Business Information Appointments</t>
  </si>
  <si>
    <t>The SPL is offering 1:1 appointments with librarians trained to help you research business topics. They can help you find information about your industry and market, find referrals to business assistance organizations and access resources to improve your business skills. They are currently offering support via Webex or over the phone.</t>
  </si>
  <si>
    <t xml:space="preserve">An update from Sundance Executive Director Keri Putnam on all of the resources Sundance has to offer in this uncertain time. </t>
  </si>
  <si>
    <t>Theatre resource divided into 5 categories - Read, Watch, Listen, Write and Workshops. Items are organized alphabetically, unless date-sensitive.</t>
  </si>
  <si>
    <t>https://docs.google.com/document/d/1QjXMc4NusCr5hJZLwFHe_oavRwawROF_3KI-0JglF2Y/mobilebasic?urp=gmail_link#heading=h.d2bjoiz76j85</t>
  </si>
  <si>
    <t xml:space="preserve">After coronavirus cancellations, Seattle's creative economy needs help. Here is a list of ways you can help the arts. </t>
  </si>
  <si>
    <t>https://crosscut.com/2020/03/things-do-support-arts-right-now?fbclid=IwAR2J4M7k5PVmYcRDVZNHsk-C1kPaQ_80nDH1Ak75DWEy8QpWBUoSXTSVZjY</t>
  </si>
  <si>
    <t>As our global community comes together to fight COVID-19, Washington Lawyers for the Arts (WLA) is committed to providing ongoing support of the work of artists and arts organizations, whose efforts enrich the quality of life in Washington State. WLA will continue offering legal services, including legal advice and legal education, to support Washington’s arts community, while doing our part to prevent the spread of COVID-19 by offering these services virtually.</t>
  </si>
  <si>
    <t>We are learning fast about how to survive and thrive during the COVID-19 pandemic. Nonprofits that typically operate on thin margins are facing unprecedented challenges. Washington Nonprofits is committed to supporting nonprofits through this crisis with timely information and advocacy.</t>
  </si>
  <si>
    <t>WEBINARS</t>
  </si>
  <si>
    <t xml:space="preserve">COVID-19 Business Impact Webinar. During this webinar on March 23, hear what resources are available for you and your business as we navigate how COVID-19 continues to impact our state and the economy. AWB members or any Washington employer is invited to join. </t>
  </si>
  <si>
    <t>https://register.gotowebinar.com/register/4463949444390652684?utm_source=voter-voice&amp;utm_medium=email&amp;utm_campaign=covid19-webinar</t>
  </si>
  <si>
    <t>In rapid succession over the last few weeks, Congress passed and the President signed two far-reaching pieces of legislation designed to provide relief to the American people and businesses – including nonprofits. Included in the provisions of these bills are major victories for nonprofits, operational relief, and new obligations.</t>
  </si>
  <si>
    <t>Finding Your Way Out of the Unemployment Maze</t>
  </si>
  <si>
    <t>A webinar designed for gig workers. Washington Filmworks &amp; Whipsmart partnered with Artist Trust and the Employment Security Department of Washington to answer the most frequently asked questions about the unemployment benefits process. Recorded 6.25.2020</t>
  </si>
  <si>
    <t>The third in a series of financial webinars, as speakers from Washington State's Employment Security Department (ESD), the SBA's Small Business Development Center (SBDC), and our regional financial community review and share their insights to help navigate the programs available under the CARES Act.</t>
  </si>
  <si>
    <r>
      <rPr>
        <rFont val="Helvetica Neue"/>
        <color rgb="FF222222"/>
        <sz val="10.0"/>
      </rPr>
      <t xml:space="preserve">The International Festivals and Events Association is pleased to present a new weekly “IFEA Coronavirus (COVID-19) Forum,” featuring an open and first-hand discussion by and between some of the top professionals in our industry today. The power of sharing and networking between professional peers become our most valuable and trusted resources. </t>
    </r>
    <r>
      <rPr>
        <rFont val="Helvetica Neue"/>
        <b/>
        <color rgb="FF222222"/>
        <sz val="10.0"/>
      </rPr>
      <t xml:space="preserve">These are held every Wednesday at 10am PST. </t>
    </r>
    <r>
      <rPr>
        <rFont val="Helvetica Neue"/>
        <color rgb="FF222222"/>
        <sz val="10.0"/>
      </rPr>
      <t xml:space="preserve">WEBINAR FORUM SPEAKERS FOR: </t>
    </r>
    <r>
      <rPr>
        <rFont val="Helvetica Neue"/>
        <b/>
        <color rgb="FF222222"/>
        <sz val="10.0"/>
      </rPr>
      <t xml:space="preserve">April 1, 2020 </t>
    </r>
    <r>
      <rPr>
        <rFont val="Helvetica Neue"/>
        <color rgb="FF222222"/>
        <sz val="10.0"/>
      </rPr>
      <t>Our next webinar will focus on ‘The Impact of the Coronavirus (COVID-19) Pandemic on Festival &amp; Event Sponsorship’, with a panel of leading industry experts.</t>
    </r>
  </si>
  <si>
    <t>This webinar by the Event Safety Alliance provides some helpful information around planning and crisis management.</t>
  </si>
  <si>
    <t>https://www.youtube.com/watch?v=-xdaUxryVKM&amp;feature=youtu.be</t>
  </si>
  <si>
    <t xml:space="preserve">National </t>
  </si>
  <si>
    <t>A webinar for nonprofits (not just in Seattle) about fundraising plans for 2020 during the COVID-19 by Ariel Glassman and Talia Silveri Wright, are offering two free webinars. NOTE: Currently both are full but sign on to get onto the waiting list. When you sign up you will get a link to the webinar that you can watch anytime.</t>
  </si>
  <si>
    <t>https://zoom.us/webinar/register/WN_o2QomyEtRki3Ot1_Gl_Z7A?fbclid=IwAR24CQiIHcsQwUGqa9MsrgzbTg7ak1blO86fRJ7C7uhSM2YCf-qNQ8419Qo</t>
  </si>
  <si>
    <t>Presented by SMART and the Seattle Southside Chamber of Commerce, this webinar provides resources and insight for businesses dealing with the impacts of the current COVID-19 situation. In this session, we hear from subject matter experts who break down the process of applying for SBA loans and FEMA grants.</t>
  </si>
  <si>
    <r>
      <rPr>
        <rFont val="Helvetica Neue"/>
        <color rgb="FF000000"/>
        <sz val="10.0"/>
      </rPr>
      <t xml:space="preserve">This is a free webinar about Film crowdfunding strategies. </t>
    </r>
    <r>
      <rPr>
        <rFont val="Helvetica Neue"/>
        <b/>
        <color rgb="FF000000"/>
        <sz val="10.0"/>
      </rPr>
      <t xml:space="preserve">Streaming on April 8th. </t>
    </r>
  </si>
  <si>
    <t>Tenants Rights During Covid-19 Webinar</t>
  </si>
  <si>
    <t>This live-streamed webinar provides an overview of Washington State’s COVID-19 Eviction Moratorium. Dinah Braccio, Tenant Education Coordinator for the Tenants Union of Washington State, discusses the moratorium on both residential and commercial evictions, what to do if your landlord violates it, and other aspects of tenant rights. A Q&amp;A follows the conversation.</t>
  </si>
  <si>
    <t>This webinar by the Theatre Communications Group provides a holistic take on preparedness for theatres, including, general preparedness strategies, how to forecast budget shifts should productions be cancelled, how to navigate insurance, and more.</t>
  </si>
  <si>
    <t>https://vimeo.com/396031559</t>
  </si>
  <si>
    <t xml:space="preserve">Unemployement for Artists and Creatives During COVID-19 Webinar </t>
  </si>
  <si>
    <t xml:space="preserve">This live-streamed webinar provides an overview of unemployment benefits for artists and creatives out of work due to the COVID-19 outbreak. Presented by Artist Trust and Washington Filmworks/Whipsmart, attorneys John Tirpak and Anne Paxton of Unemployment Law Project discuss how to apply for unemployment benefits, what to do if you’ve been denied, and what the forthcoming stimulus package will mean for gig workers and contractors. </t>
  </si>
  <si>
    <t>Unemployement Step by Step video</t>
  </si>
  <si>
    <t>Who better to guide you through the maze of unemployment then someone who's been there? Actor/filmmakers Melinda Raebyne and Alder Sherwood made this fantastic informational video on how to apply for unemployment.</t>
  </si>
</sst>
</file>

<file path=xl/styles.xml><?xml version="1.0" encoding="utf-8"?>
<styleSheet xmlns="http://schemas.openxmlformats.org/spreadsheetml/2006/main" xmlns:x14ac="http://schemas.microsoft.com/office/spreadsheetml/2009/9/ac" xmlns:mc="http://schemas.openxmlformats.org/markup-compatibility/2006">
  <fonts count="104">
    <font>
      <sz val="10.0"/>
      <color rgb="FF000000"/>
      <name val="Arial"/>
    </font>
    <font>
      <b/>
      <sz val="12.0"/>
      <color theme="1"/>
      <name val="Helvetica Neue"/>
    </font>
    <font>
      <i/>
      <sz val="10.0"/>
      <color theme="1"/>
      <name val="Helvetica Neue"/>
    </font>
    <font>
      <b/>
      <sz val="12.0"/>
      <color rgb="FFFFFFFF"/>
      <name val="Helvetica Neue"/>
    </font>
    <font>
      <b/>
      <u/>
      <sz val="12.0"/>
      <color rgb="FF000000"/>
      <name val="Helvetica Neue"/>
    </font>
    <font>
      <u/>
      <color rgb="FF000000"/>
      <name val="Helvetica Neue"/>
    </font>
    <font>
      <u/>
      <sz val="10.0"/>
      <color rgb="FF0000FF"/>
      <name val="Helvetica Neue"/>
    </font>
    <font>
      <sz val="11.0"/>
      <color theme="1"/>
      <name val="Helvetica Neue"/>
    </font>
    <font>
      <b/>
      <u/>
      <sz val="12.0"/>
      <color rgb="FF000000"/>
      <name val="Helvetica Neue"/>
    </font>
    <font>
      <b/>
      <u/>
      <sz val="12.0"/>
      <color rgb="FF000000"/>
      <name val="Helvetica Neue"/>
    </font>
    <font>
      <u/>
      <color rgb="FF000000"/>
      <name val="Helvetica Neue"/>
    </font>
    <font>
      <color rgb="FF6E767D"/>
      <name val="Helvetica"/>
    </font>
    <font>
      <color theme="1"/>
      <name val="Helvetica Neue"/>
    </font>
    <font>
      <b/>
      <u/>
      <sz val="12.0"/>
      <color rgb="FF000000"/>
      <name val="Helvetica Neue"/>
    </font>
    <font>
      <sz val="10.0"/>
      <color rgb="FF202020"/>
      <name val="Helvetica Neue"/>
    </font>
    <font>
      <color theme="1"/>
      <name val="Arial"/>
    </font>
    <font>
      <u/>
      <sz val="10.0"/>
      <color rgb="FF0000FF"/>
      <name val="Helvetica Neue"/>
    </font>
    <font>
      <sz val="10.0"/>
      <color rgb="FF000000"/>
      <name val="Helvetica Neue"/>
    </font>
    <font>
      <u/>
      <sz val="10.0"/>
      <color rgb="FF1155CC"/>
      <name val="Helvetica Neue"/>
    </font>
    <font>
      <b/>
      <u/>
      <sz val="12.0"/>
      <color rgb="FF000000"/>
      <name val="Helvetica Neue"/>
    </font>
    <font>
      <sz val="10.0"/>
      <color theme="1"/>
      <name val="Helvetica Neue"/>
    </font>
    <font>
      <u/>
      <color rgb="FF000000"/>
      <name val="Helvetica Neue"/>
    </font>
    <font>
      <sz val="11.0"/>
      <name val="Helvetica Neue"/>
    </font>
    <font/>
    <font>
      <u/>
      <sz val="10.0"/>
      <color rgb="FF0000FF"/>
      <name val="Helvetica Neue"/>
    </font>
    <font>
      <u/>
      <color rgb="FF000000"/>
      <name val="Helvetica Neue"/>
    </font>
    <font>
      <sz val="10.0"/>
      <color rgb="FF1155CC"/>
      <name val="Helvetica Neue"/>
    </font>
    <font>
      <b/>
      <u/>
      <sz val="12.0"/>
      <color rgb="FF000000"/>
      <name val="Helvetica Neue"/>
    </font>
    <font>
      <u/>
      <sz val="10.0"/>
      <color rgb="FF1155CC"/>
      <name val="Helvetica Neue"/>
    </font>
    <font>
      <b/>
      <u/>
      <sz val="12.0"/>
      <color rgb="FF000000"/>
      <name val="Helvetica Neue"/>
    </font>
    <font>
      <u/>
      <sz val="10.0"/>
      <color rgb="FF0000FF"/>
      <name val="Helvetica Neue"/>
    </font>
    <font>
      <b/>
      <u/>
      <sz val="12.0"/>
      <color rgb="FF000000"/>
      <name val="Helvetica Neue"/>
    </font>
    <font>
      <color rgb="FF000000"/>
      <name val="Helvetica Neue"/>
    </font>
    <font>
      <b/>
      <sz val="12.0"/>
      <color rgb="FF000000"/>
      <name val="Helvetica Neue"/>
    </font>
    <font>
      <sz val="11.0"/>
      <color rgb="FF000000"/>
      <name val="Helvetica Neue"/>
    </font>
    <font>
      <b/>
      <u/>
      <sz val="12.0"/>
      <color rgb="FF333333"/>
      <name val="Helvetica Neue"/>
    </font>
    <font>
      <u/>
      <color rgb="FF0000FF"/>
    </font>
    <font>
      <u/>
      <sz val="10.0"/>
      <color rgb="FF0000FF"/>
      <name val="Helvetica Neue"/>
    </font>
    <font>
      <sz val="12.0"/>
      <color rgb="FF000000"/>
      <name val="Helvetica Neue"/>
    </font>
    <font>
      <b/>
      <u/>
      <sz val="12.0"/>
      <color rgb="FF000000"/>
      <name val="Helvetica Neue"/>
    </font>
    <font>
      <sz val="10.0"/>
      <color rgb="FF111E27"/>
      <name val="Helvetica Neue"/>
    </font>
    <font>
      <sz val="10.0"/>
      <color rgb="FF000000"/>
      <name val="&quot;Helvetica Neue&quot;"/>
    </font>
    <font>
      <b/>
      <u/>
      <sz val="12.0"/>
      <color rgb="FF202020"/>
      <name val="Helvetica Neue"/>
    </font>
    <font>
      <sz val="11.0"/>
      <color rgb="FF202020"/>
      <name val="Arial"/>
    </font>
    <font>
      <sz val="11.0"/>
      <color rgb="FF403F42"/>
      <name val="Arial"/>
    </font>
    <font>
      <b/>
      <u/>
      <sz val="12.0"/>
      <color rgb="FF000000"/>
      <name val="Helvetica Neue"/>
    </font>
    <font>
      <u/>
      <sz val="10.0"/>
      <color rgb="FF0000FF"/>
      <name val="Helvetica Neue"/>
    </font>
    <font>
      <u/>
      <color rgb="FF0000FF"/>
    </font>
    <font>
      <b/>
      <u/>
      <sz val="12.0"/>
      <color rgb="FF000000"/>
      <name val="Helvetica Neue"/>
    </font>
    <font>
      <sz val="10.0"/>
      <color rgb="FF14171A"/>
      <name val="Helvetica Neue"/>
    </font>
    <font>
      <b/>
      <u/>
      <sz val="12.0"/>
      <color rgb="FF1A1A1A"/>
      <name val="Helvetica Neue"/>
    </font>
    <font>
      <sz val="10.0"/>
      <color rgb="FF1A1A1A"/>
      <name val="Helvetica Neue"/>
    </font>
    <font>
      <u/>
      <color rgb="FF0000FF"/>
    </font>
    <font>
      <u/>
      <sz val="10.0"/>
      <color rgb="FF0000FF"/>
      <name val="Helvetica Neue"/>
    </font>
    <font>
      <sz val="10.0"/>
      <color rgb="FF292929"/>
      <name val="Helvetica Neue"/>
    </font>
    <font>
      <b/>
      <u/>
      <sz val="12.0"/>
      <color rgb="FF222222"/>
      <name val="Helvetica Neue"/>
    </font>
    <font>
      <color rgb="FF222222"/>
      <name val="Helvetica Neue"/>
    </font>
    <font>
      <b/>
      <sz val="10.0"/>
      <color theme="1"/>
      <name val="Helvetica Neue"/>
    </font>
    <font>
      <u/>
      <sz val="10.0"/>
      <color rgb="FF000000"/>
      <name val="Helvetica"/>
    </font>
    <font>
      <sz val="11.0"/>
      <color rgb="FF222222"/>
      <name val="Arial"/>
    </font>
    <font>
      <sz val="10.0"/>
      <color theme="1"/>
      <name val="Arial"/>
    </font>
    <font>
      <u/>
      <sz val="10.0"/>
      <color rgb="FF0000FF"/>
      <name val="Helvetica Neue"/>
    </font>
    <font>
      <sz val="10.0"/>
      <color rgb="FF000000"/>
      <name val="Helvetica"/>
    </font>
    <font>
      <u/>
      <color rgb="FF0000FF"/>
      <name val="Helvetica Neue"/>
    </font>
    <font>
      <b/>
      <u/>
      <sz val="12.0"/>
      <color rgb="FF0000FF"/>
      <name val="Helvetica Neue"/>
    </font>
    <font>
      <sz val="10.0"/>
      <color rgb="FF333333"/>
      <name val="Helvetica Neue"/>
    </font>
    <font>
      <b/>
      <u/>
      <sz val="12.0"/>
      <color rgb="FF000000"/>
      <name val="Helvetica Neue"/>
    </font>
    <font>
      <b/>
      <u/>
      <sz val="12.0"/>
      <color rgb="FF000000"/>
      <name val="Helvetica Neue"/>
    </font>
    <font>
      <u/>
      <color rgb="FF0000FF"/>
    </font>
    <font>
      <b/>
      <u/>
      <sz val="12.0"/>
      <color rgb="FF000000"/>
      <name val="Helvetica Neue"/>
    </font>
    <font>
      <b/>
      <u/>
      <sz val="12.0"/>
      <color rgb="FF000000"/>
      <name val="Helvetica Neue"/>
    </font>
    <font>
      <u/>
      <color rgb="FF1155CC"/>
      <name val="Helvetica Neue"/>
    </font>
    <font>
      <b/>
      <u/>
      <sz val="12.0"/>
      <color rgb="FF000000"/>
      <name val="Helvetica Neue"/>
    </font>
    <font>
      <u/>
      <color rgb="FF1155CC"/>
      <name val="Roboto"/>
    </font>
    <font>
      <b/>
      <u/>
      <sz val="12.0"/>
      <color rgb="FF000000"/>
      <name val="Helvetica Neue"/>
    </font>
    <font>
      <color rgb="FF000000"/>
      <name val="Arial"/>
    </font>
    <font>
      <u/>
      <color rgb="FF0000FF"/>
    </font>
    <font>
      <u/>
      <color rgb="FF0000FF"/>
      <name val="Helvetica Neue"/>
    </font>
    <font>
      <i/>
      <sz val="9.0"/>
      <color theme="1"/>
      <name val="Helvetica Neue"/>
    </font>
    <font>
      <u/>
      <sz val="10.0"/>
      <color rgb="FF1155CC"/>
      <name val="Helvetica Neue"/>
    </font>
    <font>
      <u/>
      <sz val="10.0"/>
      <color rgb="FF1155CC"/>
      <name val="Helvetica Neue"/>
    </font>
    <font>
      <u/>
      <sz val="10.0"/>
      <color rgb="FF1155CC"/>
      <name val="Helvetica Neue"/>
    </font>
    <font>
      <b/>
      <u/>
      <sz val="12.0"/>
      <color rgb="FF333333"/>
      <name val="Helvetica Neue"/>
    </font>
    <font>
      <u/>
      <sz val="10.0"/>
      <color rgb="FF1155CC"/>
      <name val="Helvetica Neue"/>
    </font>
    <font>
      <b/>
      <u/>
      <sz val="12.0"/>
      <color rgb="FF000000"/>
      <name val="Helvetica Neue"/>
    </font>
    <font>
      <sz val="10.0"/>
      <color rgb="FF1F202A"/>
      <name val="Helvetica Neue"/>
    </font>
    <font>
      <sz val="9.0"/>
      <color theme="1"/>
      <name val="Helvetica Neue"/>
    </font>
    <font>
      <u/>
      <sz val="10.0"/>
      <color rgb="FF1155CC"/>
      <name val="Helvetica Neue"/>
    </font>
    <font>
      <b/>
      <u/>
      <sz val="12.0"/>
      <color rgb="FF000000"/>
      <name val="Helvetica Neue"/>
    </font>
    <font>
      <sz val="10.0"/>
      <color rgb="FF222222"/>
      <name val="Helvetica Neue"/>
    </font>
    <font>
      <u/>
      <color rgb="FF0000FF"/>
    </font>
    <font>
      <b/>
      <sz val="12.0"/>
      <color theme="1"/>
      <name val="Arial"/>
    </font>
    <font>
      <b/>
      <sz val="12.0"/>
      <color rgb="FFFFFFFF"/>
      <name val="Arial"/>
    </font>
    <font>
      <u/>
      <color rgb="FF0000FF"/>
    </font>
    <font>
      <color rgb="FF222222"/>
      <name val="Arial"/>
    </font>
    <font>
      <sz val="10.0"/>
      <color rgb="FF1C1C1C"/>
      <name val="Helvetica Neue"/>
    </font>
    <font>
      <b/>
      <u/>
      <sz val="12.0"/>
      <color rgb="FF000000"/>
      <name val="Arial"/>
    </font>
    <font>
      <sz val="10.0"/>
      <color rgb="FF030303"/>
      <name val="Helvetica Neue"/>
    </font>
    <font>
      <b/>
      <u/>
      <sz val="12.0"/>
      <color rgb="FF000000"/>
      <name val="Helvetica Neue"/>
    </font>
    <font>
      <sz val="10.0"/>
      <color rgb="FF303030"/>
      <name val="Helvetica Neue"/>
    </font>
    <font>
      <b/>
      <u/>
      <sz val="12.0"/>
      <color rgb="FF232333"/>
      <name val="Helvetica Neue"/>
    </font>
    <font>
      <b/>
      <u/>
      <sz val="12.0"/>
      <color rgb="FF000000"/>
      <name val="Arial"/>
    </font>
    <font>
      <b/>
      <u/>
      <sz val="12.0"/>
      <color rgb="FF000000"/>
      <name val="Helvetica Neue"/>
    </font>
    <font>
      <u/>
      <sz val="10.0"/>
      <color rgb="FF000000"/>
      <name val="Helvetica"/>
    </font>
  </fonts>
  <fills count="8">
    <fill>
      <patternFill patternType="none"/>
    </fill>
    <fill>
      <patternFill patternType="lightGray"/>
    </fill>
    <fill>
      <patternFill patternType="solid">
        <fgColor rgb="FFFFFFFF"/>
        <bgColor rgb="FFFFFFFF"/>
      </patternFill>
    </fill>
    <fill>
      <patternFill patternType="solid">
        <fgColor rgb="FFE0F7FA"/>
        <bgColor rgb="FFE0F7FA"/>
      </patternFill>
    </fill>
    <fill>
      <patternFill patternType="solid">
        <fgColor rgb="FF666666"/>
        <bgColor rgb="FF666666"/>
      </patternFill>
    </fill>
    <fill>
      <patternFill patternType="solid">
        <fgColor rgb="FF999999"/>
        <bgColor rgb="FF999999"/>
      </patternFill>
    </fill>
    <fill>
      <patternFill patternType="solid">
        <fgColor rgb="FFB7B7B7"/>
        <bgColor rgb="FFB7B7B7"/>
      </patternFill>
    </fill>
    <fill>
      <patternFill patternType="solid">
        <fgColor rgb="FFF3F6FD"/>
        <bgColor rgb="FFF3F6FD"/>
      </patternFill>
    </fill>
  </fills>
  <borders count="1">
    <border/>
  </borders>
  <cellStyleXfs count="1">
    <xf borderId="0" fillId="0" fontId="0" numFmtId="0" applyAlignment="1" applyFont="1"/>
  </cellStyleXfs>
  <cellXfs count="206">
    <xf borderId="0" fillId="0" fontId="0" numFmtId="0" xfId="0" applyAlignment="1" applyFont="1">
      <alignment readingOrder="0" shrinkToFit="0" vertical="bottom" wrapText="0"/>
    </xf>
    <xf borderId="0" fillId="0" fontId="1" numFmtId="0" xfId="0" applyAlignment="1" applyFont="1">
      <alignment horizontal="left" readingOrder="0" shrinkToFit="0" wrapText="1"/>
    </xf>
    <xf borderId="0" fillId="2" fontId="1" numFmtId="0" xfId="0" applyAlignment="1" applyFill="1" applyFont="1">
      <alignment horizontal="center" readingOrder="0" shrinkToFit="0" wrapText="1"/>
    </xf>
    <xf borderId="0" fillId="0" fontId="1" numFmtId="0" xfId="0" applyAlignment="1" applyFont="1">
      <alignment horizontal="center" readingOrder="0" shrinkToFit="0" wrapText="1"/>
    </xf>
    <xf borderId="0" fillId="3" fontId="1" numFmtId="0" xfId="0" applyAlignment="1" applyFill="1" applyFont="1">
      <alignment horizontal="left" readingOrder="0" shrinkToFit="0" wrapText="1"/>
    </xf>
    <xf borderId="0" fillId="0" fontId="2" numFmtId="0" xfId="0" applyAlignment="1" applyFont="1">
      <alignment horizontal="left" readingOrder="0" shrinkToFit="0" wrapText="1"/>
    </xf>
    <xf borderId="0" fillId="4" fontId="3" numFmtId="0" xfId="0" applyAlignment="1" applyFill="1" applyFont="1">
      <alignment horizontal="center" readingOrder="0"/>
    </xf>
    <xf borderId="0" fillId="4" fontId="3" numFmtId="0" xfId="0" applyAlignment="1" applyFont="1">
      <alignment horizontal="center" readingOrder="0" shrinkToFit="0" wrapText="1"/>
    </xf>
    <xf borderId="0" fillId="3" fontId="4" numFmtId="0" xfId="0" applyAlignment="1" applyFont="1">
      <alignment horizontal="left" readingOrder="0" vertical="top"/>
    </xf>
    <xf borderId="0" fillId="0" fontId="5" numFmtId="0" xfId="0" applyAlignment="1" applyFont="1">
      <alignment readingOrder="0" shrinkToFit="0" wrapText="1"/>
    </xf>
    <xf borderId="0" fillId="0" fontId="6" numFmtId="0" xfId="0" applyAlignment="1" applyFont="1">
      <alignment readingOrder="0" shrinkToFit="0" wrapText="1"/>
    </xf>
    <xf borderId="0" fillId="0" fontId="7" numFmtId="0" xfId="0" applyAlignment="1" applyFont="1">
      <alignment readingOrder="0" shrinkToFit="0" wrapText="1"/>
    </xf>
    <xf borderId="0" fillId="2" fontId="8" numFmtId="0" xfId="0" applyAlignment="1" applyFont="1">
      <alignment readingOrder="0" shrinkToFit="0" wrapText="1"/>
    </xf>
    <xf borderId="0" fillId="0" fontId="9" numFmtId="0" xfId="0" applyAlignment="1" applyFont="1">
      <alignment readingOrder="0" shrinkToFit="0" wrapText="1"/>
    </xf>
    <xf borderId="0" fillId="3" fontId="10" numFmtId="0" xfId="0" applyAlignment="1" applyFont="1">
      <alignment horizontal="left" readingOrder="0" shrinkToFit="0" wrapText="1"/>
    </xf>
    <xf borderId="0" fillId="2" fontId="11" numFmtId="0" xfId="0" applyAlignment="1" applyFont="1">
      <alignment horizontal="left" readingOrder="0" shrinkToFit="0" wrapText="1"/>
    </xf>
    <xf borderId="0" fillId="0" fontId="12" numFmtId="0" xfId="0" applyAlignment="1" applyFont="1">
      <alignment readingOrder="0" shrinkToFit="0" wrapText="1"/>
    </xf>
    <xf borderId="0" fillId="3" fontId="13" numFmtId="0" xfId="0" applyAlignment="1" applyFont="1">
      <alignment readingOrder="0" shrinkToFit="0" wrapText="1"/>
    </xf>
    <xf borderId="0" fillId="0" fontId="14" numFmtId="0" xfId="0" applyAlignment="1" applyFont="1">
      <alignment horizontal="left" readingOrder="0" shrinkToFit="0" wrapText="1"/>
    </xf>
    <xf borderId="0" fillId="0" fontId="15" numFmtId="0" xfId="0" applyAlignment="1" applyFont="1">
      <alignment shrinkToFit="0" wrapText="1"/>
    </xf>
    <xf borderId="0" fillId="3" fontId="12" numFmtId="0" xfId="0" applyAlignment="1" applyFont="1">
      <alignment readingOrder="0" shrinkToFit="0" wrapText="1"/>
    </xf>
    <xf borderId="0" fillId="3" fontId="16" numFmtId="0" xfId="0" applyAlignment="1" applyFont="1">
      <alignment readingOrder="0" shrinkToFit="0" wrapText="1"/>
    </xf>
    <xf borderId="0" fillId="3" fontId="7" numFmtId="0" xfId="0" applyAlignment="1" applyFont="1">
      <alignment readingOrder="0" shrinkToFit="0" wrapText="1"/>
    </xf>
    <xf borderId="0" fillId="2" fontId="17" numFmtId="0" xfId="0" applyAlignment="1" applyFont="1">
      <alignment readingOrder="0" shrinkToFit="0" wrapText="1"/>
    </xf>
    <xf borderId="0" fillId="2" fontId="18" numFmtId="0" xfId="0" applyAlignment="1" applyFont="1">
      <alignment readingOrder="0" shrinkToFit="0" wrapText="1"/>
    </xf>
    <xf borderId="0" fillId="2" fontId="7" numFmtId="0" xfId="0" applyAlignment="1" applyFont="1">
      <alignment readingOrder="0" shrinkToFit="0" wrapText="1"/>
    </xf>
    <xf borderId="0" fillId="3" fontId="19" numFmtId="0" xfId="0" applyAlignment="1" applyFont="1">
      <alignment horizontal="left" readingOrder="0"/>
    </xf>
    <xf borderId="0" fillId="3" fontId="17" numFmtId="0" xfId="0" applyAlignment="1" applyFont="1">
      <alignment readingOrder="0" shrinkToFit="0" wrapText="1"/>
    </xf>
    <xf borderId="0" fillId="3" fontId="20" numFmtId="0" xfId="0" applyAlignment="1" applyFont="1">
      <alignment readingOrder="0" shrinkToFit="0" wrapText="1"/>
    </xf>
    <xf borderId="0" fillId="2" fontId="15" numFmtId="0" xfId="0" applyAlignment="1" applyFont="1">
      <alignment readingOrder="0" shrinkToFit="0" wrapText="1"/>
    </xf>
    <xf borderId="0" fillId="2" fontId="15" numFmtId="0" xfId="0" applyAlignment="1" applyFont="1">
      <alignment shrinkToFit="0" wrapText="1"/>
    </xf>
    <xf borderId="0" fillId="2" fontId="15" numFmtId="0" xfId="0" applyFont="1"/>
    <xf borderId="0" fillId="2" fontId="21" numFmtId="0" xfId="0" applyAlignment="1" applyFont="1">
      <alignment readingOrder="0" shrinkToFit="0" wrapText="1"/>
    </xf>
    <xf borderId="0" fillId="5" fontId="20" numFmtId="0" xfId="0" applyAlignment="1" applyFill="1" applyFont="1">
      <alignment readingOrder="0" shrinkToFit="0" wrapText="1"/>
    </xf>
    <xf borderId="0" fillId="2" fontId="22" numFmtId="0" xfId="0" applyAlignment="1" applyFont="1">
      <alignment readingOrder="0" shrinkToFit="0" wrapText="1"/>
    </xf>
    <xf borderId="0" fillId="2" fontId="23" numFmtId="0" xfId="0" applyAlignment="1" applyFont="1">
      <alignment readingOrder="0" shrinkToFit="0" wrapText="1"/>
    </xf>
    <xf borderId="0" fillId="5" fontId="24" numFmtId="0" xfId="0" applyAlignment="1" applyFont="1">
      <alignment readingOrder="0" shrinkToFit="0" wrapText="1"/>
    </xf>
    <xf borderId="0" fillId="3" fontId="22" numFmtId="0" xfId="0" applyAlignment="1" applyFont="1">
      <alignment readingOrder="0" shrinkToFit="0" wrapText="1"/>
    </xf>
    <xf borderId="0" fillId="2" fontId="25" numFmtId="0" xfId="0" applyAlignment="1" applyFont="1">
      <alignment horizontal="left" readingOrder="0" shrinkToFit="0" wrapText="1"/>
    </xf>
    <xf borderId="0" fillId="3" fontId="26" numFmtId="0" xfId="0" applyAlignment="1" applyFont="1">
      <alignment readingOrder="0" shrinkToFit="0" wrapText="1"/>
    </xf>
    <xf borderId="0" fillId="2" fontId="22" numFmtId="0" xfId="0" applyAlignment="1" applyFont="1">
      <alignment readingOrder="0" shrinkToFit="0" wrapText="1"/>
    </xf>
    <xf borderId="0" fillId="0" fontId="15" numFmtId="0" xfId="0" applyAlignment="1" applyFont="1">
      <alignment shrinkToFit="0" wrapText="1"/>
    </xf>
    <xf borderId="0" fillId="0" fontId="15" numFmtId="0" xfId="0" applyFont="1"/>
    <xf borderId="0" fillId="3" fontId="27" numFmtId="0" xfId="0" applyAlignment="1" applyFont="1">
      <alignment readingOrder="0"/>
    </xf>
    <xf borderId="0" fillId="3" fontId="28" numFmtId="0" xfId="0" applyAlignment="1" applyFont="1">
      <alignment readingOrder="0" shrinkToFit="0" wrapText="1"/>
    </xf>
    <xf borderId="0" fillId="2" fontId="29" numFmtId="0" xfId="0" applyAlignment="1" applyFont="1">
      <alignment readingOrder="0"/>
    </xf>
    <xf borderId="0" fillId="2" fontId="17" numFmtId="0" xfId="0" applyAlignment="1" applyFont="1">
      <alignment readingOrder="0" shrinkToFit="0" wrapText="1"/>
    </xf>
    <xf borderId="0" fillId="2" fontId="26" numFmtId="0" xfId="0" applyAlignment="1" applyFont="1">
      <alignment readingOrder="0" shrinkToFit="0" wrapText="1"/>
    </xf>
    <xf borderId="0" fillId="2" fontId="30" numFmtId="0" xfId="0" applyAlignment="1" applyFont="1">
      <alignment readingOrder="0"/>
    </xf>
    <xf borderId="0" fillId="5" fontId="31" numFmtId="0" xfId="0" applyAlignment="1" applyFont="1">
      <alignment readingOrder="0" shrinkToFit="0" wrapText="1"/>
    </xf>
    <xf borderId="0" fillId="5" fontId="32" numFmtId="0" xfId="0" applyAlignment="1" applyFont="1">
      <alignment horizontal="left" readingOrder="0" shrinkToFit="0" wrapText="1"/>
    </xf>
    <xf borderId="0" fillId="5" fontId="33" numFmtId="0" xfId="0" applyAlignment="1" applyFont="1">
      <alignment readingOrder="0" shrinkToFit="0" wrapText="1"/>
    </xf>
    <xf borderId="0" fillId="5" fontId="34" numFmtId="0" xfId="0" applyAlignment="1" applyFont="1">
      <alignment readingOrder="0" shrinkToFit="0" wrapText="1"/>
    </xf>
    <xf borderId="0" fillId="2" fontId="33" numFmtId="0" xfId="0" applyAlignment="1" applyFont="1">
      <alignment readingOrder="0" shrinkToFit="0" wrapText="1"/>
    </xf>
    <xf borderId="0" fillId="5" fontId="35" numFmtId="0" xfId="0" applyAlignment="1" applyFont="1">
      <alignment readingOrder="0" shrinkToFit="0" wrapText="1"/>
    </xf>
    <xf borderId="0" fillId="5" fontId="17" numFmtId="0" xfId="0" applyAlignment="1" applyFont="1">
      <alignment readingOrder="0" shrinkToFit="0" wrapText="1"/>
    </xf>
    <xf borderId="0" fillId="5" fontId="36" numFmtId="0" xfId="0" applyAlignment="1" applyFont="1">
      <alignment readingOrder="0" shrinkToFit="0" wrapText="1"/>
    </xf>
    <xf borderId="0" fillId="5" fontId="7" numFmtId="0" xfId="0" applyAlignment="1" applyFont="1">
      <alignment readingOrder="0"/>
    </xf>
    <xf borderId="0" fillId="3" fontId="17" numFmtId="0" xfId="0" applyAlignment="1" applyFont="1">
      <alignment horizontal="left" readingOrder="0" shrinkToFit="0" wrapText="1"/>
    </xf>
    <xf borderId="0" fillId="3" fontId="20" numFmtId="0" xfId="0" applyAlignment="1" applyFont="1">
      <alignment readingOrder="0" shrinkToFit="0" wrapText="1"/>
    </xf>
    <xf borderId="0" fillId="3" fontId="7" numFmtId="0" xfId="0" applyAlignment="1" applyFont="1">
      <alignment readingOrder="0" shrinkToFit="0" wrapText="1"/>
    </xf>
    <xf borderId="0" fillId="2" fontId="12" numFmtId="0" xfId="0" applyAlignment="1" applyFont="1">
      <alignment readingOrder="0" shrinkToFit="0" wrapText="1"/>
    </xf>
    <xf borderId="0" fillId="2" fontId="37" numFmtId="0" xfId="0" applyAlignment="1" applyFont="1">
      <alignment readingOrder="0" shrinkToFit="0" wrapText="1"/>
    </xf>
    <xf borderId="0" fillId="2" fontId="17" numFmtId="0" xfId="0" applyAlignment="1" applyFont="1">
      <alignment horizontal="left" readingOrder="0" shrinkToFit="0" wrapText="1"/>
    </xf>
    <xf borderId="0" fillId="3" fontId="26" numFmtId="0" xfId="0" applyAlignment="1" applyFont="1">
      <alignment readingOrder="0" shrinkToFit="0" wrapText="1"/>
    </xf>
    <xf borderId="0" fillId="5" fontId="38" numFmtId="0" xfId="0" applyAlignment="1" applyFont="1">
      <alignment readingOrder="0" shrinkToFit="0" wrapText="1"/>
    </xf>
    <xf borderId="0" fillId="2" fontId="38" numFmtId="0" xfId="0" applyAlignment="1" applyFont="1">
      <alignment readingOrder="0" shrinkToFit="0" wrapText="1"/>
    </xf>
    <xf borderId="0" fillId="5" fontId="39" numFmtId="0" xfId="0" applyAlignment="1" applyFont="1">
      <alignment horizontal="center" readingOrder="0"/>
    </xf>
    <xf borderId="0" fillId="5" fontId="40" numFmtId="0" xfId="0" applyAlignment="1" applyFont="1">
      <alignment horizontal="left" readingOrder="0" shrinkToFit="0" wrapText="1"/>
    </xf>
    <xf borderId="0" fillId="5" fontId="26" numFmtId="0" xfId="0" applyAlignment="1" applyFont="1">
      <alignment readingOrder="0" shrinkToFit="0" wrapText="1"/>
    </xf>
    <xf borderId="0" fillId="5" fontId="7" numFmtId="0" xfId="0" applyAlignment="1" applyFont="1">
      <alignment readingOrder="0" shrinkToFit="0" wrapText="1"/>
    </xf>
    <xf borderId="0" fillId="5" fontId="41" numFmtId="0" xfId="0" applyAlignment="1" applyFont="1">
      <alignment readingOrder="0" shrinkToFit="0" wrapText="1"/>
    </xf>
    <xf borderId="0" fillId="2" fontId="14" numFmtId="0" xfId="0" applyAlignment="1" applyFont="1">
      <alignment horizontal="left" readingOrder="0" shrinkToFit="0" wrapText="1"/>
    </xf>
    <xf borderId="0" fillId="2" fontId="20" numFmtId="0" xfId="0" applyAlignment="1" applyFont="1">
      <alignment readingOrder="0" shrinkToFit="0" wrapText="1"/>
    </xf>
    <xf borderId="0" fillId="0" fontId="15" numFmtId="0" xfId="0" applyAlignment="1" applyFont="1">
      <alignment readingOrder="0" shrinkToFit="0" wrapText="1"/>
    </xf>
    <xf borderId="0" fillId="6" fontId="42" numFmtId="0" xfId="0" applyAlignment="1" applyFill="1" applyFont="1">
      <alignment horizontal="left" readingOrder="0" shrinkToFit="0" vertical="bottom" wrapText="1"/>
    </xf>
    <xf borderId="0" fillId="6" fontId="43" numFmtId="0" xfId="0" applyAlignment="1" applyFont="1">
      <alignment horizontal="left" readingOrder="0" shrinkToFit="0" wrapText="1"/>
    </xf>
    <xf borderId="0" fillId="6" fontId="20" numFmtId="0" xfId="0" applyAlignment="1" applyFont="1">
      <alignment readingOrder="0" shrinkToFit="0" wrapText="1"/>
    </xf>
    <xf borderId="0" fillId="6" fontId="7" numFmtId="0" xfId="0" applyAlignment="1" applyFont="1">
      <alignment readingOrder="0" shrinkToFit="0" wrapText="1"/>
    </xf>
    <xf borderId="0" fillId="2" fontId="44" numFmtId="0" xfId="0" applyAlignment="1" applyFont="1">
      <alignment horizontal="left" readingOrder="0" shrinkToFit="0" wrapText="1"/>
    </xf>
    <xf borderId="0" fillId="6" fontId="45" numFmtId="0" xfId="0" applyAlignment="1" applyFont="1">
      <alignment readingOrder="0" shrinkToFit="0" wrapText="1"/>
    </xf>
    <xf borderId="0" fillId="6" fontId="17" numFmtId="0" xfId="0" applyAlignment="1" applyFont="1">
      <alignment readingOrder="0" shrinkToFit="0" wrapText="1"/>
    </xf>
    <xf borderId="0" fillId="6" fontId="46" numFmtId="0" xfId="0" applyAlignment="1" applyFont="1">
      <alignment readingOrder="0" shrinkToFit="0" wrapText="1"/>
    </xf>
    <xf borderId="0" fillId="3" fontId="32" numFmtId="0" xfId="0" applyAlignment="1" applyFont="1">
      <alignment readingOrder="0" shrinkToFit="0" wrapText="1"/>
    </xf>
    <xf borderId="0" fillId="3" fontId="47" numFmtId="0" xfId="0" applyAlignment="1" applyFont="1">
      <alignment readingOrder="0" shrinkToFit="0" wrapText="1"/>
    </xf>
    <xf borderId="0" fillId="3" fontId="15" numFmtId="0" xfId="0" applyAlignment="1" applyFont="1">
      <alignment readingOrder="0"/>
    </xf>
    <xf borderId="0" fillId="5" fontId="15" numFmtId="0" xfId="0" applyAlignment="1" applyFont="1">
      <alignment readingOrder="0" shrinkToFit="0" wrapText="1"/>
    </xf>
    <xf borderId="0" fillId="5" fontId="48" numFmtId="0" xfId="0" applyAlignment="1" applyFont="1">
      <alignment readingOrder="0"/>
    </xf>
    <xf borderId="0" fillId="5" fontId="12" numFmtId="0" xfId="0" applyAlignment="1" applyFont="1">
      <alignment readingOrder="0" shrinkToFit="0" wrapText="1"/>
    </xf>
    <xf borderId="0" fillId="2" fontId="20" numFmtId="0" xfId="0" applyAlignment="1" applyFont="1">
      <alignment readingOrder="0" shrinkToFit="0" wrapText="1"/>
    </xf>
    <xf borderId="0" fillId="2" fontId="7" numFmtId="0" xfId="0" applyAlignment="1" applyFont="1">
      <alignment readingOrder="0" shrinkToFit="0" wrapText="1"/>
    </xf>
    <xf borderId="0" fillId="0" fontId="15" numFmtId="0" xfId="0" applyAlignment="1" applyFont="1">
      <alignment readingOrder="0" shrinkToFit="0" wrapText="1"/>
    </xf>
    <xf borderId="0" fillId="3" fontId="49" numFmtId="0" xfId="0" applyAlignment="1" applyFont="1">
      <alignment readingOrder="0" shrinkToFit="0" wrapText="1"/>
    </xf>
    <xf borderId="0" fillId="5" fontId="50" numFmtId="0" xfId="0" applyAlignment="1" applyFont="1">
      <alignment readingOrder="0"/>
    </xf>
    <xf borderId="0" fillId="5" fontId="51" numFmtId="0" xfId="0" applyAlignment="1" applyFont="1">
      <alignment readingOrder="0" shrinkToFit="0" wrapText="1"/>
    </xf>
    <xf borderId="0" fillId="2" fontId="52" numFmtId="0" xfId="0" applyAlignment="1" applyFont="1">
      <alignment readingOrder="0" shrinkToFit="0" wrapText="1"/>
    </xf>
    <xf borderId="0" fillId="3" fontId="53" numFmtId="0" xfId="0" applyAlignment="1" applyFont="1">
      <alignment readingOrder="0"/>
    </xf>
    <xf borderId="0" fillId="3" fontId="54" numFmtId="0" xfId="0" applyAlignment="1" applyFont="1">
      <alignment readingOrder="0" shrinkToFit="0" wrapText="1"/>
    </xf>
    <xf borderId="0" fillId="3" fontId="55" numFmtId="0" xfId="0" applyAlignment="1" applyFont="1">
      <alignment readingOrder="0"/>
    </xf>
    <xf borderId="0" fillId="3" fontId="56" numFmtId="0" xfId="0" applyAlignment="1" applyFont="1">
      <alignment readingOrder="0" shrinkToFit="0" wrapText="1"/>
    </xf>
    <xf borderId="0" fillId="2" fontId="20" numFmtId="0" xfId="0" applyAlignment="1" applyFont="1">
      <alignment readingOrder="0" shrinkToFit="0" wrapText="1"/>
    </xf>
    <xf borderId="0" fillId="0" fontId="1" numFmtId="0" xfId="0" applyAlignment="1" applyFont="1">
      <alignment readingOrder="0" shrinkToFit="0" wrapText="1"/>
    </xf>
    <xf borderId="0" fillId="0" fontId="57" numFmtId="0" xfId="0" applyAlignment="1" applyFont="1">
      <alignment shrinkToFit="0" wrapText="1"/>
    </xf>
    <xf borderId="0" fillId="0" fontId="1" numFmtId="0" xfId="0" applyAlignment="1" applyFont="1">
      <alignment shrinkToFit="0" wrapText="1"/>
    </xf>
    <xf borderId="0" fillId="3" fontId="1" numFmtId="0" xfId="0" applyAlignment="1" applyFont="1">
      <alignment readingOrder="0" shrinkToFit="0" wrapText="1"/>
    </xf>
    <xf borderId="0" fillId="0" fontId="2" numFmtId="0" xfId="0" applyAlignment="1" applyFont="1">
      <alignment horizontal="left" readingOrder="0" shrinkToFit="0" wrapText="1"/>
    </xf>
    <xf borderId="0" fillId="4" fontId="3" numFmtId="0" xfId="0" applyAlignment="1" applyFont="1">
      <alignment readingOrder="0" shrinkToFit="0" wrapText="1"/>
    </xf>
    <xf borderId="0" fillId="2" fontId="17" numFmtId="0" xfId="0" applyAlignment="1" applyFont="1">
      <alignment readingOrder="0" shrinkToFit="0" wrapText="1"/>
    </xf>
    <xf borderId="0" fillId="0" fontId="12" numFmtId="0" xfId="0" applyAlignment="1" applyFont="1">
      <alignment readingOrder="0"/>
    </xf>
    <xf borderId="0" fillId="0" fontId="12" numFmtId="0" xfId="0" applyFont="1"/>
    <xf borderId="0" fillId="3" fontId="58" numFmtId="0" xfId="0" applyAlignment="1" applyFont="1">
      <alignment readingOrder="0" shrinkToFit="0" wrapText="1"/>
    </xf>
    <xf borderId="0" fillId="3" fontId="7" numFmtId="0" xfId="0" applyAlignment="1" applyFont="1">
      <alignment readingOrder="0"/>
    </xf>
    <xf borderId="0" fillId="2" fontId="59" numFmtId="0" xfId="0" applyAlignment="1" applyFont="1">
      <alignment horizontal="left" readingOrder="0" shrinkToFit="0" wrapText="1"/>
    </xf>
    <xf borderId="0" fillId="2" fontId="7" numFmtId="0" xfId="0" applyAlignment="1" applyFont="1">
      <alignment readingOrder="0"/>
    </xf>
    <xf borderId="0" fillId="3" fontId="17" numFmtId="0" xfId="0" applyAlignment="1" applyFont="1">
      <alignment horizontal="left" readingOrder="0" shrinkToFit="0" wrapText="1"/>
    </xf>
    <xf borderId="0" fillId="0" fontId="20" numFmtId="0" xfId="0" applyAlignment="1" applyFont="1">
      <alignment readingOrder="0" shrinkToFit="0" wrapText="1"/>
    </xf>
    <xf borderId="0" fillId="3" fontId="60" numFmtId="0" xfId="0" applyAlignment="1" applyFont="1">
      <alignment readingOrder="0" shrinkToFit="0" wrapText="1"/>
    </xf>
    <xf borderId="0" fillId="0" fontId="61" numFmtId="0" xfId="0" applyAlignment="1" applyFont="1">
      <alignment readingOrder="0"/>
    </xf>
    <xf borderId="0" fillId="3" fontId="62" numFmtId="0" xfId="0" applyAlignment="1" applyFont="1">
      <alignment readingOrder="0" shrinkToFit="0" wrapText="1"/>
    </xf>
    <xf borderId="0" fillId="3" fontId="63" numFmtId="0" xfId="0" applyAlignment="1" applyFont="1">
      <alignment readingOrder="0" shrinkToFit="0" wrapText="1"/>
    </xf>
    <xf borderId="0" fillId="5" fontId="20" numFmtId="0" xfId="0" applyAlignment="1" applyFont="1">
      <alignment readingOrder="0" shrinkToFit="0" wrapText="1"/>
    </xf>
    <xf borderId="0" fillId="2" fontId="41" numFmtId="0" xfId="0" applyAlignment="1" applyFont="1">
      <alignment readingOrder="0" shrinkToFit="0" wrapText="1"/>
    </xf>
    <xf borderId="0" fillId="3" fontId="64" numFmtId="0" xfId="0" applyAlignment="1" applyFont="1">
      <alignment readingOrder="0" shrinkToFit="0" wrapText="1"/>
    </xf>
    <xf borderId="0" fillId="3" fontId="62" numFmtId="0" xfId="0" applyAlignment="1" applyFont="1">
      <alignment readingOrder="0" shrinkToFit="0" wrapText="1"/>
    </xf>
    <xf borderId="0" fillId="3" fontId="15" numFmtId="0" xfId="0" applyAlignment="1" applyFont="1">
      <alignment readingOrder="0" shrinkToFit="0" wrapText="1"/>
    </xf>
    <xf borderId="0" fillId="4" fontId="3" numFmtId="0" xfId="0" applyAlignment="1" applyFont="1">
      <alignment horizontal="left" readingOrder="0" shrinkToFit="0" wrapText="1"/>
    </xf>
    <xf borderId="0" fillId="7" fontId="65" numFmtId="0" xfId="0" applyAlignment="1" applyFill="1" applyFont="1">
      <alignment readingOrder="0" shrinkToFit="0" wrapText="1"/>
    </xf>
    <xf borderId="0" fillId="0" fontId="12" numFmtId="0" xfId="0" applyAlignment="1" applyFont="1">
      <alignment readingOrder="0" shrinkToFit="0" wrapText="1"/>
    </xf>
    <xf borderId="0" fillId="0" fontId="7" numFmtId="0" xfId="0" applyFont="1"/>
    <xf borderId="0" fillId="3" fontId="66" numFmtId="0" xfId="0" applyAlignment="1" applyFont="1">
      <alignment horizontal="left" readingOrder="0"/>
    </xf>
    <xf borderId="0" fillId="0" fontId="67" numFmtId="0" xfId="0" applyAlignment="1" applyFont="1">
      <alignment readingOrder="0" shrinkToFit="0" wrapText="1"/>
    </xf>
    <xf borderId="0" fillId="0" fontId="60" numFmtId="0" xfId="0" applyAlignment="1" applyFont="1">
      <alignment readingOrder="0" shrinkToFit="0" wrapText="1"/>
    </xf>
    <xf borderId="0" fillId="0" fontId="68" numFmtId="0" xfId="0" applyAlignment="1" applyFont="1">
      <alignment readingOrder="0" shrinkToFit="0" wrapText="1"/>
    </xf>
    <xf borderId="0" fillId="0" fontId="7" numFmtId="0" xfId="0" applyAlignment="1" applyFont="1">
      <alignment readingOrder="0"/>
    </xf>
    <xf borderId="0" fillId="3" fontId="69" numFmtId="0" xfId="0" applyAlignment="1" applyFont="1">
      <alignment readingOrder="0" shrinkToFit="0" vertical="bottom" wrapText="1"/>
    </xf>
    <xf borderId="0" fillId="0" fontId="70" numFmtId="0" xfId="0" applyAlignment="1" applyFont="1">
      <alignment shrinkToFit="0" vertical="bottom" wrapText="1"/>
    </xf>
    <xf borderId="0" fillId="2" fontId="71" numFmtId="0" xfId="0" applyAlignment="1" applyFont="1">
      <alignment shrinkToFit="0" vertical="bottom" wrapText="1"/>
    </xf>
    <xf borderId="0" fillId="3" fontId="72" numFmtId="0" xfId="0" applyAlignment="1" applyFont="1">
      <alignment shrinkToFit="0" vertical="bottom" wrapText="1"/>
    </xf>
    <xf borderId="0" fillId="3" fontId="73" numFmtId="0" xfId="0" applyAlignment="1" applyFont="1">
      <alignment vertical="bottom"/>
    </xf>
    <xf borderId="0" fillId="2" fontId="74" numFmtId="0" xfId="0" applyAlignment="1" applyFont="1">
      <alignment horizontal="left" readingOrder="0"/>
    </xf>
    <xf borderId="0" fillId="3" fontId="75" numFmtId="0" xfId="0" applyAlignment="1" applyFont="1">
      <alignment horizontal="left" readingOrder="0" shrinkToFit="0" wrapText="1"/>
    </xf>
    <xf borderId="0" fillId="2" fontId="76" numFmtId="0" xfId="0" applyAlignment="1" applyFont="1">
      <alignment readingOrder="0"/>
    </xf>
    <xf borderId="0" fillId="2" fontId="12" numFmtId="0" xfId="0" applyFont="1"/>
    <xf borderId="0" fillId="3" fontId="17" numFmtId="0" xfId="0" applyAlignment="1" applyFont="1">
      <alignment readingOrder="0" shrinkToFit="0" wrapText="1"/>
    </xf>
    <xf borderId="0" fillId="0" fontId="77" numFmtId="0" xfId="0" applyAlignment="1" applyFont="1">
      <alignment readingOrder="0" shrinkToFit="0" wrapText="1"/>
    </xf>
    <xf borderId="0" fillId="3" fontId="20" numFmtId="0" xfId="0" applyAlignment="1" applyFont="1">
      <alignment horizontal="left" readingOrder="0" shrinkToFit="0" wrapText="1"/>
    </xf>
    <xf borderId="0" fillId="3" fontId="15" numFmtId="0" xfId="0" applyFont="1"/>
    <xf borderId="0" fillId="0" fontId="60" numFmtId="0" xfId="0" applyAlignment="1" applyFont="1">
      <alignment shrinkToFit="0" wrapText="1"/>
    </xf>
    <xf borderId="0" fillId="2" fontId="33" numFmtId="0" xfId="0" applyAlignment="1" applyFont="1">
      <alignment readingOrder="0"/>
    </xf>
    <xf borderId="0" fillId="2" fontId="1" numFmtId="0" xfId="0" applyAlignment="1" applyFont="1">
      <alignment horizontal="center" readingOrder="0"/>
    </xf>
    <xf borderId="0" fillId="3" fontId="33" numFmtId="0" xfId="0" applyAlignment="1" applyFont="1">
      <alignment readingOrder="0" shrinkToFit="0" wrapText="1"/>
    </xf>
    <xf borderId="0" fillId="0" fontId="78" numFmtId="0" xfId="0" applyAlignment="1" applyFont="1">
      <alignment horizontal="left" readingOrder="0" shrinkToFit="0" wrapText="1"/>
    </xf>
    <xf borderId="0" fillId="5" fontId="79" numFmtId="0" xfId="0" applyAlignment="1" applyFont="1">
      <alignment readingOrder="0" shrinkToFit="0" wrapText="1"/>
    </xf>
    <xf borderId="0" fillId="2" fontId="62" numFmtId="0" xfId="0" applyAlignment="1" applyFont="1">
      <alignment horizontal="left" readingOrder="0" shrinkToFit="0" wrapText="1"/>
    </xf>
    <xf borderId="0" fillId="2" fontId="80" numFmtId="0" xfId="0" applyAlignment="1" applyFont="1">
      <alignment readingOrder="0"/>
    </xf>
    <xf borderId="0" fillId="3" fontId="81" numFmtId="0" xfId="0" applyAlignment="1" applyFont="1">
      <alignment readingOrder="0"/>
    </xf>
    <xf borderId="0" fillId="3" fontId="7" numFmtId="0" xfId="0" applyAlignment="1" applyFont="1">
      <alignment readingOrder="0"/>
    </xf>
    <xf borderId="0" fillId="2" fontId="82" numFmtId="0" xfId="0" applyAlignment="1" applyFont="1">
      <alignment readingOrder="0" shrinkToFit="0" wrapText="1"/>
    </xf>
    <xf borderId="0" fillId="3" fontId="17" numFmtId="0" xfId="0" applyAlignment="1" applyFont="1">
      <alignment horizontal="left" readingOrder="0" shrinkToFit="0" wrapText="1"/>
    </xf>
    <xf borderId="0" fillId="2" fontId="17" numFmtId="0" xfId="0" applyAlignment="1" applyFont="1">
      <alignment readingOrder="0" shrinkToFit="0" wrapText="1"/>
    </xf>
    <xf borderId="0" fillId="2" fontId="26" numFmtId="0" xfId="0" applyAlignment="1" applyFont="1">
      <alignment readingOrder="0" shrinkToFit="0" wrapText="1"/>
    </xf>
    <xf borderId="0" fillId="2" fontId="7" numFmtId="0" xfId="0" applyAlignment="1" applyFont="1">
      <alignment readingOrder="0"/>
    </xf>
    <xf borderId="0" fillId="2" fontId="32" numFmtId="0" xfId="0" applyAlignment="1" applyFont="1">
      <alignment readingOrder="0" shrinkToFit="0" wrapText="1"/>
    </xf>
    <xf borderId="0" fillId="2" fontId="15" numFmtId="0" xfId="0" applyAlignment="1" applyFont="1">
      <alignment readingOrder="0"/>
    </xf>
    <xf borderId="0" fillId="0" fontId="83" numFmtId="0" xfId="0" applyAlignment="1" applyFont="1">
      <alignment readingOrder="0" shrinkToFit="0" wrapText="1"/>
    </xf>
    <xf borderId="0" fillId="2" fontId="84" numFmtId="0" xfId="0" applyAlignment="1" applyFont="1">
      <alignment horizontal="left" readingOrder="0" shrinkToFit="0" wrapText="1"/>
    </xf>
    <xf borderId="0" fillId="3" fontId="62" numFmtId="0" xfId="0" applyAlignment="1" applyFont="1">
      <alignment horizontal="left" readingOrder="0" shrinkToFit="0" wrapText="1"/>
    </xf>
    <xf borderId="0" fillId="3" fontId="17" numFmtId="0" xfId="0" applyAlignment="1" applyFont="1">
      <alignment readingOrder="0" shrinkToFit="0" wrapText="1"/>
    </xf>
    <xf borderId="0" fillId="2" fontId="85" numFmtId="0" xfId="0" applyAlignment="1" applyFont="1">
      <alignment horizontal="left" readingOrder="0" shrinkToFit="0" wrapText="1"/>
    </xf>
    <xf borderId="0" fillId="2" fontId="32" numFmtId="0" xfId="0" applyAlignment="1" applyFont="1">
      <alignment readingOrder="0" shrinkToFit="0" wrapText="1"/>
    </xf>
    <xf borderId="0" fillId="2" fontId="1" numFmtId="0" xfId="0" applyAlignment="1" applyFont="1">
      <alignment horizontal="left" readingOrder="0" shrinkToFit="0" wrapText="1"/>
    </xf>
    <xf borderId="0" fillId="0" fontId="86" numFmtId="0" xfId="0" applyAlignment="1" applyFont="1">
      <alignment horizontal="left" readingOrder="0" shrinkToFit="0" wrapText="1"/>
    </xf>
    <xf borderId="0" fillId="0" fontId="87" numFmtId="0" xfId="0" applyAlignment="1" applyFont="1">
      <alignment readingOrder="0"/>
    </xf>
    <xf borderId="0" fillId="0" fontId="88" numFmtId="0" xfId="0" applyAlignment="1" applyFont="1">
      <alignment readingOrder="0"/>
    </xf>
    <xf borderId="0" fillId="0" fontId="7" numFmtId="0" xfId="0" applyAlignment="1" applyFont="1">
      <alignment readingOrder="0" shrinkToFit="0" wrapText="1"/>
    </xf>
    <xf borderId="0" fillId="3" fontId="17" numFmtId="0" xfId="0" applyAlignment="1" applyFont="1">
      <alignment horizontal="left" readingOrder="0" shrinkToFit="0" wrapText="1"/>
    </xf>
    <xf borderId="0" fillId="3" fontId="89" numFmtId="0" xfId="0" applyAlignment="1" applyFont="1">
      <alignment readingOrder="0" shrinkToFit="0" wrapText="1"/>
    </xf>
    <xf borderId="0" fillId="3" fontId="32" numFmtId="0" xfId="0" applyAlignment="1" applyFont="1">
      <alignment readingOrder="0" shrinkToFit="0" wrapText="1"/>
    </xf>
    <xf borderId="0" fillId="3" fontId="90" numFmtId="0" xfId="0" applyAlignment="1" applyFont="1">
      <alignment readingOrder="0"/>
    </xf>
    <xf borderId="0" fillId="0" fontId="17" numFmtId="0" xfId="0" applyAlignment="1" applyFont="1">
      <alignment readingOrder="0" shrinkToFit="0" wrapText="1"/>
    </xf>
    <xf borderId="0" fillId="0" fontId="26" numFmtId="0" xfId="0" applyAlignment="1" applyFont="1">
      <alignment readingOrder="0" shrinkToFit="0" wrapText="1"/>
    </xf>
    <xf borderId="0" fillId="2" fontId="91" numFmtId="0" xfId="0" applyAlignment="1" applyFont="1">
      <alignment horizontal="center" readingOrder="0"/>
    </xf>
    <xf borderId="0" fillId="4" fontId="92" numFmtId="0" xfId="0" applyAlignment="1" applyFont="1">
      <alignment horizontal="center" readingOrder="0"/>
    </xf>
    <xf borderId="0" fillId="0" fontId="93" numFmtId="0" xfId="0" applyAlignment="1" applyFont="1">
      <alignment readingOrder="0"/>
    </xf>
    <xf borderId="0" fillId="3" fontId="15" numFmtId="0" xfId="0" applyAlignment="1" applyFont="1">
      <alignment readingOrder="0" shrinkToFit="0" wrapText="1"/>
    </xf>
    <xf borderId="0" fillId="2" fontId="32" numFmtId="0" xfId="0" applyAlignment="1" applyFont="1">
      <alignment readingOrder="0"/>
    </xf>
    <xf borderId="0" fillId="3" fontId="32" numFmtId="0" xfId="0" applyAlignment="1" applyFont="1">
      <alignment readingOrder="0"/>
    </xf>
    <xf borderId="0" fillId="3" fontId="94" numFmtId="0" xfId="0" applyAlignment="1" applyFont="1">
      <alignment readingOrder="0"/>
    </xf>
    <xf borderId="0" fillId="0" fontId="15" numFmtId="0" xfId="0" applyAlignment="1" applyFont="1">
      <alignment readingOrder="0"/>
    </xf>
    <xf borderId="0" fillId="2" fontId="75" numFmtId="0" xfId="0" applyAlignment="1" applyFont="1">
      <alignment horizontal="left" readingOrder="0" shrinkToFit="0" wrapText="1"/>
    </xf>
    <xf borderId="0" fillId="3" fontId="95" numFmtId="0" xfId="0" applyAlignment="1" applyFont="1">
      <alignment horizontal="left" readingOrder="0" shrinkToFit="0" wrapText="1"/>
    </xf>
    <xf borderId="0" fillId="2" fontId="51" numFmtId="0" xfId="0" applyAlignment="1" applyFont="1">
      <alignment horizontal="left" readingOrder="0" shrinkToFit="0" wrapText="1"/>
    </xf>
    <xf borderId="0" fillId="4" fontId="3" numFmtId="0" xfId="0" applyAlignment="1" applyFont="1">
      <alignment readingOrder="0"/>
    </xf>
    <xf borderId="0" fillId="3" fontId="96" numFmtId="0" xfId="0" applyAlignment="1" applyFont="1">
      <alignment horizontal="left" readingOrder="0" shrinkToFit="0" vertical="top" wrapText="1"/>
    </xf>
    <xf borderId="0" fillId="3" fontId="97" numFmtId="0" xfId="0" applyAlignment="1" applyFont="1">
      <alignment readingOrder="0" shrinkToFit="0" wrapText="1"/>
    </xf>
    <xf borderId="0" fillId="3" fontId="12" numFmtId="0" xfId="0" applyAlignment="1" applyFont="1">
      <alignment readingOrder="0" shrinkToFit="0" wrapText="1"/>
    </xf>
    <xf borderId="0" fillId="2" fontId="98" numFmtId="0" xfId="0" applyAlignment="1" applyFont="1">
      <alignment horizontal="left" readingOrder="0" shrinkToFit="0" wrapText="1"/>
    </xf>
    <xf borderId="0" fillId="2" fontId="99" numFmtId="0" xfId="0" applyAlignment="1" applyFont="1">
      <alignment horizontal="left" readingOrder="0" shrinkToFit="0" vertical="top" wrapText="1"/>
    </xf>
    <xf borderId="0" fillId="3" fontId="100" numFmtId="0" xfId="0" applyAlignment="1" applyFont="1">
      <alignment horizontal="left" readingOrder="0" shrinkToFit="0" wrapText="1"/>
    </xf>
    <xf borderId="0" fillId="3" fontId="99" numFmtId="0" xfId="0" applyAlignment="1" applyFont="1">
      <alignment horizontal="left" readingOrder="0" shrinkToFit="0" vertical="top" wrapText="1"/>
    </xf>
    <xf borderId="0" fillId="2" fontId="101" numFmtId="0" xfId="0" applyAlignment="1" applyFont="1">
      <alignment horizontal="left" readingOrder="0" shrinkToFit="0" vertical="top" wrapText="1"/>
    </xf>
    <xf borderId="0" fillId="2" fontId="89" numFmtId="0" xfId="0" applyAlignment="1" applyFont="1">
      <alignment horizontal="left" readingOrder="0" shrinkToFit="0" vertical="top" wrapText="1"/>
    </xf>
    <xf borderId="0" fillId="3" fontId="102" numFmtId="0" xfId="0" applyAlignment="1" applyFont="1">
      <alignment readingOrder="0" shrinkToFit="0" wrapText="1"/>
    </xf>
    <xf borderId="0" fillId="2" fontId="32" numFmtId="0" xfId="0" applyAlignment="1" applyFont="1">
      <alignment horizontal="left" readingOrder="0" shrinkToFit="0" wrapText="1"/>
    </xf>
    <xf borderId="0" fillId="3" fontId="62" numFmtId="0" xfId="0" applyAlignment="1" applyFont="1">
      <alignment readingOrder="0" shrinkToFit="0" wrapText="1"/>
    </xf>
    <xf borderId="0" fillId="2" fontId="103" numFmtId="0" xfId="0" applyAlignment="1" applyFont="1">
      <alignment horizontal="left" readingOrder="0" shrinkToFit="0" wrapText="1"/>
    </xf>
  </cellXfs>
  <cellStyles count="1">
    <cellStyle xfId="0" name="Normal" builtinId="0"/>
  </cellStyles>
  <dxfs count="3">
    <dxf>
      <font/>
      <fill>
        <patternFill patternType="none"/>
      </fill>
      <border/>
    </dxf>
    <dxf>
      <font/>
      <fill>
        <patternFill patternType="solid">
          <fgColor rgb="FFFFFFFF"/>
          <bgColor rgb="FFFFFFFF"/>
        </patternFill>
      </fill>
      <border/>
    </dxf>
    <dxf>
      <font/>
      <fill>
        <patternFill patternType="solid">
          <fgColor rgb="FFE0F7FA"/>
          <bgColor rgb="FFE0F7FA"/>
        </patternFill>
      </fill>
      <border/>
    </dxf>
  </dxfs>
  <tableStyles count="1">
    <tableStyle count="2" pivot="0" name="New this Month!-style">
      <tableStyleElement dxfId="1" type="firstRowStripe"/>
      <tableStyleElement dxfId="2"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2771775" cy="8191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962150" cy="5810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2028825" cy="600075"/>
    <xdr:pic>
      <xdr:nvPicPr>
        <xdr:cNvPr id="0" name="image5.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990725" cy="590550"/>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2057400" cy="609600"/>
    <xdr:pic>
      <xdr:nvPicPr>
        <xdr:cNvPr id="0" name="image4.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2095500" cy="619125"/>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headerRowCount="0" ref="A4:D12" displayName="Table_1" id="1">
  <tableColumns count="4">
    <tableColumn name="Column1" id="1"/>
    <tableColumn name="Column2" id="2"/>
    <tableColumn name="Column3" id="3"/>
    <tableColumn name="Column4" id="4"/>
  </tableColumns>
  <tableStyleInfo name="New this Month!-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1" Type="http://schemas.openxmlformats.org/officeDocument/2006/relationships/hyperlink" Target="https://www.annuityfreedom.net/financial-literacy/women-grant/" TargetMode="External"/><Relationship Id="rId10" Type="http://schemas.openxmlformats.org/officeDocument/2006/relationships/hyperlink" Target="https://www.annuityfreedom.net/financial-literacy/women-grant/" TargetMode="External"/><Relationship Id="rId21" Type="http://schemas.openxmlformats.org/officeDocument/2006/relationships/table" Target="../tables/table1.xml"/><Relationship Id="rId13" Type="http://schemas.openxmlformats.org/officeDocument/2006/relationships/hyperlink" Target="https://commercegrants.com/" TargetMode="External"/><Relationship Id="rId12" Type="http://schemas.openxmlformats.org/officeDocument/2006/relationships/hyperlink" Target="https://www.annuityfreedom.net/financial-literacy/women-grant/" TargetMode="External"/><Relationship Id="rId1" Type="http://schemas.openxmlformats.org/officeDocument/2006/relationships/hyperlink" Target="https://commercegrants.com/" TargetMode="External"/><Relationship Id="rId2" Type="http://schemas.openxmlformats.org/officeDocument/2006/relationships/hyperlink" Target="https://commercegrants.com/" TargetMode="External"/><Relationship Id="rId3" Type="http://schemas.openxmlformats.org/officeDocument/2006/relationships/hyperlink" Target="https://commercegrants.com/" TargetMode="External"/><Relationship Id="rId4" Type="http://schemas.openxmlformats.org/officeDocument/2006/relationships/hyperlink" Target="https://www.annuityfreedom.net/financial-literacy/artists/" TargetMode="External"/><Relationship Id="rId9" Type="http://schemas.openxmlformats.org/officeDocument/2006/relationships/hyperlink" Target="https://www.annuityfreedom.net/financial-literacy/black-grants/" TargetMode="External"/><Relationship Id="rId15" Type="http://schemas.openxmlformats.org/officeDocument/2006/relationships/hyperlink" Target="https://www.shutterstock.com/explore/create-fund?customer_ID=279774067&amp;campaign_ID=shutters.25786985&amp;launch_ID=43769545&amp;utm_source=sstkemail&amp;utm_medium=email&amp;utm_campaign=MC-3327_Create_Fund_IWD_Ecom_1&amp;c3ch=Email&amp;c3nid=MC-3327_Create_Fund_IWD_Ecom_1_2021-03-08" TargetMode="External"/><Relationship Id="rId14" Type="http://schemas.openxmlformats.org/officeDocument/2006/relationships/hyperlink" Target="https://www.shutterstock.com/explore/create-fund?customer_ID=279774067&amp;campaign_ID=shutters.25786985&amp;launch_ID=43769545&amp;utm_source=sstkemail&amp;utm_medium=email&amp;utm_campaign=MC-3327_Create_Fund_IWD_Ecom_1&amp;c3ch=Email&amp;c3nid=MC-3327_Create_Fund_IWD_Ecom_1_2021-03-08" TargetMode="External"/><Relationship Id="rId17" Type="http://schemas.openxmlformats.org/officeDocument/2006/relationships/hyperlink" Target="https://nama.media/covid-19-relief-fund/" TargetMode="External"/><Relationship Id="rId16" Type="http://schemas.openxmlformats.org/officeDocument/2006/relationships/hyperlink" Target="https://www.nyfa.org/Content/Show/Rauschenberg-Emergency-Grants" TargetMode="External"/><Relationship Id="rId5" Type="http://schemas.openxmlformats.org/officeDocument/2006/relationships/hyperlink" Target="https://www.annuityfreedom.net/financial-literacy/artists/" TargetMode="External"/><Relationship Id="rId19" Type="http://schemas.openxmlformats.org/officeDocument/2006/relationships/drawing" Target="../drawings/drawing1.xml"/><Relationship Id="rId6" Type="http://schemas.openxmlformats.org/officeDocument/2006/relationships/hyperlink" Target="https://www.annuityfreedom.net/financial-literacy/artists/" TargetMode="External"/><Relationship Id="rId18" Type="http://schemas.openxmlformats.org/officeDocument/2006/relationships/hyperlink" Target="https://nama.media/covid-19-relief-fund/" TargetMode="External"/><Relationship Id="rId7" Type="http://schemas.openxmlformats.org/officeDocument/2006/relationships/hyperlink" Target="https://www.annuityfreedom.net/financial-literacy/black-grants/" TargetMode="External"/><Relationship Id="rId8" Type="http://schemas.openxmlformats.org/officeDocument/2006/relationships/hyperlink" Target="https://www.annuityfreedom.net/financial-literacy/black-grants/" TargetMode="External"/></Relationships>
</file>

<file path=xl/worksheets/_rels/sheet2.xml.rels><?xml version="1.0" encoding="UTF-8" standalone="yes"?><Relationships xmlns="http://schemas.openxmlformats.org/package/2006/relationships"><Relationship Id="rId40" Type="http://schemas.openxmlformats.org/officeDocument/2006/relationships/drawing" Target="../drawings/drawing2.xml"/><Relationship Id="rId20" Type="http://schemas.openxmlformats.org/officeDocument/2006/relationships/hyperlink" Target="https://nama.media/covid-19-relief-fund/" TargetMode="External"/><Relationship Id="rId22" Type="http://schemas.openxmlformats.org/officeDocument/2006/relationships/hyperlink" Target="https://oneredmond.org/" TargetMode="External"/><Relationship Id="rId21" Type="http://schemas.openxmlformats.org/officeDocument/2006/relationships/hyperlink" Target="http://collectivepowernw.org/" TargetMode="External"/><Relationship Id="rId24" Type="http://schemas.openxmlformats.org/officeDocument/2006/relationships/hyperlink" Target="https://www.nyfa.org/Content/Show/Rauschenberg-Emergency-Grants" TargetMode="External"/><Relationship Id="rId23" Type="http://schemas.openxmlformats.org/officeDocument/2006/relationships/hyperlink" Target="https://www.gofundme.com/f/queer-writers-of-color-relief-fund?utm_source=customer&amp;utm_medium=copy_link-tip&amp;utm_campaign=p_cp+share-sheet" TargetMode="External"/><Relationship Id="rId1" Type="http://schemas.openxmlformats.org/officeDocument/2006/relationships/hyperlink" Target="https://www.4culture.org/covid-19-response/" TargetMode="External"/><Relationship Id="rId2" Type="http://schemas.openxmlformats.org/officeDocument/2006/relationships/hyperlink" Target="http://www.asja.org/for-writers/weaf/" TargetMode="External"/><Relationship Id="rId3" Type="http://schemas.openxmlformats.org/officeDocument/2006/relationships/hyperlink" Target="https://www.annuityfreedom.net/financial-literacy/artists/" TargetMode="External"/><Relationship Id="rId4" Type="http://schemas.openxmlformats.org/officeDocument/2006/relationships/hyperlink" Target="https://www.annuityfreedom.net/financial-literacy/artists/" TargetMode="External"/><Relationship Id="rId9" Type="http://schemas.openxmlformats.org/officeDocument/2006/relationships/hyperlink" Target="https://www.annuityfreedom.net/financial-literacy/women-grant/" TargetMode="External"/><Relationship Id="rId26" Type="http://schemas.openxmlformats.org/officeDocument/2006/relationships/hyperlink" Target="https://www.gofundme.com/f/for-artists" TargetMode="External"/><Relationship Id="rId25" Type="http://schemas.openxmlformats.org/officeDocument/2006/relationships/hyperlink" Target="https://sagaftra.foundation/assistance/disasterrelief/" TargetMode="External"/><Relationship Id="rId28" Type="http://schemas.openxmlformats.org/officeDocument/2006/relationships/hyperlink" Target="https://www.shutterstock.com/explore/create-fund" TargetMode="External"/><Relationship Id="rId27" Type="http://schemas.openxmlformats.org/officeDocument/2006/relationships/hyperlink" Target="https://www.gofundme.com/f/seattle-music-teachers-fund?utm_source=facebook&amp;utm_medium=social&amp;utm_campaign=p_cf+share-flow-1&amp;fbclid=IwAR05JZgzyoKrb6irZON5_vtY8E5btlgyWFet4_4HtjtE679zLwhCmsYp6W8" TargetMode="External"/><Relationship Id="rId5" Type="http://schemas.openxmlformats.org/officeDocument/2006/relationships/hyperlink" Target="https://www.annuityfreedom.net/financial-literacy/black-grants/" TargetMode="External"/><Relationship Id="rId6" Type="http://schemas.openxmlformats.org/officeDocument/2006/relationships/hyperlink" Target="https://www.annuityfreedom.net/financial-literacy/black-grants/" TargetMode="External"/><Relationship Id="rId29" Type="http://schemas.openxmlformats.org/officeDocument/2006/relationships/hyperlink" Target="https://www.spjwash.org/j-scholarships/" TargetMode="External"/><Relationship Id="rId7" Type="http://schemas.openxmlformats.org/officeDocument/2006/relationships/hyperlink" Target="https://www.facebook.com/donate/1080011789032749/" TargetMode="External"/><Relationship Id="rId8" Type="http://schemas.openxmlformats.org/officeDocument/2006/relationships/hyperlink" Target="https://www.annuityfreedom.net/financial-literacy/women-grant/" TargetMode="External"/><Relationship Id="rId31" Type="http://schemas.openxmlformats.org/officeDocument/2006/relationships/hyperlink" Target="https://www.sweetrelief.org/covid-19-fund.html" TargetMode="External"/><Relationship Id="rId30" Type="http://schemas.openxmlformats.org/officeDocument/2006/relationships/hyperlink" Target="https://www.surveymonkey.com/r/677MN8G" TargetMode="External"/><Relationship Id="rId11" Type="http://schemas.openxmlformats.org/officeDocument/2006/relationships/hyperlink" Target="https://www.carnegiefundforauthors.org/grant-eligibility" TargetMode="External"/><Relationship Id="rId33" Type="http://schemas.openxmlformats.org/officeDocument/2006/relationships/hyperlink" Target="https://www.gottliebfoundation.org/emergency-grant" TargetMode="External"/><Relationship Id="rId10" Type="http://schemas.openxmlformats.org/officeDocument/2006/relationships/hyperlink" Target="https://authorsleaguefund.org/apply/" TargetMode="External"/><Relationship Id="rId32" Type="http://schemas.openxmlformats.org/officeDocument/2006/relationships/hyperlink" Target="https://actorsfund.org/am-i-eligible-help" TargetMode="External"/><Relationship Id="rId13" Type="http://schemas.openxmlformats.org/officeDocument/2006/relationships/hyperlink" Target="https://www.gofundme.com/f/covid19-relief-fund-for-lgbtqi-bipoc-folks" TargetMode="External"/><Relationship Id="rId35" Type="http://schemas.openxmlformats.org/officeDocument/2006/relationships/hyperlink" Target="https://creatorfund.ck.page/?fbclid=IwAR3OuXZA9GptctGnO1urAIhkdrQEt7dhvFzAc_yHL2FIaPv_2iS_wTLcXuw" TargetMode="External"/><Relationship Id="rId12" Type="http://schemas.openxmlformats.org/officeDocument/2006/relationships/hyperlink" Target="https://cerfplus.org/" TargetMode="External"/><Relationship Id="rId34" Type="http://schemas.openxmlformats.org/officeDocument/2006/relationships/hyperlink" Target="https://blues.org/hart-fund/" TargetMode="External"/><Relationship Id="rId15" Type="http://schemas.openxmlformats.org/officeDocument/2006/relationships/hyperlink" Target="https://www.foundationforcontemporaryarts.org/grants/emergency-grants" TargetMode="External"/><Relationship Id="rId37" Type="http://schemas.openxmlformats.org/officeDocument/2006/relationships/hyperlink" Target="https://app.getacceptd.com/lewisprize" TargetMode="External"/><Relationship Id="rId14" Type="http://schemas.openxmlformats.org/officeDocument/2006/relationships/hyperlink" Target="https://dgf.org/programs/grants/grants-for-writers/?fbclid=IwAR0BW1rjchfgjIVhbWZ-Mjiq9Y-RE9GpFKxNJpwuD952d31f2qERb2_ZAJ0" TargetMode="External"/><Relationship Id="rId36" Type="http://schemas.openxmlformats.org/officeDocument/2006/relationships/hyperlink" Target="http://www.thehavenfdn.org/" TargetMode="External"/><Relationship Id="rId17" Type="http://schemas.openxmlformats.org/officeDocument/2006/relationships/hyperlink" Target="http://r20.rs6.net/tn.jsp?f=001rvbvNsy0Pnjwd7k8GIcPGDL46yEdpzdnw8bvoG9QzDqGfrXvQmKFC1vn_NdlrZjqb6CdtL-x_G43T87m_TysfApqAOGYFMVE7SOTnPb8lC6qkvMOnFfLTEYy-TB9m_tpXgO7qJi8O0ob7gmXzgx4YzZID0e0GkB7MiFl_0gqrQWeCVBlGMBSGDy7KlK3HcMO&amp;c=HbqRJmlEPJSyO2_VgpldERsDhhpVaKLdB2PrvDxPzY-YcLamintt7g==&amp;ch=3BI8Kje8AW3M_tR0jV7v9NVTJq2gnRl17jQYTLRYR5lm9L6a2_-zxw==" TargetMode="External"/><Relationship Id="rId39" Type="http://schemas.openxmlformats.org/officeDocument/2006/relationships/hyperlink" Target="https://disasterloan.sba.gov/ela/Information/ApplyOnline?utm_medium=email&amp;utm_source=govdelivery" TargetMode="External"/><Relationship Id="rId16" Type="http://schemas.openxmlformats.org/officeDocument/2006/relationships/hyperlink" Target="https://ambitio-us.org/investments/grant-loan-fund/" TargetMode="External"/><Relationship Id="rId38" Type="http://schemas.openxmlformats.org/officeDocument/2006/relationships/hyperlink" Target="http://www.pen.org/writers-emergency-fund" TargetMode="External"/><Relationship Id="rId19" Type="http://schemas.openxmlformats.org/officeDocument/2006/relationships/hyperlink" Target="https://www.grammy.com/musicares/get-help" TargetMode="External"/><Relationship Id="rId18" Type="http://schemas.openxmlformats.org/officeDocument/2006/relationships/hyperlink" Target="http://www.musiciansfoundation.org/apply/" TargetMode="External"/></Relationships>
</file>

<file path=xl/worksheets/_rels/sheet3.xml.rels><?xml version="1.0" encoding="UTF-8" standalone="yes"?><Relationships xmlns="http://schemas.openxmlformats.org/package/2006/relationships"><Relationship Id="rId20" Type="http://schemas.openxmlformats.org/officeDocument/2006/relationships/hyperlink" Target="http://www.seattle.gov/mayor/covid-19" TargetMode="External"/><Relationship Id="rId22" Type="http://schemas.openxmlformats.org/officeDocument/2006/relationships/hyperlink" Target="https://my.spokanecity.org/economicdevelopment/small-business-resources/" TargetMode="External"/><Relationship Id="rId21" Type="http://schemas.openxmlformats.org/officeDocument/2006/relationships/hyperlink" Target="http://www.shorelinewa.gov/business/covid-19-resources-for-local-businesses" TargetMode="External"/><Relationship Id="rId24" Type="http://schemas.openxmlformats.org/officeDocument/2006/relationships/hyperlink" Target="https://greaterspokane.org/covid-19-small-business-resources/" TargetMode="External"/><Relationship Id="rId23" Type="http://schemas.openxmlformats.org/officeDocument/2006/relationships/hyperlink" Target="https://my.spokanecity.org/covid19/" TargetMode="External"/><Relationship Id="rId1" Type="http://schemas.openxmlformats.org/officeDocument/2006/relationships/hyperlink" Target="https://files.constantcontact.com/98ff73e7601/62874fb2-14b2-4aba-b5a6-132010164620.pdf" TargetMode="External"/><Relationship Id="rId2" Type="http://schemas.openxmlformats.org/officeDocument/2006/relationships/hyperlink" Target="https://files.constantcontact.com/98ff73e7601/62874fb2-14b2-4aba-b5a6-132010164620.pdf" TargetMode="External"/><Relationship Id="rId3" Type="http://schemas.openxmlformats.org/officeDocument/2006/relationships/hyperlink" Target="http://www.seattle.gov/office-of-economic-development/small-business/small-business-programs/stabilization-fund?utm_medium=email&amp;utm_source=govdelivery" TargetMode="External"/><Relationship Id="rId4" Type="http://schemas.openxmlformats.org/officeDocument/2006/relationships/hyperlink" Target="https://lnks.gd/l/eyJhbGciOiJIUzI1NiJ9.eyJidWxsZXRpbl9saW5rX2lkIjoxMDAsInVyaSI6ImJwMjpjbGljayIsImJ1bGxldGluX2lkIjoiMjAyMDExMTIuMzAzMjkwMDEiLCJ1cmwiOiJodHRwczovL3d3dy5zZWF0dGxlLmdvdi9vZmZpY2Utb2YtZWNvbm9taWMtZGV2ZWxvcG1lbnQvc21hbGwtYnVzaW5lc3Mvc21hbGwtYnVzaW5lc3MtcHJvZ3JhbXMvc3RhYmlsaXphdGlvbi1mdW5kL2FwcGxpY2F0aW9uP3V0bV9tZWRpdW09ZW1haWwmdXRtX3NvdXJjZT1nb3ZkZWxpdmVyeSJ9.wf9T_NhXS-k3WybRiJfVYm8Nk8lgG1ZsP9D-xx0nors/s/934506840/br/88544012919-l" TargetMode="External"/><Relationship Id="rId9" Type="http://schemas.openxmlformats.org/officeDocument/2006/relationships/hyperlink" Target="https://durkan.seattle.gov/2020/03/to-ease-financial-impacts-of-covid-19-pandemic-mayor-jenny-durkan-signs-emergency-order-to-temporarily-halt-evictions-of-small-businesses-and-nonprofit-organizations/" TargetMode="External"/><Relationship Id="rId26" Type="http://schemas.openxmlformats.org/officeDocument/2006/relationships/hyperlink" Target="https://www.arts.wa.gov/" TargetMode="External"/><Relationship Id="rId25" Type="http://schemas.openxmlformats.org/officeDocument/2006/relationships/hyperlink" Target="https://handbook.kingcountycreative.com/" TargetMode="External"/><Relationship Id="rId28" Type="http://schemas.openxmlformats.org/officeDocument/2006/relationships/hyperlink" Target="https://coronavirus.wa.gov/" TargetMode="External"/><Relationship Id="rId27" Type="http://schemas.openxmlformats.org/officeDocument/2006/relationships/hyperlink" Target="https://coronavirus.wa.gov/about" TargetMode="External"/><Relationship Id="rId5" Type="http://schemas.openxmlformats.org/officeDocument/2006/relationships/hyperlink" Target="https://www.commerce.wa.gov/serving-communities/homelessness/" TargetMode="External"/><Relationship Id="rId6" Type="http://schemas.openxmlformats.org/officeDocument/2006/relationships/hyperlink" Target="https://lnks.gd/l/eyJhbGciOiJIUzI1NiJ9.eyJidWxsZXRpbl9saW5rX2lkIjoxMDEsInVyaSI6ImJwMjpjbGljayIsImJ1bGxldGluX2lkIjoiMjAyMDA4MjguMjYyNTIyODEiLCJ1cmwiOiJodHRwczovL3d3dy5jb21tZXJjZS53YS5nb3Yvc2VydmluZy1jb21tdW5pdGllcy9ob21lbGVzc25lc3MvIn0.CideMmnANrFSae_4_deP1QBWzDuRXhwjkQSY5Ug5qSg/s/1149264575/br/82941337835-l" TargetMode="External"/><Relationship Id="rId29" Type="http://schemas.openxmlformats.org/officeDocument/2006/relationships/hyperlink" Target="https://dor.wa.gov/about/business-relief-during-covid-19-pandemic" TargetMode="External"/><Relationship Id="rId7" Type="http://schemas.openxmlformats.org/officeDocument/2006/relationships/hyperlink" Target="https://www.mytpu.org/COVID19/" TargetMode="External"/><Relationship Id="rId8" Type="http://schemas.openxmlformats.org/officeDocument/2006/relationships/hyperlink" Target="https://medium.com/wagovernor/inslee-announces-stay-home-stay-healthy-order-4891a7511f5e" TargetMode="External"/><Relationship Id="rId31" Type="http://schemas.openxmlformats.org/officeDocument/2006/relationships/hyperlink" Target="https://medium.com/wagovernor/inslee-announces-relief-for-businesses-workers-renters-and-more-in-response-to-covid-19-outbreak-c09c13a02690" TargetMode="External"/><Relationship Id="rId30" Type="http://schemas.openxmlformats.org/officeDocument/2006/relationships/hyperlink" Target="https://esdorchardstorage.blob.core.windows.net/esdwa/Default/ESDWAGOV/newsroom/COVID-19/covid-19-scenarios-and-benefits.pdf?mc_cid=be8736c032&amp;mc_eid=ff39e6cedd" TargetMode="External"/><Relationship Id="rId11" Type="http://schemas.openxmlformats.org/officeDocument/2006/relationships/hyperlink" Target="https://durkan.seattle.gov/2020/03/mayor-durkan-announces-initial-1-1-million-arts-recovery-package-to-support-creative-workers-and-arts-and-cultural-organizations-impacted-by-covid-19/" TargetMode="External"/><Relationship Id="rId10" Type="http://schemas.openxmlformats.org/officeDocument/2006/relationships/hyperlink" Target="https://medium.com/wagovernor/inslee-announces-relief-for-businesses-workers-renters-and-more-in-response-to-covid-19-outbreak-c09c13a02690" TargetMode="External"/><Relationship Id="rId32" Type="http://schemas.openxmlformats.org/officeDocument/2006/relationships/drawing" Target="../drawings/drawing3.xml"/><Relationship Id="rId13" Type="http://schemas.openxmlformats.org/officeDocument/2006/relationships/hyperlink" Target="https://durkan.seattle.gov/2020/03/mayor-durkan-announces-1-5-million-fund-to-invest-directly-in-small-businesses-impacted-by-covid-19/" TargetMode="External"/><Relationship Id="rId12" Type="http://schemas.openxmlformats.org/officeDocument/2006/relationships/hyperlink" Target="https://www.youtube.com/watch?v=ysEKFwzaU5s&amp;feature=youtu.be" TargetMode="External"/><Relationship Id="rId15" Type="http://schemas.openxmlformats.org/officeDocument/2006/relationships/hyperlink" Target="https://durkan.seattle.gov/2020/03/following-outreach-to-small-business-owners-mayor-durkan-announces-initial-recovery-package-to-ease-financial-impacts-of-covid-19-outbreak/" TargetMode="External"/><Relationship Id="rId14" Type="http://schemas.openxmlformats.org/officeDocument/2006/relationships/hyperlink" Target="https://durkan.seattle.gov/2020/03/mayor-durkan-announces-1-5-million-fund-to-invest-directly-in-small-businesses-impacted-by-covid-19/" TargetMode="External"/><Relationship Id="rId17" Type="http://schemas.openxmlformats.org/officeDocument/2006/relationships/hyperlink" Target="https://www.kingcounty.gov/elected/executive/equity-social-justice.aspx" TargetMode="External"/><Relationship Id="rId16" Type="http://schemas.openxmlformats.org/officeDocument/2006/relationships/hyperlink" Target="https://durkan.seattle.gov/2020/03/mayor-durkan-announces-seattle-public-utilities-and-seattle-city-light-will-keep-utilities-on-during-covid-19-civil-emergency-in-seattle/" TargetMode="External"/><Relationship Id="rId19" Type="http://schemas.openxmlformats.org/officeDocument/2006/relationships/hyperlink" Target="https://www.cdc.gov/coronavirus/2019-ncov/prepare/managing-stress-anxiety.html" TargetMode="External"/><Relationship Id="rId18" Type="http://schemas.openxmlformats.org/officeDocument/2006/relationships/hyperlink" Target="https://esd.wa.gov/unemployment/job-search-requirements"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facebook.com/donate/1080011789032749/" TargetMode="External"/><Relationship Id="rId2" Type="http://schemas.openxmlformats.org/officeDocument/2006/relationships/hyperlink" Target="https://artisttrust.org/donate/" TargetMode="External"/><Relationship Id="rId3" Type="http://schemas.openxmlformats.org/officeDocument/2006/relationships/hyperlink" Target="https://cerfplus.org/" TargetMode="External"/><Relationship Id="rId4" Type="http://schemas.openxmlformats.org/officeDocument/2006/relationships/hyperlink" Target="https://www.gofundme.com/f/emergency-funds-for-furloughed-siff-cinema-staff" TargetMode="External"/><Relationship Id="rId9" Type="http://schemas.openxmlformats.org/officeDocument/2006/relationships/hyperlink" Target="https://www.sowhidbey.com/" TargetMode="External"/><Relationship Id="rId5" Type="http://schemas.openxmlformats.org/officeDocument/2006/relationships/hyperlink" Target="https://equalsound.org/project/corona-relief-fund/?fbclid=IwAR1dCijUCTcR7hKzK6lw1wEFygnu1tS44BCWPwsos2pX7FW7i8sdF143oZs" TargetMode="External"/><Relationship Id="rId6" Type="http://schemas.openxmlformats.org/officeDocument/2006/relationships/hyperlink" Target="https://www.gofundme.com/f/queer-writers-of-color-relief-fund?utm_source=customer&amp;utm_medium=copy_link-tip&amp;utm_campaign=p_cp+share-sheet" TargetMode="External"/><Relationship Id="rId7" Type="http://schemas.openxmlformats.org/officeDocument/2006/relationships/hyperlink" Target="https://www.gofundme.com/f/help-rainier-avenue-radio-fight-coronavirus" TargetMode="External"/><Relationship Id="rId8" Type="http://schemas.openxmlformats.org/officeDocument/2006/relationships/hyperlink" Target="https://sagaftra.foundation/assistance/disasterrelief/" TargetMode="External"/><Relationship Id="rId11" Type="http://schemas.openxmlformats.org/officeDocument/2006/relationships/hyperlink" Target="https://www.seattlefoundation.org/communityimpact/civic-leadership/covid-19-response-fund" TargetMode="External"/><Relationship Id="rId10" Type="http://schemas.openxmlformats.org/officeDocument/2006/relationships/hyperlink" Target="https://www.gofundme.com/f/for-artists" TargetMode="External"/><Relationship Id="rId13" Type="http://schemas.openxmlformats.org/officeDocument/2006/relationships/hyperlink" Target="https://smashseattle.org/join-smash" TargetMode="External"/><Relationship Id="rId12" Type="http://schemas.openxmlformats.org/officeDocument/2006/relationships/hyperlink" Target="https://www.siff.net/support/support-your-siff-community" TargetMode="External"/><Relationship Id="rId15" Type="http://schemas.openxmlformats.org/officeDocument/2006/relationships/hyperlink" Target="https://www.sweetrelief.org/covid-19-fund.html" TargetMode="External"/><Relationship Id="rId14" Type="http://schemas.openxmlformats.org/officeDocument/2006/relationships/hyperlink" Target="https://smashseattle.org/join-smash" TargetMode="External"/><Relationship Id="rId17" Type="http://schemas.openxmlformats.org/officeDocument/2006/relationships/drawing" Target="../drawings/drawing4.xml"/><Relationship Id="rId16" Type="http://schemas.openxmlformats.org/officeDocument/2006/relationships/hyperlink" Target="https://www.who.int/emergencies/diseases/novel-coronavirus-2019/donate"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surveymonkey.com/r/statewide_recovery" TargetMode="External"/><Relationship Id="rId2" Type="http://schemas.openxmlformats.org/officeDocument/2006/relationships/hyperlink" Target="https://surveys.americansforthearts.org/s3/CoronavirusImpactSurvey" TargetMode="External"/><Relationship Id="rId3" Type="http://schemas.openxmlformats.org/officeDocument/2006/relationships/hyperlink" Target="https://www.surveymonkey.com/r/AT-Covid-19-Response" TargetMode="External"/><Relationship Id="rId4" Type="http://schemas.openxmlformats.org/officeDocument/2006/relationships/hyperlink" Target="https://www.greater-seattle.com/en/economic-impact-survey/?utm_medium=email&amp;utm_source=govdelivery" TargetMode="External"/><Relationship Id="rId9" Type="http://schemas.openxmlformats.org/officeDocument/2006/relationships/hyperlink" Target="https://www.surveymonkey.com/r/2RZX7PJ" TargetMode="External"/><Relationship Id="rId5" Type="http://schemas.openxmlformats.org/officeDocument/2006/relationships/hyperlink" Target="https://docs.google.com/forms/d/e/1FAIpQLScgXDBeUhJrRiKA2UUXyz4RwSTnA3POVjU3_Xlyax6-QoaMfg/viewform" TargetMode="External"/><Relationship Id="rId6" Type="http://schemas.openxmlformats.org/officeDocument/2006/relationships/hyperlink" Target="https://actionnetwork.org/letters/tell-congress-to-include-displaced-workers-in-relief-package?source=facebook&amp;" TargetMode="External"/><Relationship Id="rId7" Type="http://schemas.openxmlformats.org/officeDocument/2006/relationships/hyperlink" Target="http://survey.constantcontact.com/survey/a07egylzq33k7kz30y5/a014jk7xsbrqc/questions" TargetMode="External"/><Relationship Id="rId8" Type="http://schemas.openxmlformats.org/officeDocument/2006/relationships/hyperlink" Target="https://www.surveymonkey.com/r/6ZCXSG7" TargetMode="External"/><Relationship Id="rId10"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0" Type="http://schemas.openxmlformats.org/officeDocument/2006/relationships/hyperlink" Target="https://crosscut.com/2020/03/things-do-support-arts-right-now?fbclid=IwAR2J4M7k5PVmYcRDVZNHsk-C1kPaQ_80nDH1Ak75DWEy8QpWBUoSXTSVZjY" TargetMode="External"/><Relationship Id="rId22" Type="http://schemas.openxmlformats.org/officeDocument/2006/relationships/hyperlink" Target="https://register.gotowebinar.com/register/4463949444390652684?utm_source=voter-voice&amp;utm_medium=email&amp;utm_campaign=covid19-webinar" TargetMode="External"/><Relationship Id="rId21" Type="http://schemas.openxmlformats.org/officeDocument/2006/relationships/hyperlink" Target="https://www.youtube.com/watch?v=ysEKFwzaU5s&amp;feature=youtu.be" TargetMode="External"/><Relationship Id="rId24" Type="http://schemas.openxmlformats.org/officeDocument/2006/relationships/hyperlink" Target="https://www.youtube.com/watch?v=-xdaUxryVKM&amp;feature=youtu.be" TargetMode="External"/><Relationship Id="rId23" Type="http://schemas.openxmlformats.org/officeDocument/2006/relationships/hyperlink" Target="https://www.washingtonfilmworks.org/covid-resources" TargetMode="External"/><Relationship Id="rId1" Type="http://schemas.openxmlformats.org/officeDocument/2006/relationships/hyperlink" Target="https://www.4culture.org/covid-19-response/" TargetMode="External"/><Relationship Id="rId2" Type="http://schemas.openxmlformats.org/officeDocument/2006/relationships/hyperlink" Target="https://www.artsready.org/" TargetMode="External"/><Relationship Id="rId3" Type="http://schemas.openxmlformats.org/officeDocument/2006/relationships/hyperlink" Target="https://artisttrust.org/covid-19-resources-list/" TargetMode="External"/><Relationship Id="rId4" Type="http://schemas.openxmlformats.org/officeDocument/2006/relationships/hyperlink" Target="https://mentorly.co/preview/artists-up-covid-relief-hub" TargetMode="External"/><Relationship Id="rId9" Type="http://schemas.openxmlformats.org/officeDocument/2006/relationships/hyperlink" Target="https://covid19freelanceartistresource.wordpress.com/" TargetMode="External"/><Relationship Id="rId26" Type="http://schemas.openxmlformats.org/officeDocument/2006/relationships/hyperlink" Target="https://youtu.be/0ihD0S52ZZw" TargetMode="External"/><Relationship Id="rId25" Type="http://schemas.openxmlformats.org/officeDocument/2006/relationships/hyperlink" Target="https://zoom.us/webinar/register/WN_o2QomyEtRki3Ot1_Gl_Z7A?fbclid=IwAR24CQiIHcsQwUGqa9MsrgzbTg7ak1blO86fRJ7C7uhSM2YCf-qNQ8419Qo" TargetMode="External"/><Relationship Id="rId28" Type="http://schemas.openxmlformats.org/officeDocument/2006/relationships/hyperlink" Target="https://youtu.be/rHyc_MGiwmc" TargetMode="External"/><Relationship Id="rId27" Type="http://schemas.openxmlformats.org/officeDocument/2006/relationships/hyperlink" Target="https://vimeo.com/396031559" TargetMode="External"/><Relationship Id="rId5" Type="http://schemas.openxmlformats.org/officeDocument/2006/relationships/hyperlink" Target="https://creative-capital.org/2020/03/13/list-of-arts-resources-during-the-covid-19-outbreak/?fbclid=IwAR27bCB5pcpNXtASuu6KILtCwPgQ5D6DfHu3gu2pxv-Pj9J_oWbBbh9RdTk" TargetMode="External"/><Relationship Id="rId6" Type="http://schemas.openxmlformats.org/officeDocument/2006/relationships/hyperlink" Target="https://hyperallergic.com/546913/coronavirus-daily-report/" TargetMode="External"/><Relationship Id="rId29" Type="http://schemas.openxmlformats.org/officeDocument/2006/relationships/hyperlink" Target="https://youtu.be/oneDc0s4c4A" TargetMode="External"/><Relationship Id="rId7" Type="http://schemas.openxmlformats.org/officeDocument/2006/relationships/hyperlink" Target="https://content.govdelivery.com/accounts/WADOC/bulletins/28a4f10" TargetMode="External"/><Relationship Id="rId8" Type="http://schemas.openxmlformats.org/officeDocument/2006/relationships/hyperlink" Target="https://www.facebook.com/coronavirus_info/" TargetMode="External"/><Relationship Id="rId31" Type="http://schemas.openxmlformats.org/officeDocument/2006/relationships/drawing" Target="../drawings/drawing6.xml"/><Relationship Id="rId30" Type="http://schemas.openxmlformats.org/officeDocument/2006/relationships/hyperlink" Target="https://www.facebook.com/MelindaRaebyneFilms/" TargetMode="External"/><Relationship Id="rId11" Type="http://schemas.openxmlformats.org/officeDocument/2006/relationships/hyperlink" Target="https://www.knkx.org/post/coronavirus-resources-guidance-and-latest-numbers-agencies-across-washington" TargetMode="External"/><Relationship Id="rId10" Type="http://schemas.openxmlformats.org/officeDocument/2006/relationships/hyperlink" Target="https://www.kickstarter.com/articles/covid-19-coronavirus-artist-resources?fbclid=IwAR1lvn0AwvB4SDLmJ6AnOmNF1ZK_qAkEfCpr_widD3NXD9N2JABuVQg09fo" TargetMode="External"/><Relationship Id="rId13" Type="http://schemas.openxmlformats.org/officeDocument/2006/relationships/hyperlink" Target="https://media.netflix.com/en/company-blog/emergency-support-for-workers-in-the-creative-community" TargetMode="External"/><Relationship Id="rId12" Type="http://schemas.openxmlformats.org/officeDocument/2006/relationships/hyperlink" Target="https://www.washingtonfilmworks.org/wp-content/uploads/2020/09/LWA_OneSheet.pdf" TargetMode="External"/><Relationship Id="rId15" Type="http://schemas.openxmlformats.org/officeDocument/2006/relationships/hyperlink" Target="https://www.nwfolklife.org/covid19resourcelist/" TargetMode="External"/><Relationship Id="rId14" Type="http://schemas.openxmlformats.org/officeDocument/2006/relationships/hyperlink" Target="https://www.newhavenarts.org/covid19funding" TargetMode="External"/><Relationship Id="rId17" Type="http://schemas.openxmlformats.org/officeDocument/2006/relationships/hyperlink" Target="https://docs.google.com/spreadsheets/d/1pK-4LuZOkvzIr95XeGYPW6KWNfCXzms7t8QuqVT3cq4/htmlview?fbclid=IwAR3fJ_fRWRT1siGqpAxW2OKZNNuEQ7Ph2RvJGQ6TTIjNHfh1ePPCs-bqt2M" TargetMode="External"/><Relationship Id="rId16" Type="http://schemas.openxmlformats.org/officeDocument/2006/relationships/hyperlink" Target="https://oneredmond.org/resources-in-times-of-crises/" TargetMode="External"/><Relationship Id="rId19" Type="http://schemas.openxmlformats.org/officeDocument/2006/relationships/hyperlink" Target="https://docs.google.com/document/d/1QjXMc4NusCr5hJZLwFHe_oavRwawROF_3KI-0JglF2Y/mobilebasic?urp=gmail_link" TargetMode="External"/><Relationship Id="rId18" Type="http://schemas.openxmlformats.org/officeDocument/2006/relationships/hyperlink" Target="https://www.spl.org/programs-and-services/business/make-a-business-appointment"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6.14"/>
    <col customWidth="1" min="2" max="2" width="75.57"/>
    <col customWidth="1" min="3" max="3" width="68.57"/>
    <col customWidth="1" min="4" max="4" width="40.71"/>
  </cols>
  <sheetData>
    <row r="1" ht="64.5" customHeight="1">
      <c r="A1" s="1"/>
      <c r="B1" s="2"/>
      <c r="C1" s="3"/>
      <c r="D1" s="3"/>
    </row>
    <row r="2">
      <c r="A2" s="4" t="s">
        <v>0</v>
      </c>
    </row>
    <row r="3">
      <c r="A3" s="5" t="s">
        <v>1</v>
      </c>
    </row>
    <row r="4">
      <c r="A4" s="6" t="s">
        <v>2</v>
      </c>
      <c r="B4" s="7" t="s">
        <v>3</v>
      </c>
      <c r="C4" s="7" t="s">
        <v>4</v>
      </c>
      <c r="D4" s="7" t="s">
        <v>5</v>
      </c>
    </row>
    <row r="5">
      <c r="A5" s="8" t="s">
        <v>6</v>
      </c>
      <c r="B5" s="9" t="s">
        <v>7</v>
      </c>
      <c r="C5" s="10" t="s">
        <v>8</v>
      </c>
      <c r="D5" s="11"/>
    </row>
    <row r="6">
      <c r="A6" s="12" t="s">
        <v>9</v>
      </c>
      <c r="B6" s="9" t="s">
        <v>10</v>
      </c>
      <c r="C6" s="10" t="s">
        <v>11</v>
      </c>
      <c r="D6" s="11"/>
    </row>
    <row r="7">
      <c r="A7" s="13" t="s">
        <v>12</v>
      </c>
      <c r="B7" s="14" t="s">
        <v>13</v>
      </c>
      <c r="C7" s="10" t="s">
        <v>14</v>
      </c>
      <c r="D7" s="11"/>
    </row>
    <row r="8">
      <c r="A8" s="13" t="s">
        <v>15</v>
      </c>
      <c r="B8" s="14" t="s">
        <v>16</v>
      </c>
      <c r="C8" s="10" t="s">
        <v>17</v>
      </c>
      <c r="D8" s="11"/>
    </row>
    <row r="9">
      <c r="A9" s="13" t="s">
        <v>18</v>
      </c>
      <c r="B9" s="15" t="s">
        <v>19</v>
      </c>
      <c r="C9" s="10" t="s">
        <v>8</v>
      </c>
      <c r="D9" s="11" t="s">
        <v>20</v>
      </c>
    </row>
    <row r="10">
      <c r="A10" s="13" t="s">
        <v>21</v>
      </c>
      <c r="B10" s="16" t="s">
        <v>22</v>
      </c>
      <c r="C10" s="10" t="s">
        <v>23</v>
      </c>
      <c r="D10" s="11" t="s">
        <v>24</v>
      </c>
    </row>
    <row r="11">
      <c r="A11" s="13" t="str">
        <f>HYPERLINK("https://www.nyfa.org/Content/Show/Rauschenberg-Emergency-Grants","Rauschenberg Emergency Grants")</f>
        <v>Rauschenberg Emergency Grants</v>
      </c>
      <c r="B11" s="16" t="s">
        <v>25</v>
      </c>
      <c r="C11" s="10" t="s">
        <v>26</v>
      </c>
      <c r="D11" s="11" t="s">
        <v>24</v>
      </c>
    </row>
    <row r="12">
      <c r="A12" s="17" t="s">
        <v>27</v>
      </c>
      <c r="B12" s="18" t="s">
        <v>28</v>
      </c>
      <c r="C12" s="10" t="s">
        <v>29</v>
      </c>
      <c r="D12" s="11" t="s">
        <v>24</v>
      </c>
    </row>
  </sheetData>
  <mergeCells count="2">
    <mergeCell ref="A2:D2"/>
    <mergeCell ref="A3:D3"/>
  </mergeCells>
  <hyperlinks>
    <hyperlink r:id="rId1" ref="A5"/>
    <hyperlink r:id="rId2" ref="B5"/>
    <hyperlink r:id="rId3" ref="C5"/>
    <hyperlink r:id="rId4" ref="A6"/>
    <hyperlink r:id="rId5" ref="B6"/>
    <hyperlink r:id="rId6" ref="C6"/>
    <hyperlink r:id="rId7" ref="A7"/>
    <hyperlink r:id="rId8" ref="B7"/>
    <hyperlink r:id="rId9" ref="C7"/>
    <hyperlink r:id="rId10" ref="A8"/>
    <hyperlink r:id="rId11" ref="B8"/>
    <hyperlink r:id="rId12" ref="C8"/>
    <hyperlink r:id="rId13" ref="C9"/>
    <hyperlink r:id="rId14" ref="A10"/>
    <hyperlink r:id="rId15" ref="C10"/>
    <hyperlink r:id="rId16" ref="C11"/>
    <hyperlink r:id="rId17" ref="A12"/>
    <hyperlink r:id="rId18" ref="C12"/>
  </hyperlinks>
  <drawing r:id="rId19"/>
  <tableParts count="1">
    <tablePart r:id="rId21"/>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4.0" topLeftCell="A5" activePane="bottomLeft" state="frozen"/>
      <selection activeCell="B6" sqref="B6" pane="bottomLeft"/>
    </sheetView>
  </sheetViews>
  <sheetFormatPr customHeight="1" defaultColWidth="14.43" defaultRowHeight="15.75"/>
  <cols>
    <col customWidth="1" min="1" max="1" width="84.43"/>
    <col customWidth="1" min="2" max="2" width="87.43"/>
    <col customWidth="1" hidden="1" min="3" max="3" width="36.86"/>
    <col customWidth="1" min="5" max="5" width="16.14"/>
  </cols>
  <sheetData>
    <row r="1" ht="45.75" customHeight="1">
      <c r="A1" s="1"/>
      <c r="B1" s="2"/>
      <c r="C1" s="3"/>
      <c r="D1" s="3"/>
      <c r="E1" s="19"/>
      <c r="F1" s="19"/>
    </row>
    <row r="2">
      <c r="A2" s="4" t="s">
        <v>30</v>
      </c>
      <c r="E2" s="19"/>
      <c r="F2" s="19"/>
    </row>
    <row r="3">
      <c r="A3" s="5" t="s">
        <v>1</v>
      </c>
      <c r="E3" s="19"/>
      <c r="F3" s="19"/>
    </row>
    <row r="4">
      <c r="A4" s="6" t="s">
        <v>2</v>
      </c>
      <c r="B4" s="7" t="s">
        <v>3</v>
      </c>
      <c r="C4" s="7" t="s">
        <v>4</v>
      </c>
      <c r="D4" s="7" t="s">
        <v>5</v>
      </c>
      <c r="E4" s="19"/>
      <c r="F4" s="19"/>
    </row>
    <row r="5">
      <c r="A5" s="17" t="str">
        <f>HYPERLINK("https://www.4culture.org/covid-19-response/","4Culture:  Cultural Relief Fund")</f>
        <v>4Culture:  Cultural Relief Fund</v>
      </c>
      <c r="B5" s="20" t="s">
        <v>31</v>
      </c>
      <c r="C5" s="21" t="s">
        <v>32</v>
      </c>
      <c r="D5" s="22" t="s">
        <v>33</v>
      </c>
      <c r="E5" s="19"/>
      <c r="F5" s="19"/>
    </row>
    <row r="6">
      <c r="A6" s="12" t="str">
        <f>HYPERLINK("http://asja.org/For-Writers/WEAF","American Society of Journalists &amp; Authors Writers Emergency Assistance Fund")</f>
        <v>American Society of Journalists &amp; Authors Writers Emergency Assistance Fund</v>
      </c>
      <c r="B6" s="23" t="s">
        <v>34</v>
      </c>
      <c r="C6" s="24" t="s">
        <v>35</v>
      </c>
      <c r="D6" s="25" t="s">
        <v>24</v>
      </c>
      <c r="E6" s="19"/>
      <c r="F6" s="19"/>
    </row>
    <row r="7">
      <c r="A7" s="26" t="str">
        <f>HYPERLINK("https://www.artistrelief.org/","Americans for the Arts Artist Relief")</f>
        <v>Americans for the Arts Artist Relief</v>
      </c>
      <c r="B7" s="27" t="s">
        <v>36</v>
      </c>
      <c r="C7" s="28"/>
      <c r="D7" s="22" t="s">
        <v>24</v>
      </c>
      <c r="E7" s="29"/>
      <c r="F7" s="30"/>
      <c r="G7" s="31"/>
      <c r="H7" s="31"/>
      <c r="I7" s="31"/>
      <c r="J7" s="31"/>
      <c r="K7" s="31"/>
      <c r="L7" s="31"/>
      <c r="M7" s="31"/>
      <c r="N7" s="31"/>
      <c r="O7" s="31"/>
      <c r="P7" s="31"/>
      <c r="Q7" s="31"/>
      <c r="R7" s="31"/>
      <c r="S7" s="31"/>
      <c r="T7" s="31"/>
      <c r="U7" s="31"/>
      <c r="V7" s="31"/>
      <c r="W7" s="31"/>
      <c r="X7" s="31"/>
      <c r="Y7" s="31"/>
      <c r="Z7" s="31"/>
    </row>
    <row r="8">
      <c r="A8" s="12" t="s">
        <v>9</v>
      </c>
      <c r="B8" s="32" t="s">
        <v>37</v>
      </c>
      <c r="C8" s="33"/>
      <c r="D8" s="34" t="s">
        <v>24</v>
      </c>
      <c r="E8" s="35"/>
      <c r="F8" s="30"/>
      <c r="G8" s="31"/>
      <c r="H8" s="31"/>
      <c r="I8" s="31"/>
      <c r="J8" s="31"/>
      <c r="K8" s="31"/>
      <c r="L8" s="31"/>
      <c r="M8" s="31"/>
      <c r="N8" s="31"/>
      <c r="O8" s="31"/>
      <c r="P8" s="31"/>
      <c r="Q8" s="31"/>
      <c r="R8" s="31"/>
      <c r="S8" s="31"/>
      <c r="T8" s="31"/>
      <c r="U8" s="31"/>
      <c r="V8" s="31"/>
      <c r="W8" s="31"/>
      <c r="X8" s="31"/>
      <c r="Y8" s="31"/>
      <c r="Z8" s="31"/>
    </row>
    <row r="9">
      <c r="A9" s="17" t="s">
        <v>12</v>
      </c>
      <c r="B9" s="14" t="s">
        <v>38</v>
      </c>
      <c r="C9" s="36" t="s">
        <v>39</v>
      </c>
      <c r="D9" s="37" t="s">
        <v>24</v>
      </c>
      <c r="E9" s="35"/>
      <c r="F9" s="30"/>
      <c r="G9" s="31"/>
      <c r="H9" s="31"/>
      <c r="I9" s="31"/>
      <c r="J9" s="31"/>
      <c r="K9" s="31"/>
      <c r="L9" s="31"/>
      <c r="M9" s="31"/>
      <c r="N9" s="31"/>
      <c r="O9" s="31"/>
      <c r="P9" s="31"/>
      <c r="Q9" s="31"/>
      <c r="R9" s="31"/>
      <c r="S9" s="31"/>
      <c r="T9" s="31"/>
      <c r="U9" s="31"/>
      <c r="V9" s="31"/>
      <c r="W9" s="31"/>
      <c r="X9" s="31"/>
      <c r="Y9" s="31"/>
      <c r="Z9" s="31"/>
    </row>
    <row r="10">
      <c r="A10" s="12" t="s">
        <v>15</v>
      </c>
      <c r="B10" s="38" t="s">
        <v>40</v>
      </c>
      <c r="C10" s="39"/>
      <c r="D10" s="40" t="s">
        <v>24</v>
      </c>
      <c r="E10" s="41"/>
      <c r="F10" s="41"/>
      <c r="G10" s="42"/>
      <c r="H10" s="42"/>
      <c r="I10" s="42"/>
      <c r="J10" s="42"/>
      <c r="K10" s="42"/>
      <c r="L10" s="42"/>
      <c r="M10" s="42"/>
      <c r="N10" s="42"/>
      <c r="O10" s="42"/>
      <c r="P10" s="42"/>
      <c r="Q10" s="42"/>
      <c r="R10" s="42"/>
      <c r="S10" s="42"/>
      <c r="T10" s="42"/>
      <c r="U10" s="42"/>
      <c r="V10" s="42"/>
      <c r="W10" s="42"/>
      <c r="X10" s="42"/>
      <c r="Y10" s="42"/>
      <c r="Z10" s="42"/>
    </row>
    <row r="11">
      <c r="A11" s="43" t="str">
        <f>HYPERLINK("https://authorsleaguefund.org/apply/","Author's League Fund")</f>
        <v>Author's League Fund</v>
      </c>
      <c r="B11" s="27" t="s">
        <v>41</v>
      </c>
      <c r="C11" s="44" t="s">
        <v>42</v>
      </c>
      <c r="D11" s="22" t="s">
        <v>24</v>
      </c>
      <c r="E11" s="19"/>
      <c r="F11" s="19"/>
    </row>
    <row r="12">
      <c r="A12" s="45" t="str">
        <f>HYPERLINK("https://bainbridgecf.org/covid19-response-funding-for-nonprofits/","Bainbridge Community Foundation Covid-19 Response Fund for Nonprofits")</f>
        <v>Bainbridge Community Foundation Covid-19 Response Fund for Nonprofits</v>
      </c>
      <c r="B12" s="46" t="s">
        <v>43</v>
      </c>
      <c r="C12" s="47"/>
      <c r="D12" s="34" t="s">
        <v>44</v>
      </c>
      <c r="E12" s="19"/>
      <c r="F12" s="19"/>
    </row>
    <row r="13">
      <c r="A13" s="43" t="str">
        <f>HYPERLINK("https://www.carnegiefundforauthors.org/grant-eligibility","Carnegie Fund for Authors")</f>
        <v>Carnegie Fund for Authors</v>
      </c>
      <c r="B13" s="27" t="s">
        <v>45</v>
      </c>
      <c r="C13" s="44" t="s">
        <v>46</v>
      </c>
      <c r="D13" s="22" t="s">
        <v>24</v>
      </c>
      <c r="E13" s="19"/>
      <c r="F13" s="19"/>
    </row>
    <row r="14">
      <c r="A14" s="12" t="str">
        <f>HYPERLINK("https://cerfplus.org/","CERF + (Formerly the Craft Emergency Relief Fund)")</f>
        <v>CERF + (Formerly the Craft Emergency Relief Fund)</v>
      </c>
      <c r="B14" s="23" t="s">
        <v>47</v>
      </c>
      <c r="C14" s="48" t="s">
        <v>48</v>
      </c>
      <c r="D14" s="25" t="s">
        <v>24</v>
      </c>
      <c r="E14" s="19"/>
      <c r="F14" s="19"/>
    </row>
    <row r="15">
      <c r="A15" s="49" t="str">
        <f>HYPERLINK("https://www.cfsww.org/nonprofits/sw-washington-covid-response-fund/","Community Foundation SW Washington Community Response Fund")</f>
        <v>Community Foundation SW Washington Community Response Fund</v>
      </c>
      <c r="B15" s="50" t="s">
        <v>49</v>
      </c>
      <c r="C15" s="51"/>
      <c r="D15" s="52" t="s">
        <v>50</v>
      </c>
      <c r="E15" s="53"/>
      <c r="F15" s="53"/>
      <c r="G15" s="53"/>
      <c r="H15" s="53"/>
      <c r="I15" s="53"/>
      <c r="J15" s="53"/>
      <c r="K15" s="53"/>
      <c r="L15" s="53"/>
      <c r="M15" s="53"/>
      <c r="N15" s="53"/>
      <c r="O15" s="53"/>
      <c r="P15" s="53"/>
      <c r="Q15" s="53"/>
      <c r="R15" s="53"/>
      <c r="S15" s="53"/>
      <c r="T15" s="53"/>
      <c r="U15" s="53"/>
      <c r="V15" s="53"/>
      <c r="W15" s="53"/>
      <c r="X15" s="53"/>
      <c r="Y15" s="53"/>
      <c r="Z15" s="53"/>
    </row>
    <row r="16">
      <c r="A16" s="54" t="str">
        <f>HYPERLINK("https://www.gofundme.com/f/covid19-relief-fund-for-lgbtqi-bipoc-folks","COVID-19 Mutual Aid Fund for LGBTQI+ BIPOC Folks")</f>
        <v>COVID-19 Mutual Aid Fund for LGBTQI+ BIPOC Folks</v>
      </c>
      <c r="B16" s="55" t="s">
        <v>51</v>
      </c>
      <c r="C16" s="56" t="s">
        <v>52</v>
      </c>
      <c r="D16" s="57" t="s">
        <v>24</v>
      </c>
      <c r="E16" s="29"/>
    </row>
    <row r="17">
      <c r="A17" s="17" t="str">
        <f>HYPERLINK("https://www.craft3.org/covid-19/our-approach#subp","Craft3 Low Interest Loans")</f>
        <v>Craft3 Low Interest Loans</v>
      </c>
      <c r="B17" s="58" t="s">
        <v>53</v>
      </c>
      <c r="C17" s="59"/>
      <c r="D17" s="60" t="s">
        <v>54</v>
      </c>
      <c r="E17" s="41"/>
      <c r="F17" s="41"/>
      <c r="G17" s="42"/>
      <c r="H17" s="42"/>
      <c r="I17" s="42"/>
      <c r="J17" s="42"/>
      <c r="K17" s="42"/>
      <c r="L17" s="42"/>
      <c r="M17" s="42"/>
      <c r="N17" s="42"/>
      <c r="O17" s="42"/>
      <c r="P17" s="42"/>
      <c r="Q17" s="42"/>
      <c r="R17" s="42"/>
      <c r="S17" s="42"/>
      <c r="T17" s="42"/>
      <c r="U17" s="42"/>
      <c r="V17" s="42"/>
      <c r="W17" s="42"/>
      <c r="X17" s="42"/>
      <c r="Y17" s="42"/>
      <c r="Z17" s="42"/>
    </row>
    <row r="18">
      <c r="A18" s="12" t="str">
        <f>HYPERLINK("https://dgf.org/programs/grants/grants-for-writers/?fbclid=IwAR0BW1rjchfgjIVhbWZ-Mjiq9Y-RE9GpFKxNJpwuD952d31f2qERb2_ZAJ0","Dramatists Guild Foundation (DGF)")</f>
        <v>Dramatists Guild Foundation (DGF)</v>
      </c>
      <c r="B18" s="61" t="s">
        <v>55</v>
      </c>
      <c r="C18" s="62" t="s">
        <v>56</v>
      </c>
      <c r="D18" s="25" t="s">
        <v>24</v>
      </c>
      <c r="E18" s="19"/>
      <c r="F18" s="19"/>
    </row>
    <row r="19">
      <c r="A19" s="17" t="str">
        <f>HYPERLINK("https://www.facebook.com/business/boost/grants/application-guide","Facebook Small Business Grants")</f>
        <v>Facebook Small Business Grants</v>
      </c>
      <c r="B19" s="63" t="s">
        <v>57</v>
      </c>
      <c r="C19" s="64"/>
      <c r="D19" s="22" t="s">
        <v>24</v>
      </c>
      <c r="E19" s="19"/>
      <c r="F19" s="19"/>
    </row>
    <row r="20">
      <c r="A20" s="12" t="str">
        <f>HYPERLINK("https://www.foundationforcontemporaryarts.org/grants/emergency-grants","Foundation for Contemporary Arts Emergency Grants Program")</f>
        <v>Foundation for Contemporary Arts Emergency Grants Program</v>
      </c>
      <c r="B20" s="23" t="s">
        <v>58</v>
      </c>
      <c r="C20" s="24" t="s">
        <v>59</v>
      </c>
      <c r="D20" s="25" t="s">
        <v>24</v>
      </c>
      <c r="E20" s="19"/>
      <c r="F20" s="19"/>
    </row>
    <row r="21">
      <c r="A21" s="49" t="str">
        <f>HYPERLINK("http://www.freelanceaudio.fund/","Freelance Audio Fund")</f>
        <v>Freelance Audio Fund</v>
      </c>
      <c r="B21" s="55" t="s">
        <v>60</v>
      </c>
      <c r="C21" s="51"/>
      <c r="D21" s="65" t="s">
        <v>24</v>
      </c>
      <c r="E21" s="53"/>
      <c r="F21" s="53"/>
      <c r="G21" s="53"/>
      <c r="H21" s="53"/>
      <c r="I21" s="53"/>
      <c r="J21" s="53"/>
      <c r="K21" s="53"/>
      <c r="L21" s="53"/>
      <c r="M21" s="53"/>
      <c r="N21" s="53"/>
      <c r="O21" s="53"/>
      <c r="P21" s="53"/>
      <c r="Q21" s="53"/>
      <c r="R21" s="53"/>
      <c r="S21" s="53"/>
      <c r="T21" s="53"/>
      <c r="U21" s="53"/>
      <c r="V21" s="53"/>
      <c r="W21" s="53"/>
      <c r="X21" s="53"/>
      <c r="Y21" s="53"/>
      <c r="Z21" s="53"/>
    </row>
    <row r="22">
      <c r="A22" s="12" t="str">
        <f>HYPERLINK("https://www.freelancersunion.org/resources/freelancers-relief-fund/?utm_source=Freelancers+Union+List&amp;utm_campaign=b5f1a22149-Freelancers-Relief-Fund-email-3-26-2020&amp;utm_medium=email&amp;utm_term=0_de7ca13e56-b5f1a22149-107155119&amp;mc_cid=b5f1a22149&amp;mc_eid=28bf"&amp;"49bbbb","Freelancers Union Relief Fund")</f>
        <v>Freelancers Union Relief Fund</v>
      </c>
      <c r="B22" s="23" t="s">
        <v>61</v>
      </c>
      <c r="C22" s="53"/>
      <c r="D22" s="66" t="s">
        <v>24</v>
      </c>
      <c r="E22" s="53"/>
      <c r="F22" s="53"/>
      <c r="G22" s="53"/>
      <c r="H22" s="53"/>
      <c r="I22" s="53"/>
      <c r="J22" s="53"/>
      <c r="K22" s="53"/>
      <c r="L22" s="53"/>
      <c r="M22" s="53"/>
      <c r="N22" s="53"/>
      <c r="O22" s="53"/>
      <c r="P22" s="53"/>
      <c r="Q22" s="53"/>
      <c r="R22" s="53"/>
      <c r="S22" s="53"/>
      <c r="T22" s="53"/>
      <c r="U22" s="53"/>
      <c r="V22" s="53"/>
      <c r="W22" s="53"/>
      <c r="X22" s="53"/>
      <c r="Y22" s="53"/>
      <c r="Z22" s="53"/>
    </row>
    <row r="23">
      <c r="A23" s="67" t="s">
        <v>62</v>
      </c>
      <c r="B23" s="68" t="s">
        <v>63</v>
      </c>
      <c r="C23" s="69"/>
      <c r="D23" s="70" t="s">
        <v>24</v>
      </c>
      <c r="E23" s="29"/>
      <c r="F23" s="19"/>
    </row>
    <row r="24">
      <c r="A24" s="49" t="str">
        <f>HYPERLINK("https://www.humanities.org/relief/","Humanities Washington")</f>
        <v>Humanities Washington</v>
      </c>
      <c r="B24" s="71" t="s">
        <v>64</v>
      </c>
      <c r="C24" s="69"/>
      <c r="D24" s="70" t="s">
        <v>20</v>
      </c>
      <c r="E24" s="29"/>
      <c r="F24" s="19"/>
    </row>
    <row r="25">
      <c r="A25" s="17" t="str">
        <f>HYPERLINK("https://iwmf.submittable.com/submit/41e7f7ce-db40-4ff6-873f-e24450e27497/journalism-relief-fund-english","IWMF Journalism Relief Fund")</f>
        <v>IWMF Journalism Relief Fund</v>
      </c>
      <c r="B25" s="23" t="s">
        <v>65</v>
      </c>
      <c r="C25" s="64"/>
      <c r="D25" s="22" t="s">
        <v>24</v>
      </c>
      <c r="E25" s="29"/>
      <c r="F25" s="19"/>
    </row>
    <row r="26">
      <c r="A26" s="12" t="str">
        <f>HYPERLINK("http://www.musiciansfoundation.org/apply/","Jazz Musicians Emergency Fund")</f>
        <v>Jazz Musicians Emergency Fund</v>
      </c>
      <c r="B26" s="23" t="s">
        <v>66</v>
      </c>
      <c r="C26" s="24" t="s">
        <v>67</v>
      </c>
      <c r="D26" s="25" t="s">
        <v>24</v>
      </c>
      <c r="E26" s="29"/>
      <c r="F26" s="19"/>
    </row>
    <row r="27">
      <c r="A27" s="43" t="str">
        <f>HYPERLINK("https://www.grammy.com/musicares/get-help","MusicCares Foundation")</f>
        <v>MusicCares Foundation</v>
      </c>
      <c r="B27" s="27" t="s">
        <v>68</v>
      </c>
      <c r="C27" s="21" t="s">
        <v>69</v>
      </c>
      <c r="D27" s="22" t="s">
        <v>24</v>
      </c>
      <c r="E27" s="19"/>
      <c r="F27" s="19"/>
    </row>
    <row r="28">
      <c r="A28" s="43" t="s">
        <v>27</v>
      </c>
      <c r="B28" s="72" t="s">
        <v>70</v>
      </c>
      <c r="C28" s="73"/>
      <c r="D28" s="25" t="s">
        <v>24</v>
      </c>
      <c r="E28" s="74"/>
      <c r="F28" s="19"/>
    </row>
    <row r="29">
      <c r="A29" s="75" t="s">
        <v>71</v>
      </c>
      <c r="B29" s="76" t="s">
        <v>72</v>
      </c>
      <c r="C29" s="77"/>
      <c r="D29" s="78" t="s">
        <v>33</v>
      </c>
      <c r="E29" s="74"/>
      <c r="F29" s="19"/>
    </row>
    <row r="30">
      <c r="A30" s="12" t="s">
        <v>73</v>
      </c>
      <c r="B30" s="79" t="s">
        <v>74</v>
      </c>
      <c r="C30" s="73"/>
      <c r="D30" s="25" t="s">
        <v>75</v>
      </c>
      <c r="E30" s="74"/>
      <c r="F30" s="19"/>
    </row>
    <row r="31">
      <c r="A31" s="80" t="str">
        <f>HYPERLINK("https://www.gofundme.com/f/queer-writers-of-color-relief-fund?utm_source=customer&amp;utm_medium=copy_link-tip&amp;utm_campaign=p_cp+share-sheet","Queer Writers of Color Relief Fund")</f>
        <v>Queer Writers of Color Relief Fund</v>
      </c>
      <c r="B31" s="81" t="s">
        <v>76</v>
      </c>
      <c r="C31" s="82" t="s">
        <v>77</v>
      </c>
      <c r="D31" s="78" t="s">
        <v>24</v>
      </c>
      <c r="E31" s="74"/>
      <c r="F31" s="19"/>
    </row>
    <row r="32">
      <c r="A32" s="12" t="str">
        <f>HYPERLINK("https://www.nyfa.org/Content/Show/Rauschenberg-Emergency-Grants","Rauschenberg Emergency Grants")</f>
        <v>Rauschenberg Emergency Grants</v>
      </c>
      <c r="B32" s="61" t="s">
        <v>78</v>
      </c>
      <c r="C32" s="62" t="s">
        <v>26</v>
      </c>
      <c r="D32" s="25" t="s">
        <v>24</v>
      </c>
      <c r="E32" s="29"/>
      <c r="F32" s="19"/>
    </row>
    <row r="33">
      <c r="A33" s="43" t="str">
        <f>HYPERLINK("https://sagaftra.foundation/assistance/disasterrelief/","SAG/AFTRA COVID-19 Relief Fund")</f>
        <v>SAG/AFTRA COVID-19 Relief Fund</v>
      </c>
      <c r="B33" s="83" t="s">
        <v>79</v>
      </c>
      <c r="C33" s="84" t="s">
        <v>80</v>
      </c>
      <c r="D33" s="85" t="s">
        <v>24</v>
      </c>
    </row>
    <row r="34">
      <c r="A34" s="12" t="str">
        <f>HYPERLINK("https://www.gofundme.com/f/for-artists","Seattle Artist Relief Fund")</f>
        <v>Seattle Artist Relief Fund</v>
      </c>
      <c r="B34" s="23" t="s">
        <v>81</v>
      </c>
      <c r="C34" s="62" t="s">
        <v>82</v>
      </c>
      <c r="D34" s="25" t="s">
        <v>83</v>
      </c>
      <c r="E34" s="86" t="s">
        <v>84</v>
      </c>
      <c r="F34" s="19"/>
    </row>
    <row r="35">
      <c r="A35" s="87" t="str">
        <f>HYPERLINK("https://www.gofundme.com/f/seattle-music-teachers-fund?utm_source=facebook&amp;utm_medium=social&amp;utm_campaign=p_cf+share-flow-1&amp;fbclid=IwAR05JZgzyoKrb6irZON5_vtY8E5btlgyWFet4_4HtjtE679zLwhCmsYp6W8","Seattle Music Teachers Fund")</f>
        <v>Seattle Music Teachers Fund</v>
      </c>
      <c r="B35" s="88" t="s">
        <v>85</v>
      </c>
      <c r="C35" s="36" t="s">
        <v>86</v>
      </c>
      <c r="D35" s="70" t="s">
        <v>83</v>
      </c>
      <c r="E35" s="19"/>
      <c r="F35" s="19"/>
    </row>
    <row r="36">
      <c r="A36" s="12" t="s">
        <v>87</v>
      </c>
      <c r="B36" s="29" t="s">
        <v>88</v>
      </c>
      <c r="C36" s="89"/>
      <c r="D36" s="90" t="s">
        <v>24</v>
      </c>
      <c r="E36" s="91"/>
      <c r="F36" s="41"/>
      <c r="G36" s="42"/>
      <c r="H36" s="42"/>
      <c r="I36" s="42"/>
      <c r="J36" s="42"/>
      <c r="K36" s="42"/>
      <c r="L36" s="42"/>
      <c r="M36" s="42"/>
      <c r="N36" s="42"/>
      <c r="O36" s="42"/>
      <c r="P36" s="42"/>
      <c r="Q36" s="42"/>
      <c r="R36" s="42"/>
      <c r="S36" s="42"/>
      <c r="T36" s="42"/>
      <c r="U36" s="42"/>
      <c r="V36" s="42"/>
      <c r="W36" s="42"/>
      <c r="X36" s="42"/>
      <c r="Y36" s="42"/>
      <c r="Z36" s="42"/>
    </row>
    <row r="37">
      <c r="A37" s="17" t="s">
        <v>89</v>
      </c>
      <c r="B37" s="92" t="s">
        <v>90</v>
      </c>
      <c r="C37" s="59"/>
      <c r="D37" s="60" t="s">
        <v>20</v>
      </c>
      <c r="E37" s="91"/>
      <c r="F37" s="41"/>
      <c r="G37" s="42"/>
      <c r="H37" s="42"/>
      <c r="I37" s="42"/>
      <c r="J37" s="42"/>
      <c r="K37" s="42"/>
      <c r="L37" s="42"/>
      <c r="M37" s="42"/>
      <c r="N37" s="42"/>
      <c r="O37" s="42"/>
      <c r="P37" s="42"/>
      <c r="Q37" s="42"/>
      <c r="R37" s="42"/>
      <c r="S37" s="42"/>
      <c r="T37" s="42"/>
      <c r="U37" s="42"/>
      <c r="V37" s="42"/>
      <c r="W37" s="42"/>
      <c r="X37" s="42"/>
      <c r="Y37" s="42"/>
      <c r="Z37" s="42"/>
    </row>
    <row r="38">
      <c r="A38" s="49" t="str">
        <f>HYPERLINK("https://www.surveymonkey.com/r/677MN8G","Spokane Artists Creative Fund")</f>
        <v>Spokane Artists Creative Fund</v>
      </c>
      <c r="B38" s="88" t="s">
        <v>91</v>
      </c>
      <c r="C38" s="36" t="s">
        <v>92</v>
      </c>
      <c r="D38" s="70" t="s">
        <v>93</v>
      </c>
      <c r="E38" s="74"/>
      <c r="F38" s="19"/>
    </row>
    <row r="39">
      <c r="A39" s="93" t="str">
        <f>HYPERLINK("https://on.substack.com/p/substack-independent-writer-grant","Substack Independent Writer Grant Program")</f>
        <v>Substack Independent Writer Grant Program</v>
      </c>
      <c r="B39" s="94" t="s">
        <v>94</v>
      </c>
      <c r="C39" s="86"/>
      <c r="D39" s="70" t="s">
        <v>24</v>
      </c>
      <c r="E39" s="86" t="s">
        <v>95</v>
      </c>
      <c r="F39" s="19"/>
    </row>
    <row r="40">
      <c r="A40" s="12" t="str">
        <f>HYPERLINK("https://www.sweetrelief.org/covid-19-fund.html","Sweet Relief Musicians Fund")</f>
        <v>Sweet Relief Musicians Fund</v>
      </c>
      <c r="B40" s="23" t="s">
        <v>96</v>
      </c>
      <c r="C40" s="95" t="s">
        <v>97</v>
      </c>
      <c r="D40" s="25" t="s">
        <v>24</v>
      </c>
      <c r="E40" s="19"/>
      <c r="F40" s="19"/>
    </row>
    <row r="41">
      <c r="A41" s="17" t="str">
        <f>HYPERLINK("https://actorsfund.org/am-i-eligible-help","The Actors Fund (not just for actors)")</f>
        <v>The Actors Fund (not just for actors)</v>
      </c>
      <c r="B41" s="27" t="s">
        <v>98</v>
      </c>
      <c r="C41" s="21" t="s">
        <v>99</v>
      </c>
      <c r="D41" s="22" t="s">
        <v>24</v>
      </c>
      <c r="E41" s="19"/>
      <c r="F41" s="19"/>
    </row>
    <row r="42">
      <c r="A42" s="12" t="str">
        <f>HYPERLINK("https://www.gottliebfoundation.org/emergency-grant","The Adolph and Esther Gottlieb Foundation")</f>
        <v>The Adolph and Esther Gottlieb Foundation</v>
      </c>
      <c r="B42" s="23" t="s">
        <v>100</v>
      </c>
      <c r="C42" s="24" t="s">
        <v>101</v>
      </c>
      <c r="D42" s="25" t="s">
        <v>24</v>
      </c>
      <c r="E42" s="19"/>
      <c r="F42" s="19"/>
    </row>
    <row r="43">
      <c r="A43" s="17" t="str">
        <f>HYPERLINK("https://blues.org/hart-fund/#about","The Blues Foundation HART Fund")</f>
        <v>The Blues Foundation HART Fund</v>
      </c>
      <c r="B43" s="20" t="s">
        <v>102</v>
      </c>
      <c r="C43" s="96" t="s">
        <v>103</v>
      </c>
      <c r="D43" s="22" t="s">
        <v>24</v>
      </c>
      <c r="E43" s="19"/>
      <c r="F43" s="19"/>
    </row>
    <row r="44">
      <c r="A44" s="87" t="str">
        <f>HYPERLINK("https://creatorfund.ck.page/?fbclid=IwAR3OuXZA9GptctGnO1urAIhkdrQEt7dhvFzAc_yHL2FIaPv_2iS_wTLcXuw","The Creator Fund")</f>
        <v>The Creator Fund</v>
      </c>
      <c r="B44" s="50" t="s">
        <v>104</v>
      </c>
      <c r="C44" s="36" t="s">
        <v>105</v>
      </c>
      <c r="D44" s="70" t="s">
        <v>24</v>
      </c>
      <c r="E44" s="86" t="s">
        <v>106</v>
      </c>
      <c r="F44" s="19"/>
    </row>
    <row r="45">
      <c r="A45" s="43" t="str">
        <f>HYPERLINK("http://www.thehavenfdn.org/","The Haven Foundation")</f>
        <v>The Haven Foundation</v>
      </c>
      <c r="B45" s="27" t="s">
        <v>107</v>
      </c>
      <c r="C45" s="96" t="s">
        <v>108</v>
      </c>
      <c r="D45" s="22" t="s">
        <v>24</v>
      </c>
      <c r="E45" s="19"/>
      <c r="F45" s="19"/>
    </row>
    <row r="46">
      <c r="A46" s="45" t="str">
        <f>HYPERLINK("https://www.thelewisprize.org/","The Lewis Prize for Music COVID-19 Community Response Fund")</f>
        <v>The Lewis Prize for Music COVID-19 Community Response Fund</v>
      </c>
      <c r="B46" s="97" t="s">
        <v>109</v>
      </c>
      <c r="C46" s="47"/>
      <c r="D46" s="25" t="s">
        <v>24</v>
      </c>
      <c r="E46" s="19"/>
      <c r="F46" s="19"/>
    </row>
    <row r="47">
      <c r="A47" s="43" t="str">
        <f>HYPERLINK("https://pen.org/writers-emergency-fund/","The PEN Writers Fund")</f>
        <v>The PEN Writers Fund</v>
      </c>
      <c r="B47" s="27" t="s">
        <v>110</v>
      </c>
      <c r="C47" s="44" t="s">
        <v>111</v>
      </c>
      <c r="D47" s="22" t="s">
        <v>24</v>
      </c>
      <c r="E47" s="19"/>
      <c r="F47" s="19"/>
    </row>
    <row r="48">
      <c r="A48" s="45" t="str">
        <f>HYPERLINK("https://www.theplatefund.com/","The Plate Fund")</f>
        <v>The Plate Fund</v>
      </c>
      <c r="B48" s="23" t="s">
        <v>112</v>
      </c>
      <c r="C48" s="73"/>
      <c r="D48" s="25" t="s">
        <v>33</v>
      </c>
      <c r="E48" s="19"/>
      <c r="F48" s="19"/>
    </row>
    <row r="49">
      <c r="A49" s="43" t="str">
        <f>HYPERLINK("https://disasterloan.sba.gov/ela/Information/ApplyOnline?utm_medium=email&amp;utm_source=govdelivery","US Small Business Administration: Small Business Disaster Loan")</f>
        <v>US Small Business Administration: Small Business Disaster Loan</v>
      </c>
      <c r="B49" s="27" t="s">
        <v>113</v>
      </c>
      <c r="C49" s="21" t="s">
        <v>114</v>
      </c>
      <c r="D49" s="22" t="s">
        <v>54</v>
      </c>
      <c r="E49" s="19"/>
      <c r="F49" s="19"/>
    </row>
    <row r="50">
      <c r="A50" s="98" t="str">
        <f>HYPERLINK("https://wrpioneers.org/covid19/","Will Rogers Motion Picture Pioneers Foundation")</f>
        <v>Will Rogers Motion Picture Pioneers Foundation</v>
      </c>
      <c r="B50" s="99" t="s">
        <v>115</v>
      </c>
      <c r="C50" s="100"/>
      <c r="D50" s="22" t="s">
        <v>24</v>
      </c>
    </row>
  </sheetData>
  <autoFilter ref="$A$4:$Z$50">
    <sortState ref="A4:Z50">
      <sortCondition ref="A4:A50"/>
    </sortState>
  </autoFilter>
  <mergeCells count="2">
    <mergeCell ref="A2:D2"/>
    <mergeCell ref="A3:D3"/>
  </mergeCells>
  <hyperlinks>
    <hyperlink r:id="rId1" ref="C5"/>
    <hyperlink r:id="rId2" ref="C6"/>
    <hyperlink r:id="rId3" ref="A8"/>
    <hyperlink r:id="rId4" ref="B8"/>
    <hyperlink r:id="rId5" ref="A9"/>
    <hyperlink r:id="rId6" ref="B9"/>
    <hyperlink r:id="rId7" ref="C9"/>
    <hyperlink r:id="rId8" ref="A10"/>
    <hyperlink r:id="rId9" ref="B10"/>
    <hyperlink r:id="rId10" ref="C11"/>
    <hyperlink r:id="rId11" ref="C13"/>
    <hyperlink r:id="rId12" ref="C14"/>
    <hyperlink r:id="rId13" ref="C16"/>
    <hyperlink r:id="rId14" ref="C18"/>
    <hyperlink r:id="rId15" ref="C20"/>
    <hyperlink r:id="rId16" ref="A23"/>
    <hyperlink r:id="rId17" ref="B24"/>
    <hyperlink r:id="rId18" ref="C26"/>
    <hyperlink r:id="rId19" ref="C27"/>
    <hyperlink r:id="rId20" ref="A28"/>
    <hyperlink r:id="rId21" ref="A29"/>
    <hyperlink r:id="rId22" ref="A30"/>
    <hyperlink r:id="rId23" ref="C31"/>
    <hyperlink r:id="rId24" ref="C32"/>
    <hyperlink r:id="rId25" ref="C33"/>
    <hyperlink r:id="rId26" ref="C34"/>
    <hyperlink r:id="rId27" ref="C35"/>
    <hyperlink r:id="rId28" ref="A36"/>
    <hyperlink r:id="rId29" ref="A37"/>
    <hyperlink r:id="rId30" ref="C38"/>
    <hyperlink r:id="rId31" ref="C40"/>
    <hyperlink r:id="rId32" ref="C41"/>
    <hyperlink r:id="rId33" ref="C42"/>
    <hyperlink r:id="rId34" location="about" ref="C43"/>
    <hyperlink r:id="rId35" ref="C44"/>
    <hyperlink r:id="rId36" ref="C45"/>
    <hyperlink r:id="rId37" ref="B46"/>
    <hyperlink r:id="rId38" ref="C47"/>
    <hyperlink r:id="rId39" ref="C49"/>
  </hyperlinks>
  <drawing r:id="rId40"/>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4.0" topLeftCell="A5" activePane="bottomLeft" state="frozen"/>
      <selection activeCell="B6" sqref="B6" pane="bottomLeft"/>
    </sheetView>
  </sheetViews>
  <sheetFormatPr customHeight="1" defaultColWidth="14.43" defaultRowHeight="15.75"/>
  <cols>
    <col customWidth="1" min="1" max="1" width="98.86"/>
    <col customWidth="1" min="2" max="2" width="77.57"/>
    <col customWidth="1" hidden="1" min="3" max="3" width="40.0"/>
    <col customWidth="1" min="4" max="4" width="20.29"/>
  </cols>
  <sheetData>
    <row r="1" ht="47.25" customHeight="1">
      <c r="A1" s="101"/>
      <c r="B1" s="102"/>
      <c r="C1" s="103"/>
      <c r="D1" s="103"/>
      <c r="E1" s="103"/>
      <c r="F1" s="103"/>
      <c r="G1" s="103"/>
      <c r="H1" s="103"/>
      <c r="I1" s="103"/>
      <c r="J1" s="103"/>
      <c r="K1" s="103"/>
      <c r="L1" s="103"/>
      <c r="M1" s="103"/>
      <c r="N1" s="103"/>
      <c r="O1" s="103"/>
      <c r="P1" s="103"/>
      <c r="Q1" s="103"/>
      <c r="R1" s="103"/>
      <c r="S1" s="103"/>
      <c r="T1" s="103"/>
      <c r="U1" s="103"/>
      <c r="V1" s="103"/>
      <c r="W1" s="103"/>
      <c r="X1" s="103"/>
      <c r="Y1" s="103"/>
      <c r="Z1" s="103"/>
    </row>
    <row r="2">
      <c r="A2" s="104" t="s">
        <v>116</v>
      </c>
      <c r="E2" s="103"/>
      <c r="F2" s="103"/>
      <c r="G2" s="103"/>
      <c r="H2" s="103"/>
      <c r="I2" s="103"/>
      <c r="J2" s="103"/>
      <c r="K2" s="103"/>
      <c r="L2" s="103"/>
      <c r="M2" s="103"/>
      <c r="N2" s="103"/>
      <c r="O2" s="103"/>
      <c r="P2" s="103"/>
      <c r="Q2" s="103"/>
      <c r="R2" s="103"/>
      <c r="S2" s="103"/>
      <c r="T2" s="103"/>
      <c r="U2" s="103"/>
      <c r="V2" s="103"/>
      <c r="W2" s="103"/>
      <c r="X2" s="103"/>
      <c r="Y2" s="103"/>
      <c r="Z2" s="103"/>
    </row>
    <row r="3">
      <c r="A3" s="105" t="s">
        <v>1</v>
      </c>
      <c r="E3" s="103"/>
      <c r="F3" s="103"/>
      <c r="G3" s="103"/>
      <c r="H3" s="103"/>
      <c r="I3" s="103"/>
      <c r="J3" s="103"/>
      <c r="K3" s="103"/>
      <c r="L3" s="103"/>
      <c r="M3" s="103"/>
      <c r="N3" s="103"/>
      <c r="O3" s="103"/>
      <c r="P3" s="103"/>
      <c r="Q3" s="103"/>
      <c r="R3" s="103"/>
      <c r="S3" s="103"/>
      <c r="T3" s="103"/>
      <c r="U3" s="103"/>
      <c r="V3" s="103"/>
      <c r="W3" s="103"/>
      <c r="X3" s="103"/>
      <c r="Y3" s="103"/>
      <c r="Z3" s="103"/>
    </row>
    <row r="4">
      <c r="A4" s="7" t="s">
        <v>2</v>
      </c>
      <c r="B4" s="7" t="s">
        <v>3</v>
      </c>
      <c r="C4" s="6" t="s">
        <v>117</v>
      </c>
      <c r="D4" s="6" t="s">
        <v>5</v>
      </c>
    </row>
    <row r="5">
      <c r="A5" s="106" t="s">
        <v>118</v>
      </c>
      <c r="B5" s="107"/>
      <c r="C5" s="108"/>
      <c r="D5" s="109"/>
      <c r="E5" s="109"/>
      <c r="F5" s="109"/>
      <c r="G5" s="109"/>
      <c r="H5" s="109"/>
      <c r="I5" s="109"/>
      <c r="J5" s="109"/>
      <c r="K5" s="109"/>
      <c r="L5" s="109"/>
      <c r="M5" s="109"/>
      <c r="N5" s="109"/>
      <c r="O5" s="109"/>
      <c r="P5" s="109"/>
      <c r="Q5" s="109"/>
      <c r="R5" s="109"/>
      <c r="S5" s="109"/>
      <c r="T5" s="109"/>
      <c r="U5" s="109"/>
      <c r="V5" s="109"/>
      <c r="W5" s="109"/>
      <c r="X5" s="109"/>
      <c r="Y5" s="109"/>
      <c r="Z5" s="109"/>
    </row>
    <row r="6">
      <c r="A6" s="17" t="s">
        <v>119</v>
      </c>
      <c r="B6" s="110" t="s">
        <v>120</v>
      </c>
      <c r="C6" s="28"/>
      <c r="D6" s="111" t="s">
        <v>121</v>
      </c>
      <c r="E6" s="109"/>
      <c r="F6" s="109"/>
      <c r="G6" s="109"/>
      <c r="H6" s="109"/>
      <c r="I6" s="109"/>
      <c r="J6" s="109"/>
      <c r="K6" s="109"/>
      <c r="L6" s="109"/>
      <c r="M6" s="109"/>
      <c r="N6" s="109"/>
      <c r="O6" s="109"/>
      <c r="P6" s="109"/>
      <c r="Q6" s="109"/>
      <c r="R6" s="109"/>
      <c r="S6" s="109"/>
      <c r="T6" s="109"/>
      <c r="U6" s="109"/>
      <c r="V6" s="109"/>
      <c r="W6" s="109"/>
      <c r="X6" s="109"/>
      <c r="Y6" s="109"/>
      <c r="Z6" s="109"/>
    </row>
    <row r="7">
      <c r="A7" s="12" t="s">
        <v>122</v>
      </c>
      <c r="B7" s="112" t="s">
        <v>123</v>
      </c>
      <c r="C7" s="28"/>
      <c r="D7" s="113" t="s">
        <v>83</v>
      </c>
      <c r="E7" s="109"/>
      <c r="F7" s="109"/>
      <c r="G7" s="109"/>
      <c r="H7" s="109"/>
      <c r="I7" s="109"/>
      <c r="J7" s="109"/>
      <c r="K7" s="109"/>
      <c r="L7" s="109"/>
      <c r="M7" s="109"/>
      <c r="N7" s="109"/>
      <c r="O7" s="109"/>
      <c r="P7" s="109"/>
      <c r="Q7" s="109"/>
      <c r="R7" s="109"/>
      <c r="S7" s="109"/>
      <c r="T7" s="109"/>
      <c r="U7" s="109"/>
      <c r="V7" s="109"/>
      <c r="W7" s="109"/>
      <c r="X7" s="109"/>
      <c r="Y7" s="109"/>
      <c r="Z7" s="109"/>
    </row>
    <row r="8">
      <c r="A8" s="17" t="str">
        <f>HYPERLINK("https://lni.wa.gov/forms-publications/F414-164-000.pdf?utm_medium=email&amp;utm_source=govdelivery","Coronavirus (COVID-19) Prevention: General Requirements and Prevention Ideas for Workplaces (4.10.20)")</f>
        <v>Coronavirus (COVID-19) Prevention: General Requirements and Prevention Ideas for Workplaces (4.10.20)</v>
      </c>
      <c r="B8" s="114" t="s">
        <v>124</v>
      </c>
      <c r="C8" s="28"/>
      <c r="D8" s="111" t="s">
        <v>20</v>
      </c>
      <c r="E8" s="109"/>
      <c r="F8" s="109"/>
      <c r="G8" s="109"/>
      <c r="H8" s="109"/>
      <c r="I8" s="109"/>
      <c r="J8" s="109"/>
      <c r="K8" s="109"/>
      <c r="L8" s="109"/>
      <c r="M8" s="109"/>
      <c r="N8" s="109"/>
      <c r="O8" s="109"/>
      <c r="P8" s="109"/>
      <c r="Q8" s="109"/>
      <c r="R8" s="109"/>
      <c r="S8" s="109"/>
      <c r="T8" s="109"/>
      <c r="U8" s="109"/>
      <c r="V8" s="109"/>
      <c r="W8" s="109"/>
      <c r="X8" s="109"/>
      <c r="Y8" s="109"/>
      <c r="Z8" s="109"/>
    </row>
    <row r="9">
      <c r="A9" s="45" t="s">
        <v>125</v>
      </c>
      <c r="B9" s="9" t="s">
        <v>126</v>
      </c>
      <c r="C9" s="115"/>
      <c r="D9" s="113" t="s">
        <v>20</v>
      </c>
      <c r="E9" s="109"/>
      <c r="F9" s="109"/>
      <c r="G9" s="109"/>
      <c r="H9" s="109"/>
      <c r="I9" s="109"/>
      <c r="J9" s="109"/>
      <c r="K9" s="109"/>
      <c r="L9" s="109"/>
      <c r="M9" s="109"/>
      <c r="N9" s="109"/>
      <c r="O9" s="109"/>
      <c r="P9" s="109"/>
      <c r="Q9" s="109"/>
      <c r="R9" s="109"/>
      <c r="S9" s="109"/>
      <c r="T9" s="109"/>
      <c r="U9" s="109"/>
      <c r="V9" s="109"/>
      <c r="W9" s="109"/>
      <c r="X9" s="109"/>
      <c r="Y9" s="109"/>
      <c r="Z9" s="109"/>
    </row>
    <row r="10">
      <c r="A10" s="17" t="str">
        <f>HYPERLINK("https://www.thestranger.com/slog/2020/04/10/43385521/king-county-will-help-pay-april-rent-for-low-income-households?mc_cid=1be209c413&amp;mc_eid=ff39e6cedd","King County: Help to Pay April Rent for Low Income Households Who Couldn't Pay (4.10.20)")</f>
        <v>King County: Help to Pay April Rent for Low Income Households Who Couldn't Pay (4.10.20)</v>
      </c>
      <c r="B10" s="27" t="s">
        <v>127</v>
      </c>
      <c r="C10" s="115"/>
      <c r="D10" s="111" t="s">
        <v>128</v>
      </c>
      <c r="E10" s="109"/>
      <c r="F10" s="109"/>
      <c r="G10" s="109"/>
      <c r="H10" s="109"/>
      <c r="I10" s="109"/>
      <c r="J10" s="109"/>
      <c r="K10" s="109"/>
      <c r="L10" s="109"/>
      <c r="M10" s="109"/>
      <c r="N10" s="109"/>
      <c r="O10" s="109"/>
      <c r="P10" s="109"/>
      <c r="Q10" s="109"/>
      <c r="R10" s="109"/>
      <c r="S10" s="109"/>
      <c r="T10" s="109"/>
      <c r="U10" s="109"/>
      <c r="V10" s="109"/>
      <c r="W10" s="109"/>
      <c r="X10" s="109"/>
      <c r="Y10" s="109"/>
      <c r="Z10" s="109"/>
    </row>
    <row r="11">
      <c r="A11" s="12" t="str">
        <f>HYPERLINK("http://www.seattle.gov/mayor/covid-19?fbclid=IwAR2jmdFM_JCvF3CcCaavzqJ1lANnLGb29pBWCJGulF0VVasfBVfj940RDTQ","City of Seattle: Covid-19 Resource Page (Updated 03.25.20)")</f>
        <v>City of Seattle: Covid-19 Resource Page (Updated 03.25.20)</v>
      </c>
      <c r="B11" s="23" t="s">
        <v>129</v>
      </c>
      <c r="C11" s="115"/>
      <c r="D11" s="113" t="s">
        <v>130</v>
      </c>
      <c r="E11" s="109"/>
      <c r="F11" s="109"/>
      <c r="G11" s="109"/>
      <c r="H11" s="109"/>
      <c r="I11" s="109"/>
      <c r="J11" s="109"/>
      <c r="K11" s="109"/>
      <c r="L11" s="109"/>
      <c r="M11" s="109"/>
      <c r="N11" s="109"/>
      <c r="O11" s="109"/>
      <c r="P11" s="109"/>
      <c r="Q11" s="109"/>
      <c r="R11" s="109"/>
      <c r="S11" s="109"/>
      <c r="T11" s="109"/>
      <c r="U11" s="109"/>
      <c r="V11" s="109"/>
      <c r="W11" s="109"/>
      <c r="X11" s="109"/>
      <c r="Y11" s="109"/>
      <c r="Z11" s="109"/>
    </row>
    <row r="12">
      <c r="A12" s="17" t="str">
        <f>HYPERLINK("https://www.mytpu.org/COVID19/","City of Tacoma: Public Utilities (UPDATED: 03.25.20)")</f>
        <v>City of Tacoma: Public Utilities (UPDATED: 03.25.20)</v>
      </c>
      <c r="B12" s="116" t="s">
        <v>131</v>
      </c>
      <c r="C12" s="117" t="s">
        <v>132</v>
      </c>
      <c r="D12" s="111" t="s">
        <v>133</v>
      </c>
    </row>
    <row r="13" ht="51.0" customHeight="1">
      <c r="A13" s="12" t="str">
        <f>HYPERLINK("https://medium.com/wagovernor/inslee-announces-stay-home-stay-healthy-order-4891a7511f5e","Washington State: Press Release (03.23.20)")</f>
        <v>Washington State: Press Release (03.23.20)</v>
      </c>
      <c r="B13" s="107" t="s">
        <v>134</v>
      </c>
      <c r="C13" s="95" t="s">
        <v>135</v>
      </c>
      <c r="D13" s="113" t="s">
        <v>20</v>
      </c>
    </row>
    <row r="14">
      <c r="A14" s="17" t="str">
        <f>HYPERLINK("https://durkan.seattle.gov/2020/03/to-ease-financial-impacts-of-covid-19-pandemic-mayor-jenny-durkan-signs-emergency-order-to-temporarily-halt-evictions-of-small-businesses-and-nonprofit-organizations/","City of Seattle: Temporary Halt on Evictions of Small Business and Non Profits (03.18.20)")</f>
        <v>City of Seattle: Temporary Halt on Evictions of Small Business and Non Profits (03.18.20)</v>
      </c>
      <c r="B14" s="118" t="s">
        <v>136</v>
      </c>
      <c r="C14" s="119" t="s">
        <v>137</v>
      </c>
      <c r="D14" s="111" t="s">
        <v>83</v>
      </c>
      <c r="E14" s="109"/>
      <c r="F14" s="109"/>
      <c r="G14" s="109"/>
      <c r="H14" s="109"/>
      <c r="I14" s="109"/>
      <c r="J14" s="109"/>
      <c r="K14" s="109"/>
      <c r="L14" s="109"/>
      <c r="M14" s="109"/>
      <c r="N14" s="109"/>
      <c r="O14" s="109"/>
      <c r="P14" s="109"/>
      <c r="Q14" s="109"/>
      <c r="R14" s="109"/>
      <c r="S14" s="109"/>
      <c r="T14" s="109"/>
      <c r="U14" s="109"/>
      <c r="V14" s="109"/>
      <c r="W14" s="109"/>
      <c r="X14" s="109"/>
      <c r="Y14" s="109"/>
      <c r="Z14" s="109"/>
    </row>
    <row r="15">
      <c r="A15" s="12" t="str">
        <f>HYPERLINK("https://medium.com/wagovernor/inslee-announces-relief-for-businesses-workers-renters-and-more-in-response-to-covid-19-outbreak-c09c13a02690","Washington State: Press Release (03.18.20)")</f>
        <v>Washington State: Press Release (03.18.20)</v>
      </c>
      <c r="B15" s="107" t="s">
        <v>138</v>
      </c>
      <c r="C15" s="62" t="s">
        <v>139</v>
      </c>
      <c r="D15" s="113" t="s">
        <v>20</v>
      </c>
      <c r="E15" s="109"/>
      <c r="F15" s="109"/>
      <c r="G15" s="109"/>
      <c r="H15" s="109"/>
      <c r="I15" s="109"/>
      <c r="J15" s="109"/>
      <c r="K15" s="109"/>
      <c r="L15" s="109"/>
      <c r="M15" s="109"/>
      <c r="N15" s="109"/>
      <c r="O15" s="109"/>
      <c r="P15" s="109"/>
      <c r="Q15" s="109"/>
      <c r="R15" s="109"/>
      <c r="S15" s="109"/>
      <c r="T15" s="109"/>
      <c r="U15" s="109"/>
      <c r="V15" s="109"/>
      <c r="W15" s="109"/>
      <c r="X15" s="109"/>
      <c r="Y15" s="109"/>
      <c r="Z15" s="109"/>
    </row>
    <row r="16">
      <c r="A16" s="17" t="str">
        <f>HYPERLINK("https://durkan.seattle.gov/2020/03/mayor-durkan-announces-initial-1-1-million-arts-recovery-package-to-support-creative-workers-and-arts-and-cultural-organizations-impacted-by-covid-19/","City of Seattle:  $1.1M Arts Recovery Package (03.17.20)")</f>
        <v>City of Seattle:  $1.1M Arts Recovery Package (03.17.20)</v>
      </c>
      <c r="B16" s="28" t="s">
        <v>140</v>
      </c>
      <c r="C16" s="21" t="s">
        <v>141</v>
      </c>
      <c r="D16" s="111" t="s">
        <v>83</v>
      </c>
      <c r="E16" s="109"/>
      <c r="F16" s="109"/>
      <c r="G16" s="109"/>
      <c r="H16" s="109"/>
      <c r="I16" s="109"/>
      <c r="J16" s="109"/>
      <c r="K16" s="109"/>
      <c r="L16" s="109"/>
      <c r="M16" s="109"/>
      <c r="N16" s="109"/>
      <c r="O16" s="109"/>
      <c r="P16" s="109"/>
      <c r="Q16" s="109"/>
      <c r="R16" s="109"/>
      <c r="S16" s="109"/>
      <c r="T16" s="109"/>
      <c r="U16" s="109"/>
      <c r="V16" s="109"/>
      <c r="W16" s="109"/>
      <c r="X16" s="109"/>
      <c r="Y16" s="109"/>
      <c r="Z16" s="109"/>
    </row>
    <row r="17">
      <c r="A17" s="12" t="str">
        <f>HYPERLINK("https://youtu.be/ysEKFwzaU5s","City of Seattle: Covid-19 Webinar for Artists &amp; Arts and Culture Organizations (03.17.20)")</f>
        <v>City of Seattle: Covid-19 Webinar for Artists &amp; Arts and Culture Organizations (03.17.20)</v>
      </c>
      <c r="B17" s="61" t="s">
        <v>142</v>
      </c>
      <c r="C17" s="21" t="s">
        <v>143</v>
      </c>
      <c r="D17" s="113" t="s">
        <v>130</v>
      </c>
    </row>
    <row r="18">
      <c r="A18" s="17" t="str">
        <f>HYPERLINK("https://durkan.seattle.gov/2020/03/mayor-durkan-announces-1-5-million-fund-to-invest-directly-in-small-businesses-impacted-by-covid-19/","City of Seattle: $1.5M Funds for Small Business (03.12.20)")</f>
        <v>City of Seattle: $1.5M Funds for Small Business (03.12.20)</v>
      </c>
      <c r="B18" s="28" t="s">
        <v>144</v>
      </c>
      <c r="C18" s="21" t="s">
        <v>145</v>
      </c>
      <c r="D18" s="111" t="s">
        <v>83</v>
      </c>
      <c r="E18" s="109"/>
      <c r="F18" s="109"/>
      <c r="G18" s="109"/>
      <c r="H18" s="109"/>
      <c r="I18" s="109"/>
      <c r="J18" s="109"/>
      <c r="K18" s="109"/>
      <c r="L18" s="109"/>
      <c r="M18" s="109"/>
      <c r="N18" s="109"/>
      <c r="O18" s="109"/>
      <c r="P18" s="109"/>
      <c r="Q18" s="109"/>
      <c r="R18" s="109"/>
      <c r="S18" s="109"/>
      <c r="T18" s="109"/>
      <c r="U18" s="109"/>
      <c r="V18" s="109"/>
      <c r="W18" s="109"/>
      <c r="X18" s="109"/>
      <c r="Y18" s="109"/>
      <c r="Z18" s="109"/>
    </row>
    <row r="19">
      <c r="A19" s="49" t="str">
        <f>HYPERLINK("https://durkan.seattle.gov/2020/03/mayor-durkan-announces-1-5-million-fund-to-invest-directly-in-small-businesses-impacted-by-covid-19/","CIty of Seattle: Small Business Fund (03.12.20)")</f>
        <v>CIty of Seattle: Small Business Fund (03.12.20)</v>
      </c>
      <c r="B19" s="120" t="s">
        <v>146</v>
      </c>
      <c r="C19" s="36" t="s">
        <v>145</v>
      </c>
      <c r="D19" s="57" t="s">
        <v>83</v>
      </c>
      <c r="E19" s="88" t="s">
        <v>147</v>
      </c>
      <c r="F19" s="109"/>
      <c r="G19" s="109"/>
      <c r="H19" s="109"/>
      <c r="I19" s="109"/>
      <c r="J19" s="109"/>
      <c r="K19" s="109"/>
      <c r="L19" s="109"/>
      <c r="M19" s="109"/>
      <c r="N19" s="109"/>
      <c r="O19" s="109"/>
      <c r="P19" s="109"/>
      <c r="Q19" s="109"/>
      <c r="R19" s="109"/>
      <c r="S19" s="109"/>
      <c r="T19" s="109"/>
      <c r="U19" s="109"/>
      <c r="V19" s="109"/>
      <c r="W19" s="109"/>
      <c r="X19" s="109"/>
      <c r="Y19" s="109"/>
      <c r="Z19" s="109"/>
    </row>
    <row r="20">
      <c r="A20" s="12" t="str">
        <f>HYPERLINK("https://durkan.seattle.gov/2020/03/following-outreach-to-small-business-owners-mayor-durkan-announces-initial-recovery-package-to-ease-financial-impacts-of-covid-19-outbreak/","City of Seattle:  Initial Recovery Package for Small Business (03.10.20)")</f>
        <v>City of Seattle:  Initial Recovery Package for Small Business (03.10.20)</v>
      </c>
      <c r="B20" s="73" t="s">
        <v>148</v>
      </c>
      <c r="C20" s="62" t="s">
        <v>149</v>
      </c>
      <c r="D20" s="113" t="s">
        <v>83</v>
      </c>
      <c r="E20" s="109"/>
      <c r="F20" s="109"/>
      <c r="G20" s="109"/>
      <c r="H20" s="109"/>
      <c r="I20" s="109"/>
      <c r="J20" s="109"/>
      <c r="K20" s="109"/>
      <c r="L20" s="109"/>
      <c r="M20" s="109"/>
      <c r="N20" s="109"/>
      <c r="O20" s="109"/>
      <c r="P20" s="109"/>
      <c r="Q20" s="109"/>
      <c r="R20" s="109"/>
      <c r="S20" s="109"/>
      <c r="T20" s="109"/>
      <c r="U20" s="109"/>
      <c r="V20" s="109"/>
      <c r="W20" s="109"/>
      <c r="X20" s="109"/>
      <c r="Y20" s="109"/>
      <c r="Z20" s="109"/>
    </row>
    <row r="21">
      <c r="A21" s="17" t="str">
        <f>HYPERLINK("https://durkan.seattle.gov/2020/03/mayor-durkan-announces-seattle-public-utilities-and-seattle-city-light-will-keep-utilities-on-during-covid-19-civil-emergency-in-seattle/","City of Seattle:  Seattle City LIght and Seattle Public Utilities Will Keep Utilites on During COVID-19 Emergency (03.10.20)")</f>
        <v>City of Seattle:  Seattle City LIght and Seattle Public Utilities Will Keep Utilites on During COVID-19 Emergency (03.10.20)</v>
      </c>
      <c r="B21" s="28" t="s">
        <v>150</v>
      </c>
      <c r="C21" s="21" t="s">
        <v>151</v>
      </c>
      <c r="D21" s="111" t="s">
        <v>83</v>
      </c>
      <c r="E21" s="109"/>
      <c r="F21" s="109"/>
      <c r="G21" s="109"/>
      <c r="H21" s="109"/>
      <c r="I21" s="109"/>
      <c r="J21" s="109"/>
      <c r="K21" s="109"/>
      <c r="L21" s="109"/>
      <c r="M21" s="109"/>
      <c r="N21" s="109"/>
      <c r="O21" s="109"/>
      <c r="P21" s="109"/>
      <c r="Q21" s="109"/>
      <c r="R21" s="109"/>
      <c r="S21" s="109"/>
      <c r="T21" s="109"/>
      <c r="U21" s="109"/>
      <c r="V21" s="109"/>
      <c r="W21" s="109"/>
      <c r="X21" s="109"/>
      <c r="Y21" s="109"/>
      <c r="Z21" s="109"/>
    </row>
    <row r="22">
      <c r="A22" s="12" t="str">
        <f>HYPERLINK("https://www.kingcounty.gov/elected/executive/equity-social-justice.aspx","King County: COVID Community Response Fund")</f>
        <v>King County: COVID Community Response Fund</v>
      </c>
      <c r="B22" s="121" t="s">
        <v>152</v>
      </c>
      <c r="C22" s="62" t="s">
        <v>153</v>
      </c>
      <c r="D22" s="113" t="s">
        <v>83</v>
      </c>
    </row>
    <row r="23" ht="51.0" customHeight="1">
      <c r="A23" s="122" t="s">
        <v>154</v>
      </c>
      <c r="B23" s="123" t="s">
        <v>155</v>
      </c>
      <c r="C23" s="124"/>
      <c r="D23" s="111"/>
    </row>
    <row r="24">
      <c r="A24" s="125" t="s">
        <v>156</v>
      </c>
      <c r="B24" s="126"/>
      <c r="C24" s="127"/>
      <c r="D24" s="128"/>
      <c r="E24" s="109"/>
      <c r="F24" s="109"/>
      <c r="G24" s="109"/>
      <c r="H24" s="109"/>
      <c r="I24" s="109"/>
      <c r="J24" s="109"/>
      <c r="K24" s="109"/>
      <c r="L24" s="109"/>
      <c r="M24" s="109"/>
      <c r="N24" s="109"/>
      <c r="O24" s="109"/>
      <c r="P24" s="109"/>
      <c r="Q24" s="109"/>
      <c r="R24" s="109"/>
      <c r="S24" s="109"/>
      <c r="T24" s="109"/>
      <c r="U24" s="109"/>
      <c r="V24" s="109"/>
      <c r="W24" s="109"/>
      <c r="X24" s="109"/>
      <c r="Y24" s="109"/>
      <c r="Z24" s="109"/>
    </row>
    <row r="25">
      <c r="A25" s="129" t="str">
        <f>HYPERLINK("https://www.cdc.gov/coronavirus/2019-ncov/prepare/managing-stress-anxiety.html","CDC: Mental Health and Coping During COVID-19 ")</f>
        <v>CDC: Mental Health and Coping During COVID-19 </v>
      </c>
      <c r="B25" s="114" t="s">
        <v>157</v>
      </c>
      <c r="C25" s="84" t="s">
        <v>158</v>
      </c>
      <c r="D25" s="111" t="s">
        <v>24</v>
      </c>
    </row>
    <row r="26">
      <c r="A26" s="130" t="str">
        <f>HYPERLINK("http://www.seattle.gov/mayor/covid-19#business","City of Seattle:  Office of Mayor Jenny A. Durkan")</f>
        <v>City of Seattle:  Office of Mayor Jenny A. Durkan</v>
      </c>
      <c r="B26" s="131" t="s">
        <v>159</v>
      </c>
      <c r="C26" s="132" t="s">
        <v>160</v>
      </c>
      <c r="D26" s="133" t="s">
        <v>83</v>
      </c>
      <c r="E26" s="109"/>
      <c r="F26" s="109"/>
      <c r="G26" s="109"/>
      <c r="H26" s="109"/>
      <c r="I26" s="109"/>
      <c r="J26" s="109"/>
      <c r="K26" s="109"/>
      <c r="L26" s="109"/>
      <c r="M26" s="109"/>
      <c r="N26" s="109"/>
      <c r="O26" s="109"/>
      <c r="P26" s="109"/>
      <c r="Q26" s="109"/>
      <c r="R26" s="109"/>
      <c r="S26" s="109"/>
      <c r="T26" s="109"/>
      <c r="U26" s="109"/>
      <c r="V26" s="109"/>
      <c r="W26" s="109"/>
      <c r="X26" s="109"/>
      <c r="Y26" s="109"/>
      <c r="Z26" s="109"/>
    </row>
    <row r="27">
      <c r="A27" s="134" t="str">
        <f>HYPERLINK("http://www.shorelinewa.gov/business/covid-19-resources-for-local-businesses","City of Shoreline:  COVID-19 Resources fo Local Businesses")</f>
        <v>City of Shoreline:  COVID-19 Resources fo Local Businesses</v>
      </c>
      <c r="B27" s="116" t="s">
        <v>161</v>
      </c>
      <c r="C27" s="84" t="s">
        <v>162</v>
      </c>
      <c r="D27" s="22" t="s">
        <v>163</v>
      </c>
      <c r="E27" s="109"/>
      <c r="F27" s="109"/>
      <c r="G27" s="109"/>
      <c r="H27" s="109"/>
      <c r="I27" s="109"/>
      <c r="J27" s="109"/>
      <c r="K27" s="109"/>
      <c r="L27" s="109"/>
      <c r="M27" s="109"/>
      <c r="N27" s="109"/>
      <c r="O27" s="109"/>
      <c r="P27" s="109"/>
      <c r="Q27" s="109"/>
      <c r="R27" s="109"/>
      <c r="S27" s="109"/>
      <c r="T27" s="109"/>
      <c r="U27" s="109"/>
      <c r="V27" s="109"/>
      <c r="W27" s="109"/>
      <c r="X27" s="109"/>
      <c r="Y27" s="109"/>
      <c r="Z27" s="109"/>
    </row>
    <row r="28">
      <c r="A28" s="135" t="str">
        <f>HYPERLINK("https://my.spokanecity.org/economicdevelopment/small-business-resources/","City of Spokane: COVID-19 Business Resources")</f>
        <v>City of Spokane: COVID-19 Business Resources</v>
      </c>
      <c r="B28" s="131" t="s">
        <v>164</v>
      </c>
      <c r="C28" s="136" t="s">
        <v>165</v>
      </c>
      <c r="D28" s="133" t="s">
        <v>93</v>
      </c>
    </row>
    <row r="29">
      <c r="A29" s="137" t="str">
        <f>HYPERLINK("https://my.spokanecity.org/covid19/","City of Spokane: COVID-19 Information Page")</f>
        <v>City of Spokane: COVID-19 Information Page</v>
      </c>
      <c r="B29" s="116" t="s">
        <v>166</v>
      </c>
      <c r="C29" s="138" t="s">
        <v>167</v>
      </c>
      <c r="D29" s="111" t="s">
        <v>93</v>
      </c>
      <c r="E29" s="109"/>
      <c r="F29" s="109"/>
      <c r="G29" s="109"/>
      <c r="H29" s="109"/>
      <c r="I29" s="109"/>
      <c r="J29" s="109"/>
      <c r="K29" s="109"/>
      <c r="L29" s="109"/>
      <c r="M29" s="109"/>
      <c r="N29" s="109"/>
      <c r="O29" s="109"/>
      <c r="P29" s="109"/>
      <c r="Q29" s="109"/>
      <c r="R29" s="109"/>
      <c r="S29" s="109"/>
      <c r="T29" s="109"/>
      <c r="U29" s="109"/>
      <c r="V29" s="109"/>
      <c r="W29" s="109"/>
      <c r="X29" s="109"/>
      <c r="Y29" s="109"/>
      <c r="Z29" s="109"/>
    </row>
    <row r="30">
      <c r="A30" s="139" t="str">
        <f>HYPERLINK("https://greaterspokane.org/covid-19-small-business-resources/","Greater Spokane Inc: COVID-19 Small Business Resources")</f>
        <v>Greater Spokane Inc: COVID-19 Small Business Resources</v>
      </c>
      <c r="B30" s="131" t="s">
        <v>168</v>
      </c>
      <c r="C30" s="132" t="s">
        <v>169</v>
      </c>
      <c r="D30" s="133" t="s">
        <v>93</v>
      </c>
    </row>
    <row r="31">
      <c r="A31" s="17" t="str">
        <f>HYPERLINK("https://handbook.kingcountycreative.com/","King County Creative COVID-19 Handbook")</f>
        <v>King County Creative COVID-19 Handbook</v>
      </c>
      <c r="B31" s="140" t="s">
        <v>170</v>
      </c>
      <c r="C31" s="84" t="s">
        <v>171</v>
      </c>
      <c r="D31" s="22" t="s">
        <v>128</v>
      </c>
      <c r="E31" s="101"/>
      <c r="F31" s="101"/>
      <c r="G31" s="101"/>
      <c r="H31" s="101"/>
      <c r="I31" s="101"/>
      <c r="J31" s="101"/>
      <c r="K31" s="101"/>
      <c r="L31" s="101"/>
      <c r="M31" s="101"/>
      <c r="N31" s="101"/>
      <c r="O31" s="101"/>
      <c r="P31" s="101"/>
      <c r="Q31" s="101"/>
      <c r="R31" s="101"/>
      <c r="S31" s="101"/>
      <c r="T31" s="101"/>
      <c r="U31" s="101"/>
      <c r="V31" s="101"/>
      <c r="W31" s="101"/>
      <c r="X31" s="101"/>
      <c r="Y31" s="101"/>
      <c r="Z31" s="101"/>
    </row>
    <row r="32">
      <c r="A32" s="12" t="str">
        <f>HYPERLINK("https://www.arts.wa.gov/covid-19-response/","Washington State / ArtsWa Covid-19 Response Page")</f>
        <v>Washington State / ArtsWa Covid-19 Response Page</v>
      </c>
      <c r="B32" s="23" t="s">
        <v>172</v>
      </c>
      <c r="C32" s="141" t="s">
        <v>173</v>
      </c>
      <c r="D32" s="113" t="s">
        <v>20</v>
      </c>
      <c r="E32" s="142"/>
      <c r="F32" s="109"/>
      <c r="G32" s="109"/>
      <c r="H32" s="109"/>
      <c r="I32" s="109"/>
      <c r="J32" s="109"/>
      <c r="K32" s="109"/>
      <c r="L32" s="109"/>
      <c r="M32" s="109"/>
      <c r="N32" s="109"/>
      <c r="O32" s="109"/>
      <c r="P32" s="109"/>
      <c r="Q32" s="109"/>
      <c r="R32" s="109"/>
      <c r="S32" s="109"/>
      <c r="T32" s="109"/>
      <c r="U32" s="109"/>
      <c r="V32" s="109"/>
      <c r="W32" s="109"/>
      <c r="X32" s="109"/>
      <c r="Y32" s="109"/>
      <c r="Z32" s="109"/>
    </row>
    <row r="33">
      <c r="A33" s="17" t="str">
        <f>HYPERLINK("https://coronavirus.wa.gov/","Washington State: Corona Virus Response")</f>
        <v>Washington State: Corona Virus Response</v>
      </c>
      <c r="B33" s="143" t="s">
        <v>174</v>
      </c>
      <c r="C33" s="144" t="s">
        <v>175</v>
      </c>
      <c r="D33" s="111" t="s">
        <v>20</v>
      </c>
      <c r="E33" s="109"/>
      <c r="F33" s="109"/>
      <c r="G33" s="109"/>
      <c r="H33" s="109"/>
      <c r="I33" s="109"/>
      <c r="J33" s="109"/>
      <c r="K33" s="109"/>
      <c r="L33" s="109"/>
      <c r="M33" s="109"/>
      <c r="N33" s="109"/>
      <c r="O33" s="109"/>
      <c r="P33" s="109"/>
      <c r="Q33" s="109"/>
      <c r="R33" s="109"/>
      <c r="S33" s="109"/>
      <c r="T33" s="109"/>
      <c r="U33" s="109"/>
      <c r="V33" s="109"/>
      <c r="W33" s="109"/>
      <c r="X33" s="109"/>
      <c r="Y33" s="109"/>
      <c r="Z33" s="109"/>
    </row>
    <row r="34">
      <c r="A34" s="12" t="str">
        <f>HYPERLINK("https://dor.wa.gov/about/business-relief-during-covid-19-pandemic","Washington State / Department of Revenue:  Business Tax Relief ")</f>
        <v>Washington State / Department of Revenue:  Business Tax Relief </v>
      </c>
      <c r="B34" s="73" t="s">
        <v>176</v>
      </c>
      <c r="C34" s="119" t="s">
        <v>177</v>
      </c>
      <c r="D34" s="113" t="s">
        <v>20</v>
      </c>
      <c r="E34" s="109"/>
      <c r="F34" s="109"/>
      <c r="G34" s="109"/>
      <c r="H34" s="109"/>
      <c r="I34" s="109"/>
      <c r="J34" s="109"/>
      <c r="K34" s="109"/>
      <c r="L34" s="109"/>
      <c r="M34" s="109"/>
      <c r="N34" s="109"/>
      <c r="O34" s="109"/>
      <c r="P34" s="109"/>
      <c r="Q34" s="109"/>
      <c r="R34" s="109"/>
      <c r="S34" s="109"/>
      <c r="T34" s="109"/>
      <c r="U34" s="109"/>
      <c r="V34" s="109"/>
      <c r="W34" s="109"/>
      <c r="X34" s="109"/>
      <c r="Y34" s="109"/>
      <c r="Z34" s="109"/>
    </row>
    <row r="35">
      <c r="A35" s="17" t="str">
        <f>HYPERLINK("https://esdorchardstorage.blob.core.windows.net/esdwa/Default/ESDWAGOV/newsroom/COVID-19/covid-19-scenarios-and-benefits.pdf?mc_cid=be8736c032&amp;mc_eid=ff39e6cedd","Washington State: Employment Security Deptartmen COVID-19 Scenarios &amp; Benefits Available")</f>
        <v>Washington State: Employment Security Deptartmen COVID-19 Scenarios &amp; Benefits Available</v>
      </c>
      <c r="B35" s="27" t="s">
        <v>178</v>
      </c>
      <c r="C35" s="132" t="s">
        <v>179</v>
      </c>
      <c r="D35" s="111" t="s">
        <v>20</v>
      </c>
      <c r="E35" s="109"/>
      <c r="F35" s="109"/>
      <c r="G35" s="109"/>
      <c r="H35" s="109"/>
      <c r="I35" s="109"/>
      <c r="J35" s="109"/>
      <c r="K35" s="109"/>
      <c r="L35" s="109"/>
      <c r="M35" s="109"/>
      <c r="N35" s="109"/>
      <c r="O35" s="109"/>
      <c r="P35" s="109"/>
      <c r="Q35" s="109"/>
      <c r="R35" s="109"/>
      <c r="S35" s="109"/>
      <c r="T35" s="109"/>
      <c r="U35" s="109"/>
      <c r="V35" s="109"/>
      <c r="W35" s="109"/>
      <c r="X35" s="109"/>
      <c r="Y35" s="109"/>
      <c r="Z35" s="109"/>
    </row>
    <row r="36">
      <c r="A36" s="12" t="str">
        <f>HYPERLINK("https://medium.com/wagovernor/inslee-announces-relief-for-businesses-workers-renters-and-more-in-response-to-covid-19-outbreak-c09c13a02690","Washington State: Inslee announces relief for businesses, workers, renters in response to COVID-19 outbreak")</f>
        <v>Washington State: Inslee announces relief for businesses, workers, renters in response to COVID-19 outbreak</v>
      </c>
      <c r="B36" s="107" t="s">
        <v>180</v>
      </c>
      <c r="C36" s="84" t="s">
        <v>139</v>
      </c>
      <c r="D36" s="113" t="s">
        <v>20</v>
      </c>
      <c r="E36" s="109"/>
      <c r="F36" s="109"/>
      <c r="G36" s="109"/>
      <c r="H36" s="109"/>
      <c r="I36" s="109"/>
      <c r="J36" s="109"/>
      <c r="K36" s="109"/>
      <c r="L36" s="109"/>
      <c r="M36" s="109"/>
      <c r="N36" s="109"/>
      <c r="O36" s="109"/>
      <c r="P36" s="109"/>
      <c r="Q36" s="109"/>
      <c r="R36" s="109"/>
      <c r="S36" s="109"/>
      <c r="T36" s="109"/>
      <c r="U36" s="109"/>
      <c r="V36" s="109"/>
      <c r="W36" s="109"/>
      <c r="X36" s="109"/>
      <c r="Y36" s="109"/>
      <c r="Z36" s="109"/>
    </row>
    <row r="37">
      <c r="A37" s="17" t="str">
        <f>HYPERLINK("https://coronavirus.wa.gov/whats-open-and-closed","Washington State: Inslee's ""Stay Home, Stay Healthy"" order, details")</f>
        <v>Washington State: Inslee's "Stay Home, Stay Healthy" order, details</v>
      </c>
      <c r="B37" s="145" t="s">
        <v>181</v>
      </c>
      <c r="C37" s="146"/>
      <c r="D37" s="111" t="s">
        <v>20</v>
      </c>
    </row>
    <row r="38">
      <c r="A38" s="19"/>
      <c r="B38" s="147"/>
    </row>
    <row r="39">
      <c r="A39" s="19"/>
      <c r="B39" s="147"/>
    </row>
    <row r="40">
      <c r="A40" s="19"/>
      <c r="B40" s="147"/>
    </row>
    <row r="41">
      <c r="A41" s="19"/>
      <c r="B41" s="147"/>
    </row>
    <row r="42">
      <c r="A42" s="19"/>
      <c r="B42" s="147"/>
    </row>
    <row r="43">
      <c r="A43" s="19"/>
      <c r="B43" s="147"/>
    </row>
    <row r="44">
      <c r="A44" s="19"/>
      <c r="B44" s="147"/>
    </row>
    <row r="45">
      <c r="A45" s="19"/>
      <c r="B45" s="147"/>
    </row>
    <row r="46">
      <c r="A46" s="19"/>
      <c r="B46" s="147"/>
    </row>
    <row r="47">
      <c r="A47" s="19"/>
      <c r="B47" s="147"/>
    </row>
    <row r="48">
      <c r="A48" s="19"/>
      <c r="B48" s="147"/>
    </row>
    <row r="49">
      <c r="A49" s="19"/>
      <c r="B49" s="147"/>
    </row>
    <row r="50">
      <c r="A50" s="19"/>
      <c r="B50" s="147"/>
    </row>
    <row r="51">
      <c r="A51" s="19"/>
      <c r="B51" s="147"/>
    </row>
    <row r="52">
      <c r="A52" s="19"/>
      <c r="B52" s="147"/>
    </row>
    <row r="53">
      <c r="A53" s="19"/>
      <c r="B53" s="147"/>
    </row>
    <row r="54">
      <c r="A54" s="19"/>
      <c r="B54" s="147"/>
    </row>
    <row r="55">
      <c r="A55" s="19"/>
      <c r="B55" s="147"/>
    </row>
    <row r="56">
      <c r="A56" s="19"/>
      <c r="B56" s="147"/>
    </row>
    <row r="57">
      <c r="A57" s="19"/>
      <c r="B57" s="147"/>
    </row>
    <row r="58">
      <c r="A58" s="19"/>
      <c r="B58" s="147"/>
    </row>
    <row r="59">
      <c r="A59" s="19"/>
      <c r="B59" s="147"/>
    </row>
    <row r="60">
      <c r="A60" s="19"/>
      <c r="B60" s="147"/>
    </row>
    <row r="61">
      <c r="A61" s="19"/>
      <c r="B61" s="147"/>
    </row>
    <row r="62">
      <c r="A62" s="19"/>
      <c r="B62" s="147"/>
    </row>
    <row r="63">
      <c r="A63" s="19"/>
      <c r="B63" s="147"/>
    </row>
    <row r="64">
      <c r="A64" s="19"/>
      <c r="B64" s="147"/>
    </row>
    <row r="65">
      <c r="A65" s="19"/>
      <c r="B65" s="147"/>
    </row>
    <row r="66">
      <c r="A66" s="19"/>
      <c r="B66" s="147"/>
    </row>
    <row r="67">
      <c r="A67" s="19"/>
      <c r="B67" s="147"/>
    </row>
    <row r="68">
      <c r="A68" s="19"/>
      <c r="B68" s="147"/>
    </row>
    <row r="69">
      <c r="A69" s="19"/>
      <c r="B69" s="147"/>
    </row>
    <row r="70">
      <c r="A70" s="19"/>
      <c r="B70" s="147"/>
    </row>
    <row r="71">
      <c r="A71" s="19"/>
      <c r="B71" s="147"/>
    </row>
    <row r="72">
      <c r="A72" s="19"/>
      <c r="B72" s="147"/>
    </row>
    <row r="73">
      <c r="A73" s="19"/>
      <c r="B73" s="147"/>
    </row>
    <row r="74">
      <c r="A74" s="19"/>
      <c r="B74" s="147"/>
    </row>
    <row r="75">
      <c r="A75" s="19"/>
      <c r="B75" s="147"/>
    </row>
    <row r="76">
      <c r="A76" s="19"/>
      <c r="B76" s="147"/>
    </row>
    <row r="77">
      <c r="A77" s="19"/>
      <c r="B77" s="147"/>
    </row>
    <row r="78">
      <c r="A78" s="19"/>
      <c r="B78" s="147"/>
    </row>
    <row r="79">
      <c r="A79" s="19"/>
      <c r="B79" s="147"/>
    </row>
    <row r="80">
      <c r="A80" s="19"/>
      <c r="B80" s="147"/>
    </row>
    <row r="81">
      <c r="A81" s="19"/>
      <c r="B81" s="147"/>
    </row>
    <row r="82">
      <c r="A82" s="19"/>
      <c r="B82" s="147"/>
    </row>
    <row r="83">
      <c r="A83" s="19"/>
      <c r="B83" s="147"/>
    </row>
    <row r="84">
      <c r="A84" s="19"/>
      <c r="B84" s="147"/>
    </row>
    <row r="85">
      <c r="A85" s="19"/>
      <c r="B85" s="147"/>
    </row>
    <row r="86">
      <c r="A86" s="19"/>
      <c r="B86" s="147"/>
    </row>
    <row r="87">
      <c r="A87" s="19"/>
      <c r="B87" s="147"/>
    </row>
    <row r="88">
      <c r="A88" s="19"/>
      <c r="B88" s="147"/>
    </row>
    <row r="89">
      <c r="A89" s="19"/>
      <c r="B89" s="147"/>
    </row>
    <row r="90">
      <c r="A90" s="19"/>
      <c r="B90" s="147"/>
    </row>
    <row r="91">
      <c r="A91" s="19"/>
      <c r="B91" s="147"/>
    </row>
    <row r="92">
      <c r="A92" s="19"/>
      <c r="B92" s="147"/>
    </row>
    <row r="93">
      <c r="A93" s="19"/>
      <c r="B93" s="147"/>
    </row>
    <row r="94">
      <c r="A94" s="19"/>
      <c r="B94" s="147"/>
    </row>
    <row r="95">
      <c r="A95" s="19"/>
      <c r="B95" s="147"/>
    </row>
    <row r="96">
      <c r="A96" s="19"/>
      <c r="B96" s="147"/>
    </row>
    <row r="97">
      <c r="A97" s="19"/>
      <c r="B97" s="147"/>
    </row>
    <row r="98">
      <c r="A98" s="19"/>
      <c r="B98" s="147"/>
    </row>
    <row r="99">
      <c r="A99" s="19"/>
      <c r="B99" s="147"/>
    </row>
    <row r="100">
      <c r="A100" s="19"/>
      <c r="B100" s="147"/>
    </row>
    <row r="101">
      <c r="A101" s="19"/>
      <c r="B101" s="147"/>
    </row>
    <row r="102">
      <c r="A102" s="19"/>
      <c r="B102" s="147"/>
    </row>
    <row r="103">
      <c r="A103" s="19"/>
      <c r="B103" s="147"/>
    </row>
    <row r="104">
      <c r="A104" s="19"/>
      <c r="B104" s="147"/>
    </row>
    <row r="105">
      <c r="A105" s="19"/>
      <c r="B105" s="147"/>
    </row>
    <row r="106">
      <c r="A106" s="19"/>
      <c r="B106" s="147"/>
    </row>
    <row r="107">
      <c r="A107" s="19"/>
      <c r="B107" s="147"/>
    </row>
    <row r="108">
      <c r="A108" s="19"/>
      <c r="B108" s="147"/>
    </row>
    <row r="109">
      <c r="A109" s="19"/>
      <c r="B109" s="147"/>
    </row>
    <row r="110">
      <c r="A110" s="19"/>
      <c r="B110" s="147"/>
    </row>
    <row r="111">
      <c r="A111" s="19"/>
      <c r="B111" s="147"/>
    </row>
    <row r="112">
      <c r="A112" s="19"/>
      <c r="B112" s="147"/>
    </row>
    <row r="113">
      <c r="A113" s="19"/>
      <c r="B113" s="147"/>
    </row>
    <row r="114">
      <c r="A114" s="19"/>
      <c r="B114" s="147"/>
    </row>
    <row r="115">
      <c r="A115" s="19"/>
      <c r="B115" s="147"/>
    </row>
    <row r="116">
      <c r="A116" s="19"/>
      <c r="B116" s="147"/>
    </row>
    <row r="117">
      <c r="A117" s="19"/>
      <c r="B117" s="147"/>
    </row>
    <row r="118">
      <c r="A118" s="19"/>
      <c r="B118" s="147"/>
    </row>
    <row r="119">
      <c r="A119" s="19"/>
      <c r="B119" s="147"/>
    </row>
    <row r="120">
      <c r="A120" s="19"/>
      <c r="B120" s="147"/>
    </row>
    <row r="121">
      <c r="A121" s="19"/>
      <c r="B121" s="147"/>
    </row>
    <row r="122">
      <c r="A122" s="19"/>
      <c r="B122" s="147"/>
    </row>
    <row r="123">
      <c r="A123" s="19"/>
      <c r="B123" s="147"/>
    </row>
    <row r="124">
      <c r="A124" s="19"/>
      <c r="B124" s="147"/>
    </row>
    <row r="125">
      <c r="A125" s="19"/>
      <c r="B125" s="147"/>
    </row>
    <row r="126">
      <c r="A126" s="19"/>
      <c r="B126" s="147"/>
    </row>
    <row r="127">
      <c r="A127" s="19"/>
      <c r="B127" s="147"/>
    </row>
    <row r="128">
      <c r="A128" s="19"/>
      <c r="B128" s="147"/>
    </row>
    <row r="129">
      <c r="A129" s="19"/>
      <c r="B129" s="147"/>
    </row>
    <row r="130">
      <c r="A130" s="19"/>
      <c r="B130" s="147"/>
    </row>
    <row r="131">
      <c r="A131" s="19"/>
      <c r="B131" s="147"/>
    </row>
    <row r="132">
      <c r="A132" s="19"/>
      <c r="B132" s="147"/>
    </row>
    <row r="133">
      <c r="A133" s="19"/>
      <c r="B133" s="147"/>
    </row>
    <row r="134">
      <c r="A134" s="19"/>
      <c r="B134" s="147"/>
    </row>
    <row r="135">
      <c r="A135" s="19"/>
      <c r="B135" s="147"/>
    </row>
    <row r="136">
      <c r="A136" s="19"/>
      <c r="B136" s="147"/>
    </row>
    <row r="137">
      <c r="A137" s="19"/>
      <c r="B137" s="147"/>
    </row>
    <row r="138">
      <c r="A138" s="19"/>
      <c r="B138" s="147"/>
    </row>
    <row r="139">
      <c r="A139" s="19"/>
      <c r="B139" s="147"/>
    </row>
    <row r="140">
      <c r="A140" s="19"/>
      <c r="B140" s="147"/>
    </row>
    <row r="141">
      <c r="A141" s="19"/>
      <c r="B141" s="147"/>
    </row>
    <row r="142">
      <c r="A142" s="19"/>
      <c r="B142" s="147"/>
    </row>
    <row r="143">
      <c r="A143" s="19"/>
      <c r="B143" s="147"/>
    </row>
    <row r="144">
      <c r="A144" s="19"/>
      <c r="B144" s="147"/>
    </row>
    <row r="145">
      <c r="A145" s="19"/>
      <c r="B145" s="147"/>
    </row>
    <row r="146">
      <c r="A146" s="19"/>
      <c r="B146" s="147"/>
    </row>
    <row r="147">
      <c r="A147" s="19"/>
      <c r="B147" s="147"/>
    </row>
    <row r="148">
      <c r="A148" s="19"/>
      <c r="B148" s="147"/>
    </row>
    <row r="149">
      <c r="A149" s="19"/>
      <c r="B149" s="147"/>
    </row>
    <row r="150">
      <c r="A150" s="19"/>
      <c r="B150" s="147"/>
    </row>
    <row r="151">
      <c r="A151" s="19"/>
      <c r="B151" s="147"/>
    </row>
    <row r="152">
      <c r="A152" s="19"/>
      <c r="B152" s="147"/>
    </row>
    <row r="153">
      <c r="A153" s="19"/>
      <c r="B153" s="147"/>
    </row>
    <row r="154">
      <c r="A154" s="19"/>
      <c r="B154" s="147"/>
    </row>
    <row r="155">
      <c r="A155" s="19"/>
      <c r="B155" s="147"/>
    </row>
    <row r="156">
      <c r="A156" s="19"/>
      <c r="B156" s="147"/>
    </row>
    <row r="157">
      <c r="A157" s="19"/>
      <c r="B157" s="147"/>
    </row>
    <row r="158">
      <c r="A158" s="19"/>
      <c r="B158" s="147"/>
    </row>
    <row r="159">
      <c r="A159" s="19"/>
      <c r="B159" s="147"/>
    </row>
    <row r="160">
      <c r="A160" s="19"/>
      <c r="B160" s="147"/>
    </row>
    <row r="161">
      <c r="A161" s="19"/>
      <c r="B161" s="147"/>
    </row>
    <row r="162">
      <c r="A162" s="19"/>
      <c r="B162" s="147"/>
    </row>
    <row r="163">
      <c r="A163" s="19"/>
      <c r="B163" s="147"/>
    </row>
    <row r="164">
      <c r="A164" s="19"/>
      <c r="B164" s="147"/>
    </row>
    <row r="165">
      <c r="A165" s="19"/>
      <c r="B165" s="147"/>
    </row>
    <row r="166">
      <c r="A166" s="19"/>
      <c r="B166" s="147"/>
    </row>
    <row r="167">
      <c r="A167" s="19"/>
      <c r="B167" s="147"/>
    </row>
    <row r="168">
      <c r="A168" s="19"/>
      <c r="B168" s="147"/>
    </row>
    <row r="169">
      <c r="A169" s="19"/>
      <c r="B169" s="147"/>
    </row>
    <row r="170">
      <c r="A170" s="19"/>
      <c r="B170" s="147"/>
    </row>
    <row r="171">
      <c r="A171" s="19"/>
      <c r="B171" s="147"/>
    </row>
    <row r="172">
      <c r="A172" s="19"/>
      <c r="B172" s="147"/>
    </row>
    <row r="173">
      <c r="A173" s="19"/>
      <c r="B173" s="147"/>
    </row>
    <row r="174">
      <c r="A174" s="19"/>
      <c r="B174" s="147"/>
    </row>
    <row r="175">
      <c r="A175" s="19"/>
      <c r="B175" s="147"/>
    </row>
    <row r="176">
      <c r="A176" s="19"/>
      <c r="B176" s="147"/>
    </row>
    <row r="177">
      <c r="A177" s="19"/>
      <c r="B177" s="147"/>
    </row>
    <row r="178">
      <c r="A178" s="19"/>
      <c r="B178" s="147"/>
    </row>
    <row r="179">
      <c r="A179" s="19"/>
      <c r="B179" s="147"/>
    </row>
    <row r="180">
      <c r="A180" s="19"/>
      <c r="B180" s="147"/>
    </row>
    <row r="181">
      <c r="A181" s="19"/>
      <c r="B181" s="147"/>
    </row>
    <row r="182">
      <c r="A182" s="19"/>
      <c r="B182" s="147"/>
    </row>
    <row r="183">
      <c r="A183" s="19"/>
      <c r="B183" s="147"/>
    </row>
    <row r="184">
      <c r="A184" s="19"/>
      <c r="B184" s="147"/>
    </row>
    <row r="185">
      <c r="A185" s="19"/>
      <c r="B185" s="147"/>
    </row>
    <row r="186">
      <c r="A186" s="19"/>
      <c r="B186" s="147"/>
    </row>
    <row r="187">
      <c r="A187" s="19"/>
      <c r="B187" s="147"/>
    </row>
    <row r="188">
      <c r="A188" s="19"/>
      <c r="B188" s="147"/>
    </row>
    <row r="189">
      <c r="A189" s="19"/>
      <c r="B189" s="147"/>
    </row>
    <row r="190">
      <c r="A190" s="19"/>
      <c r="B190" s="147"/>
    </row>
    <row r="191">
      <c r="A191" s="19"/>
      <c r="B191" s="147"/>
    </row>
    <row r="192">
      <c r="A192" s="19"/>
      <c r="B192" s="147"/>
    </row>
    <row r="193">
      <c r="A193" s="19"/>
      <c r="B193" s="147"/>
    </row>
    <row r="194">
      <c r="A194" s="19"/>
      <c r="B194" s="147"/>
    </row>
    <row r="195">
      <c r="A195" s="19"/>
      <c r="B195" s="147"/>
    </row>
    <row r="196">
      <c r="A196" s="19"/>
      <c r="B196" s="147"/>
    </row>
    <row r="197">
      <c r="A197" s="19"/>
      <c r="B197" s="147"/>
    </row>
    <row r="198">
      <c r="A198" s="19"/>
      <c r="B198" s="147"/>
    </row>
    <row r="199">
      <c r="A199" s="19"/>
      <c r="B199" s="147"/>
    </row>
    <row r="200">
      <c r="A200" s="19"/>
      <c r="B200" s="147"/>
    </row>
    <row r="201">
      <c r="A201" s="19"/>
      <c r="B201" s="147"/>
    </row>
    <row r="202">
      <c r="A202" s="19"/>
      <c r="B202" s="147"/>
    </row>
    <row r="203">
      <c r="A203" s="19"/>
      <c r="B203" s="147"/>
    </row>
    <row r="204">
      <c r="A204" s="19"/>
      <c r="B204" s="147"/>
    </row>
    <row r="205">
      <c r="A205" s="19"/>
      <c r="B205" s="147"/>
    </row>
    <row r="206">
      <c r="A206" s="19"/>
      <c r="B206" s="147"/>
    </row>
    <row r="207">
      <c r="A207" s="19"/>
      <c r="B207" s="147"/>
    </row>
    <row r="208">
      <c r="A208" s="19"/>
      <c r="B208" s="147"/>
    </row>
    <row r="209">
      <c r="A209" s="19"/>
      <c r="B209" s="147"/>
    </row>
    <row r="210">
      <c r="A210" s="19"/>
      <c r="B210" s="147"/>
    </row>
    <row r="211">
      <c r="A211" s="19"/>
      <c r="B211" s="147"/>
    </row>
    <row r="212">
      <c r="A212" s="19"/>
      <c r="B212" s="147"/>
    </row>
    <row r="213">
      <c r="A213" s="19"/>
      <c r="B213" s="147"/>
    </row>
    <row r="214">
      <c r="A214" s="19"/>
      <c r="B214" s="147"/>
    </row>
    <row r="215">
      <c r="A215" s="19"/>
      <c r="B215" s="147"/>
    </row>
    <row r="216">
      <c r="A216" s="19"/>
      <c r="B216" s="147"/>
    </row>
    <row r="217">
      <c r="A217" s="19"/>
      <c r="B217" s="147"/>
    </row>
    <row r="218">
      <c r="A218" s="19"/>
      <c r="B218" s="147"/>
    </row>
    <row r="219">
      <c r="A219" s="19"/>
      <c r="B219" s="147"/>
    </row>
    <row r="220">
      <c r="A220" s="19"/>
      <c r="B220" s="147"/>
    </row>
    <row r="221">
      <c r="A221" s="19"/>
      <c r="B221" s="147"/>
    </row>
    <row r="222">
      <c r="A222" s="19"/>
      <c r="B222" s="147"/>
    </row>
    <row r="223">
      <c r="A223" s="19"/>
      <c r="B223" s="147"/>
    </row>
    <row r="224">
      <c r="A224" s="19"/>
      <c r="B224" s="147"/>
    </row>
    <row r="225">
      <c r="A225" s="19"/>
      <c r="B225" s="147"/>
    </row>
    <row r="226">
      <c r="A226" s="19"/>
      <c r="B226" s="147"/>
    </row>
    <row r="227">
      <c r="A227" s="19"/>
      <c r="B227" s="147"/>
    </row>
    <row r="228">
      <c r="A228" s="19"/>
      <c r="B228" s="147"/>
    </row>
    <row r="229">
      <c r="A229" s="19"/>
      <c r="B229" s="147"/>
    </row>
    <row r="230">
      <c r="A230" s="19"/>
      <c r="B230" s="147"/>
    </row>
    <row r="231">
      <c r="A231" s="19"/>
      <c r="B231" s="147"/>
    </row>
    <row r="232">
      <c r="A232" s="19"/>
      <c r="B232" s="147"/>
    </row>
    <row r="233">
      <c r="A233" s="19"/>
      <c r="B233" s="147"/>
    </row>
    <row r="234">
      <c r="A234" s="19"/>
      <c r="B234" s="147"/>
    </row>
    <row r="235">
      <c r="A235" s="19"/>
      <c r="B235" s="147"/>
    </row>
    <row r="236">
      <c r="A236" s="19"/>
      <c r="B236" s="147"/>
    </row>
    <row r="237">
      <c r="A237" s="19"/>
      <c r="B237" s="147"/>
    </row>
    <row r="238">
      <c r="A238" s="19"/>
      <c r="B238" s="147"/>
    </row>
    <row r="239">
      <c r="A239" s="19"/>
      <c r="B239" s="147"/>
    </row>
    <row r="240">
      <c r="A240" s="19"/>
      <c r="B240" s="147"/>
    </row>
    <row r="241">
      <c r="A241" s="19"/>
      <c r="B241" s="147"/>
    </row>
    <row r="242">
      <c r="A242" s="19"/>
      <c r="B242" s="147"/>
    </row>
    <row r="243">
      <c r="A243" s="19"/>
      <c r="B243" s="147"/>
    </row>
    <row r="244">
      <c r="A244" s="19"/>
      <c r="B244" s="147"/>
    </row>
    <row r="245">
      <c r="A245" s="19"/>
      <c r="B245" s="147"/>
    </row>
    <row r="246">
      <c r="A246" s="19"/>
      <c r="B246" s="147"/>
    </row>
    <row r="247">
      <c r="A247" s="19"/>
      <c r="B247" s="147"/>
    </row>
    <row r="248">
      <c r="A248" s="19"/>
      <c r="B248" s="147"/>
    </row>
    <row r="249">
      <c r="A249" s="19"/>
      <c r="B249" s="147"/>
    </row>
    <row r="250">
      <c r="A250" s="19"/>
      <c r="B250" s="147"/>
    </row>
    <row r="251">
      <c r="A251" s="19"/>
      <c r="B251" s="147"/>
    </row>
    <row r="252">
      <c r="A252" s="19"/>
      <c r="B252" s="147"/>
    </row>
    <row r="253">
      <c r="A253" s="19"/>
      <c r="B253" s="147"/>
    </row>
    <row r="254">
      <c r="A254" s="19"/>
      <c r="B254" s="147"/>
    </row>
    <row r="255">
      <c r="A255" s="19"/>
      <c r="B255" s="147"/>
    </row>
    <row r="256">
      <c r="A256" s="19"/>
      <c r="B256" s="147"/>
    </row>
    <row r="257">
      <c r="A257" s="19"/>
      <c r="B257" s="147"/>
    </row>
    <row r="258">
      <c r="A258" s="19"/>
      <c r="B258" s="147"/>
    </row>
    <row r="259">
      <c r="A259" s="19"/>
      <c r="B259" s="147"/>
    </row>
    <row r="260">
      <c r="A260" s="19"/>
      <c r="B260" s="147"/>
    </row>
    <row r="261">
      <c r="A261" s="19"/>
      <c r="B261" s="147"/>
    </row>
    <row r="262">
      <c r="A262" s="19"/>
      <c r="B262" s="147"/>
    </row>
    <row r="263">
      <c r="A263" s="19"/>
      <c r="B263" s="147"/>
    </row>
    <row r="264">
      <c r="A264" s="19"/>
      <c r="B264" s="147"/>
    </row>
    <row r="265">
      <c r="A265" s="19"/>
      <c r="B265" s="147"/>
    </row>
    <row r="266">
      <c r="A266" s="19"/>
      <c r="B266" s="147"/>
    </row>
    <row r="267">
      <c r="A267" s="19"/>
      <c r="B267" s="147"/>
    </row>
    <row r="268">
      <c r="A268" s="19"/>
      <c r="B268" s="147"/>
    </row>
    <row r="269">
      <c r="A269" s="19"/>
      <c r="B269" s="147"/>
    </row>
    <row r="270">
      <c r="A270" s="19"/>
      <c r="B270" s="147"/>
    </row>
    <row r="271">
      <c r="A271" s="19"/>
      <c r="B271" s="147"/>
    </row>
    <row r="272">
      <c r="A272" s="19"/>
      <c r="B272" s="147"/>
    </row>
    <row r="273">
      <c r="A273" s="19"/>
      <c r="B273" s="147"/>
    </row>
    <row r="274">
      <c r="A274" s="19"/>
      <c r="B274" s="147"/>
    </row>
    <row r="275">
      <c r="A275" s="19"/>
      <c r="B275" s="147"/>
    </row>
    <row r="276">
      <c r="A276" s="19"/>
      <c r="B276" s="147"/>
    </row>
    <row r="277">
      <c r="A277" s="19"/>
      <c r="B277" s="147"/>
    </row>
    <row r="278">
      <c r="A278" s="19"/>
      <c r="B278" s="147"/>
    </row>
    <row r="279">
      <c r="A279" s="19"/>
      <c r="B279" s="147"/>
    </row>
    <row r="280">
      <c r="A280" s="19"/>
      <c r="B280" s="147"/>
    </row>
    <row r="281">
      <c r="A281" s="19"/>
      <c r="B281" s="147"/>
    </row>
    <row r="282">
      <c r="A282" s="19"/>
      <c r="B282" s="147"/>
    </row>
    <row r="283">
      <c r="A283" s="19"/>
      <c r="B283" s="147"/>
    </row>
    <row r="284">
      <c r="A284" s="19"/>
      <c r="B284" s="147"/>
    </row>
    <row r="285">
      <c r="A285" s="19"/>
      <c r="B285" s="147"/>
    </row>
    <row r="286">
      <c r="A286" s="19"/>
      <c r="B286" s="147"/>
    </row>
    <row r="287">
      <c r="A287" s="19"/>
      <c r="B287" s="147"/>
    </row>
    <row r="288">
      <c r="A288" s="19"/>
      <c r="B288" s="147"/>
    </row>
    <row r="289">
      <c r="A289" s="19"/>
      <c r="B289" s="147"/>
    </row>
    <row r="290">
      <c r="A290" s="19"/>
      <c r="B290" s="147"/>
    </row>
    <row r="291">
      <c r="A291" s="19"/>
      <c r="B291" s="147"/>
    </row>
    <row r="292">
      <c r="A292" s="19"/>
      <c r="B292" s="147"/>
    </row>
    <row r="293">
      <c r="A293" s="19"/>
      <c r="B293" s="147"/>
    </row>
    <row r="294">
      <c r="A294" s="19"/>
      <c r="B294" s="147"/>
    </row>
    <row r="295">
      <c r="A295" s="19"/>
      <c r="B295" s="147"/>
    </row>
    <row r="296">
      <c r="A296" s="19"/>
      <c r="B296" s="147"/>
    </row>
    <row r="297">
      <c r="A297" s="19"/>
      <c r="B297" s="147"/>
    </row>
    <row r="298">
      <c r="A298" s="19"/>
      <c r="B298" s="147"/>
    </row>
    <row r="299">
      <c r="A299" s="19"/>
      <c r="B299" s="147"/>
    </row>
    <row r="300">
      <c r="A300" s="19"/>
      <c r="B300" s="147"/>
    </row>
    <row r="301">
      <c r="A301" s="19"/>
      <c r="B301" s="147"/>
    </row>
    <row r="302">
      <c r="A302" s="19"/>
      <c r="B302" s="147"/>
    </row>
    <row r="303">
      <c r="A303" s="19"/>
      <c r="B303" s="147"/>
    </row>
    <row r="304">
      <c r="A304" s="19"/>
      <c r="B304" s="147"/>
    </row>
    <row r="305">
      <c r="A305" s="19"/>
      <c r="B305" s="147"/>
    </row>
    <row r="306">
      <c r="A306" s="19"/>
      <c r="B306" s="147"/>
    </row>
    <row r="307">
      <c r="A307" s="19"/>
      <c r="B307" s="147"/>
    </row>
    <row r="308">
      <c r="A308" s="19"/>
      <c r="B308" s="147"/>
    </row>
    <row r="309">
      <c r="A309" s="19"/>
      <c r="B309" s="147"/>
    </row>
    <row r="310">
      <c r="A310" s="19"/>
      <c r="B310" s="147"/>
    </row>
    <row r="311">
      <c r="A311" s="19"/>
      <c r="B311" s="147"/>
    </row>
    <row r="312">
      <c r="A312" s="19"/>
      <c r="B312" s="147"/>
    </row>
    <row r="313">
      <c r="A313" s="19"/>
      <c r="B313" s="147"/>
    </row>
    <row r="314">
      <c r="A314" s="19"/>
      <c r="B314" s="147"/>
    </row>
    <row r="315">
      <c r="A315" s="19"/>
      <c r="B315" s="147"/>
    </row>
    <row r="316">
      <c r="A316" s="19"/>
      <c r="B316" s="147"/>
    </row>
    <row r="317">
      <c r="A317" s="19"/>
      <c r="B317" s="147"/>
    </row>
    <row r="318">
      <c r="A318" s="19"/>
      <c r="B318" s="147"/>
    </row>
    <row r="319">
      <c r="A319" s="19"/>
      <c r="B319" s="147"/>
    </row>
    <row r="320">
      <c r="A320" s="19"/>
      <c r="B320" s="147"/>
    </row>
    <row r="321">
      <c r="A321" s="19"/>
      <c r="B321" s="147"/>
    </row>
    <row r="322">
      <c r="A322" s="19"/>
      <c r="B322" s="147"/>
    </row>
    <row r="323">
      <c r="A323" s="19"/>
      <c r="B323" s="147"/>
    </row>
    <row r="324">
      <c r="A324" s="19"/>
      <c r="B324" s="147"/>
    </row>
    <row r="325">
      <c r="A325" s="19"/>
      <c r="B325" s="147"/>
    </row>
    <row r="326">
      <c r="A326" s="19"/>
      <c r="B326" s="147"/>
    </row>
    <row r="327">
      <c r="A327" s="19"/>
      <c r="B327" s="147"/>
    </row>
    <row r="328">
      <c r="A328" s="19"/>
      <c r="B328" s="147"/>
    </row>
    <row r="329">
      <c r="A329" s="19"/>
      <c r="B329" s="147"/>
    </row>
    <row r="330">
      <c r="A330" s="19"/>
      <c r="B330" s="147"/>
    </row>
    <row r="331">
      <c r="A331" s="19"/>
      <c r="B331" s="147"/>
    </row>
    <row r="332">
      <c r="A332" s="19"/>
      <c r="B332" s="147"/>
    </row>
    <row r="333">
      <c r="A333" s="19"/>
      <c r="B333" s="147"/>
    </row>
    <row r="334">
      <c r="A334" s="19"/>
      <c r="B334" s="147"/>
    </row>
    <row r="335">
      <c r="A335" s="19"/>
      <c r="B335" s="147"/>
    </row>
    <row r="336">
      <c r="A336" s="19"/>
      <c r="B336" s="147"/>
    </row>
    <row r="337">
      <c r="A337" s="19"/>
      <c r="B337" s="147"/>
    </row>
    <row r="338">
      <c r="A338" s="19"/>
      <c r="B338" s="147"/>
    </row>
    <row r="339">
      <c r="A339" s="19"/>
      <c r="B339" s="147"/>
    </row>
    <row r="340">
      <c r="A340" s="19"/>
      <c r="B340" s="147"/>
    </row>
    <row r="341">
      <c r="A341" s="19"/>
      <c r="B341" s="147"/>
    </row>
    <row r="342">
      <c r="A342" s="19"/>
      <c r="B342" s="147"/>
    </row>
    <row r="343">
      <c r="A343" s="19"/>
      <c r="B343" s="147"/>
    </row>
    <row r="344">
      <c r="A344" s="19"/>
      <c r="B344" s="147"/>
    </row>
    <row r="345">
      <c r="A345" s="19"/>
      <c r="B345" s="147"/>
    </row>
    <row r="346">
      <c r="A346" s="19"/>
      <c r="B346" s="147"/>
    </row>
    <row r="347">
      <c r="A347" s="19"/>
      <c r="B347" s="147"/>
    </row>
    <row r="348">
      <c r="A348" s="19"/>
      <c r="B348" s="147"/>
    </row>
    <row r="349">
      <c r="A349" s="19"/>
      <c r="B349" s="147"/>
    </row>
    <row r="350">
      <c r="A350" s="19"/>
      <c r="B350" s="147"/>
    </row>
    <row r="351">
      <c r="A351" s="19"/>
      <c r="B351" s="147"/>
    </row>
    <row r="352">
      <c r="A352" s="19"/>
      <c r="B352" s="147"/>
    </row>
    <row r="353">
      <c r="A353" s="19"/>
      <c r="B353" s="147"/>
    </row>
    <row r="354">
      <c r="A354" s="19"/>
      <c r="B354" s="147"/>
    </row>
    <row r="355">
      <c r="A355" s="19"/>
      <c r="B355" s="147"/>
    </row>
    <row r="356">
      <c r="A356" s="19"/>
      <c r="B356" s="147"/>
    </row>
    <row r="357">
      <c r="A357" s="19"/>
      <c r="B357" s="147"/>
    </row>
    <row r="358">
      <c r="A358" s="19"/>
      <c r="B358" s="147"/>
    </row>
    <row r="359">
      <c r="A359" s="19"/>
      <c r="B359" s="147"/>
    </row>
    <row r="360">
      <c r="A360" s="19"/>
      <c r="B360" s="147"/>
    </row>
    <row r="361">
      <c r="A361" s="19"/>
      <c r="B361" s="147"/>
    </row>
    <row r="362">
      <c r="A362" s="19"/>
      <c r="B362" s="147"/>
    </row>
    <row r="363">
      <c r="A363" s="19"/>
      <c r="B363" s="147"/>
    </row>
    <row r="364">
      <c r="A364" s="19"/>
      <c r="B364" s="147"/>
    </row>
    <row r="365">
      <c r="A365" s="19"/>
      <c r="B365" s="147"/>
    </row>
    <row r="366">
      <c r="A366" s="19"/>
      <c r="B366" s="147"/>
    </row>
    <row r="367">
      <c r="A367" s="19"/>
      <c r="B367" s="147"/>
    </row>
    <row r="368">
      <c r="A368" s="19"/>
      <c r="B368" s="147"/>
    </row>
    <row r="369">
      <c r="A369" s="19"/>
      <c r="B369" s="147"/>
    </row>
    <row r="370">
      <c r="A370" s="19"/>
      <c r="B370" s="147"/>
    </row>
    <row r="371">
      <c r="A371" s="19"/>
      <c r="B371" s="147"/>
    </row>
    <row r="372">
      <c r="A372" s="19"/>
      <c r="B372" s="147"/>
    </row>
    <row r="373">
      <c r="A373" s="19"/>
      <c r="B373" s="147"/>
    </row>
    <row r="374">
      <c r="A374" s="19"/>
      <c r="B374" s="147"/>
    </row>
    <row r="375">
      <c r="A375" s="19"/>
      <c r="B375" s="147"/>
    </row>
    <row r="376">
      <c r="A376" s="19"/>
      <c r="B376" s="147"/>
    </row>
    <row r="377">
      <c r="A377" s="19"/>
      <c r="B377" s="147"/>
    </row>
    <row r="378">
      <c r="A378" s="19"/>
      <c r="B378" s="147"/>
    </row>
    <row r="379">
      <c r="A379" s="19"/>
      <c r="B379" s="147"/>
    </row>
    <row r="380">
      <c r="A380" s="19"/>
      <c r="B380" s="147"/>
    </row>
    <row r="381">
      <c r="A381" s="19"/>
      <c r="B381" s="147"/>
    </row>
    <row r="382">
      <c r="A382" s="19"/>
      <c r="B382" s="147"/>
    </row>
    <row r="383">
      <c r="A383" s="19"/>
      <c r="B383" s="147"/>
    </row>
    <row r="384">
      <c r="A384" s="19"/>
      <c r="B384" s="147"/>
    </row>
    <row r="385">
      <c r="A385" s="19"/>
      <c r="B385" s="147"/>
    </row>
    <row r="386">
      <c r="A386" s="19"/>
      <c r="B386" s="147"/>
    </row>
    <row r="387">
      <c r="A387" s="19"/>
      <c r="B387" s="147"/>
    </row>
    <row r="388">
      <c r="A388" s="19"/>
      <c r="B388" s="147"/>
    </row>
    <row r="389">
      <c r="A389" s="19"/>
      <c r="B389" s="147"/>
    </row>
    <row r="390">
      <c r="A390" s="19"/>
      <c r="B390" s="147"/>
    </row>
    <row r="391">
      <c r="A391" s="19"/>
      <c r="B391" s="147"/>
    </row>
    <row r="392">
      <c r="A392" s="19"/>
      <c r="B392" s="147"/>
    </row>
    <row r="393">
      <c r="A393" s="19"/>
      <c r="B393" s="147"/>
    </row>
    <row r="394">
      <c r="A394" s="19"/>
      <c r="B394" s="147"/>
    </row>
    <row r="395">
      <c r="A395" s="19"/>
      <c r="B395" s="147"/>
    </row>
    <row r="396">
      <c r="A396" s="19"/>
      <c r="B396" s="147"/>
    </row>
    <row r="397">
      <c r="A397" s="19"/>
      <c r="B397" s="147"/>
    </row>
    <row r="398">
      <c r="A398" s="19"/>
      <c r="B398" s="147"/>
    </row>
    <row r="399">
      <c r="A399" s="19"/>
      <c r="B399" s="147"/>
    </row>
    <row r="400">
      <c r="A400" s="19"/>
      <c r="B400" s="147"/>
    </row>
    <row r="401">
      <c r="A401" s="19"/>
      <c r="B401" s="147"/>
    </row>
    <row r="402">
      <c r="A402" s="19"/>
      <c r="B402" s="147"/>
    </row>
    <row r="403">
      <c r="A403" s="19"/>
      <c r="B403" s="147"/>
    </row>
    <row r="404">
      <c r="A404" s="19"/>
      <c r="B404" s="147"/>
    </row>
    <row r="405">
      <c r="A405" s="19"/>
      <c r="B405" s="147"/>
    </row>
    <row r="406">
      <c r="A406" s="19"/>
      <c r="B406" s="147"/>
    </row>
    <row r="407">
      <c r="A407" s="19"/>
      <c r="B407" s="147"/>
    </row>
    <row r="408">
      <c r="A408" s="19"/>
      <c r="B408" s="147"/>
    </row>
    <row r="409">
      <c r="A409" s="19"/>
      <c r="B409" s="147"/>
    </row>
    <row r="410">
      <c r="A410" s="19"/>
      <c r="B410" s="147"/>
    </row>
    <row r="411">
      <c r="A411" s="19"/>
      <c r="B411" s="147"/>
    </row>
    <row r="412">
      <c r="A412" s="19"/>
      <c r="B412" s="147"/>
    </row>
    <row r="413">
      <c r="A413" s="19"/>
      <c r="B413" s="147"/>
    </row>
    <row r="414">
      <c r="A414" s="19"/>
      <c r="B414" s="147"/>
    </row>
    <row r="415">
      <c r="A415" s="19"/>
      <c r="B415" s="147"/>
    </row>
    <row r="416">
      <c r="A416" s="19"/>
      <c r="B416" s="147"/>
    </row>
    <row r="417">
      <c r="A417" s="19"/>
      <c r="B417" s="147"/>
    </row>
    <row r="418">
      <c r="A418" s="19"/>
      <c r="B418" s="147"/>
    </row>
    <row r="419">
      <c r="A419" s="19"/>
      <c r="B419" s="147"/>
    </row>
    <row r="420">
      <c r="A420" s="19"/>
      <c r="B420" s="147"/>
    </row>
    <row r="421">
      <c r="A421" s="19"/>
      <c r="B421" s="147"/>
    </row>
    <row r="422">
      <c r="A422" s="19"/>
      <c r="B422" s="147"/>
    </row>
    <row r="423">
      <c r="A423" s="19"/>
      <c r="B423" s="147"/>
    </row>
    <row r="424">
      <c r="A424" s="19"/>
      <c r="B424" s="147"/>
    </row>
    <row r="425">
      <c r="A425" s="19"/>
      <c r="B425" s="147"/>
    </row>
    <row r="426">
      <c r="A426" s="19"/>
      <c r="B426" s="147"/>
    </row>
    <row r="427">
      <c r="A427" s="19"/>
      <c r="B427" s="147"/>
    </row>
    <row r="428">
      <c r="A428" s="19"/>
      <c r="B428" s="147"/>
    </row>
    <row r="429">
      <c r="A429" s="19"/>
      <c r="B429" s="147"/>
    </row>
    <row r="430">
      <c r="A430" s="19"/>
      <c r="B430" s="147"/>
    </row>
    <row r="431">
      <c r="A431" s="19"/>
      <c r="B431" s="147"/>
    </row>
    <row r="432">
      <c r="A432" s="19"/>
      <c r="B432" s="147"/>
    </row>
    <row r="433">
      <c r="A433" s="19"/>
      <c r="B433" s="147"/>
    </row>
    <row r="434">
      <c r="A434" s="19"/>
      <c r="B434" s="147"/>
    </row>
    <row r="435">
      <c r="A435" s="19"/>
      <c r="B435" s="147"/>
    </row>
    <row r="436">
      <c r="A436" s="19"/>
      <c r="B436" s="147"/>
    </row>
    <row r="437">
      <c r="A437" s="19"/>
      <c r="B437" s="147"/>
    </row>
    <row r="438">
      <c r="A438" s="19"/>
      <c r="B438" s="147"/>
    </row>
    <row r="439">
      <c r="A439" s="19"/>
      <c r="B439" s="147"/>
    </row>
    <row r="440">
      <c r="A440" s="19"/>
      <c r="B440" s="147"/>
    </row>
    <row r="441">
      <c r="A441" s="19"/>
      <c r="B441" s="147"/>
    </row>
    <row r="442">
      <c r="A442" s="19"/>
      <c r="B442" s="147"/>
    </row>
    <row r="443">
      <c r="A443" s="19"/>
      <c r="B443" s="147"/>
    </row>
    <row r="444">
      <c r="A444" s="19"/>
      <c r="B444" s="147"/>
    </row>
    <row r="445">
      <c r="A445" s="19"/>
      <c r="B445" s="147"/>
    </row>
    <row r="446">
      <c r="A446" s="19"/>
      <c r="B446" s="147"/>
    </row>
    <row r="447">
      <c r="A447" s="19"/>
      <c r="B447" s="147"/>
    </row>
    <row r="448">
      <c r="A448" s="19"/>
      <c r="B448" s="147"/>
    </row>
    <row r="449">
      <c r="A449" s="19"/>
      <c r="B449" s="147"/>
    </row>
    <row r="450">
      <c r="A450" s="19"/>
      <c r="B450" s="147"/>
    </row>
    <row r="451">
      <c r="A451" s="19"/>
      <c r="B451" s="147"/>
    </row>
    <row r="452">
      <c r="A452" s="19"/>
      <c r="B452" s="147"/>
    </row>
    <row r="453">
      <c r="A453" s="19"/>
      <c r="B453" s="147"/>
    </row>
    <row r="454">
      <c r="A454" s="19"/>
      <c r="B454" s="147"/>
    </row>
    <row r="455">
      <c r="A455" s="19"/>
      <c r="B455" s="147"/>
    </row>
    <row r="456">
      <c r="A456" s="19"/>
      <c r="B456" s="147"/>
    </row>
    <row r="457">
      <c r="A457" s="19"/>
      <c r="B457" s="147"/>
    </row>
    <row r="458">
      <c r="A458" s="19"/>
      <c r="B458" s="147"/>
    </row>
    <row r="459">
      <c r="A459" s="19"/>
      <c r="B459" s="147"/>
    </row>
    <row r="460">
      <c r="A460" s="19"/>
      <c r="B460" s="147"/>
    </row>
    <row r="461">
      <c r="A461" s="19"/>
      <c r="B461" s="147"/>
    </row>
    <row r="462">
      <c r="A462" s="19"/>
      <c r="B462" s="147"/>
    </row>
    <row r="463">
      <c r="A463" s="19"/>
      <c r="B463" s="147"/>
    </row>
    <row r="464">
      <c r="A464" s="19"/>
      <c r="B464" s="147"/>
    </row>
    <row r="465">
      <c r="A465" s="19"/>
      <c r="B465" s="147"/>
    </row>
    <row r="466">
      <c r="A466" s="19"/>
      <c r="B466" s="147"/>
    </row>
    <row r="467">
      <c r="A467" s="19"/>
      <c r="B467" s="147"/>
    </row>
    <row r="468">
      <c r="A468" s="19"/>
      <c r="B468" s="147"/>
    </row>
    <row r="469">
      <c r="A469" s="19"/>
      <c r="B469" s="147"/>
    </row>
    <row r="470">
      <c r="A470" s="19"/>
      <c r="B470" s="147"/>
    </row>
    <row r="471">
      <c r="A471" s="19"/>
      <c r="B471" s="147"/>
    </row>
    <row r="472">
      <c r="A472" s="19"/>
      <c r="B472" s="147"/>
    </row>
    <row r="473">
      <c r="A473" s="19"/>
      <c r="B473" s="147"/>
    </row>
    <row r="474">
      <c r="A474" s="19"/>
      <c r="B474" s="147"/>
    </row>
    <row r="475">
      <c r="A475" s="19"/>
      <c r="B475" s="147"/>
    </row>
    <row r="476">
      <c r="A476" s="19"/>
      <c r="B476" s="147"/>
    </row>
    <row r="477">
      <c r="A477" s="19"/>
      <c r="B477" s="147"/>
    </row>
    <row r="478">
      <c r="A478" s="19"/>
      <c r="B478" s="147"/>
    </row>
    <row r="479">
      <c r="A479" s="19"/>
      <c r="B479" s="147"/>
    </row>
    <row r="480">
      <c r="A480" s="19"/>
      <c r="B480" s="147"/>
    </row>
    <row r="481">
      <c r="A481" s="19"/>
      <c r="B481" s="147"/>
    </row>
    <row r="482">
      <c r="A482" s="19"/>
      <c r="B482" s="147"/>
    </row>
    <row r="483">
      <c r="A483" s="19"/>
      <c r="B483" s="147"/>
    </row>
    <row r="484">
      <c r="A484" s="19"/>
      <c r="B484" s="147"/>
    </row>
    <row r="485">
      <c r="A485" s="19"/>
      <c r="B485" s="147"/>
    </row>
    <row r="486">
      <c r="A486" s="19"/>
      <c r="B486" s="147"/>
    </row>
    <row r="487">
      <c r="A487" s="19"/>
      <c r="B487" s="147"/>
    </row>
    <row r="488">
      <c r="A488" s="19"/>
      <c r="B488" s="147"/>
    </row>
    <row r="489">
      <c r="A489" s="19"/>
      <c r="B489" s="147"/>
    </row>
    <row r="490">
      <c r="A490" s="19"/>
      <c r="B490" s="147"/>
    </row>
    <row r="491">
      <c r="A491" s="19"/>
      <c r="B491" s="147"/>
    </row>
    <row r="492">
      <c r="A492" s="19"/>
      <c r="B492" s="147"/>
    </row>
    <row r="493">
      <c r="A493" s="19"/>
      <c r="B493" s="147"/>
    </row>
    <row r="494">
      <c r="A494" s="19"/>
      <c r="B494" s="147"/>
    </row>
    <row r="495">
      <c r="A495" s="19"/>
      <c r="B495" s="147"/>
    </row>
    <row r="496">
      <c r="A496" s="19"/>
      <c r="B496" s="147"/>
    </row>
    <row r="497">
      <c r="A497" s="19"/>
      <c r="B497" s="147"/>
    </row>
    <row r="498">
      <c r="A498" s="19"/>
      <c r="B498" s="147"/>
    </row>
    <row r="499">
      <c r="A499" s="19"/>
      <c r="B499" s="147"/>
    </row>
    <row r="500">
      <c r="A500" s="19"/>
      <c r="B500" s="147"/>
    </row>
    <row r="501">
      <c r="A501" s="19"/>
      <c r="B501" s="147"/>
    </row>
    <row r="502">
      <c r="A502" s="19"/>
      <c r="B502" s="147"/>
    </row>
    <row r="503">
      <c r="A503" s="19"/>
      <c r="B503" s="147"/>
    </row>
    <row r="504">
      <c r="A504" s="19"/>
      <c r="B504" s="147"/>
    </row>
    <row r="505">
      <c r="A505" s="19"/>
      <c r="B505" s="147"/>
    </row>
    <row r="506">
      <c r="A506" s="19"/>
      <c r="B506" s="147"/>
    </row>
    <row r="507">
      <c r="A507" s="19"/>
      <c r="B507" s="147"/>
    </row>
    <row r="508">
      <c r="A508" s="19"/>
      <c r="B508" s="147"/>
    </row>
    <row r="509">
      <c r="A509" s="19"/>
      <c r="B509" s="147"/>
    </row>
    <row r="510">
      <c r="A510" s="19"/>
      <c r="B510" s="147"/>
    </row>
    <row r="511">
      <c r="A511" s="19"/>
      <c r="B511" s="147"/>
    </row>
    <row r="512">
      <c r="A512" s="19"/>
      <c r="B512" s="147"/>
    </row>
    <row r="513">
      <c r="A513" s="19"/>
      <c r="B513" s="147"/>
    </row>
    <row r="514">
      <c r="A514" s="19"/>
      <c r="B514" s="147"/>
    </row>
    <row r="515">
      <c r="A515" s="19"/>
      <c r="B515" s="147"/>
    </row>
    <row r="516">
      <c r="A516" s="19"/>
      <c r="B516" s="147"/>
    </row>
    <row r="517">
      <c r="A517" s="19"/>
      <c r="B517" s="147"/>
    </row>
    <row r="518">
      <c r="A518" s="19"/>
      <c r="B518" s="147"/>
    </row>
    <row r="519">
      <c r="A519" s="19"/>
      <c r="B519" s="147"/>
    </row>
    <row r="520">
      <c r="A520" s="19"/>
      <c r="B520" s="147"/>
    </row>
    <row r="521">
      <c r="A521" s="19"/>
      <c r="B521" s="147"/>
    </row>
    <row r="522">
      <c r="A522" s="19"/>
      <c r="B522" s="147"/>
    </row>
    <row r="523">
      <c r="A523" s="19"/>
      <c r="B523" s="147"/>
    </row>
    <row r="524">
      <c r="A524" s="19"/>
      <c r="B524" s="147"/>
    </row>
    <row r="525">
      <c r="A525" s="19"/>
      <c r="B525" s="147"/>
    </row>
    <row r="526">
      <c r="A526" s="19"/>
      <c r="B526" s="147"/>
    </row>
    <row r="527">
      <c r="A527" s="19"/>
      <c r="B527" s="147"/>
    </row>
    <row r="528">
      <c r="A528" s="19"/>
      <c r="B528" s="147"/>
    </row>
    <row r="529">
      <c r="A529" s="19"/>
      <c r="B529" s="147"/>
    </row>
    <row r="530">
      <c r="A530" s="19"/>
      <c r="B530" s="147"/>
    </row>
    <row r="531">
      <c r="A531" s="19"/>
      <c r="B531" s="147"/>
    </row>
    <row r="532">
      <c r="A532" s="19"/>
      <c r="B532" s="147"/>
    </row>
    <row r="533">
      <c r="A533" s="19"/>
      <c r="B533" s="147"/>
    </row>
    <row r="534">
      <c r="A534" s="19"/>
      <c r="B534" s="147"/>
    </row>
    <row r="535">
      <c r="A535" s="19"/>
      <c r="B535" s="147"/>
    </row>
    <row r="536">
      <c r="A536" s="19"/>
      <c r="B536" s="147"/>
    </row>
    <row r="537">
      <c r="A537" s="19"/>
      <c r="B537" s="147"/>
    </row>
    <row r="538">
      <c r="A538" s="19"/>
      <c r="B538" s="147"/>
    </row>
    <row r="539">
      <c r="A539" s="19"/>
      <c r="B539" s="147"/>
    </row>
    <row r="540">
      <c r="A540" s="19"/>
      <c r="B540" s="147"/>
    </row>
    <row r="541">
      <c r="A541" s="19"/>
      <c r="B541" s="147"/>
    </row>
    <row r="542">
      <c r="A542" s="19"/>
      <c r="B542" s="147"/>
    </row>
    <row r="543">
      <c r="A543" s="19"/>
      <c r="B543" s="147"/>
    </row>
    <row r="544">
      <c r="A544" s="19"/>
      <c r="B544" s="147"/>
    </row>
    <row r="545">
      <c r="A545" s="19"/>
      <c r="B545" s="147"/>
    </row>
    <row r="546">
      <c r="A546" s="19"/>
      <c r="B546" s="147"/>
    </row>
    <row r="547">
      <c r="A547" s="19"/>
      <c r="B547" s="147"/>
    </row>
    <row r="548">
      <c r="A548" s="19"/>
      <c r="B548" s="147"/>
    </row>
    <row r="549">
      <c r="A549" s="19"/>
      <c r="B549" s="147"/>
    </row>
    <row r="550">
      <c r="A550" s="19"/>
      <c r="B550" s="147"/>
    </row>
    <row r="551">
      <c r="A551" s="19"/>
      <c r="B551" s="147"/>
    </row>
    <row r="552">
      <c r="A552" s="19"/>
      <c r="B552" s="147"/>
    </row>
    <row r="553">
      <c r="A553" s="19"/>
      <c r="B553" s="147"/>
    </row>
    <row r="554">
      <c r="A554" s="19"/>
      <c r="B554" s="147"/>
    </row>
    <row r="555">
      <c r="A555" s="19"/>
      <c r="B555" s="147"/>
    </row>
    <row r="556">
      <c r="A556" s="19"/>
      <c r="B556" s="147"/>
    </row>
    <row r="557">
      <c r="A557" s="19"/>
      <c r="B557" s="147"/>
    </row>
    <row r="558">
      <c r="A558" s="19"/>
      <c r="B558" s="147"/>
    </row>
    <row r="559">
      <c r="A559" s="19"/>
      <c r="B559" s="147"/>
    </row>
    <row r="560">
      <c r="A560" s="19"/>
      <c r="B560" s="147"/>
    </row>
    <row r="561">
      <c r="A561" s="19"/>
      <c r="B561" s="147"/>
    </row>
    <row r="562">
      <c r="A562" s="19"/>
      <c r="B562" s="147"/>
    </row>
    <row r="563">
      <c r="A563" s="19"/>
      <c r="B563" s="147"/>
    </row>
    <row r="564">
      <c r="A564" s="19"/>
      <c r="B564" s="147"/>
    </row>
    <row r="565">
      <c r="A565" s="19"/>
      <c r="B565" s="147"/>
    </row>
    <row r="566">
      <c r="A566" s="19"/>
      <c r="B566" s="147"/>
    </row>
    <row r="567">
      <c r="A567" s="19"/>
      <c r="B567" s="147"/>
    </row>
    <row r="568">
      <c r="A568" s="19"/>
      <c r="B568" s="147"/>
    </row>
    <row r="569">
      <c r="A569" s="19"/>
      <c r="B569" s="147"/>
    </row>
    <row r="570">
      <c r="A570" s="19"/>
      <c r="B570" s="147"/>
    </row>
    <row r="571">
      <c r="A571" s="19"/>
      <c r="B571" s="147"/>
    </row>
    <row r="572">
      <c r="A572" s="19"/>
      <c r="B572" s="147"/>
    </row>
    <row r="573">
      <c r="A573" s="19"/>
      <c r="B573" s="147"/>
    </row>
    <row r="574">
      <c r="A574" s="19"/>
      <c r="B574" s="147"/>
    </row>
    <row r="575">
      <c r="A575" s="19"/>
      <c r="B575" s="147"/>
    </row>
    <row r="576">
      <c r="A576" s="19"/>
      <c r="B576" s="147"/>
    </row>
    <row r="577">
      <c r="A577" s="19"/>
      <c r="B577" s="147"/>
    </row>
    <row r="578">
      <c r="A578" s="19"/>
      <c r="B578" s="147"/>
    </row>
    <row r="579">
      <c r="A579" s="19"/>
      <c r="B579" s="147"/>
    </row>
    <row r="580">
      <c r="A580" s="19"/>
      <c r="B580" s="147"/>
    </row>
    <row r="581">
      <c r="A581" s="19"/>
      <c r="B581" s="147"/>
    </row>
    <row r="582">
      <c r="A582" s="19"/>
      <c r="B582" s="147"/>
    </row>
    <row r="583">
      <c r="A583" s="19"/>
      <c r="B583" s="147"/>
    </row>
    <row r="584">
      <c r="A584" s="19"/>
      <c r="B584" s="147"/>
    </row>
    <row r="585">
      <c r="A585" s="19"/>
      <c r="B585" s="147"/>
    </row>
    <row r="586">
      <c r="A586" s="19"/>
      <c r="B586" s="147"/>
    </row>
    <row r="587">
      <c r="A587" s="19"/>
      <c r="B587" s="147"/>
    </row>
    <row r="588">
      <c r="A588" s="19"/>
      <c r="B588" s="147"/>
    </row>
    <row r="589">
      <c r="A589" s="19"/>
      <c r="B589" s="147"/>
    </row>
    <row r="590">
      <c r="A590" s="19"/>
      <c r="B590" s="147"/>
    </row>
    <row r="591">
      <c r="A591" s="19"/>
      <c r="B591" s="147"/>
    </row>
    <row r="592">
      <c r="A592" s="19"/>
      <c r="B592" s="147"/>
    </row>
    <row r="593">
      <c r="A593" s="19"/>
      <c r="B593" s="147"/>
    </row>
    <row r="594">
      <c r="A594" s="19"/>
      <c r="B594" s="147"/>
    </row>
    <row r="595">
      <c r="A595" s="19"/>
      <c r="B595" s="147"/>
    </row>
    <row r="596">
      <c r="A596" s="19"/>
      <c r="B596" s="147"/>
    </row>
    <row r="597">
      <c r="A597" s="19"/>
      <c r="B597" s="147"/>
    </row>
    <row r="598">
      <c r="A598" s="19"/>
      <c r="B598" s="147"/>
    </row>
    <row r="599">
      <c r="A599" s="19"/>
      <c r="B599" s="147"/>
    </row>
    <row r="600">
      <c r="A600" s="19"/>
      <c r="B600" s="147"/>
    </row>
    <row r="601">
      <c r="A601" s="19"/>
      <c r="B601" s="147"/>
    </row>
    <row r="602">
      <c r="A602" s="19"/>
      <c r="B602" s="147"/>
    </row>
    <row r="603">
      <c r="A603" s="19"/>
      <c r="B603" s="147"/>
    </row>
    <row r="604">
      <c r="A604" s="19"/>
      <c r="B604" s="147"/>
    </row>
    <row r="605">
      <c r="A605" s="19"/>
      <c r="B605" s="147"/>
    </row>
    <row r="606">
      <c r="A606" s="19"/>
      <c r="B606" s="147"/>
    </row>
    <row r="607">
      <c r="A607" s="19"/>
      <c r="B607" s="147"/>
    </row>
    <row r="608">
      <c r="A608" s="19"/>
      <c r="B608" s="147"/>
    </row>
    <row r="609">
      <c r="A609" s="19"/>
      <c r="B609" s="147"/>
    </row>
    <row r="610">
      <c r="A610" s="19"/>
      <c r="B610" s="147"/>
    </row>
    <row r="611">
      <c r="A611" s="19"/>
      <c r="B611" s="147"/>
    </row>
    <row r="612">
      <c r="A612" s="19"/>
      <c r="B612" s="147"/>
    </row>
    <row r="613">
      <c r="A613" s="19"/>
      <c r="B613" s="147"/>
    </row>
    <row r="614">
      <c r="A614" s="19"/>
      <c r="B614" s="147"/>
    </row>
    <row r="615">
      <c r="A615" s="19"/>
      <c r="B615" s="147"/>
    </row>
    <row r="616">
      <c r="A616" s="19"/>
      <c r="B616" s="147"/>
    </row>
    <row r="617">
      <c r="A617" s="19"/>
      <c r="B617" s="147"/>
    </row>
    <row r="618">
      <c r="A618" s="19"/>
      <c r="B618" s="147"/>
    </row>
    <row r="619">
      <c r="A619" s="19"/>
      <c r="B619" s="147"/>
    </row>
    <row r="620">
      <c r="A620" s="19"/>
      <c r="B620" s="147"/>
    </row>
    <row r="621">
      <c r="A621" s="19"/>
      <c r="B621" s="147"/>
    </row>
    <row r="622">
      <c r="A622" s="19"/>
      <c r="B622" s="147"/>
    </row>
    <row r="623">
      <c r="A623" s="19"/>
      <c r="B623" s="147"/>
    </row>
    <row r="624">
      <c r="A624" s="19"/>
      <c r="B624" s="147"/>
    </row>
    <row r="625">
      <c r="A625" s="19"/>
      <c r="B625" s="147"/>
    </row>
    <row r="626">
      <c r="A626" s="19"/>
      <c r="B626" s="147"/>
    </row>
    <row r="627">
      <c r="A627" s="19"/>
      <c r="B627" s="147"/>
    </row>
    <row r="628">
      <c r="A628" s="19"/>
      <c r="B628" s="147"/>
    </row>
    <row r="629">
      <c r="A629" s="19"/>
      <c r="B629" s="147"/>
    </row>
    <row r="630">
      <c r="A630" s="19"/>
      <c r="B630" s="147"/>
    </row>
    <row r="631">
      <c r="A631" s="19"/>
      <c r="B631" s="147"/>
    </row>
    <row r="632">
      <c r="A632" s="19"/>
      <c r="B632" s="147"/>
    </row>
    <row r="633">
      <c r="A633" s="19"/>
      <c r="B633" s="147"/>
    </row>
    <row r="634">
      <c r="A634" s="19"/>
      <c r="B634" s="147"/>
    </row>
    <row r="635">
      <c r="A635" s="19"/>
      <c r="B635" s="147"/>
    </row>
    <row r="636">
      <c r="A636" s="19"/>
      <c r="B636" s="147"/>
    </row>
    <row r="637">
      <c r="A637" s="19"/>
      <c r="B637" s="147"/>
    </row>
    <row r="638">
      <c r="A638" s="19"/>
      <c r="B638" s="147"/>
    </row>
    <row r="639">
      <c r="A639" s="19"/>
      <c r="B639" s="147"/>
    </row>
    <row r="640">
      <c r="A640" s="19"/>
      <c r="B640" s="147"/>
    </row>
    <row r="641">
      <c r="A641" s="19"/>
      <c r="B641" s="147"/>
    </row>
    <row r="642">
      <c r="A642" s="19"/>
      <c r="B642" s="147"/>
    </row>
    <row r="643">
      <c r="A643" s="19"/>
      <c r="B643" s="147"/>
    </row>
    <row r="644">
      <c r="A644" s="19"/>
      <c r="B644" s="147"/>
    </row>
    <row r="645">
      <c r="A645" s="19"/>
      <c r="B645" s="147"/>
    </row>
    <row r="646">
      <c r="A646" s="19"/>
      <c r="B646" s="147"/>
    </row>
    <row r="647">
      <c r="A647" s="19"/>
      <c r="B647" s="147"/>
    </row>
    <row r="648">
      <c r="A648" s="19"/>
      <c r="B648" s="147"/>
    </row>
    <row r="649">
      <c r="A649" s="19"/>
      <c r="B649" s="147"/>
    </row>
    <row r="650">
      <c r="A650" s="19"/>
      <c r="B650" s="147"/>
    </row>
    <row r="651">
      <c r="A651" s="19"/>
      <c r="B651" s="147"/>
    </row>
    <row r="652">
      <c r="A652" s="19"/>
      <c r="B652" s="147"/>
    </row>
    <row r="653">
      <c r="A653" s="19"/>
      <c r="B653" s="147"/>
    </row>
    <row r="654">
      <c r="A654" s="19"/>
      <c r="B654" s="147"/>
    </row>
    <row r="655">
      <c r="A655" s="19"/>
      <c r="B655" s="147"/>
    </row>
    <row r="656">
      <c r="A656" s="19"/>
      <c r="B656" s="147"/>
    </row>
    <row r="657">
      <c r="A657" s="19"/>
      <c r="B657" s="147"/>
    </row>
    <row r="658">
      <c r="A658" s="19"/>
      <c r="B658" s="147"/>
    </row>
    <row r="659">
      <c r="A659" s="19"/>
      <c r="B659" s="147"/>
    </row>
    <row r="660">
      <c r="A660" s="19"/>
      <c r="B660" s="147"/>
    </row>
    <row r="661">
      <c r="A661" s="19"/>
      <c r="B661" s="147"/>
    </row>
    <row r="662">
      <c r="A662" s="19"/>
      <c r="B662" s="147"/>
    </row>
    <row r="663">
      <c r="A663" s="19"/>
      <c r="B663" s="147"/>
    </row>
    <row r="664">
      <c r="A664" s="19"/>
      <c r="B664" s="147"/>
    </row>
    <row r="665">
      <c r="A665" s="19"/>
      <c r="B665" s="147"/>
    </row>
    <row r="666">
      <c r="A666" s="19"/>
      <c r="B666" s="147"/>
    </row>
    <row r="667">
      <c r="A667" s="19"/>
      <c r="B667" s="147"/>
    </row>
    <row r="668">
      <c r="A668" s="19"/>
      <c r="B668" s="147"/>
    </row>
    <row r="669">
      <c r="A669" s="19"/>
      <c r="B669" s="147"/>
    </row>
    <row r="670">
      <c r="A670" s="19"/>
      <c r="B670" s="147"/>
    </row>
    <row r="671">
      <c r="A671" s="19"/>
      <c r="B671" s="147"/>
    </row>
    <row r="672">
      <c r="A672" s="19"/>
      <c r="B672" s="147"/>
    </row>
    <row r="673">
      <c r="A673" s="19"/>
      <c r="B673" s="147"/>
    </row>
    <row r="674">
      <c r="A674" s="19"/>
      <c r="B674" s="147"/>
    </row>
    <row r="675">
      <c r="A675" s="19"/>
      <c r="B675" s="147"/>
    </row>
    <row r="676">
      <c r="A676" s="19"/>
      <c r="B676" s="147"/>
    </row>
    <row r="677">
      <c r="A677" s="19"/>
      <c r="B677" s="147"/>
    </row>
    <row r="678">
      <c r="A678" s="19"/>
      <c r="B678" s="147"/>
    </row>
    <row r="679">
      <c r="A679" s="19"/>
      <c r="B679" s="147"/>
    </row>
    <row r="680">
      <c r="A680" s="19"/>
      <c r="B680" s="147"/>
    </row>
    <row r="681">
      <c r="A681" s="19"/>
      <c r="B681" s="147"/>
    </row>
    <row r="682">
      <c r="A682" s="19"/>
      <c r="B682" s="147"/>
    </row>
    <row r="683">
      <c r="A683" s="19"/>
      <c r="B683" s="147"/>
    </row>
    <row r="684">
      <c r="A684" s="19"/>
      <c r="B684" s="147"/>
    </row>
    <row r="685">
      <c r="A685" s="19"/>
      <c r="B685" s="147"/>
    </row>
    <row r="686">
      <c r="A686" s="19"/>
      <c r="B686" s="147"/>
    </row>
    <row r="687">
      <c r="A687" s="19"/>
      <c r="B687" s="147"/>
    </row>
    <row r="688">
      <c r="A688" s="19"/>
      <c r="B688" s="147"/>
    </row>
    <row r="689">
      <c r="A689" s="19"/>
      <c r="B689" s="147"/>
    </row>
    <row r="690">
      <c r="A690" s="19"/>
      <c r="B690" s="147"/>
    </row>
    <row r="691">
      <c r="A691" s="19"/>
      <c r="B691" s="147"/>
    </row>
    <row r="692">
      <c r="A692" s="19"/>
      <c r="B692" s="147"/>
    </row>
    <row r="693">
      <c r="A693" s="19"/>
      <c r="B693" s="147"/>
    </row>
    <row r="694">
      <c r="A694" s="19"/>
      <c r="B694" s="147"/>
    </row>
    <row r="695">
      <c r="A695" s="19"/>
      <c r="B695" s="147"/>
    </row>
    <row r="696">
      <c r="A696" s="19"/>
      <c r="B696" s="147"/>
    </row>
    <row r="697">
      <c r="A697" s="19"/>
      <c r="B697" s="147"/>
    </row>
    <row r="698">
      <c r="A698" s="19"/>
      <c r="B698" s="147"/>
    </row>
    <row r="699">
      <c r="A699" s="19"/>
      <c r="B699" s="147"/>
    </row>
    <row r="700">
      <c r="A700" s="19"/>
      <c r="B700" s="147"/>
    </row>
    <row r="701">
      <c r="A701" s="19"/>
      <c r="B701" s="147"/>
    </row>
    <row r="702">
      <c r="A702" s="19"/>
      <c r="B702" s="147"/>
    </row>
    <row r="703">
      <c r="A703" s="19"/>
      <c r="B703" s="147"/>
    </row>
    <row r="704">
      <c r="A704" s="19"/>
      <c r="B704" s="147"/>
    </row>
    <row r="705">
      <c r="A705" s="19"/>
      <c r="B705" s="147"/>
    </row>
    <row r="706">
      <c r="A706" s="19"/>
      <c r="B706" s="147"/>
    </row>
    <row r="707">
      <c r="A707" s="19"/>
      <c r="B707" s="147"/>
    </row>
    <row r="708">
      <c r="A708" s="19"/>
      <c r="B708" s="147"/>
    </row>
    <row r="709">
      <c r="A709" s="19"/>
      <c r="B709" s="147"/>
    </row>
    <row r="710">
      <c r="A710" s="19"/>
      <c r="B710" s="147"/>
    </row>
    <row r="711">
      <c r="A711" s="19"/>
      <c r="B711" s="147"/>
    </row>
    <row r="712">
      <c r="A712" s="19"/>
      <c r="B712" s="147"/>
    </row>
    <row r="713">
      <c r="A713" s="19"/>
      <c r="B713" s="147"/>
    </row>
    <row r="714">
      <c r="A714" s="19"/>
      <c r="B714" s="147"/>
    </row>
    <row r="715">
      <c r="A715" s="19"/>
      <c r="B715" s="147"/>
    </row>
    <row r="716">
      <c r="A716" s="19"/>
      <c r="B716" s="147"/>
    </row>
    <row r="717">
      <c r="A717" s="19"/>
      <c r="B717" s="147"/>
    </row>
    <row r="718">
      <c r="A718" s="19"/>
      <c r="B718" s="147"/>
    </row>
    <row r="719">
      <c r="A719" s="19"/>
      <c r="B719" s="147"/>
    </row>
    <row r="720">
      <c r="A720" s="19"/>
      <c r="B720" s="147"/>
    </row>
    <row r="721">
      <c r="A721" s="19"/>
      <c r="B721" s="147"/>
    </row>
    <row r="722">
      <c r="A722" s="19"/>
      <c r="B722" s="147"/>
    </row>
    <row r="723">
      <c r="A723" s="19"/>
      <c r="B723" s="147"/>
    </row>
    <row r="724">
      <c r="A724" s="19"/>
      <c r="B724" s="147"/>
    </row>
    <row r="725">
      <c r="A725" s="19"/>
      <c r="B725" s="147"/>
    </row>
    <row r="726">
      <c r="A726" s="19"/>
      <c r="B726" s="147"/>
    </row>
    <row r="727">
      <c r="A727" s="19"/>
      <c r="B727" s="147"/>
    </row>
    <row r="728">
      <c r="A728" s="19"/>
      <c r="B728" s="147"/>
    </row>
    <row r="729">
      <c r="A729" s="19"/>
      <c r="B729" s="147"/>
    </row>
    <row r="730">
      <c r="A730" s="19"/>
      <c r="B730" s="147"/>
    </row>
    <row r="731">
      <c r="A731" s="19"/>
      <c r="B731" s="147"/>
    </row>
    <row r="732">
      <c r="A732" s="19"/>
      <c r="B732" s="147"/>
    </row>
    <row r="733">
      <c r="A733" s="19"/>
      <c r="B733" s="147"/>
    </row>
    <row r="734">
      <c r="A734" s="19"/>
      <c r="B734" s="147"/>
    </row>
    <row r="735">
      <c r="A735" s="19"/>
      <c r="B735" s="147"/>
    </row>
    <row r="736">
      <c r="A736" s="19"/>
      <c r="B736" s="147"/>
    </row>
    <row r="737">
      <c r="A737" s="19"/>
      <c r="B737" s="147"/>
    </row>
    <row r="738">
      <c r="A738" s="19"/>
      <c r="B738" s="147"/>
    </row>
    <row r="739">
      <c r="A739" s="19"/>
      <c r="B739" s="147"/>
    </row>
    <row r="740">
      <c r="A740" s="19"/>
      <c r="B740" s="147"/>
    </row>
    <row r="741">
      <c r="A741" s="19"/>
      <c r="B741" s="147"/>
    </row>
    <row r="742">
      <c r="A742" s="19"/>
      <c r="B742" s="147"/>
    </row>
    <row r="743">
      <c r="A743" s="19"/>
      <c r="B743" s="147"/>
    </row>
    <row r="744">
      <c r="A744" s="19"/>
      <c r="B744" s="147"/>
    </row>
    <row r="745">
      <c r="A745" s="19"/>
      <c r="B745" s="147"/>
    </row>
    <row r="746">
      <c r="A746" s="19"/>
      <c r="B746" s="147"/>
    </row>
    <row r="747">
      <c r="A747" s="19"/>
      <c r="B747" s="147"/>
    </row>
    <row r="748">
      <c r="A748" s="19"/>
      <c r="B748" s="147"/>
    </row>
    <row r="749">
      <c r="A749" s="19"/>
      <c r="B749" s="147"/>
    </row>
    <row r="750">
      <c r="A750" s="19"/>
      <c r="B750" s="147"/>
    </row>
    <row r="751">
      <c r="A751" s="19"/>
      <c r="B751" s="147"/>
    </row>
    <row r="752">
      <c r="A752" s="19"/>
      <c r="B752" s="147"/>
    </row>
    <row r="753">
      <c r="A753" s="19"/>
      <c r="B753" s="147"/>
    </row>
    <row r="754">
      <c r="A754" s="19"/>
      <c r="B754" s="147"/>
    </row>
    <row r="755">
      <c r="A755" s="19"/>
      <c r="B755" s="147"/>
    </row>
    <row r="756">
      <c r="A756" s="19"/>
      <c r="B756" s="147"/>
    </row>
    <row r="757">
      <c r="A757" s="19"/>
      <c r="B757" s="147"/>
    </row>
    <row r="758">
      <c r="A758" s="19"/>
      <c r="B758" s="147"/>
    </row>
    <row r="759">
      <c r="A759" s="19"/>
      <c r="B759" s="147"/>
    </row>
    <row r="760">
      <c r="A760" s="19"/>
      <c r="B760" s="147"/>
    </row>
    <row r="761">
      <c r="A761" s="19"/>
      <c r="B761" s="147"/>
    </row>
    <row r="762">
      <c r="A762" s="19"/>
      <c r="B762" s="147"/>
    </row>
    <row r="763">
      <c r="A763" s="19"/>
      <c r="B763" s="147"/>
    </row>
    <row r="764">
      <c r="A764" s="19"/>
      <c r="B764" s="147"/>
    </row>
    <row r="765">
      <c r="A765" s="19"/>
      <c r="B765" s="147"/>
    </row>
    <row r="766">
      <c r="A766" s="19"/>
      <c r="B766" s="147"/>
    </row>
    <row r="767">
      <c r="A767" s="19"/>
      <c r="B767" s="147"/>
    </row>
    <row r="768">
      <c r="A768" s="19"/>
      <c r="B768" s="147"/>
    </row>
    <row r="769">
      <c r="A769" s="19"/>
      <c r="B769" s="147"/>
    </row>
    <row r="770">
      <c r="A770" s="19"/>
      <c r="B770" s="147"/>
    </row>
    <row r="771">
      <c r="A771" s="19"/>
      <c r="B771" s="147"/>
    </row>
    <row r="772">
      <c r="A772" s="19"/>
      <c r="B772" s="147"/>
    </row>
    <row r="773">
      <c r="A773" s="19"/>
      <c r="B773" s="147"/>
    </row>
    <row r="774">
      <c r="A774" s="19"/>
      <c r="B774" s="147"/>
    </row>
    <row r="775">
      <c r="A775" s="19"/>
      <c r="B775" s="147"/>
    </row>
    <row r="776">
      <c r="A776" s="19"/>
      <c r="B776" s="147"/>
    </row>
    <row r="777">
      <c r="A777" s="19"/>
      <c r="B777" s="147"/>
    </row>
    <row r="778">
      <c r="A778" s="19"/>
      <c r="B778" s="147"/>
    </row>
    <row r="779">
      <c r="A779" s="19"/>
      <c r="B779" s="147"/>
    </row>
    <row r="780">
      <c r="A780" s="19"/>
      <c r="B780" s="147"/>
    </row>
    <row r="781">
      <c r="A781" s="19"/>
      <c r="B781" s="147"/>
    </row>
    <row r="782">
      <c r="A782" s="19"/>
      <c r="B782" s="147"/>
    </row>
    <row r="783">
      <c r="A783" s="19"/>
      <c r="B783" s="147"/>
    </row>
    <row r="784">
      <c r="A784" s="19"/>
      <c r="B784" s="147"/>
    </row>
    <row r="785">
      <c r="A785" s="19"/>
      <c r="B785" s="147"/>
    </row>
    <row r="786">
      <c r="A786" s="19"/>
      <c r="B786" s="147"/>
    </row>
    <row r="787">
      <c r="A787" s="19"/>
      <c r="B787" s="147"/>
    </row>
    <row r="788">
      <c r="A788" s="19"/>
      <c r="B788" s="147"/>
    </row>
    <row r="789">
      <c r="A789" s="19"/>
      <c r="B789" s="147"/>
    </row>
    <row r="790">
      <c r="A790" s="19"/>
      <c r="B790" s="147"/>
    </row>
    <row r="791">
      <c r="A791" s="19"/>
      <c r="B791" s="147"/>
    </row>
    <row r="792">
      <c r="A792" s="19"/>
      <c r="B792" s="147"/>
    </row>
    <row r="793">
      <c r="A793" s="19"/>
      <c r="B793" s="147"/>
    </row>
    <row r="794">
      <c r="A794" s="19"/>
      <c r="B794" s="147"/>
    </row>
    <row r="795">
      <c r="A795" s="19"/>
      <c r="B795" s="147"/>
    </row>
    <row r="796">
      <c r="A796" s="19"/>
      <c r="B796" s="147"/>
    </row>
    <row r="797">
      <c r="A797" s="19"/>
      <c r="B797" s="147"/>
    </row>
    <row r="798">
      <c r="A798" s="19"/>
      <c r="B798" s="147"/>
    </row>
    <row r="799">
      <c r="A799" s="19"/>
      <c r="B799" s="147"/>
    </row>
    <row r="800">
      <c r="A800" s="19"/>
      <c r="B800" s="147"/>
    </row>
    <row r="801">
      <c r="A801" s="19"/>
      <c r="B801" s="147"/>
    </row>
    <row r="802">
      <c r="A802" s="19"/>
      <c r="B802" s="147"/>
    </row>
    <row r="803">
      <c r="A803" s="19"/>
      <c r="B803" s="147"/>
    </row>
    <row r="804">
      <c r="A804" s="19"/>
      <c r="B804" s="147"/>
    </row>
    <row r="805">
      <c r="A805" s="19"/>
      <c r="B805" s="147"/>
    </row>
    <row r="806">
      <c r="A806" s="19"/>
      <c r="B806" s="147"/>
    </row>
    <row r="807">
      <c r="A807" s="19"/>
      <c r="B807" s="147"/>
    </row>
    <row r="808">
      <c r="A808" s="19"/>
      <c r="B808" s="147"/>
    </row>
    <row r="809">
      <c r="A809" s="19"/>
      <c r="B809" s="147"/>
    </row>
    <row r="810">
      <c r="A810" s="19"/>
      <c r="B810" s="147"/>
    </row>
    <row r="811">
      <c r="A811" s="19"/>
      <c r="B811" s="147"/>
    </row>
    <row r="812">
      <c r="A812" s="19"/>
      <c r="B812" s="147"/>
    </row>
    <row r="813">
      <c r="A813" s="19"/>
      <c r="B813" s="147"/>
    </row>
    <row r="814">
      <c r="A814" s="19"/>
      <c r="B814" s="147"/>
    </row>
    <row r="815">
      <c r="A815" s="19"/>
      <c r="B815" s="147"/>
    </row>
    <row r="816">
      <c r="A816" s="19"/>
      <c r="B816" s="147"/>
    </row>
    <row r="817">
      <c r="A817" s="19"/>
      <c r="B817" s="147"/>
    </row>
    <row r="818">
      <c r="A818" s="19"/>
      <c r="B818" s="147"/>
    </row>
    <row r="819">
      <c r="A819" s="19"/>
      <c r="B819" s="147"/>
    </row>
    <row r="820">
      <c r="A820" s="19"/>
      <c r="B820" s="147"/>
    </row>
    <row r="821">
      <c r="A821" s="19"/>
      <c r="B821" s="147"/>
    </row>
    <row r="822">
      <c r="A822" s="19"/>
      <c r="B822" s="147"/>
    </row>
    <row r="823">
      <c r="A823" s="19"/>
      <c r="B823" s="147"/>
    </row>
    <row r="824">
      <c r="A824" s="19"/>
      <c r="B824" s="147"/>
    </row>
    <row r="825">
      <c r="A825" s="19"/>
      <c r="B825" s="147"/>
    </row>
    <row r="826">
      <c r="A826" s="19"/>
      <c r="B826" s="147"/>
    </row>
    <row r="827">
      <c r="A827" s="19"/>
      <c r="B827" s="147"/>
    </row>
    <row r="828">
      <c r="A828" s="19"/>
      <c r="B828" s="147"/>
    </row>
    <row r="829">
      <c r="A829" s="19"/>
      <c r="B829" s="147"/>
    </row>
    <row r="830">
      <c r="A830" s="19"/>
      <c r="B830" s="147"/>
    </row>
    <row r="831">
      <c r="A831" s="19"/>
      <c r="B831" s="147"/>
    </row>
    <row r="832">
      <c r="A832" s="19"/>
      <c r="B832" s="147"/>
    </row>
    <row r="833">
      <c r="A833" s="19"/>
      <c r="B833" s="147"/>
    </row>
    <row r="834">
      <c r="A834" s="19"/>
      <c r="B834" s="147"/>
    </row>
    <row r="835">
      <c r="A835" s="19"/>
      <c r="B835" s="147"/>
    </row>
    <row r="836">
      <c r="A836" s="19"/>
      <c r="B836" s="147"/>
    </row>
    <row r="837">
      <c r="A837" s="19"/>
      <c r="B837" s="147"/>
    </row>
    <row r="838">
      <c r="A838" s="19"/>
      <c r="B838" s="147"/>
    </row>
    <row r="839">
      <c r="A839" s="19"/>
      <c r="B839" s="147"/>
    </row>
    <row r="840">
      <c r="A840" s="19"/>
      <c r="B840" s="147"/>
    </row>
    <row r="841">
      <c r="A841" s="19"/>
      <c r="B841" s="147"/>
    </row>
    <row r="842">
      <c r="A842" s="19"/>
      <c r="B842" s="147"/>
    </row>
    <row r="843">
      <c r="A843" s="19"/>
      <c r="B843" s="147"/>
    </row>
    <row r="844">
      <c r="A844" s="19"/>
      <c r="B844" s="147"/>
    </row>
    <row r="845">
      <c r="A845" s="19"/>
      <c r="B845" s="147"/>
    </row>
    <row r="846">
      <c r="A846" s="19"/>
      <c r="B846" s="147"/>
    </row>
    <row r="847">
      <c r="A847" s="19"/>
      <c r="B847" s="147"/>
    </row>
    <row r="848">
      <c r="A848" s="19"/>
      <c r="B848" s="147"/>
    </row>
    <row r="849">
      <c r="A849" s="19"/>
      <c r="B849" s="147"/>
    </row>
    <row r="850">
      <c r="A850" s="19"/>
      <c r="B850" s="147"/>
    </row>
    <row r="851">
      <c r="A851" s="19"/>
      <c r="B851" s="147"/>
    </row>
    <row r="852">
      <c r="A852" s="19"/>
      <c r="B852" s="147"/>
    </row>
    <row r="853">
      <c r="A853" s="19"/>
      <c r="B853" s="147"/>
    </row>
    <row r="854">
      <c r="A854" s="19"/>
      <c r="B854" s="147"/>
    </row>
    <row r="855">
      <c r="A855" s="19"/>
      <c r="B855" s="147"/>
    </row>
    <row r="856">
      <c r="A856" s="19"/>
      <c r="B856" s="147"/>
    </row>
    <row r="857">
      <c r="A857" s="19"/>
      <c r="B857" s="147"/>
    </row>
    <row r="858">
      <c r="A858" s="19"/>
      <c r="B858" s="147"/>
    </row>
    <row r="859">
      <c r="A859" s="19"/>
      <c r="B859" s="147"/>
    </row>
    <row r="860">
      <c r="A860" s="19"/>
      <c r="B860" s="147"/>
    </row>
    <row r="861">
      <c r="A861" s="19"/>
      <c r="B861" s="147"/>
    </row>
    <row r="862">
      <c r="A862" s="19"/>
      <c r="B862" s="147"/>
    </row>
    <row r="863">
      <c r="A863" s="19"/>
      <c r="B863" s="147"/>
    </row>
    <row r="864">
      <c r="A864" s="19"/>
      <c r="B864" s="147"/>
    </row>
    <row r="865">
      <c r="A865" s="19"/>
      <c r="B865" s="147"/>
    </row>
    <row r="866">
      <c r="A866" s="19"/>
      <c r="B866" s="147"/>
    </row>
    <row r="867">
      <c r="A867" s="19"/>
      <c r="B867" s="147"/>
    </row>
    <row r="868">
      <c r="A868" s="19"/>
      <c r="B868" s="147"/>
    </row>
    <row r="869">
      <c r="A869" s="19"/>
      <c r="B869" s="147"/>
    </row>
    <row r="870">
      <c r="A870" s="19"/>
      <c r="B870" s="147"/>
    </row>
    <row r="871">
      <c r="A871" s="19"/>
      <c r="B871" s="147"/>
    </row>
    <row r="872">
      <c r="A872" s="19"/>
      <c r="B872" s="147"/>
    </row>
    <row r="873">
      <c r="A873" s="19"/>
      <c r="B873" s="147"/>
    </row>
    <row r="874">
      <c r="A874" s="19"/>
      <c r="B874" s="147"/>
    </row>
    <row r="875">
      <c r="A875" s="19"/>
      <c r="B875" s="147"/>
    </row>
    <row r="876">
      <c r="A876" s="19"/>
      <c r="B876" s="147"/>
    </row>
    <row r="877">
      <c r="A877" s="19"/>
      <c r="B877" s="147"/>
    </row>
    <row r="878">
      <c r="A878" s="19"/>
      <c r="B878" s="147"/>
    </row>
    <row r="879">
      <c r="A879" s="19"/>
      <c r="B879" s="147"/>
    </row>
    <row r="880">
      <c r="A880" s="19"/>
      <c r="B880" s="147"/>
    </row>
    <row r="881">
      <c r="A881" s="19"/>
      <c r="B881" s="147"/>
    </row>
    <row r="882">
      <c r="A882" s="19"/>
      <c r="B882" s="147"/>
    </row>
    <row r="883">
      <c r="A883" s="19"/>
      <c r="B883" s="147"/>
    </row>
    <row r="884">
      <c r="A884" s="19"/>
      <c r="B884" s="147"/>
    </row>
    <row r="885">
      <c r="A885" s="19"/>
      <c r="B885" s="147"/>
    </row>
    <row r="886">
      <c r="A886" s="19"/>
      <c r="B886" s="147"/>
    </row>
    <row r="887">
      <c r="A887" s="19"/>
      <c r="B887" s="147"/>
    </row>
    <row r="888">
      <c r="A888" s="19"/>
      <c r="B888" s="147"/>
    </row>
    <row r="889">
      <c r="A889" s="19"/>
      <c r="B889" s="147"/>
    </row>
    <row r="890">
      <c r="A890" s="19"/>
      <c r="B890" s="147"/>
    </row>
    <row r="891">
      <c r="A891" s="19"/>
      <c r="B891" s="147"/>
    </row>
    <row r="892">
      <c r="A892" s="19"/>
      <c r="B892" s="147"/>
    </row>
    <row r="893">
      <c r="A893" s="19"/>
      <c r="B893" s="147"/>
    </row>
    <row r="894">
      <c r="A894" s="19"/>
      <c r="B894" s="147"/>
    </row>
    <row r="895">
      <c r="A895" s="19"/>
      <c r="B895" s="147"/>
    </row>
    <row r="896">
      <c r="A896" s="19"/>
      <c r="B896" s="147"/>
    </row>
    <row r="897">
      <c r="A897" s="19"/>
      <c r="B897" s="147"/>
    </row>
    <row r="898">
      <c r="A898" s="19"/>
      <c r="B898" s="147"/>
    </row>
    <row r="899">
      <c r="A899" s="19"/>
      <c r="B899" s="147"/>
    </row>
    <row r="900">
      <c r="A900" s="19"/>
      <c r="B900" s="147"/>
    </row>
    <row r="901">
      <c r="A901" s="19"/>
      <c r="B901" s="147"/>
    </row>
    <row r="902">
      <c r="A902" s="19"/>
      <c r="B902" s="147"/>
    </row>
    <row r="903">
      <c r="A903" s="19"/>
      <c r="B903" s="147"/>
    </row>
    <row r="904">
      <c r="A904" s="19"/>
      <c r="B904" s="147"/>
    </row>
    <row r="905">
      <c r="A905" s="19"/>
      <c r="B905" s="147"/>
    </row>
    <row r="906">
      <c r="A906" s="19"/>
      <c r="B906" s="147"/>
    </row>
    <row r="907">
      <c r="A907" s="19"/>
      <c r="B907" s="147"/>
    </row>
    <row r="908">
      <c r="A908" s="19"/>
      <c r="B908" s="147"/>
    </row>
    <row r="909">
      <c r="A909" s="19"/>
      <c r="B909" s="147"/>
    </row>
    <row r="910">
      <c r="A910" s="19"/>
      <c r="B910" s="147"/>
    </row>
    <row r="911">
      <c r="A911" s="19"/>
      <c r="B911" s="147"/>
    </row>
    <row r="912">
      <c r="A912" s="19"/>
      <c r="B912" s="147"/>
    </row>
    <row r="913">
      <c r="A913" s="19"/>
      <c r="B913" s="147"/>
    </row>
    <row r="914">
      <c r="A914" s="19"/>
      <c r="B914" s="147"/>
    </row>
    <row r="915">
      <c r="A915" s="19"/>
      <c r="B915" s="147"/>
    </row>
    <row r="916">
      <c r="A916" s="19"/>
      <c r="B916" s="147"/>
    </row>
    <row r="917">
      <c r="A917" s="19"/>
      <c r="B917" s="147"/>
    </row>
    <row r="918">
      <c r="A918" s="19"/>
      <c r="B918" s="147"/>
    </row>
    <row r="919">
      <c r="A919" s="19"/>
      <c r="B919" s="147"/>
    </row>
    <row r="920">
      <c r="A920" s="19"/>
      <c r="B920" s="147"/>
    </row>
    <row r="921">
      <c r="A921" s="19"/>
      <c r="B921" s="147"/>
    </row>
    <row r="922">
      <c r="A922" s="19"/>
      <c r="B922" s="147"/>
    </row>
    <row r="923">
      <c r="A923" s="19"/>
      <c r="B923" s="147"/>
    </row>
    <row r="924">
      <c r="A924" s="19"/>
      <c r="B924" s="147"/>
    </row>
    <row r="925">
      <c r="A925" s="19"/>
      <c r="B925" s="147"/>
    </row>
    <row r="926">
      <c r="A926" s="19"/>
      <c r="B926" s="147"/>
    </row>
    <row r="927">
      <c r="A927" s="19"/>
      <c r="B927" s="147"/>
    </row>
    <row r="928">
      <c r="A928" s="19"/>
      <c r="B928" s="147"/>
    </row>
    <row r="929">
      <c r="A929" s="19"/>
      <c r="B929" s="147"/>
    </row>
    <row r="930">
      <c r="A930" s="19"/>
      <c r="B930" s="147"/>
    </row>
    <row r="931">
      <c r="A931" s="19"/>
      <c r="B931" s="147"/>
    </row>
    <row r="932">
      <c r="A932" s="19"/>
      <c r="B932" s="147"/>
    </row>
    <row r="933">
      <c r="A933" s="19"/>
      <c r="B933" s="147"/>
    </row>
    <row r="934">
      <c r="A934" s="19"/>
      <c r="B934" s="147"/>
    </row>
    <row r="935">
      <c r="A935" s="19"/>
      <c r="B935" s="147"/>
    </row>
    <row r="936">
      <c r="A936" s="19"/>
      <c r="B936" s="147"/>
    </row>
    <row r="937">
      <c r="A937" s="19"/>
      <c r="B937" s="147"/>
    </row>
    <row r="938">
      <c r="A938" s="19"/>
      <c r="B938" s="147"/>
    </row>
    <row r="939">
      <c r="A939" s="19"/>
      <c r="B939" s="147"/>
    </row>
    <row r="940">
      <c r="A940" s="19"/>
      <c r="B940" s="147"/>
    </row>
    <row r="941">
      <c r="A941" s="19"/>
      <c r="B941" s="147"/>
    </row>
    <row r="942">
      <c r="A942" s="19"/>
      <c r="B942" s="147"/>
    </row>
    <row r="943">
      <c r="A943" s="19"/>
      <c r="B943" s="147"/>
    </row>
    <row r="944">
      <c r="A944" s="19"/>
      <c r="B944" s="147"/>
    </row>
    <row r="945">
      <c r="A945" s="19"/>
      <c r="B945" s="147"/>
    </row>
    <row r="946">
      <c r="A946" s="19"/>
      <c r="B946" s="147"/>
    </row>
    <row r="947">
      <c r="A947" s="19"/>
      <c r="B947" s="147"/>
    </row>
    <row r="948">
      <c r="A948" s="19"/>
      <c r="B948" s="147"/>
    </row>
    <row r="949">
      <c r="A949" s="19"/>
      <c r="B949" s="147"/>
    </row>
    <row r="950">
      <c r="A950" s="19"/>
      <c r="B950" s="147"/>
    </row>
    <row r="951">
      <c r="A951" s="19"/>
      <c r="B951" s="147"/>
    </row>
    <row r="952">
      <c r="A952" s="19"/>
      <c r="B952" s="147"/>
    </row>
    <row r="953">
      <c r="A953" s="19"/>
      <c r="B953" s="147"/>
    </row>
    <row r="954">
      <c r="A954" s="19"/>
      <c r="B954" s="147"/>
    </row>
    <row r="955">
      <c r="A955" s="19"/>
      <c r="B955" s="147"/>
    </row>
    <row r="956">
      <c r="A956" s="19"/>
      <c r="B956" s="147"/>
    </row>
    <row r="957">
      <c r="A957" s="19"/>
      <c r="B957" s="147"/>
    </row>
    <row r="958">
      <c r="A958" s="19"/>
      <c r="B958" s="147"/>
    </row>
    <row r="959">
      <c r="A959" s="19"/>
      <c r="B959" s="147"/>
    </row>
    <row r="960">
      <c r="A960" s="19"/>
      <c r="B960" s="147"/>
    </row>
    <row r="961">
      <c r="A961" s="19"/>
      <c r="B961" s="147"/>
    </row>
    <row r="962">
      <c r="A962" s="19"/>
      <c r="B962" s="147"/>
    </row>
    <row r="963">
      <c r="A963" s="19"/>
      <c r="B963" s="147"/>
    </row>
    <row r="964">
      <c r="A964" s="19"/>
      <c r="B964" s="147"/>
    </row>
    <row r="965">
      <c r="A965" s="19"/>
      <c r="B965" s="147"/>
    </row>
    <row r="966">
      <c r="A966" s="19"/>
      <c r="B966" s="147"/>
    </row>
    <row r="967">
      <c r="A967" s="19"/>
      <c r="B967" s="147"/>
    </row>
    <row r="968">
      <c r="A968" s="19"/>
      <c r="B968" s="147"/>
    </row>
    <row r="969">
      <c r="A969" s="19"/>
      <c r="B969" s="147"/>
    </row>
    <row r="970">
      <c r="A970" s="19"/>
      <c r="B970" s="147"/>
    </row>
    <row r="971">
      <c r="A971" s="19"/>
      <c r="B971" s="147"/>
    </row>
    <row r="972">
      <c r="A972" s="19"/>
      <c r="B972" s="147"/>
    </row>
    <row r="973">
      <c r="A973" s="19"/>
      <c r="B973" s="147"/>
    </row>
    <row r="974">
      <c r="A974" s="19"/>
      <c r="B974" s="147"/>
    </row>
    <row r="975">
      <c r="A975" s="19"/>
      <c r="B975" s="147"/>
    </row>
    <row r="976">
      <c r="A976" s="19"/>
      <c r="B976" s="147"/>
    </row>
    <row r="977">
      <c r="A977" s="19"/>
      <c r="B977" s="147"/>
    </row>
    <row r="978">
      <c r="A978" s="19"/>
      <c r="B978" s="147"/>
    </row>
    <row r="979">
      <c r="A979" s="19"/>
      <c r="B979" s="147"/>
    </row>
    <row r="980">
      <c r="A980" s="19"/>
      <c r="B980" s="147"/>
    </row>
    <row r="981">
      <c r="A981" s="19"/>
      <c r="B981" s="147"/>
    </row>
    <row r="982">
      <c r="A982" s="19"/>
      <c r="B982" s="147"/>
    </row>
    <row r="983">
      <c r="A983" s="19"/>
      <c r="B983" s="147"/>
    </row>
    <row r="984">
      <c r="A984" s="19"/>
      <c r="B984" s="147"/>
    </row>
    <row r="985">
      <c r="A985" s="19"/>
      <c r="B985" s="147"/>
    </row>
    <row r="986">
      <c r="A986" s="19"/>
      <c r="B986" s="147"/>
    </row>
    <row r="987">
      <c r="A987" s="19"/>
      <c r="B987" s="147"/>
    </row>
    <row r="988">
      <c r="A988" s="19"/>
      <c r="B988" s="147"/>
    </row>
    <row r="989">
      <c r="A989" s="19"/>
      <c r="B989" s="147"/>
    </row>
    <row r="990">
      <c r="A990" s="19"/>
      <c r="B990" s="147"/>
    </row>
    <row r="991">
      <c r="A991" s="19"/>
      <c r="B991" s="147"/>
    </row>
    <row r="992">
      <c r="A992" s="19"/>
      <c r="B992" s="147"/>
    </row>
    <row r="993">
      <c r="A993" s="19"/>
      <c r="B993" s="147"/>
    </row>
    <row r="994">
      <c r="A994" s="19"/>
      <c r="B994" s="147"/>
    </row>
    <row r="995">
      <c r="A995" s="19"/>
      <c r="B995" s="147"/>
    </row>
    <row r="996">
      <c r="A996" s="19"/>
      <c r="B996" s="147"/>
    </row>
    <row r="997">
      <c r="A997" s="19"/>
      <c r="B997" s="147"/>
    </row>
    <row r="998">
      <c r="A998" s="19"/>
      <c r="B998" s="147"/>
    </row>
    <row r="999">
      <c r="A999" s="19"/>
      <c r="B999" s="147"/>
    </row>
    <row r="1000">
      <c r="A1000" s="19"/>
      <c r="B1000" s="147"/>
    </row>
    <row r="1001">
      <c r="A1001" s="19"/>
      <c r="B1001" s="147"/>
    </row>
    <row r="1002">
      <c r="A1002" s="19"/>
      <c r="B1002" s="147"/>
    </row>
    <row r="1003">
      <c r="A1003" s="19"/>
      <c r="B1003" s="147"/>
    </row>
    <row r="1004">
      <c r="A1004" s="19"/>
      <c r="B1004" s="147"/>
    </row>
    <row r="1005">
      <c r="A1005" s="19"/>
      <c r="B1005" s="147"/>
    </row>
    <row r="1006">
      <c r="A1006" s="19"/>
      <c r="B1006" s="147"/>
    </row>
    <row r="1007">
      <c r="A1007" s="19"/>
      <c r="B1007" s="147"/>
    </row>
    <row r="1008">
      <c r="A1008" s="19"/>
      <c r="B1008" s="147"/>
    </row>
    <row r="1009">
      <c r="A1009" s="19"/>
      <c r="B1009" s="147"/>
    </row>
    <row r="1010">
      <c r="A1010" s="19"/>
      <c r="B1010" s="147"/>
    </row>
    <row r="1011">
      <c r="A1011" s="19"/>
      <c r="B1011" s="147"/>
    </row>
    <row r="1012">
      <c r="A1012" s="19"/>
      <c r="B1012" s="147"/>
    </row>
    <row r="1013">
      <c r="A1013" s="19"/>
      <c r="B1013" s="147"/>
    </row>
    <row r="1014">
      <c r="A1014" s="19"/>
      <c r="B1014" s="147"/>
    </row>
    <row r="1015">
      <c r="A1015" s="19"/>
      <c r="B1015" s="147"/>
    </row>
    <row r="1016">
      <c r="A1016" s="19"/>
      <c r="B1016" s="147"/>
    </row>
    <row r="1017">
      <c r="A1017" s="19"/>
      <c r="B1017" s="147"/>
    </row>
    <row r="1018">
      <c r="A1018" s="19"/>
      <c r="B1018" s="147"/>
    </row>
    <row r="1019">
      <c r="A1019" s="19"/>
      <c r="B1019" s="147"/>
    </row>
    <row r="1020">
      <c r="A1020" s="19"/>
      <c r="B1020" s="147"/>
    </row>
    <row r="1021">
      <c r="A1021" s="19"/>
      <c r="B1021" s="147"/>
    </row>
    <row r="1022">
      <c r="A1022" s="19"/>
      <c r="B1022" s="147"/>
    </row>
    <row r="1023">
      <c r="A1023" s="19"/>
      <c r="B1023" s="147"/>
    </row>
  </sheetData>
  <mergeCells count="2">
    <mergeCell ref="A2:D2"/>
    <mergeCell ref="A3:D3"/>
  </mergeCells>
  <hyperlinks>
    <hyperlink r:id="rId1" ref="A6"/>
    <hyperlink r:id="rId2" ref="B6"/>
    <hyperlink r:id="rId3" ref="A7"/>
    <hyperlink r:id="rId4" ref="B7"/>
    <hyperlink r:id="rId5" ref="A9"/>
    <hyperlink r:id="rId6" ref="B9"/>
    <hyperlink r:id="rId7" ref="C12"/>
    <hyperlink r:id="rId8" ref="C13"/>
    <hyperlink r:id="rId9" ref="C14"/>
    <hyperlink r:id="rId10" ref="C15"/>
    <hyperlink r:id="rId11" ref="C16"/>
    <hyperlink r:id="rId12" ref="C17"/>
    <hyperlink r:id="rId13" ref="C18"/>
    <hyperlink r:id="rId14" ref="C19"/>
    <hyperlink r:id="rId15" ref="C20"/>
    <hyperlink r:id="rId16" ref="C21"/>
    <hyperlink r:id="rId17" ref="C22"/>
    <hyperlink r:id="rId18" ref="A23"/>
    <hyperlink r:id="rId19" ref="C25"/>
    <hyperlink r:id="rId20" location="business" ref="C26"/>
    <hyperlink r:id="rId21" ref="C27"/>
    <hyperlink r:id="rId22" ref="C28"/>
    <hyperlink r:id="rId23" ref="C29"/>
    <hyperlink r:id="rId24" ref="C30"/>
    <hyperlink r:id="rId25" ref="C31"/>
    <hyperlink r:id="rId26" ref="C32"/>
    <hyperlink r:id="rId27" ref="B33"/>
    <hyperlink r:id="rId28" ref="C33"/>
    <hyperlink r:id="rId29" ref="C34"/>
    <hyperlink r:id="rId30" ref="C35"/>
    <hyperlink r:id="rId31" ref="C36"/>
  </hyperlinks>
  <drawing r:id="rId3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4.0" topLeftCell="A5" activePane="bottomLeft" state="frozen"/>
      <selection activeCell="B6" sqref="B6" pane="bottomLeft"/>
    </sheetView>
  </sheetViews>
  <sheetFormatPr customHeight="1" defaultColWidth="14.43" defaultRowHeight="15.75"/>
  <cols>
    <col customWidth="1" min="1" max="1" width="68.14"/>
    <col customWidth="1" min="2" max="2" width="77.29"/>
    <col customWidth="1" hidden="1" min="3" max="3" width="38.43"/>
    <col customWidth="1" min="4" max="4" width="18.43"/>
  </cols>
  <sheetData>
    <row r="1" ht="46.5" customHeight="1">
      <c r="A1" s="148"/>
      <c r="B1" s="149"/>
      <c r="C1" s="149"/>
      <c r="D1" s="149"/>
      <c r="E1" s="31"/>
      <c r="F1" s="31"/>
      <c r="G1" s="31"/>
      <c r="H1" s="31"/>
      <c r="I1" s="31"/>
      <c r="J1" s="31"/>
      <c r="K1" s="31"/>
      <c r="L1" s="31"/>
      <c r="M1" s="31"/>
      <c r="N1" s="31"/>
      <c r="O1" s="31"/>
      <c r="P1" s="31"/>
      <c r="Q1" s="31"/>
      <c r="R1" s="31"/>
      <c r="S1" s="31"/>
      <c r="T1" s="31"/>
      <c r="U1" s="31"/>
      <c r="V1" s="31"/>
      <c r="W1" s="31"/>
      <c r="X1" s="31"/>
      <c r="Y1" s="31"/>
      <c r="Z1" s="31"/>
    </row>
    <row r="2">
      <c r="A2" s="150" t="s">
        <v>182</v>
      </c>
      <c r="E2" s="31"/>
      <c r="F2" s="31"/>
      <c r="G2" s="31"/>
      <c r="H2" s="31"/>
      <c r="I2" s="31"/>
      <c r="J2" s="31"/>
      <c r="K2" s="31"/>
      <c r="L2" s="31"/>
      <c r="M2" s="31"/>
      <c r="N2" s="31"/>
      <c r="O2" s="31"/>
      <c r="P2" s="31"/>
      <c r="Q2" s="31"/>
      <c r="R2" s="31"/>
      <c r="S2" s="31"/>
      <c r="T2" s="31"/>
      <c r="U2" s="31"/>
      <c r="V2" s="31"/>
      <c r="W2" s="31"/>
      <c r="X2" s="31"/>
      <c r="Y2" s="31"/>
      <c r="Z2" s="31"/>
    </row>
    <row r="3">
      <c r="A3" s="151" t="s">
        <v>1</v>
      </c>
      <c r="E3" s="31"/>
      <c r="F3" s="31"/>
      <c r="G3" s="31"/>
      <c r="H3" s="31"/>
      <c r="I3" s="31"/>
      <c r="J3" s="31"/>
      <c r="K3" s="31"/>
      <c r="L3" s="31"/>
      <c r="M3" s="31"/>
      <c r="N3" s="31"/>
      <c r="O3" s="31"/>
      <c r="P3" s="31"/>
      <c r="Q3" s="31"/>
      <c r="R3" s="31"/>
      <c r="S3" s="31"/>
      <c r="T3" s="31"/>
      <c r="U3" s="31"/>
      <c r="V3" s="31"/>
      <c r="W3" s="31"/>
      <c r="X3" s="31"/>
      <c r="Y3" s="31"/>
      <c r="Z3" s="31"/>
    </row>
    <row r="4">
      <c r="A4" s="6" t="s">
        <v>183</v>
      </c>
      <c r="B4" s="6" t="s">
        <v>3</v>
      </c>
      <c r="C4" s="6" t="s">
        <v>184</v>
      </c>
      <c r="D4" s="6" t="s">
        <v>5</v>
      </c>
    </row>
    <row r="5">
      <c r="A5" s="87" t="str">
        <f>HYPERLINK("https://www.facebook.com/donate/1080011789032749/","Artist Relief Tree")</f>
        <v>Artist Relief Tree</v>
      </c>
      <c r="B5" s="55" t="s">
        <v>185</v>
      </c>
      <c r="C5" s="152" t="s">
        <v>39</v>
      </c>
      <c r="D5" s="57" t="s">
        <v>24</v>
      </c>
    </row>
    <row r="6">
      <c r="A6" s="45" t="str">
        <f>HYPERLINK("https://artisttrust.org/donate/","Artist Trust Relief Fund")</f>
        <v>Artist Trust Relief Fund</v>
      </c>
      <c r="B6" s="153" t="s">
        <v>186</v>
      </c>
      <c r="C6" s="154" t="s">
        <v>187</v>
      </c>
      <c r="D6" s="113" t="s">
        <v>83</v>
      </c>
    </row>
    <row r="7">
      <c r="A7" s="17" t="str">
        <f>HYPERLINK("https://cerfplus.org/","CERF + (Formerly the Craft Emergency Relief Fund)")</f>
        <v>CERF + (Formerly the Craft Emergency Relief Fund)</v>
      </c>
      <c r="B7" s="27" t="s">
        <v>188</v>
      </c>
      <c r="C7" s="155" t="s">
        <v>48</v>
      </c>
      <c r="D7" s="111" t="s">
        <v>24</v>
      </c>
    </row>
    <row r="8">
      <c r="A8" s="12" t="str">
        <f>HYPERLINK("https://www.cfsww.org/nonprofits/sw-washington-covid-response-fund/","Community Foundation SW Washington Community Response Fund")</f>
        <v>Community Foundation SW Washington Community Response Fund</v>
      </c>
      <c r="B8" s="61" t="s">
        <v>189</v>
      </c>
      <c r="C8" s="47"/>
      <c r="D8" s="113" t="s">
        <v>50</v>
      </c>
    </row>
    <row r="9">
      <c r="A9" s="17" t="str">
        <f>HYPERLINK("https://www.couchathonfilmextravaganza.org/donate","Couch-a-thon Film Extravaganza")</f>
        <v>Couch-a-thon Film Extravaganza</v>
      </c>
      <c r="B9" s="27" t="s">
        <v>190</v>
      </c>
      <c r="C9" s="39"/>
      <c r="D9" s="156" t="s">
        <v>121</v>
      </c>
      <c r="E9" s="42"/>
      <c r="F9" s="42"/>
      <c r="G9" s="42"/>
      <c r="H9" s="42"/>
      <c r="I9" s="42"/>
      <c r="J9" s="42"/>
      <c r="K9" s="42"/>
      <c r="L9" s="42"/>
      <c r="M9" s="42"/>
      <c r="N9" s="42"/>
      <c r="O9" s="42"/>
      <c r="P9" s="42"/>
      <c r="Q9" s="42"/>
      <c r="R9" s="42"/>
      <c r="S9" s="42"/>
      <c r="T9" s="42"/>
      <c r="U9" s="42"/>
      <c r="V9" s="42"/>
      <c r="W9" s="42"/>
      <c r="X9" s="42"/>
      <c r="Y9" s="42"/>
      <c r="Z9" s="42"/>
    </row>
    <row r="10">
      <c r="A10" s="157" t="str">
        <f>HYPERLINK("https://www.gofundme.com/f/emergency-funds-for-furloughed-siff-cinema-staff","Emergency Funds for Furloughed SIFF Cinema Staff")</f>
        <v>Emergency Funds for Furloughed SIFF Cinema Staff</v>
      </c>
      <c r="B10" s="23" t="s">
        <v>191</v>
      </c>
      <c r="C10" s="44" t="s">
        <v>192</v>
      </c>
      <c r="D10" s="113" t="s">
        <v>83</v>
      </c>
    </row>
    <row r="11">
      <c r="A11" s="43" t="str">
        <f>HYPERLINK("https://equalsound.org/project/corona-relief-fund/?fbclid=IwAR1dCijUCTcR7hKzK6lw1wEFygnu1tS44BCWPwsos2pX7FW7i8sdF143oZs","Equal Sound")</f>
        <v>Equal Sound</v>
      </c>
      <c r="B11" s="158" t="s">
        <v>193</v>
      </c>
      <c r="C11" s="44" t="s">
        <v>194</v>
      </c>
      <c r="D11" s="111" t="s">
        <v>24</v>
      </c>
    </row>
    <row r="12">
      <c r="A12" s="12" t="str">
        <f>HYPERLINK("https://wfse.org/foundation-working-families","Foundation for Working Families")</f>
        <v>Foundation for Working Families</v>
      </c>
      <c r="B12" s="46" t="s">
        <v>195</v>
      </c>
      <c r="C12" s="47"/>
      <c r="D12" s="113" t="s">
        <v>121</v>
      </c>
    </row>
    <row r="13">
      <c r="A13" s="17" t="str">
        <f>HYPERLINK("https://www.freelancersunion.org/resources/freelancers-relief-fund/?utm_source=Freelancers+Union+List&amp;utm_campaign=b5f1a22149-Freelancers-Relief-Fund-email-3-26-2020&amp;utm_medium=email&amp;utm_term=0_de7ca13e56-b5f1a22149-107155119&amp;mc_cid=b5f1a22149&amp;mc_eid=28bf"&amp;"49bbbb","Freelancers Union Relief Fund")</f>
        <v>Freelancers Union Relief Fund</v>
      </c>
      <c r="B13" s="27" t="s">
        <v>196</v>
      </c>
      <c r="C13" s="64"/>
      <c r="D13" s="111" t="s">
        <v>24</v>
      </c>
    </row>
    <row r="14">
      <c r="A14" s="12" t="str">
        <f>HYPERLINK("https://www.thecommunityfoundation.org/covid-19-donate-now","Greater Washington Community Foundation")</f>
        <v>Greater Washington Community Foundation</v>
      </c>
      <c r="B14" s="23" t="s">
        <v>197</v>
      </c>
      <c r="C14" s="47"/>
      <c r="D14" s="25" t="s">
        <v>121</v>
      </c>
    </row>
    <row r="15">
      <c r="A15" s="17" t="str">
        <f>HYPERLINK("https://innovia.org/covid19/","Innovia Foundation ")</f>
        <v>Innovia Foundation </v>
      </c>
      <c r="B15" s="114" t="s">
        <v>198</v>
      </c>
      <c r="C15" s="64"/>
      <c r="D15" s="22" t="s">
        <v>199</v>
      </c>
    </row>
    <row r="16">
      <c r="A16" s="12" t="str">
        <f>HYPERLINK("https://microloansforjournalists.org/","Microloans for Journalists")</f>
        <v>Microloans for Journalists</v>
      </c>
      <c r="B16" s="159" t="s">
        <v>200</v>
      </c>
      <c r="C16" s="160"/>
      <c r="D16" s="161" t="s">
        <v>24</v>
      </c>
      <c r="E16" s="42"/>
      <c r="F16" s="42"/>
      <c r="G16" s="42"/>
      <c r="H16" s="42"/>
      <c r="I16" s="42"/>
      <c r="J16" s="42"/>
      <c r="K16" s="42"/>
      <c r="L16" s="42"/>
      <c r="M16" s="42"/>
      <c r="N16" s="42"/>
      <c r="O16" s="42"/>
      <c r="P16" s="42"/>
      <c r="Q16" s="42"/>
      <c r="R16" s="42"/>
      <c r="S16" s="42"/>
      <c r="T16" s="42"/>
      <c r="U16" s="42"/>
      <c r="V16" s="42"/>
      <c r="W16" s="42"/>
      <c r="X16" s="42"/>
      <c r="Y16" s="42"/>
      <c r="Z16" s="42"/>
    </row>
    <row r="17">
      <c r="A17" s="17" t="str">
        <f>HYPERLINK("http://mopop.org/donate?utm_source=Newsletter&amp;utm_medium=email&amp;utm_content=MoPOP+Needs+You&amp;utm_campaign=MoPOP+Don+t+Stop+Fundraiser+-+Email+%233+%28GA+++Donors%29","MoPOP ")</f>
        <v>MoPOP </v>
      </c>
      <c r="B17" s="27" t="s">
        <v>201</v>
      </c>
      <c r="C17" s="64"/>
      <c r="D17" s="111" t="s">
        <v>83</v>
      </c>
    </row>
    <row r="18">
      <c r="A18" s="12" t="str">
        <f>HYPERLINK("https://mptf.com/help/","MPTF Covid-19 Relief Fund")</f>
        <v>MPTF Covid-19 Relief Fund</v>
      </c>
      <c r="B18" s="23" t="s">
        <v>202</v>
      </c>
      <c r="C18" s="64"/>
      <c r="D18" s="113" t="s">
        <v>24</v>
      </c>
    </row>
    <row r="19">
      <c r="A19" s="17" t="str">
        <f>HYPERLINK("https://oicf.us/","OICF Orcas Island Community Foundation Response Fund")</f>
        <v>OICF Orcas Island Community Foundation Response Fund</v>
      </c>
      <c r="B19" s="27" t="s">
        <v>203</v>
      </c>
      <c r="C19" s="64"/>
      <c r="D19" s="111" t="s">
        <v>204</v>
      </c>
    </row>
    <row r="20">
      <c r="A20" s="12" t="str">
        <f>HYPERLINK("https://www.gofundme.com/f/queer-writers-of-color-relief-fund?utm_source=customer&amp;utm_medium=copy_link-tip&amp;utm_campaign=p_cp+share-sheet","Queer Writers of Color Relief Fund")</f>
        <v>Queer Writers of Color Relief Fund</v>
      </c>
      <c r="B20" s="23" t="s">
        <v>205</v>
      </c>
      <c r="C20" s="24" t="s">
        <v>77</v>
      </c>
      <c r="D20" s="113" t="s">
        <v>24</v>
      </c>
    </row>
    <row r="21">
      <c r="A21" s="17" t="str">
        <f>HYPERLINK("https://www.gofundme.com/f/help-rainier-avenue-radio-fight-coronavirus","Rainier Radio Fights Coronavirus")</f>
        <v>Rainier Radio Fights Coronavirus</v>
      </c>
      <c r="B21" s="124" t="s">
        <v>206</v>
      </c>
      <c r="C21" s="44" t="s">
        <v>207</v>
      </c>
      <c r="D21" s="111" t="s">
        <v>83</v>
      </c>
    </row>
    <row r="22">
      <c r="A22" s="12" t="str">
        <f>HYPERLINK("https://sagaftra.foundation/assistance/disasterrelief/","SAG/AFTRA COVID-19 Relief Fund")</f>
        <v>SAG/AFTRA COVID-19 Relief Fund</v>
      </c>
      <c r="B22" s="162" t="s">
        <v>208</v>
      </c>
      <c r="C22" s="95" t="s">
        <v>80</v>
      </c>
      <c r="D22" s="163" t="s">
        <v>24</v>
      </c>
    </row>
    <row r="23">
      <c r="A23" s="17" t="str">
        <f>HYPERLINK("https://www.sowhidbey.com/","Saratoga Orchestra Musician Relief Fund")</f>
        <v>Saratoga Orchestra Musician Relief Fund</v>
      </c>
      <c r="B23" s="20" t="s">
        <v>209</v>
      </c>
      <c r="C23" s="155" t="s">
        <v>210</v>
      </c>
      <c r="D23" s="111" t="s">
        <v>211</v>
      </c>
    </row>
    <row r="24">
      <c r="A24" s="12" t="str">
        <f>HYPERLINK("https://www.gofundme.com/f/for-artists","Seattle Artist Relief Fund")</f>
        <v>Seattle Artist Relief Fund</v>
      </c>
      <c r="B24" s="23" t="s">
        <v>212</v>
      </c>
      <c r="C24" s="24" t="s">
        <v>82</v>
      </c>
      <c r="D24" s="113" t="s">
        <v>83</v>
      </c>
      <c r="E24" s="86" t="s">
        <v>213</v>
      </c>
    </row>
    <row r="25">
      <c r="A25" s="130" t="str">
        <f>HYPERLINK("https://www.seattlefoundation.org/communityimpact/civic-leadership/covid-19-response-fund","Seattle Foundation COVID-19 Response Fund")</f>
        <v>Seattle Foundation COVID-19 Response Fund</v>
      </c>
      <c r="B25" s="127" t="s">
        <v>214</v>
      </c>
      <c r="C25" s="164" t="s">
        <v>215</v>
      </c>
      <c r="D25" s="133" t="s">
        <v>83</v>
      </c>
    </row>
    <row r="26">
      <c r="A26" s="17" t="str">
        <f>HYPERLINK("https://www.siff.net/support/support-your-siff-community","Seattle International Film Festival (SIFF) Recovery Fund")</f>
        <v>Seattle International Film Festival (SIFF) Recovery Fund</v>
      </c>
      <c r="B26" s="27" t="s">
        <v>216</v>
      </c>
      <c r="C26" s="44" t="s">
        <v>217</v>
      </c>
      <c r="D26" s="111" t="s">
        <v>83</v>
      </c>
    </row>
    <row r="27">
      <c r="A27" s="165" t="s">
        <v>218</v>
      </c>
      <c r="B27" s="63" t="s">
        <v>219</v>
      </c>
      <c r="C27" s="154" t="s">
        <v>220</v>
      </c>
      <c r="D27" s="133" t="s">
        <v>83</v>
      </c>
    </row>
    <row r="28">
      <c r="A28" s="17" t="str">
        <f>HYPERLINK("https://www.cf-sc.org/","Snohomish County Community Response Fund")</f>
        <v>Snohomish County Community Response Fund</v>
      </c>
      <c r="B28" s="166" t="s">
        <v>221</v>
      </c>
      <c r="C28" s="39"/>
      <c r="D28" s="60" t="s">
        <v>222</v>
      </c>
      <c r="E28" s="42"/>
      <c r="F28" s="42"/>
      <c r="G28" s="42"/>
      <c r="H28" s="42"/>
      <c r="I28" s="42"/>
      <c r="J28" s="42"/>
      <c r="K28" s="42"/>
      <c r="L28" s="42"/>
      <c r="M28" s="42"/>
      <c r="N28" s="42"/>
      <c r="O28" s="42"/>
      <c r="P28" s="42"/>
      <c r="Q28" s="42"/>
      <c r="R28" s="42"/>
      <c r="S28" s="42"/>
      <c r="T28" s="42"/>
      <c r="U28" s="42"/>
      <c r="V28" s="42"/>
      <c r="W28" s="42"/>
      <c r="X28" s="42"/>
      <c r="Y28" s="42"/>
      <c r="Z28" s="42"/>
    </row>
    <row r="29">
      <c r="A29" s="12" t="str">
        <f>HYPERLINK("https://spokanearts.org/","Spokane Artist Relief Fund")</f>
        <v>Spokane Artist Relief Fund</v>
      </c>
      <c r="B29" s="159" t="s">
        <v>223</v>
      </c>
      <c r="C29" s="160"/>
      <c r="D29" s="161" t="s">
        <v>93</v>
      </c>
      <c r="E29" s="42"/>
      <c r="F29" s="42"/>
      <c r="G29" s="42"/>
      <c r="H29" s="42"/>
      <c r="I29" s="42"/>
      <c r="J29" s="42"/>
      <c r="K29" s="42"/>
      <c r="L29" s="42"/>
      <c r="M29" s="42"/>
      <c r="N29" s="42"/>
      <c r="O29" s="42"/>
      <c r="P29" s="42"/>
      <c r="Q29" s="42"/>
      <c r="R29" s="42"/>
      <c r="S29" s="42"/>
      <c r="T29" s="42"/>
      <c r="U29" s="42"/>
      <c r="V29" s="42"/>
      <c r="W29" s="42"/>
      <c r="X29" s="42"/>
      <c r="Y29" s="42"/>
      <c r="Z29" s="42"/>
    </row>
    <row r="30">
      <c r="A30" s="17" t="str">
        <f>HYPERLINK("https://covid19musicrelief.byspotify.com/en-us","Spotify COVID-19 Music Relief Project")</f>
        <v>Spotify COVID-19 Music Relief Project</v>
      </c>
      <c r="B30" s="167" t="s">
        <v>224</v>
      </c>
      <c r="C30" s="39"/>
      <c r="D30" s="156" t="s">
        <v>24</v>
      </c>
      <c r="E30" s="42"/>
      <c r="F30" s="42"/>
      <c r="G30" s="42"/>
      <c r="H30" s="42"/>
      <c r="I30" s="42"/>
      <c r="J30" s="42"/>
      <c r="K30" s="42"/>
      <c r="L30" s="42"/>
      <c r="M30" s="42"/>
      <c r="N30" s="42"/>
      <c r="O30" s="42"/>
      <c r="P30" s="42"/>
      <c r="Q30" s="42"/>
      <c r="R30" s="42"/>
      <c r="S30" s="42"/>
      <c r="T30" s="42"/>
      <c r="U30" s="42"/>
      <c r="V30" s="42"/>
      <c r="W30" s="42"/>
      <c r="X30" s="42"/>
      <c r="Y30" s="42"/>
      <c r="Z30" s="42"/>
    </row>
    <row r="31">
      <c r="A31" s="12" t="str">
        <f>HYPERLINK("https://sjcc.org/donate-to-the-j/make-a-donation/?utm_source=All+Subscribers&amp;utm_campaign=90ac1dd3a7-200325-arts-ideas-virtual&amp;utm_medium=email&amp;utm_term=0_6741713cf2-90ac1dd3a7-116425089","Stroum Jewish Community Center (SJCC)")</f>
        <v>Stroum Jewish Community Center (SJCC)</v>
      </c>
      <c r="B31" s="23" t="s">
        <v>225</v>
      </c>
      <c r="C31" s="47"/>
      <c r="D31" s="113" t="s">
        <v>83</v>
      </c>
    </row>
    <row r="32">
      <c r="A32" s="17" t="str">
        <f>HYPERLINK("https://www.sweetrelief.org/covid-19-fund.html","Sweet Relief Musicians Fund")</f>
        <v>Sweet Relief Musicians Fund</v>
      </c>
      <c r="B32" s="27" t="s">
        <v>226</v>
      </c>
      <c r="C32" s="44" t="s">
        <v>97</v>
      </c>
      <c r="D32" s="111" t="s">
        <v>24</v>
      </c>
    </row>
    <row r="33">
      <c r="A33" s="45" t="str">
        <f>HYPERLINK("https://www.theplatefund.com/","The Plate Fund")</f>
        <v>The Plate Fund</v>
      </c>
      <c r="B33" s="168" t="s">
        <v>227</v>
      </c>
      <c r="C33" s="47"/>
      <c r="D33" s="113" t="s">
        <v>121</v>
      </c>
    </row>
    <row r="34">
      <c r="A34" s="43" t="str">
        <f>HYPERLINK("https://www.thestranger.com/contribute","The Stranger")</f>
        <v>The Stranger</v>
      </c>
      <c r="B34" s="124" t="s">
        <v>228</v>
      </c>
      <c r="C34" s="160"/>
      <c r="D34" s="156" t="s">
        <v>83</v>
      </c>
      <c r="E34" s="42"/>
      <c r="F34" s="42"/>
      <c r="G34" s="42"/>
      <c r="H34" s="42"/>
      <c r="I34" s="42"/>
      <c r="J34" s="42"/>
      <c r="K34" s="42"/>
      <c r="L34" s="42"/>
      <c r="M34" s="42"/>
      <c r="N34" s="42"/>
      <c r="O34" s="42"/>
      <c r="P34" s="42"/>
      <c r="Q34" s="42"/>
      <c r="R34" s="42"/>
      <c r="S34" s="42"/>
      <c r="T34" s="42"/>
      <c r="U34" s="42"/>
      <c r="V34" s="42"/>
      <c r="W34" s="42"/>
      <c r="X34" s="42"/>
      <c r="Y34" s="42"/>
      <c r="Z34" s="42"/>
    </row>
    <row r="35">
      <c r="A35" s="45" t="str">
        <f>HYPERLINK("https://philanthropynw.org/wa-food-fund?mc_cid=1a7fe12353&amp;mc_eid=ff39e6cedd","WA Food Fund")</f>
        <v>WA Food Fund</v>
      </c>
      <c r="B35" s="29" t="s">
        <v>229</v>
      </c>
      <c r="C35" s="160"/>
      <c r="D35" s="161" t="s">
        <v>121</v>
      </c>
      <c r="E35" s="42"/>
      <c r="F35" s="42"/>
      <c r="G35" s="42"/>
      <c r="H35" s="42"/>
      <c r="I35" s="42"/>
      <c r="J35" s="42"/>
      <c r="K35" s="42"/>
      <c r="L35" s="42"/>
      <c r="M35" s="42"/>
      <c r="N35" s="42"/>
      <c r="O35" s="42"/>
      <c r="P35" s="42"/>
      <c r="Q35" s="42"/>
      <c r="R35" s="42"/>
      <c r="S35" s="42"/>
      <c r="T35" s="42"/>
      <c r="U35" s="42"/>
      <c r="V35" s="42"/>
      <c r="W35" s="42"/>
      <c r="X35" s="42"/>
      <c r="Y35" s="42"/>
      <c r="Z35" s="42"/>
    </row>
    <row r="36">
      <c r="A36" s="12" t="str">
        <f>HYPERLINK("https://www.who.int/emergencies/diseases/novel-coronavirus-2019/donate","World Health Organization (WHO) COVID-19 Solidarity Response Fund")</f>
        <v>World Health Organization (WHO) COVID-19 Solidarity Response Fund</v>
      </c>
      <c r="B36" s="169" t="s">
        <v>230</v>
      </c>
      <c r="C36" s="24" t="s">
        <v>231</v>
      </c>
      <c r="D36" s="113" t="s">
        <v>24</v>
      </c>
    </row>
    <row r="37">
      <c r="A37" s="43" t="str">
        <f>HYPERLINK("https://yvcf.iphiview.com/yvcf/MyYVCF/AccountInformation/tabid/495/dispatch/accountselection_id$19571_hash$a448441f678dc9fda4073630eef6d50d76964df5/Default.aspx","Yakima Valley Resilience and Response Fund")</f>
        <v>Yakima Valley Resilience and Response Fund</v>
      </c>
      <c r="B37" s="20" t="s">
        <v>232</v>
      </c>
      <c r="C37" s="146"/>
      <c r="D37" s="111" t="s">
        <v>233</v>
      </c>
    </row>
  </sheetData>
  <mergeCells count="2">
    <mergeCell ref="A2:D2"/>
    <mergeCell ref="A3:D3"/>
  </mergeCells>
  <hyperlinks>
    <hyperlink r:id="rId1" ref="C5"/>
    <hyperlink r:id="rId2" ref="C6"/>
    <hyperlink r:id="rId3" ref="C7"/>
    <hyperlink r:id="rId4" ref="C10"/>
    <hyperlink r:id="rId5" ref="C11"/>
    <hyperlink r:id="rId6" ref="C20"/>
    <hyperlink r:id="rId7" ref="C21"/>
    <hyperlink r:id="rId8" ref="C22"/>
    <hyperlink r:id="rId9" ref="C23"/>
    <hyperlink r:id="rId10" ref="C24"/>
    <hyperlink r:id="rId11" ref="C25"/>
    <hyperlink r:id="rId12" ref="C26"/>
    <hyperlink r:id="rId13" ref="A27"/>
    <hyperlink r:id="rId14" ref="C27"/>
    <hyperlink r:id="rId15" ref="C32"/>
    <hyperlink r:id="rId16" ref="C36"/>
  </hyperlinks>
  <drawing r:id="rId17"/>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4.0" topLeftCell="A5" activePane="bottomLeft" state="frozen"/>
      <selection activeCell="B6" sqref="B6" pane="bottomLeft"/>
    </sheetView>
  </sheetViews>
  <sheetFormatPr customHeight="1" defaultColWidth="14.43" defaultRowHeight="15.75"/>
  <cols>
    <col customWidth="1" min="1" max="1" width="73.71"/>
    <col customWidth="1" min="2" max="2" width="59.0"/>
    <col customWidth="1" hidden="1" min="3" max="3" width="50.57"/>
  </cols>
  <sheetData>
    <row r="1" ht="48.0" customHeight="1">
      <c r="A1" s="170"/>
      <c r="B1" s="149"/>
      <c r="C1" s="149"/>
      <c r="D1" s="149"/>
      <c r="E1" s="31"/>
      <c r="F1" s="31"/>
      <c r="G1" s="31"/>
      <c r="H1" s="31"/>
      <c r="I1" s="31"/>
      <c r="J1" s="31"/>
      <c r="K1" s="31"/>
      <c r="L1" s="31"/>
      <c r="M1" s="31"/>
      <c r="N1" s="31"/>
      <c r="O1" s="31"/>
      <c r="P1" s="31"/>
      <c r="Q1" s="31"/>
      <c r="R1" s="31"/>
      <c r="S1" s="31"/>
      <c r="T1" s="31"/>
      <c r="U1" s="31"/>
      <c r="V1" s="31"/>
      <c r="W1" s="31"/>
      <c r="X1" s="31"/>
      <c r="Y1" s="31"/>
      <c r="Z1" s="31"/>
    </row>
    <row r="2">
      <c r="A2" s="4" t="s">
        <v>234</v>
      </c>
      <c r="E2" s="31"/>
      <c r="F2" s="31"/>
      <c r="G2" s="31"/>
      <c r="H2" s="31"/>
      <c r="I2" s="31"/>
      <c r="J2" s="31"/>
      <c r="K2" s="31"/>
      <c r="L2" s="31"/>
      <c r="M2" s="31"/>
      <c r="N2" s="31"/>
      <c r="O2" s="31"/>
      <c r="P2" s="31"/>
      <c r="Q2" s="31"/>
      <c r="R2" s="31"/>
      <c r="S2" s="31"/>
      <c r="T2" s="31"/>
      <c r="U2" s="31"/>
      <c r="V2" s="31"/>
      <c r="W2" s="31"/>
      <c r="X2" s="31"/>
      <c r="Y2" s="31"/>
      <c r="Z2" s="31"/>
    </row>
    <row r="3">
      <c r="A3" s="171" t="s">
        <v>1</v>
      </c>
      <c r="E3" s="31"/>
      <c r="F3" s="31"/>
      <c r="G3" s="31"/>
      <c r="H3" s="31"/>
      <c r="I3" s="31"/>
      <c r="J3" s="31"/>
      <c r="K3" s="31"/>
      <c r="L3" s="31"/>
      <c r="M3" s="31"/>
      <c r="N3" s="31"/>
      <c r="O3" s="31"/>
      <c r="P3" s="31"/>
      <c r="Q3" s="31"/>
      <c r="R3" s="31"/>
      <c r="S3" s="31"/>
      <c r="T3" s="31"/>
      <c r="U3" s="31"/>
      <c r="V3" s="31"/>
      <c r="W3" s="31"/>
      <c r="X3" s="31"/>
      <c r="Y3" s="31"/>
      <c r="Z3" s="31"/>
    </row>
    <row r="4">
      <c r="A4" s="6" t="s">
        <v>183</v>
      </c>
      <c r="B4" s="6" t="s">
        <v>3</v>
      </c>
      <c r="C4" s="6" t="s">
        <v>235</v>
      </c>
      <c r="D4" s="6" t="s">
        <v>236</v>
      </c>
    </row>
    <row r="5">
      <c r="A5" s="17" t="s">
        <v>237</v>
      </c>
      <c r="B5" s="27" t="s">
        <v>238</v>
      </c>
      <c r="C5" s="64"/>
      <c r="D5" s="111" t="s">
        <v>20</v>
      </c>
    </row>
    <row r="6">
      <c r="A6" s="12" t="str">
        <f>HYPERLINK("https://www.surveygizmo.com/s3/5532991/6539d78e3593","Americans for the Arts Covid-19 Impact Survey for Artists and Creative Workers ")</f>
        <v>Americans for the Arts Covid-19 Impact Survey for Artists and Creative Workers </v>
      </c>
      <c r="B6" s="46" t="s">
        <v>239</v>
      </c>
      <c r="C6" s="64"/>
      <c r="D6" s="113" t="s">
        <v>24</v>
      </c>
    </row>
    <row r="7">
      <c r="A7" s="17" t="str">
        <f>HYPERLINK("https://surveys.americansforthearts.org/s3/CoronavirusImpactSurvey","Americans for the Arts Economic Impact Survey")</f>
        <v>Americans for the Arts Economic Impact Survey</v>
      </c>
      <c r="B7" s="27" t="s">
        <v>240</v>
      </c>
      <c r="C7" s="44" t="s">
        <v>241</v>
      </c>
      <c r="D7" s="111" t="s">
        <v>24</v>
      </c>
    </row>
    <row r="8">
      <c r="A8" s="130" t="str">
        <f>HYPERLINK("https://www.surveymonkey.com/survey-closed/?sm=GttOkIuEgUaQFxhv2Jd_2FgR9u5Z1qhjBrbLiHyaqNe3qsxOi3pC25_2FZa4uMwBm0QhCCsiDrM_2BsdOMgbA0nRQN7axKRdGH8sb44MqNpYuri9o_3D","Artist Trust: Survey for Artists")</f>
        <v>Artist Trust: Survey for Artists</v>
      </c>
      <c r="B8" s="127" t="s">
        <v>242</v>
      </c>
      <c r="C8" s="172" t="s">
        <v>243</v>
      </c>
      <c r="D8" s="133" t="s">
        <v>20</v>
      </c>
    </row>
    <row r="9">
      <c r="A9" s="173" t="str">
        <f>HYPERLINK("https://www.greater-seattle.com/en/economic-impact-survey/?utm_medium=email&amp;utm_source=govdelivery","Greater Seattle Partners ")</f>
        <v>Greater Seattle Partners </v>
      </c>
      <c r="B9" s="127" t="s">
        <v>244</v>
      </c>
      <c r="C9" s="164" t="s">
        <v>245</v>
      </c>
      <c r="D9" s="133" t="s">
        <v>83</v>
      </c>
      <c r="E9" s="29"/>
    </row>
    <row r="10">
      <c r="A10" s="17" t="str">
        <f>HYPERLINK("https://docs.google.com/forms/d/e/1FAIpQLScgXDBeUhJrRiKA2UUXyz4RwSTnA3POVjU3_Xlyax6-QoaMfg/viewform","Independent Artist COVID-19 Impact Documentation (SIASE)")</f>
        <v>Independent Artist COVID-19 Impact Documentation (SIASE)</v>
      </c>
      <c r="B10" s="27" t="s">
        <v>246</v>
      </c>
      <c r="C10" s="44" t="s">
        <v>247</v>
      </c>
      <c r="D10" s="111" t="s">
        <v>83</v>
      </c>
    </row>
    <row r="11">
      <c r="A11" s="173" t="str">
        <f>HYPERLINK("https://covidresponse.questionpro.com/","Innovia Foundation COVID-19 Impact Survey")</f>
        <v>Innovia Foundation COVID-19 Impact Survey</v>
      </c>
      <c r="B11" s="63" t="s">
        <v>248</v>
      </c>
      <c r="C11" s="160"/>
      <c r="D11" s="174" t="s">
        <v>249</v>
      </c>
      <c r="E11" s="42"/>
      <c r="F11" s="42"/>
      <c r="G11" s="42"/>
      <c r="H11" s="42"/>
      <c r="I11" s="42"/>
      <c r="J11" s="42"/>
      <c r="K11" s="42"/>
      <c r="L11" s="42"/>
      <c r="M11" s="42"/>
      <c r="N11" s="42"/>
      <c r="O11" s="42"/>
      <c r="P11" s="42"/>
      <c r="Q11" s="42"/>
      <c r="R11" s="42"/>
      <c r="S11" s="42"/>
      <c r="T11" s="42"/>
      <c r="U11" s="42"/>
      <c r="V11" s="42"/>
      <c r="W11" s="42"/>
      <c r="X11" s="42"/>
      <c r="Y11" s="42"/>
      <c r="Z11" s="42"/>
    </row>
    <row r="12">
      <c r="A12" s="43" t="str">
        <f>HYPERLINK("https://actionnetwork.org/letters/tell-congress-to-include-displaced-workers-in-relief-package?source=facebook&amp;","International Alliance of Theatrical Stage Employees (IATSE)")</f>
        <v>International Alliance of Theatrical Stage Employees (IATSE)</v>
      </c>
      <c r="B12" s="175" t="s">
        <v>250</v>
      </c>
      <c r="C12" s="44" t="s">
        <v>251</v>
      </c>
      <c r="D12" s="111" t="s">
        <v>24</v>
      </c>
    </row>
    <row r="13">
      <c r="A13" s="45" t="str">
        <f>HYPERLINK("http://survey.constantcontact.com/survey/a07egylzq33k7kz30y5/a014jk7xsbrqc/questions","OneRedmond")</f>
        <v>OneRedmond</v>
      </c>
      <c r="B13" s="63" t="s">
        <v>252</v>
      </c>
      <c r="C13" s="24" t="s">
        <v>253</v>
      </c>
      <c r="D13" s="113" t="s">
        <v>75</v>
      </c>
    </row>
    <row r="14">
      <c r="A14" s="17" t="str">
        <f>HYPERLINK("https://www.councilofnonprofits.org/tell-us-your-experience-the-getting-loan-through-the-paycheck-protection-program","Share Your Experience Applying for a Loan through Payment Protection Plan ")</f>
        <v>Share Your Experience Applying for a Loan through Payment Protection Plan </v>
      </c>
      <c r="B14" s="176" t="s">
        <v>254</v>
      </c>
      <c r="C14" s="85"/>
      <c r="D14" s="111" t="s">
        <v>24</v>
      </c>
    </row>
    <row r="15">
      <c r="A15" s="12" t="str">
        <f>HYPERLINK("https://www.tfaforms.com/4811085","Shunpike Covid-19 Survey")</f>
        <v>Shunpike Covid-19 Survey</v>
      </c>
      <c r="B15" s="23" t="s">
        <v>255</v>
      </c>
      <c r="C15" s="163"/>
      <c r="D15" s="113" t="s">
        <v>20</v>
      </c>
    </row>
    <row r="16">
      <c r="A16" s="17" t="str">
        <f>HYPERLINK("https://www.surveymonkey.com/r/6ZCXSG7","Washington Filmworks: Survey for Film Workers")</f>
        <v>Washington Filmworks: Survey for Film Workers</v>
      </c>
      <c r="B16" s="177" t="s">
        <v>256</v>
      </c>
      <c r="C16" s="178" t="s">
        <v>257</v>
      </c>
      <c r="D16" s="111" t="s">
        <v>20</v>
      </c>
    </row>
    <row r="17">
      <c r="A17" s="12" t="str">
        <f>HYPERLINK("https://www.surveymonkey.com/r/2RZX7PJ","Washington Filmworks: Survey for Production Companies and Production Resource Companies")</f>
        <v>Washington Filmworks: Survey for Production Companies and Production Resource Companies</v>
      </c>
      <c r="B17" s="169" t="s">
        <v>258</v>
      </c>
      <c r="C17" s="154" t="s">
        <v>259</v>
      </c>
      <c r="D17" s="113" t="s">
        <v>20</v>
      </c>
    </row>
    <row r="18">
      <c r="A18" s="101"/>
      <c r="B18" s="179"/>
      <c r="C18" s="180"/>
      <c r="D18" s="133"/>
    </row>
  </sheetData>
  <mergeCells count="2">
    <mergeCell ref="A2:D2"/>
    <mergeCell ref="A3:D3"/>
  </mergeCells>
  <hyperlinks>
    <hyperlink r:id="rId1" ref="A5"/>
    <hyperlink r:id="rId2" ref="C7"/>
    <hyperlink r:id="rId3" ref="C8"/>
    <hyperlink r:id="rId4" ref="C9"/>
    <hyperlink r:id="rId5" ref="C10"/>
    <hyperlink r:id="rId6" ref="C12"/>
    <hyperlink r:id="rId7" ref="C13"/>
    <hyperlink r:id="rId8" ref="C16"/>
    <hyperlink r:id="rId9" ref="C17"/>
  </hyperlinks>
  <drawing r:id="rId10"/>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4.0" topLeftCell="A5" activePane="bottomLeft" state="frozen"/>
      <selection activeCell="B6" sqref="B6" pane="bottomLeft"/>
    </sheetView>
  </sheetViews>
  <sheetFormatPr customHeight="1" defaultColWidth="14.43" defaultRowHeight="15.75"/>
  <cols>
    <col customWidth="1" min="1" max="1" width="79.0"/>
    <col customWidth="1" min="2" max="2" width="88.57"/>
    <col customWidth="1" hidden="1" min="3" max="3" width="49.86"/>
  </cols>
  <sheetData>
    <row r="1" ht="48.75" customHeight="1">
      <c r="A1" s="170"/>
      <c r="B1" s="149"/>
      <c r="C1" s="149"/>
      <c r="D1" s="181"/>
      <c r="E1" s="31"/>
      <c r="F1" s="31"/>
      <c r="G1" s="31"/>
      <c r="H1" s="31"/>
      <c r="I1" s="31"/>
      <c r="J1" s="31"/>
      <c r="K1" s="31"/>
      <c r="L1" s="31"/>
      <c r="M1" s="31"/>
      <c r="N1" s="31"/>
      <c r="O1" s="31"/>
      <c r="P1" s="31"/>
      <c r="Q1" s="31"/>
      <c r="R1" s="31"/>
      <c r="S1" s="31"/>
      <c r="T1" s="31"/>
      <c r="U1" s="31"/>
      <c r="V1" s="31"/>
      <c r="W1" s="31"/>
      <c r="X1" s="31"/>
      <c r="Y1" s="31"/>
      <c r="Z1" s="31"/>
    </row>
    <row r="2">
      <c r="A2" s="4" t="s">
        <v>260</v>
      </c>
      <c r="E2" s="31"/>
      <c r="F2" s="31"/>
      <c r="G2" s="31"/>
      <c r="H2" s="31"/>
      <c r="I2" s="31"/>
      <c r="J2" s="31"/>
      <c r="K2" s="31"/>
      <c r="L2" s="31"/>
      <c r="M2" s="31"/>
      <c r="N2" s="31"/>
      <c r="O2" s="31"/>
      <c r="P2" s="31"/>
      <c r="Q2" s="31"/>
      <c r="R2" s="31"/>
      <c r="S2" s="31"/>
      <c r="T2" s="31"/>
      <c r="U2" s="31"/>
      <c r="V2" s="31"/>
      <c r="W2" s="31"/>
      <c r="X2" s="31"/>
      <c r="Y2" s="31"/>
      <c r="Z2" s="31"/>
    </row>
    <row r="3">
      <c r="A3" s="151" t="s">
        <v>1</v>
      </c>
      <c r="E3" s="31"/>
      <c r="F3" s="31"/>
      <c r="G3" s="31"/>
      <c r="H3" s="31"/>
      <c r="I3" s="31"/>
      <c r="J3" s="31"/>
      <c r="K3" s="31"/>
      <c r="L3" s="31"/>
      <c r="M3" s="31"/>
      <c r="N3" s="31"/>
      <c r="O3" s="31"/>
      <c r="P3" s="31"/>
      <c r="Q3" s="31"/>
      <c r="R3" s="31"/>
      <c r="S3" s="31"/>
      <c r="T3" s="31"/>
      <c r="U3" s="31"/>
      <c r="V3" s="31"/>
      <c r="W3" s="31"/>
      <c r="X3" s="31"/>
      <c r="Y3" s="31"/>
      <c r="Z3" s="31"/>
    </row>
    <row r="4">
      <c r="A4" s="6" t="s">
        <v>2</v>
      </c>
      <c r="B4" s="6" t="s">
        <v>3</v>
      </c>
      <c r="C4" s="6" t="s">
        <v>261</v>
      </c>
      <c r="D4" s="182" t="s">
        <v>5</v>
      </c>
    </row>
    <row r="5">
      <c r="A5" s="45" t="str">
        <f>HYPERLINK("https://www.4culture.org/covid-19-response/","4Culture")</f>
        <v>4Culture</v>
      </c>
      <c r="B5" s="46" t="s">
        <v>262</v>
      </c>
      <c r="C5" s="178" t="s">
        <v>32</v>
      </c>
      <c r="D5" s="113" t="s">
        <v>20</v>
      </c>
    </row>
    <row r="6">
      <c r="A6" s="43" t="str">
        <f>HYPERLINK("https://www.artsready.org/","ArtsReady")</f>
        <v>ArtsReady</v>
      </c>
      <c r="B6" s="177" t="s">
        <v>263</v>
      </c>
      <c r="C6" s="183" t="s">
        <v>264</v>
      </c>
      <c r="D6" s="111" t="s">
        <v>20</v>
      </c>
    </row>
    <row r="7">
      <c r="A7" s="45" t="str">
        <f>HYPERLINK("https://artisttrust.org/covid-19-resources-list/","Artist Trust")</f>
        <v>Artist Trust</v>
      </c>
      <c r="B7" s="153" t="s">
        <v>265</v>
      </c>
      <c r="C7" s="178" t="s">
        <v>266</v>
      </c>
      <c r="D7" s="113" t="s">
        <v>20</v>
      </c>
    </row>
    <row r="8">
      <c r="A8" s="43" t="s">
        <v>267</v>
      </c>
      <c r="B8" s="27" t="s">
        <v>268</v>
      </c>
      <c r="C8" s="184"/>
      <c r="D8" s="156" t="s">
        <v>20</v>
      </c>
      <c r="E8" s="42"/>
      <c r="F8" s="42"/>
      <c r="G8" s="42"/>
      <c r="H8" s="42"/>
      <c r="I8" s="42"/>
      <c r="J8" s="42"/>
      <c r="K8" s="42"/>
      <c r="L8" s="42"/>
      <c r="M8" s="42"/>
      <c r="N8" s="42"/>
      <c r="O8" s="42"/>
      <c r="P8" s="42"/>
      <c r="Q8" s="42"/>
      <c r="R8" s="42"/>
      <c r="S8" s="42"/>
      <c r="T8" s="42"/>
      <c r="U8" s="42"/>
      <c r="V8" s="42"/>
      <c r="W8" s="42"/>
      <c r="X8" s="42"/>
      <c r="Y8" s="42"/>
      <c r="Z8" s="42"/>
    </row>
    <row r="9">
      <c r="A9" s="45" t="str">
        <f>HYPERLINK("https://www.awb.org/covid-19-resources/","Association of Washingon Business (AWB) Covid-19 Resource Page")</f>
        <v>Association of Washingon Business (AWB) Covid-19 Resource Page</v>
      </c>
      <c r="B9" s="185" t="s">
        <v>269</v>
      </c>
      <c r="C9" s="91"/>
      <c r="D9" s="161" t="s">
        <v>20</v>
      </c>
      <c r="E9" s="42"/>
      <c r="F9" s="42"/>
      <c r="G9" s="42"/>
      <c r="H9" s="42"/>
      <c r="I9" s="42"/>
      <c r="J9" s="42"/>
      <c r="K9" s="42"/>
      <c r="L9" s="42"/>
      <c r="M9" s="42"/>
      <c r="N9" s="42"/>
      <c r="O9" s="42"/>
      <c r="P9" s="42"/>
      <c r="Q9" s="42"/>
      <c r="R9" s="42"/>
      <c r="S9" s="42"/>
      <c r="T9" s="42"/>
      <c r="U9" s="42"/>
      <c r="V9" s="42"/>
      <c r="W9" s="42"/>
      <c r="X9" s="42"/>
      <c r="Y9" s="42"/>
      <c r="Z9" s="42"/>
    </row>
    <row r="10">
      <c r="A10" s="43" t="str">
        <f>HYPERLINK("https://www.axios.com/coronavirus-bill-gig-economy-unemployment-benefit-a3534c5d-2841-48ca-a492-705d5af79534.html","Axios")</f>
        <v>Axios</v>
      </c>
      <c r="B10" s="186" t="s">
        <v>270</v>
      </c>
      <c r="C10" s="91"/>
      <c r="D10" s="156" t="s">
        <v>24</v>
      </c>
      <c r="E10" s="42"/>
      <c r="F10" s="42"/>
      <c r="G10" s="42"/>
      <c r="H10" s="42"/>
      <c r="I10" s="42"/>
      <c r="J10" s="42"/>
      <c r="K10" s="42"/>
      <c r="L10" s="42"/>
      <c r="M10" s="42"/>
      <c r="N10" s="42"/>
      <c r="O10" s="42"/>
      <c r="P10" s="42"/>
      <c r="Q10" s="42"/>
      <c r="R10" s="42"/>
      <c r="S10" s="42"/>
      <c r="T10" s="42"/>
      <c r="U10" s="42"/>
      <c r="V10" s="42"/>
      <c r="W10" s="42"/>
      <c r="X10" s="42"/>
      <c r="Y10" s="42"/>
      <c r="Z10" s="42"/>
    </row>
    <row r="11">
      <c r="A11" s="43" t="str">
        <f>HYPERLINK("https://creative-capital.org/2020/03/13/list-of-arts-resources-during-the-covid-19-outbreak/?fbclid=IwAR27bCB5pcpNXtASuu6KILtCwPgQ5D6DfHu3gu2pxv-Pj9J_oWbBbh9RdTk","Creative Capital")</f>
        <v>Creative Capital</v>
      </c>
      <c r="B11" s="27" t="s">
        <v>271</v>
      </c>
      <c r="C11" s="132" t="s">
        <v>272</v>
      </c>
      <c r="D11" s="111" t="s">
        <v>24</v>
      </c>
    </row>
    <row r="12">
      <c r="A12" s="12" t="str">
        <f>HYPERLINK("https://hyperallergic.com/546913/coronavirus-daily-report/","Daily Report on How COVID-19 is Affecting the Art World")</f>
        <v>Daily Report on How COVID-19 is Affecting the Art World</v>
      </c>
      <c r="B12" s="29" t="s">
        <v>273</v>
      </c>
      <c r="C12" s="84" t="s">
        <v>274</v>
      </c>
      <c r="D12" s="113" t="s">
        <v>24</v>
      </c>
    </row>
    <row r="13">
      <c r="A13" s="17" t="s">
        <v>275</v>
      </c>
      <c r="B13" s="187" t="s">
        <v>276</v>
      </c>
      <c r="C13" s="74"/>
      <c r="D13" s="111" t="s">
        <v>20</v>
      </c>
    </row>
    <row r="14">
      <c r="A14" s="130" t="str">
        <f>HYPERLINK("https://www.facebook.com/coronavirus_info/","Facebook Corona Virus (COVID-19) Information Center")</f>
        <v>Facebook Corona Virus (COVID-19) Information Center</v>
      </c>
      <c r="B14" s="188" t="s">
        <v>277</v>
      </c>
      <c r="C14" s="132" t="s">
        <v>278</v>
      </c>
      <c r="D14" s="133" t="s">
        <v>24</v>
      </c>
    </row>
    <row r="15">
      <c r="A15" s="43" t="str">
        <f>HYPERLINK("https://covid19freelanceartistresource.wordpress.com/","Freelance Artistic Resource")</f>
        <v>Freelance Artistic Resource</v>
      </c>
      <c r="B15" s="114" t="s">
        <v>279</v>
      </c>
      <c r="C15" s="84" t="s">
        <v>280</v>
      </c>
      <c r="D15" s="111" t="s">
        <v>20</v>
      </c>
    </row>
    <row r="16">
      <c r="A16" s="173" t="str">
        <f>HYPERLINK("https://www.indieflix.com/","IndieFlix")</f>
        <v>IndieFlix</v>
      </c>
      <c r="B16" s="46" t="s">
        <v>281</v>
      </c>
      <c r="C16" s="74"/>
      <c r="D16" s="133" t="s">
        <v>83</v>
      </c>
    </row>
    <row r="17">
      <c r="A17" s="43" t="str">
        <f>HYPERLINK("https://www.kickstarter.com/articles/covid-19-coronavirus-artist-resources?fbclid=IwAR1lvn0AwvB4SDLmJ6AnOmNF1ZK_qAkEfCpr_widD3NXD9N2JABuVQg09fo","Kickstarter Resource List")</f>
        <v>Kickstarter Resource List</v>
      </c>
      <c r="B17" s="143" t="s">
        <v>282</v>
      </c>
      <c r="C17" s="132" t="s">
        <v>283</v>
      </c>
      <c r="D17" s="111" t="s">
        <v>24</v>
      </c>
    </row>
    <row r="18">
      <c r="A18" s="45" t="str">
        <f>HYPERLINK("https://www.knkx.org/post/coronavirus-resources-guidance-and-latest-numbers-agencies-across-washington","KNKX Public Radio")</f>
        <v>KNKX Public Radio</v>
      </c>
      <c r="B18" s="23" t="s">
        <v>284</v>
      </c>
      <c r="C18" s="84" t="s">
        <v>285</v>
      </c>
      <c r="D18" s="113" t="s">
        <v>20</v>
      </c>
    </row>
    <row r="19">
      <c r="A19" s="43" t="str">
        <f>HYPERLINK("https://www.kuow.org/stories/seeking-security-amidst-record-breaking-unemployment","KUOW/NPR")</f>
        <v>KUOW/NPR</v>
      </c>
      <c r="B19" s="20" t="s">
        <v>286</v>
      </c>
      <c r="C19" s="74"/>
      <c r="D19" s="111" t="s">
        <v>24</v>
      </c>
    </row>
    <row r="20">
      <c r="A20" s="173" t="s">
        <v>287</v>
      </c>
      <c r="B20" s="127" t="s">
        <v>288</v>
      </c>
      <c r="C20" s="74"/>
      <c r="D20" s="133" t="s">
        <v>20</v>
      </c>
    </row>
    <row r="21">
      <c r="A21" s="173" t="str">
        <f>HYPERLINK("https://media.netflix.com/en/company-blog/emergency-support-for-workers-in-the-creative-community","Netflix Emergency Support for Workers in the Creative Community")</f>
        <v>Netflix Emergency Support for Workers in the Creative Community</v>
      </c>
      <c r="B21" s="127" t="s">
        <v>289</v>
      </c>
      <c r="C21" s="132" t="s">
        <v>290</v>
      </c>
      <c r="D21" s="133" t="s">
        <v>24</v>
      </c>
    </row>
    <row r="22">
      <c r="A22" s="43" t="str">
        <f>HYPERLINK("https://www.newhavenarts.org/covid19funding","New Haven Arts Council")</f>
        <v>New Haven Arts Council</v>
      </c>
      <c r="B22" s="85" t="s">
        <v>291</v>
      </c>
      <c r="C22" s="178" t="s">
        <v>292</v>
      </c>
      <c r="D22" s="111" t="s">
        <v>24</v>
      </c>
    </row>
    <row r="23">
      <c r="A23" s="130" t="str">
        <f>HYPERLINK("https://www.nwfolklife.org/covid19resourcelist/","Northwest Folklife:  COVID-19 Artistic and Community Resourse List")</f>
        <v>Northwest Folklife:  COVID-19 Artistic and Community Resourse List</v>
      </c>
      <c r="B23" s="189" t="s">
        <v>293</v>
      </c>
      <c r="C23" s="132" t="s">
        <v>294</v>
      </c>
      <c r="D23" s="188" t="s">
        <v>54</v>
      </c>
    </row>
    <row r="24">
      <c r="A24" s="43" t="str">
        <f>HYPERLINK("https://oneredmond.org/resources-in-times-of-crises/","OneRedmond")</f>
        <v>OneRedmond</v>
      </c>
      <c r="B24" s="20" t="s">
        <v>295</v>
      </c>
      <c r="C24" s="84" t="s">
        <v>296</v>
      </c>
      <c r="D24" s="111" t="s">
        <v>75</v>
      </c>
    </row>
    <row r="25">
      <c r="A25" s="130" t="str">
        <f>HYPERLINK("https://docs.google.com/spreadsheets/d/1pK-4LuZOkvzIr95XeGYPW6KWNfCXzms7t8QuqVT3cq4/htmlview?fbclid=IwAR3fJ_fRWRT1siGqpAxW2OKZNNuEQ7Ph2RvJGQ6TTIjNHfh1ePPCs-bqt2M","Seattle Independent Artistic Sustainability Effort")</f>
        <v>Seattle Independent Artistic Sustainability Effort</v>
      </c>
      <c r="B25" s="108" t="s">
        <v>297</v>
      </c>
      <c r="C25" s="132" t="s">
        <v>298</v>
      </c>
      <c r="D25" s="133" t="s">
        <v>83</v>
      </c>
    </row>
    <row r="26">
      <c r="A26" s="43" t="s">
        <v>299</v>
      </c>
      <c r="B26" s="114" t="s">
        <v>300</v>
      </c>
      <c r="C26" s="20"/>
      <c r="D26" s="111" t="s">
        <v>130</v>
      </c>
    </row>
    <row r="27">
      <c r="A27" s="43" t="str">
        <f>HYPERLINK("https://www.sundance.org/covid19?utm_source=CV-19%20Mar%2024%20Update&amp;utm_medium=web%20tile&amp;utm_campaign=CV-19%20Mar%2024%20Update","Sundance Institute")</f>
        <v>Sundance Institute</v>
      </c>
      <c r="B27" s="20" t="s">
        <v>301</v>
      </c>
      <c r="C27" s="20"/>
      <c r="D27" s="111" t="s">
        <v>24</v>
      </c>
    </row>
    <row r="28">
      <c r="A28" s="45" t="str">
        <f>HYPERLINK("https://docs.google.com/document/d/1QjXMc4NusCr5hJZLwFHe_oavRwawROF_3KI-0JglF2Y/mobilebasic?urp=gmail_link#heading=h.d2bjoiz76j85","Theatre Resources for Isolation")</f>
        <v>Theatre Resources for Isolation</v>
      </c>
      <c r="B28" s="61" t="s">
        <v>302</v>
      </c>
      <c r="C28" s="119" t="s">
        <v>303</v>
      </c>
      <c r="D28" s="113" t="s">
        <v>24</v>
      </c>
    </row>
    <row r="29">
      <c r="A29" s="17" t="str">
        <f>HYPERLINK("https://crosscut.com/2020/03/things-do-support-arts-right-now?fbclid=IwAR2J4M7k5PVmYcRDVZNHsk-C1kPaQ_80nDH1Ak75DWEy8QpWBUoSXTSVZjY","Things to Do to Support the Arts Right Now")</f>
        <v>Things to Do to Support the Arts Right Now</v>
      </c>
      <c r="B29" s="190" t="s">
        <v>304</v>
      </c>
      <c r="C29" s="132" t="s">
        <v>305</v>
      </c>
      <c r="D29" s="111" t="s">
        <v>83</v>
      </c>
    </row>
    <row r="30">
      <c r="A30" s="173" t="str">
        <f>HYPERLINK("https://www.thewla.org/covid19-resources","Washington Lawyers for the Arts")</f>
        <v>Washington Lawyers for the Arts</v>
      </c>
      <c r="B30" s="191" t="s">
        <v>306</v>
      </c>
      <c r="D30" s="133" t="s">
        <v>20</v>
      </c>
    </row>
    <row r="31">
      <c r="A31" s="43" t="str">
        <f>HYPERLINK("https://washingtonnonprofits.org/coronavirus/","Washington Non Profits ")</f>
        <v>Washington Non Profits </v>
      </c>
      <c r="B31" s="20" t="s">
        <v>307</v>
      </c>
      <c r="C31" s="146"/>
      <c r="D31" s="111" t="s">
        <v>20</v>
      </c>
    </row>
    <row r="32">
      <c r="D32" s="128"/>
    </row>
    <row r="33">
      <c r="A33" s="192" t="s">
        <v>308</v>
      </c>
      <c r="D33" s="128"/>
    </row>
    <row r="34">
      <c r="A34" s="17" t="str">
        <f>HYPERLINK("https://www.youtube.com/watch?v=ysEKFwzaU5s&amp;feature=youtu.be","Arts &amp; Culture COVID-19 Webinar ")</f>
        <v>Arts &amp; Culture COVID-19 Webinar </v>
      </c>
      <c r="B34" s="20" t="s">
        <v>142</v>
      </c>
      <c r="C34" s="119" t="s">
        <v>143</v>
      </c>
      <c r="D34" s="111" t="s">
        <v>83</v>
      </c>
    </row>
    <row r="35">
      <c r="A35" s="12" t="str">
        <f>HYPERLINK("https://register.gotowebinar.com/register/4463949444390652684?utm_source=voter-voice&amp;utm_medium=email&amp;utm_campaign=covid19-webinar","Association of Washington Business (AWB) Business Impact Webinar")</f>
        <v>Association of Washington Business (AWB) Business Impact Webinar</v>
      </c>
      <c r="B35" s="23" t="s">
        <v>309</v>
      </c>
      <c r="C35" s="95" t="s">
        <v>310</v>
      </c>
      <c r="D35" s="113" t="s">
        <v>20</v>
      </c>
    </row>
    <row r="36">
      <c r="A36" s="193" t="str">
        <f>HYPERLINK("https://youtu.be/q7mN77OW2uo","Federal COVID-19 Relief Bills: What this means for non-profits Webinar")</f>
        <v>Federal COVID-19 Relief Bills: What this means for non-profits Webinar</v>
      </c>
      <c r="B36" s="194" t="s">
        <v>311</v>
      </c>
      <c r="C36" s="195"/>
      <c r="D36" s="156"/>
      <c r="E36" s="42"/>
      <c r="F36" s="42"/>
      <c r="G36" s="42"/>
      <c r="H36" s="42"/>
      <c r="I36" s="42"/>
      <c r="J36" s="42"/>
      <c r="K36" s="42"/>
      <c r="L36" s="42"/>
      <c r="M36" s="42"/>
      <c r="N36" s="42"/>
      <c r="O36" s="42"/>
      <c r="P36" s="42"/>
      <c r="Q36" s="42"/>
      <c r="R36" s="42"/>
      <c r="S36" s="42"/>
      <c r="T36" s="42"/>
      <c r="U36" s="42"/>
      <c r="V36" s="42"/>
      <c r="W36" s="42"/>
      <c r="X36" s="42"/>
      <c r="Y36" s="42"/>
      <c r="Z36" s="42"/>
    </row>
    <row r="37">
      <c r="A37" s="196" t="s">
        <v>312</v>
      </c>
      <c r="B37" s="197" t="s">
        <v>313</v>
      </c>
      <c r="C37" s="61"/>
      <c r="D37" s="113" t="s">
        <v>20</v>
      </c>
    </row>
    <row r="38">
      <c r="A38" s="198" t="str">
        <f>HYPERLINK("https://zoom.us/webinar/register/WN_uMnffQmrSTaiZKxlch76GQ","Helping Independent Contractors &amp; Gig Workers Navigate the Programs Available Under the CARES Act WEBINAR")</f>
        <v>Helping Independent Contractors &amp; Gig Workers Navigate the Programs Available Under the CARES Act WEBINAR</v>
      </c>
      <c r="B38" s="199" t="s">
        <v>314</v>
      </c>
      <c r="C38" s="20"/>
      <c r="D38" s="111" t="s">
        <v>20</v>
      </c>
    </row>
    <row r="39">
      <c r="A39" s="200" t="str">
        <f>HYPERLINK("https://www.ifea.com/p/education/webinarseries/ifea-coronavirus-covid-19-forum-webinars","IFEA Coronavirus (Covid-19) Webinar Series")</f>
        <v>IFEA Coronavirus (Covid-19) Webinar Series</v>
      </c>
      <c r="B39" s="201" t="s">
        <v>315</v>
      </c>
      <c r="C39" s="20"/>
      <c r="D39" s="113" t="s">
        <v>24</v>
      </c>
    </row>
    <row r="40">
      <c r="A40" s="202" t="str">
        <f>HYPERLINK("https://www.youtube.com/watch?v=-xdaUxryVKM&amp;feature=youtu.be","Preparing Your Organization for Coronavirus Outbreak Webinar")</f>
        <v>Preparing Your Organization for Coronavirus Outbreak Webinar</v>
      </c>
      <c r="B40" s="27" t="s">
        <v>316</v>
      </c>
      <c r="C40" s="119" t="s">
        <v>317</v>
      </c>
      <c r="D40" s="111" t="s">
        <v>318</v>
      </c>
    </row>
    <row r="41">
      <c r="A41" s="130" t="str">
        <f>HYPERLINK("https://zoom.us/webinar/register/WN_o2QomyEtRki3Ot1_Gl_Z7A?fbclid=IwAR24CQiIHcsQwUGqa9MsrgzbTg7ak1blO86fRJ7C7uhSM2YCf-qNQ8419Qo","Real Talk COVID-19 2020 Fundraising Webinar")</f>
        <v>Real Talk COVID-19 2020 Fundraising Webinar</v>
      </c>
      <c r="B41" s="203" t="s">
        <v>319</v>
      </c>
      <c r="C41" s="132" t="s">
        <v>320</v>
      </c>
      <c r="D41" s="133" t="s">
        <v>24</v>
      </c>
    </row>
    <row r="42">
      <c r="A42" s="17" t="str">
        <f>HYPERLINK("https://youtu.be/6vyfJUE6g9s","Seattle Chamber of Commerce: Applying for an SBA Loans or FEMA Grants Webinar")</f>
        <v>Seattle Chamber of Commerce: Applying for an SBA Loans or FEMA Grants Webinar</v>
      </c>
      <c r="B42" s="194" t="s">
        <v>321</v>
      </c>
      <c r="C42" s="124"/>
      <c r="D42" s="111" t="s">
        <v>83</v>
      </c>
    </row>
    <row r="43">
      <c r="A43" s="12" t="str">
        <f>HYPERLINK("https://www.sundance.org/?utm_source=Sundance+Institute+Mailing+List&amp;utm_campaign=abda18c961-EMAIL_CAMPAIGN_2020_03_13_11_46_COPY_01&amp;utm_medium=email&amp;utm_term=0_874220b756-abda18c961-131241157&amp;mc_cid=abda18c961&amp;mc_eid=e41869f2bd","Sundance Institute Co//ab ")</f>
        <v>Sundance Institute Co//ab </v>
      </c>
      <c r="B43" s="23" t="s">
        <v>322</v>
      </c>
      <c r="C43" s="124"/>
      <c r="D43" s="113" t="s">
        <v>24</v>
      </c>
    </row>
    <row r="44">
      <c r="A44" s="17" t="s">
        <v>323</v>
      </c>
      <c r="B44" s="194" t="s">
        <v>324</v>
      </c>
      <c r="C44" s="124"/>
      <c r="D44" s="111" t="s">
        <v>20</v>
      </c>
    </row>
    <row r="45">
      <c r="A45" s="12" t="str">
        <f>HYPERLINK("https://vimeo.com/396031559","Theater Communications Group: Corona Virus Preparedness for Theatres Webinar")</f>
        <v>Theater Communications Group: Corona Virus Preparedness for Theatres Webinar</v>
      </c>
      <c r="B45" s="23" t="s">
        <v>325</v>
      </c>
      <c r="C45" s="84" t="s">
        <v>326</v>
      </c>
      <c r="D45" s="113" t="s">
        <v>24</v>
      </c>
    </row>
    <row r="46">
      <c r="A46" s="43" t="s">
        <v>327</v>
      </c>
      <c r="B46" s="204" t="s">
        <v>328</v>
      </c>
      <c r="D46" s="85" t="s">
        <v>20</v>
      </c>
    </row>
    <row r="47">
      <c r="A47" s="45" t="s">
        <v>329</v>
      </c>
      <c r="B47" s="205" t="s">
        <v>330</v>
      </c>
      <c r="D47" s="163" t="s">
        <v>20</v>
      </c>
    </row>
  </sheetData>
  <mergeCells count="2">
    <mergeCell ref="A2:D2"/>
    <mergeCell ref="A3:D3"/>
  </mergeCells>
  <hyperlinks>
    <hyperlink r:id="rId1" ref="C5"/>
    <hyperlink r:id="rId2" ref="C6"/>
    <hyperlink r:id="rId3" ref="C7"/>
    <hyperlink r:id="rId4" location="about" ref="A8"/>
    <hyperlink r:id="rId5" ref="C11"/>
    <hyperlink r:id="rId6" ref="C12"/>
    <hyperlink r:id="rId7" ref="A13"/>
    <hyperlink r:id="rId8" ref="C14"/>
    <hyperlink r:id="rId9" ref="C15"/>
    <hyperlink r:id="rId10" ref="C17"/>
    <hyperlink r:id="rId11" ref="C18"/>
    <hyperlink r:id="rId12" ref="A20"/>
    <hyperlink r:id="rId13" ref="C21"/>
    <hyperlink r:id="rId14" ref="C22"/>
    <hyperlink r:id="rId15" ref="C23"/>
    <hyperlink r:id="rId16" ref="C24"/>
    <hyperlink r:id="rId17" ref="C25"/>
    <hyperlink r:id="rId18" ref="A26"/>
    <hyperlink r:id="rId19" location="heading=h.d2bjoiz76j85" ref="C28"/>
    <hyperlink r:id="rId20" ref="C29"/>
    <hyperlink r:id="rId21" ref="C34"/>
    <hyperlink r:id="rId22" ref="C35"/>
    <hyperlink r:id="rId23" ref="A37"/>
    <hyperlink r:id="rId24" ref="C40"/>
    <hyperlink r:id="rId25" ref="C41"/>
    <hyperlink r:id="rId26" ref="A44"/>
    <hyperlink r:id="rId27" ref="C45"/>
    <hyperlink r:id="rId28" ref="A46"/>
    <hyperlink r:id="rId29" ref="A47"/>
    <hyperlink r:id="rId30" ref="B47"/>
  </hyperlinks>
  <drawing r:id="rId31"/>
</worksheet>
</file>