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My Documents\"/>
    </mc:Choice>
  </mc:AlternateContent>
  <bookViews>
    <workbookView xWindow="0" yWindow="0" windowWidth="21600" windowHeight="9000" tabRatio="799" firstSheet="2" activeTab="2"/>
  </bookViews>
  <sheets>
    <sheet name="CPPE Introduction" sheetId="1" r:id="rId1"/>
    <sheet name="Physical Effects" sheetId="2" r:id="rId2"/>
    <sheet name="Physical Effects-Numbers" sheetId="3" r:id="rId3"/>
    <sheet name="Physical Effects-Tool" sheetId="10" r:id="rId4"/>
    <sheet name="Resource Concerns" sheetId="14" r:id="rId5"/>
    <sheet name="Practice Descriptions" sheetId="16" r:id="rId6"/>
    <sheet name="Practice-LandUse" sheetId="17" r:id="rId7"/>
    <sheet name="Negatives" sheetId="23" r:id="rId8"/>
    <sheet name="Lookup"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Dist_Bin" localSheetId="5" hidden="1">'[1]Recommend Practices'!#REF!</definedName>
    <definedName name="_Dist_Bin" hidden="1">#REF!</definedName>
    <definedName name="_Dist_Values" hidden="1">#REF!</definedName>
    <definedName name="_xlnm._FilterDatabase" localSheetId="1" hidden="1">'Physical Effects'!$A$3:$DE$173</definedName>
    <definedName name="_xlnm._FilterDatabase" localSheetId="6" hidden="1">'Practice-LandUse'!$B$3:$C$173</definedName>
    <definedName name="_Key1" hidden="1">#REF!</definedName>
    <definedName name="_Key2" hidden="1">#REF!</definedName>
    <definedName name="_Sort" hidden="1">#REF!</definedName>
    <definedName name="effects">[2]Lookup!$A$4:$A$16</definedName>
    <definedName name="y">[2]Lookup!$A$4:$A$16</definedName>
    <definedName name="Z_91CDA574_CBD8_475F_A4FA_67A0370DB3F6_.wvu.FilterData" localSheetId="6" hidden="1">'Practice-LandUse'!$B$3:$C$173</definedName>
    <definedName name="Z_F424B91F_F60F_4B7D_B253_938B2614248E_.wvu.PrintArea" localSheetId="0" hidden="1">'CPPE Introduction'!$B$2:$B$55</definedName>
    <definedName name="Z_F424B91F_F60F_4B7D_B253_938B2614248E_.wvu.PrintArea" localSheetId="8" hidden="1">Lookup!#REF!</definedName>
    <definedName name="Z_F424B91F_F60F_4B7D_B253_938B2614248E_.wvu.PrintArea" localSheetId="1" hidden="1">'Physical Effects'!$C$3:$E$167</definedName>
    <definedName name="Z_F424B91F_F60F_4B7D_B253_938B2614248E_.wvu.PrintArea" localSheetId="2" hidden="1">'Physical Effects-Numbers'!$B$1:$C$164</definedName>
    <definedName name="Z_F424B91F_F60F_4B7D_B253_938B2614248E_.wvu.PrintTitles" localSheetId="1" hidden="1">'Physical Effects'!$C:$E,'Physical Effects'!$3:$3</definedName>
    <definedName name="Z_F424B91F_F60F_4B7D_B253_938B2614248E_.wvu.PrintTitles" localSheetId="2" hidden="1">'Physical Effects-Numbers'!$B:$C,'Physical Effects-Numbers'!$1:$1</definedName>
  </definedNames>
  <calcPr calcId="191029"/>
  <customWorkbookViews>
    <customWorkbookView name="Russ Hatz - Personal View" guid="{F424B91F-F60F-4B7D-B253-938B2614248E}" mergeInterval="0" personalView="1" maximized="1" xWindow="1" yWindow="1" windowWidth="1276" windowHeight="77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 i="3" l="1"/>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X124" i="3"/>
  <c r="AX125" i="3"/>
  <c r="AX126" i="3"/>
  <c r="AX127" i="3"/>
  <c r="AX128" i="3"/>
  <c r="AX129" i="3"/>
  <c r="AX130" i="3"/>
  <c r="AX131" i="3"/>
  <c r="AX132" i="3"/>
  <c r="AX133" i="3"/>
  <c r="AX134" i="3"/>
  <c r="AX135" i="3"/>
  <c r="AX136" i="3"/>
  <c r="AX137" i="3"/>
  <c r="AX138" i="3"/>
  <c r="AX139" i="3"/>
  <c r="AX140" i="3"/>
  <c r="AX141" i="3"/>
  <c r="AX142" i="3"/>
  <c r="AX143" i="3"/>
  <c r="AX144" i="3"/>
  <c r="AX145" i="3"/>
  <c r="AX146" i="3"/>
  <c r="AX147" i="3"/>
  <c r="AX148" i="3"/>
  <c r="AX149" i="3"/>
  <c r="AX150" i="3"/>
  <c r="AX151" i="3"/>
  <c r="AX152" i="3"/>
  <c r="AX153" i="3"/>
  <c r="AX154" i="3"/>
  <c r="AX155" i="3"/>
  <c r="AX156" i="3"/>
  <c r="AX157" i="3"/>
  <c r="AX158" i="3"/>
  <c r="AX159" i="3"/>
  <c r="AX160" i="3"/>
  <c r="AX161" i="3"/>
  <c r="AX162" i="3"/>
  <c r="AX163" i="3"/>
  <c r="AX164" i="3"/>
  <c r="AX165" i="3"/>
  <c r="AX166" i="3"/>
  <c r="AX167" i="3"/>
  <c r="AX168" i="3"/>
  <c r="AX169" i="3"/>
  <c r="AX170" i="3"/>
  <c r="AX171" i="3"/>
  <c r="AX2" i="3"/>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W2" i="3"/>
  <c r="AV2" i="3"/>
  <c r="AU2" i="3"/>
  <c r="AT2" i="3"/>
  <c r="AS2" i="3"/>
  <c r="AR2" i="3"/>
  <c r="AQ2" i="3"/>
  <c r="AP2" i="3"/>
  <c r="AO2" i="3"/>
  <c r="AN2" i="3"/>
  <c r="AM2" i="3"/>
  <c r="AL2" i="3"/>
  <c r="AK2" i="3"/>
  <c r="AJ2" i="3"/>
  <c r="AI2" i="3"/>
  <c r="AH2" i="3"/>
  <c r="AG2" i="3"/>
  <c r="AF2" i="3"/>
  <c r="AE2" i="3"/>
  <c r="AD2" i="3"/>
  <c r="AC2" i="3"/>
  <c r="AB2" i="3"/>
  <c r="AA2" i="3"/>
  <c r="Z2" i="3"/>
  <c r="Y2" i="3"/>
  <c r="V2" i="3"/>
  <c r="U2" i="3"/>
  <c r="T2" i="3"/>
  <c r="S2" i="3"/>
  <c r="AX1" i="3"/>
  <c r="AW1" i="3"/>
  <c r="AV1" i="3"/>
  <c r="AU1" i="3"/>
  <c r="AT1" i="3"/>
  <c r="AS1" i="3"/>
  <c r="AR1" i="3"/>
  <c r="AQ1" i="3"/>
  <c r="AP1" i="3"/>
  <c r="AO1" i="3"/>
  <c r="AN1" i="3"/>
  <c r="AM1" i="3"/>
  <c r="AL1" i="3"/>
  <c r="AK1" i="3"/>
  <c r="AJ1" i="3"/>
  <c r="AI1" i="3"/>
  <c r="AH1" i="3"/>
  <c r="AG1" i="3"/>
  <c r="AF1" i="3"/>
  <c r="AE1" i="3"/>
  <c r="AD1" i="3"/>
  <c r="AC1" i="3"/>
  <c r="AB1" i="3"/>
  <c r="AA1" i="3"/>
  <c r="Z1" i="3"/>
  <c r="Y1" i="3"/>
  <c r="U1" i="3"/>
  <c r="T1" i="3"/>
  <c r="S1" i="3"/>
  <c r="B3" i="3" l="1"/>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B105" i="3"/>
  <c r="C105" i="3"/>
  <c r="B106" i="3"/>
  <c r="C106" i="3"/>
  <c r="B107" i="3"/>
  <c r="C107" i="3"/>
  <c r="B108" i="3"/>
  <c r="C108" i="3"/>
  <c r="B109" i="3"/>
  <c r="C109" i="3"/>
  <c r="B110" i="3"/>
  <c r="C110" i="3"/>
  <c r="B111" i="3"/>
  <c r="C111" i="3"/>
  <c r="B112" i="3"/>
  <c r="C112" i="3"/>
  <c r="B113" i="3"/>
  <c r="C113" i="3"/>
  <c r="B114" i="3"/>
  <c r="C114" i="3"/>
  <c r="B115" i="3"/>
  <c r="C115" i="3"/>
  <c r="B116" i="3"/>
  <c r="C116" i="3"/>
  <c r="B117" i="3"/>
  <c r="C117" i="3"/>
  <c r="B118" i="3"/>
  <c r="C118" i="3"/>
  <c r="B119" i="3"/>
  <c r="C119" i="3"/>
  <c r="B120" i="3"/>
  <c r="C120" i="3"/>
  <c r="B121" i="3"/>
  <c r="C121" i="3"/>
  <c r="B122" i="3"/>
  <c r="C122" i="3"/>
  <c r="B123" i="3"/>
  <c r="C123" i="3"/>
  <c r="B124" i="3"/>
  <c r="C124" i="3"/>
  <c r="B125" i="3"/>
  <c r="C125" i="3"/>
  <c r="B126" i="3"/>
  <c r="C126" i="3"/>
  <c r="B127" i="3"/>
  <c r="C127" i="3"/>
  <c r="B128" i="3"/>
  <c r="C128" i="3"/>
  <c r="B129" i="3"/>
  <c r="C129" i="3"/>
  <c r="B130" i="3"/>
  <c r="C130" i="3"/>
  <c r="B131" i="3"/>
  <c r="C131" i="3"/>
  <c r="B132" i="3"/>
  <c r="C132" i="3"/>
  <c r="B133" i="3"/>
  <c r="C133" i="3"/>
  <c r="B134" i="3"/>
  <c r="C134" i="3"/>
  <c r="B135" i="3"/>
  <c r="C135" i="3"/>
  <c r="B136" i="3"/>
  <c r="C136" i="3"/>
  <c r="B137" i="3"/>
  <c r="C137" i="3"/>
  <c r="B138" i="3"/>
  <c r="C138" i="3"/>
  <c r="B139" i="3"/>
  <c r="C139" i="3"/>
  <c r="B140" i="3"/>
  <c r="C140" i="3"/>
  <c r="B141" i="3"/>
  <c r="C141" i="3"/>
  <c r="B142" i="3"/>
  <c r="C142" i="3"/>
  <c r="B143" i="3"/>
  <c r="C143" i="3"/>
  <c r="B144" i="3"/>
  <c r="C144" i="3"/>
  <c r="B145" i="3"/>
  <c r="C145" i="3"/>
  <c r="B146" i="3"/>
  <c r="C146" i="3"/>
  <c r="B147" i="3"/>
  <c r="C147" i="3"/>
  <c r="B148" i="3"/>
  <c r="C148" i="3"/>
  <c r="B149" i="3"/>
  <c r="C149" i="3"/>
  <c r="B150" i="3"/>
  <c r="C150" i="3"/>
  <c r="B151" i="3"/>
  <c r="C151" i="3"/>
  <c r="B152" i="3"/>
  <c r="C152" i="3"/>
  <c r="B153" i="3"/>
  <c r="C153" i="3"/>
  <c r="B154" i="3"/>
  <c r="C154" i="3"/>
  <c r="B155" i="3"/>
  <c r="C155" i="3"/>
  <c r="B156" i="3"/>
  <c r="C156" i="3"/>
  <c r="B157" i="3"/>
  <c r="C157" i="3"/>
  <c r="B158" i="3"/>
  <c r="C158" i="3"/>
  <c r="B159" i="3"/>
  <c r="C159" i="3"/>
  <c r="B160" i="3"/>
  <c r="C160" i="3"/>
  <c r="B161" i="3"/>
  <c r="C161" i="3"/>
  <c r="B162" i="3"/>
  <c r="C162" i="3"/>
  <c r="B163" i="3"/>
  <c r="C163" i="3"/>
  <c r="B164" i="3"/>
  <c r="C164" i="3"/>
  <c r="B165" i="3"/>
  <c r="C165" i="3"/>
  <c r="B166" i="3"/>
  <c r="C166" i="3"/>
  <c r="B167" i="3"/>
  <c r="C167" i="3"/>
  <c r="B168" i="3"/>
  <c r="C168" i="3"/>
  <c r="B169" i="3"/>
  <c r="C169" i="3"/>
  <c r="B170" i="3"/>
  <c r="C170" i="3"/>
  <c r="B171" i="3"/>
  <c r="C171" i="3"/>
  <c r="C174" i="23" l="1"/>
  <c r="C173" i="23"/>
  <c r="C172" i="23"/>
  <c r="C171" i="23"/>
  <c r="X2" i="3"/>
  <c r="W2" i="3"/>
  <c r="R2" i="3"/>
  <c r="Q2" i="3"/>
  <c r="P2" i="3"/>
  <c r="O2" i="3"/>
  <c r="N2" i="3"/>
  <c r="M2" i="3"/>
  <c r="K2" i="3"/>
  <c r="I2" i="3"/>
  <c r="D2" i="3"/>
  <c r="V1" i="3"/>
  <c r="BO4" i="23"/>
  <c r="BN4" i="23"/>
  <c r="BM4" i="23"/>
  <c r="BL4" i="23"/>
  <c r="BK4" i="23"/>
  <c r="BJ4" i="23"/>
  <c r="BI4" i="23"/>
  <c r="BH4" i="23"/>
  <c r="BG4" i="23"/>
  <c r="BF4" i="23"/>
  <c r="BE4" i="23"/>
  <c r="BD4" i="23"/>
  <c r="BC4" i="23"/>
  <c r="AG4" i="23"/>
  <c r="AF4" i="23"/>
  <c r="AH4" i="23" l="1"/>
  <c r="B35" i="10"/>
  <c r="AN4" i="23"/>
  <c r="B41" i="10"/>
  <c r="AC4" i="23"/>
  <c r="B32" i="10"/>
  <c r="AL4" i="23"/>
  <c r="B39" i="10"/>
  <c r="AP4" i="23"/>
  <c r="B43" i="10"/>
  <c r="AT4" i="23"/>
  <c r="B47" i="10"/>
  <c r="AX4" i="23"/>
  <c r="B51" i="10"/>
  <c r="BB4" i="23"/>
  <c r="U4" i="23"/>
  <c r="B24" i="10"/>
  <c r="AD4" i="23"/>
  <c r="B33" i="10"/>
  <c r="AU4" i="23"/>
  <c r="B48" i="10"/>
  <c r="AY4" i="23"/>
  <c r="B52" i="10"/>
  <c r="AI4" i="23"/>
  <c r="B36" i="10"/>
  <c r="AV4" i="23"/>
  <c r="B49" i="10"/>
  <c r="AZ4" i="23"/>
  <c r="B53" i="10"/>
  <c r="AK4" i="23"/>
  <c r="B38" i="10"/>
  <c r="AE4" i="23"/>
  <c r="B34" i="10"/>
  <c r="AR4" i="23"/>
  <c r="B45" i="10"/>
  <c r="AB4" i="23"/>
  <c r="B31" i="10"/>
  <c r="AJ4" i="23"/>
  <c r="B37" i="10"/>
  <c r="AO4" i="23"/>
  <c r="B42" i="10"/>
  <c r="AS4" i="23"/>
  <c r="B46" i="10"/>
  <c r="AW4" i="23"/>
  <c r="B50" i="10"/>
  <c r="BA4" i="23"/>
  <c r="V4" i="23"/>
  <c r="B25" i="10"/>
  <c r="AQ4" i="23"/>
  <c r="B44" i="10"/>
  <c r="AM4" i="23"/>
  <c r="B40" i="10"/>
  <c r="X1" i="3"/>
  <c r="W1" i="3"/>
  <c r="R1" i="3"/>
  <c r="Q1" i="3"/>
  <c r="P1" i="3"/>
  <c r="O1" i="3"/>
  <c r="N1" i="3"/>
  <c r="M1" i="3"/>
  <c r="L1" i="3"/>
  <c r="K1" i="3"/>
  <c r="J1" i="3"/>
  <c r="I1" i="3"/>
  <c r="H1" i="3"/>
  <c r="G1" i="3"/>
  <c r="F1" i="3"/>
  <c r="E1" i="3"/>
  <c r="D1" i="3"/>
  <c r="E4" i="23" l="1"/>
  <c r="B8" i="10"/>
  <c r="M4" i="23"/>
  <c r="B16" i="10"/>
  <c r="F4" i="23"/>
  <c r="B9" i="10"/>
  <c r="H4" i="23"/>
  <c r="B11" i="10"/>
  <c r="L4" i="23"/>
  <c r="B15" i="10"/>
  <c r="T4" i="23"/>
  <c r="B23" i="10"/>
  <c r="Q4" i="23"/>
  <c r="B20" i="10"/>
  <c r="AA4" i="23"/>
  <c r="B30" i="10"/>
  <c r="N4" i="23"/>
  <c r="B17" i="10"/>
  <c r="R4" i="23"/>
  <c r="B21" i="10"/>
  <c r="G4" i="23"/>
  <c r="B10" i="10"/>
  <c r="K4" i="23"/>
  <c r="B14" i="10"/>
  <c r="S4" i="23"/>
  <c r="B22" i="10"/>
  <c r="W4" i="23"/>
  <c r="B26" i="10"/>
  <c r="X4" i="23"/>
  <c r="B27" i="10"/>
  <c r="O4" i="23"/>
  <c r="B18" i="10"/>
  <c r="Y4" i="23"/>
  <c r="B28" i="10"/>
  <c r="P4" i="23"/>
  <c r="B19" i="10"/>
  <c r="Z4" i="23"/>
  <c r="B29" i="10"/>
  <c r="J4" i="23"/>
  <c r="B13" i="10"/>
  <c r="I4" i="23"/>
  <c r="B12" i="10"/>
  <c r="C7"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68" i="23"/>
  <c r="C69" i="23"/>
  <c r="C70" i="23"/>
  <c r="C71" i="23"/>
  <c r="C72" i="23"/>
  <c r="C73" i="23"/>
  <c r="C74" i="23"/>
  <c r="C75" i="23"/>
  <c r="C76" i="23"/>
  <c r="C77" i="23"/>
  <c r="C78" i="23"/>
  <c r="C7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B161" i="16" l="1"/>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1" i="16" l="1"/>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6" i="23" l="1"/>
  <c r="A3" i="3"/>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B7" i="23"/>
  <c r="C43" i="10" l="1"/>
  <c r="C24" i="10"/>
  <c r="C25" i="10"/>
  <c r="C26" i="10"/>
  <c r="C42" i="10"/>
  <c r="C15" i="10"/>
  <c r="C31" i="10"/>
  <c r="C47" i="10"/>
  <c r="C12" i="10"/>
  <c r="C28" i="10"/>
  <c r="C44" i="10"/>
  <c r="C13" i="10"/>
  <c r="C29" i="10"/>
  <c r="C45" i="10"/>
  <c r="C14" i="10"/>
  <c r="C30" i="10"/>
  <c r="C46" i="10"/>
  <c r="C11" i="10"/>
  <c r="C7" i="10"/>
  <c r="C8" i="10"/>
  <c r="C9" i="10"/>
  <c r="C19" i="10"/>
  <c r="C35" i="10"/>
  <c r="C52" i="10"/>
  <c r="C16" i="10"/>
  <c r="C32" i="10"/>
  <c r="C48" i="10"/>
  <c r="C17" i="10"/>
  <c r="C33" i="10"/>
  <c r="C50" i="10"/>
  <c r="C18" i="10"/>
  <c r="C34" i="10"/>
  <c r="C51" i="10"/>
  <c r="C27" i="10"/>
  <c r="C40" i="10"/>
  <c r="C41" i="10"/>
  <c r="C49" i="10"/>
  <c r="C23" i="10"/>
  <c r="C39" i="10"/>
  <c r="C20" i="10"/>
  <c r="C36" i="10"/>
  <c r="C10" i="10"/>
  <c r="C21" i="10"/>
  <c r="C37" i="10"/>
  <c r="C53" i="10"/>
  <c r="C22" i="10"/>
  <c r="C38" i="10"/>
  <c r="B8" i="23"/>
  <c r="O4" i="17"/>
  <c r="O5" i="17"/>
  <c r="O6" i="17"/>
  <c r="O7" i="17"/>
  <c r="O8" i="17"/>
  <c r="O9" i="17"/>
  <c r="O10" i="17"/>
  <c r="O11" i="17"/>
  <c r="O12" i="17"/>
  <c r="O13" i="17"/>
  <c r="O14"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C6" i="23"/>
  <c r="B9" i="23" l="1"/>
  <c r="B10" i="23" l="1"/>
  <c r="A12" i="16"/>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B11" i="23" l="1"/>
  <c r="A5" i="2"/>
  <c r="D12" i="10" l="1"/>
  <c r="D50" i="10"/>
  <c r="D49" i="10"/>
  <c r="D17" i="10"/>
  <c r="D16" i="10"/>
  <c r="D15" i="10"/>
  <c r="D30" i="10"/>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B12" i="23"/>
  <c r="D38" i="10" l="1"/>
  <c r="D18" i="10"/>
  <c r="D46" i="10"/>
  <c r="D34" i="10"/>
  <c r="D28" i="10"/>
  <c r="D53" i="10"/>
  <c r="D24" i="10"/>
  <c r="D20" i="10"/>
  <c r="D32" i="10"/>
  <c r="D7" i="10"/>
  <c r="D48" i="10"/>
  <c r="D42" i="10"/>
  <c r="D36" i="10"/>
  <c r="D21" i="10"/>
  <c r="D31" i="10"/>
  <c r="D25" i="10"/>
  <c r="D11" i="10"/>
  <c r="D29" i="10"/>
  <c r="D47" i="10"/>
  <c r="D33" i="10"/>
  <c r="D19" i="10"/>
  <c r="D37" i="10"/>
  <c r="D14" i="10"/>
  <c r="D8" i="10"/>
  <c r="D39" i="10"/>
  <c r="D51" i="10"/>
  <c r="D45" i="10"/>
  <c r="D23" i="10"/>
  <c r="D41" i="10"/>
  <c r="D10" i="10"/>
  <c r="D27" i="10"/>
  <c r="D44" i="10"/>
  <c r="D35" i="10"/>
  <c r="D52" i="10"/>
  <c r="D22" i="10"/>
  <c r="D40" i="10"/>
  <c r="D9" i="10"/>
  <c r="D26" i="10"/>
  <c r="D43" i="10"/>
  <c r="D13" i="10"/>
  <c r="J3" i="10"/>
  <c r="B3" i="10"/>
  <c r="J4" i="10"/>
  <c r="B13" i="23"/>
  <c r="B14" i="23" l="1"/>
  <c r="B15" i="23" l="1"/>
  <c r="B16" i="23" l="1"/>
  <c r="B17" i="23" l="1"/>
  <c r="B18" i="23" l="1"/>
  <c r="B19" i="23" l="1"/>
  <c r="B20" i="23" l="1"/>
  <c r="B21" i="23" l="1"/>
  <c r="B22" i="23" l="1"/>
  <c r="B23" i="23" l="1"/>
  <c r="B24" i="23" l="1"/>
  <c r="B25" i="23" l="1"/>
  <c r="O173" i="17"/>
  <c r="O3" i="17"/>
  <c r="B26" i="23" l="1"/>
  <c r="B27" i="23" l="1"/>
  <c r="B28" i="23" l="1"/>
  <c r="D7" i="16"/>
  <c r="E6" i="16"/>
  <c r="B29" i="23" l="1"/>
  <c r="B30" i="23" l="1"/>
  <c r="C2" i="3"/>
  <c r="B2" i="3"/>
  <c r="C5" i="23" s="1"/>
  <c r="E2" i="3"/>
  <c r="F2" i="3"/>
  <c r="G2" i="3"/>
  <c r="H2" i="3"/>
  <c r="J2" i="3"/>
  <c r="L2" i="3"/>
  <c r="C1" i="3"/>
  <c r="BM8" i="23" l="1"/>
  <c r="BM21" i="23"/>
  <c r="BM6" i="23"/>
  <c r="AG10" i="23"/>
  <c r="AG9" i="23"/>
  <c r="AG28" i="23"/>
  <c r="AP18" i="23"/>
  <c r="AP13" i="23"/>
  <c r="AP28" i="23"/>
  <c r="AX18" i="23"/>
  <c r="AX13" i="23"/>
  <c r="AX25" i="23"/>
  <c r="AX23" i="23"/>
  <c r="BF6" i="23"/>
  <c r="BF16" i="23"/>
  <c r="BF14" i="23"/>
  <c r="BF30" i="23"/>
  <c r="BN10" i="23"/>
  <c r="BN21" i="23"/>
  <c r="AW10" i="23"/>
  <c r="AW20" i="23"/>
  <c r="AW28" i="23"/>
  <c r="BO6" i="23"/>
  <c r="BO14" i="23"/>
  <c r="BO24" i="23"/>
  <c r="BM12" i="23"/>
  <c r="BM22" i="23"/>
  <c r="BM25" i="23"/>
  <c r="BM10" i="23"/>
  <c r="AG19" i="23"/>
  <c r="AG13" i="23"/>
  <c r="AG29" i="23"/>
  <c r="AP6" i="23"/>
  <c r="AP19" i="23"/>
  <c r="AP29" i="23"/>
  <c r="AX6" i="23"/>
  <c r="AX14" i="23"/>
  <c r="AX26" i="23"/>
  <c r="BF7" i="23"/>
  <c r="BF17" i="23"/>
  <c r="BF24" i="23"/>
  <c r="BN11" i="23"/>
  <c r="BN15" i="23"/>
  <c r="BN5" i="23"/>
  <c r="AW11" i="23"/>
  <c r="AW21" i="23"/>
  <c r="AW29" i="23"/>
  <c r="BO7" i="23"/>
  <c r="BO15" i="23"/>
  <c r="AQ15" i="23"/>
  <c r="AQ12" i="23"/>
  <c r="BM14" i="23"/>
  <c r="BM23" i="23"/>
  <c r="BM26" i="23"/>
  <c r="BM15" i="23"/>
  <c r="AG14" i="23"/>
  <c r="AG20" i="23"/>
  <c r="AG8" i="23"/>
  <c r="AG30" i="23"/>
  <c r="AP7" i="23"/>
  <c r="AP20" i="23"/>
  <c r="AP30" i="23"/>
  <c r="AX7" i="23"/>
  <c r="AX19" i="23"/>
  <c r="AX27" i="23"/>
  <c r="BF8" i="23"/>
  <c r="BF18" i="23"/>
  <c r="BF23" i="23"/>
  <c r="BM7" i="23"/>
  <c r="BM24" i="23"/>
  <c r="BM27" i="23"/>
  <c r="AG15" i="23"/>
  <c r="AG21" i="23"/>
  <c r="AG12" i="23"/>
  <c r="AP8" i="23"/>
  <c r="AP21" i="23"/>
  <c r="AX8" i="23"/>
  <c r="AX20" i="23"/>
  <c r="AX28" i="23"/>
  <c r="BF9" i="23"/>
  <c r="BF15" i="23"/>
  <c r="BF25" i="23"/>
  <c r="BN17" i="23"/>
  <c r="BN13" i="23"/>
  <c r="BN26" i="23"/>
  <c r="BN23" i="23"/>
  <c r="AW13" i="23"/>
  <c r="AW23" i="23"/>
  <c r="BO9" i="23"/>
  <c r="BO26" i="23"/>
  <c r="BO19" i="23"/>
  <c r="AQ17" i="23"/>
  <c r="AQ9" i="23"/>
  <c r="BM11" i="23"/>
  <c r="BM16" i="23"/>
  <c r="BM28" i="23"/>
  <c r="AG16" i="23"/>
  <c r="AG22" i="23"/>
  <c r="AG17" i="23"/>
  <c r="AP14" i="23"/>
  <c r="AP9" i="23"/>
  <c r="AP22" i="23"/>
  <c r="AP5" i="23"/>
  <c r="AX9" i="23"/>
  <c r="AX21" i="23"/>
  <c r="AX29" i="23"/>
  <c r="BF10" i="23"/>
  <c r="BF19" i="23"/>
  <c r="BF26" i="23"/>
  <c r="BN6" i="23"/>
  <c r="BN14" i="23"/>
  <c r="BN27" i="23"/>
  <c r="BN24" i="23"/>
  <c r="AW6" i="23"/>
  <c r="AW14" i="23"/>
  <c r="AW24" i="23"/>
  <c r="AW5" i="23"/>
  <c r="BO10" i="23"/>
  <c r="BO27" i="23"/>
  <c r="BO20" i="23"/>
  <c r="AQ7" i="23"/>
  <c r="BM18" i="23"/>
  <c r="BM17" i="23"/>
  <c r="BM29" i="23"/>
  <c r="AG7" i="23"/>
  <c r="AG23" i="23"/>
  <c r="AG18" i="23"/>
  <c r="AG5" i="23"/>
  <c r="AP15" i="23"/>
  <c r="AP10" i="23"/>
  <c r="AP23" i="23"/>
  <c r="AP24" i="23"/>
  <c r="AX10" i="23"/>
  <c r="AX22" i="23"/>
  <c r="AX30" i="23"/>
  <c r="BF11" i="23"/>
  <c r="BF20" i="23"/>
  <c r="BF27" i="23"/>
  <c r="BN7" i="23"/>
  <c r="BN18" i="23"/>
  <c r="BN28" i="23"/>
  <c r="AW7" i="23"/>
  <c r="AW16" i="23"/>
  <c r="AW25" i="23"/>
  <c r="BO11" i="23"/>
  <c r="BO28" i="23"/>
  <c r="BO21" i="23"/>
  <c r="BO5" i="23"/>
  <c r="BM19" i="23"/>
  <c r="BM9" i="23"/>
  <c r="BM30" i="23"/>
  <c r="AG11" i="23"/>
  <c r="AG24" i="23"/>
  <c r="AG26" i="23"/>
  <c r="AP16" i="23"/>
  <c r="AP11" i="23"/>
  <c r="AP26" i="23"/>
  <c r="AP25" i="23"/>
  <c r="AX16" i="23"/>
  <c r="AX11" i="23"/>
  <c r="AX15" i="23"/>
  <c r="AX5" i="23"/>
  <c r="BF12" i="23"/>
  <c r="BF21" i="23"/>
  <c r="BF28" i="23"/>
  <c r="BN8" i="23"/>
  <c r="BN19" i="23"/>
  <c r="BN29" i="23"/>
  <c r="AW8" i="23"/>
  <c r="AW17" i="23"/>
  <c r="AW26" i="23"/>
  <c r="AW15" i="23"/>
  <c r="BO16" i="23"/>
  <c r="BO12" i="23"/>
  <c r="BO29" i="23"/>
  <c r="BO22" i="23"/>
  <c r="AQ6" i="23"/>
  <c r="AQ26" i="23"/>
  <c r="AQ13" i="23"/>
  <c r="BM20" i="23"/>
  <c r="BM13" i="23"/>
  <c r="BM5" i="23"/>
  <c r="AG6" i="23"/>
  <c r="AG25" i="23"/>
  <c r="AG27" i="23"/>
  <c r="AP17" i="23"/>
  <c r="AP12" i="23"/>
  <c r="AP27" i="23"/>
  <c r="AX17" i="23"/>
  <c r="AX12" i="23"/>
  <c r="AX24" i="23"/>
  <c r="BF13" i="23"/>
  <c r="BF22" i="23"/>
  <c r="BF29" i="23"/>
  <c r="BF5" i="23"/>
  <c r="BN9" i="23"/>
  <c r="BN20" i="23"/>
  <c r="BN30" i="23"/>
  <c r="BN12" i="23"/>
  <c r="AW18" i="23"/>
  <c r="BO30" i="23"/>
  <c r="AQ16" i="23"/>
  <c r="AQ28" i="23"/>
  <c r="AQ24" i="23"/>
  <c r="AQ20" i="23"/>
  <c r="BG6" i="23"/>
  <c r="BG16" i="23"/>
  <c r="BG23" i="23"/>
  <c r="BG5" i="23"/>
  <c r="AI8" i="23"/>
  <c r="AI20" i="23"/>
  <c r="AR10" i="23"/>
  <c r="AR20" i="23"/>
  <c r="AR24" i="23"/>
  <c r="AZ8" i="23"/>
  <c r="AZ16" i="23"/>
  <c r="AZ24" i="23"/>
  <c r="BH6" i="23"/>
  <c r="BH14" i="23"/>
  <c r="BH22" i="23"/>
  <c r="BH30" i="23"/>
  <c r="AK12" i="23"/>
  <c r="AK20" i="23"/>
  <c r="AK28" i="23"/>
  <c r="AH16" i="23"/>
  <c r="AH13" i="23"/>
  <c r="AH29" i="23"/>
  <c r="AB8" i="23"/>
  <c r="AB17" i="23"/>
  <c r="AB24" i="23"/>
  <c r="AJ6" i="23"/>
  <c r="AJ14" i="23"/>
  <c r="AJ17" i="23"/>
  <c r="AJ30" i="23"/>
  <c r="AJ5" i="23"/>
  <c r="AS12" i="23"/>
  <c r="AS20" i="23"/>
  <c r="AS28" i="23"/>
  <c r="BA10" i="23"/>
  <c r="BA17" i="23"/>
  <c r="BA27" i="23"/>
  <c r="BI8" i="23"/>
  <c r="BI16" i="23"/>
  <c r="BI24" i="23"/>
  <c r="V6" i="23"/>
  <c r="V14" i="23"/>
  <c r="V24" i="23"/>
  <c r="AO12" i="23"/>
  <c r="AO24" i="23"/>
  <c r="AO28" i="23"/>
  <c r="AC10" i="23"/>
  <c r="BN25" i="23"/>
  <c r="BO18" i="23"/>
  <c r="AQ11" i="23"/>
  <c r="AQ29" i="23"/>
  <c r="BG7" i="23"/>
  <c r="BG17" i="23"/>
  <c r="BG25" i="23"/>
  <c r="BG18" i="23"/>
  <c r="AI9" i="23"/>
  <c r="AI21" i="23"/>
  <c r="AR11" i="23"/>
  <c r="AR21" i="23"/>
  <c r="AR25" i="23"/>
  <c r="AZ9" i="23"/>
  <c r="AZ17" i="23"/>
  <c r="AZ25" i="23"/>
  <c r="BH7" i="23"/>
  <c r="BH15" i="23"/>
  <c r="BH23" i="23"/>
  <c r="AK13" i="23"/>
  <c r="AK21" i="23"/>
  <c r="AK29" i="23"/>
  <c r="AH6" i="23"/>
  <c r="AH19" i="23"/>
  <c r="AH30" i="23"/>
  <c r="AB9" i="23"/>
  <c r="AB18" i="23"/>
  <c r="AB25" i="23"/>
  <c r="AJ7" i="23"/>
  <c r="AJ16" i="23"/>
  <c r="AJ24" i="23"/>
  <c r="AS13" i="23"/>
  <c r="AS21" i="23"/>
  <c r="AS29" i="23"/>
  <c r="BA11" i="23"/>
  <c r="BA19" i="23"/>
  <c r="BA28" i="23"/>
  <c r="BI9" i="23"/>
  <c r="BI17" i="23"/>
  <c r="BI25" i="23"/>
  <c r="V7" i="23"/>
  <c r="V19" i="23"/>
  <c r="V25" i="23"/>
  <c r="V22" i="23"/>
  <c r="V5" i="23"/>
  <c r="AO13" i="23"/>
  <c r="AO25" i="23"/>
  <c r="AO29" i="23"/>
  <c r="AC11" i="23"/>
  <c r="AC19" i="23"/>
  <c r="AC27" i="23"/>
  <c r="BN22" i="23"/>
  <c r="AW9" i="23"/>
  <c r="BO23" i="23"/>
  <c r="AQ10" i="23"/>
  <c r="AQ30" i="23"/>
  <c r="BG8" i="23"/>
  <c r="BG14" i="23"/>
  <c r="BG26" i="23"/>
  <c r="BG19" i="23"/>
  <c r="AI17" i="23"/>
  <c r="AI10" i="23"/>
  <c r="AI22" i="23"/>
  <c r="AI5" i="23"/>
  <c r="AR12" i="23"/>
  <c r="AR22" i="23"/>
  <c r="AR16" i="23"/>
  <c r="AZ10" i="23"/>
  <c r="AZ19" i="23"/>
  <c r="AZ26" i="23"/>
  <c r="BH8" i="23"/>
  <c r="BH16" i="23"/>
  <c r="BH24" i="23"/>
  <c r="AK6" i="23"/>
  <c r="AK14" i="23"/>
  <c r="AK22" i="23"/>
  <c r="AK30" i="23"/>
  <c r="AK5" i="23"/>
  <c r="AH7" i="23"/>
  <c r="AH20" i="23"/>
  <c r="AB10" i="23"/>
  <c r="AB16" i="23"/>
  <c r="AB26" i="23"/>
  <c r="AJ8" i="23"/>
  <c r="AJ18" i="23"/>
  <c r="AJ25" i="23"/>
  <c r="AS6" i="23"/>
  <c r="AS14" i="23"/>
  <c r="AS22" i="23"/>
  <c r="AS30" i="23"/>
  <c r="AS5" i="23"/>
  <c r="BA12" i="23"/>
  <c r="BA20" i="23"/>
  <c r="BA29" i="23"/>
  <c r="BI10" i="23"/>
  <c r="BI18" i="23"/>
  <c r="BI26" i="23"/>
  <c r="V8" i="23"/>
  <c r="V20" i="23"/>
  <c r="V26" i="23"/>
  <c r="AO6" i="23"/>
  <c r="AO15" i="23"/>
  <c r="AO16" i="23"/>
  <c r="AO30" i="23"/>
  <c r="AW12" i="23"/>
  <c r="AQ8" i="23"/>
  <c r="BG9" i="23"/>
  <c r="BG15" i="23"/>
  <c r="BG27" i="23"/>
  <c r="AI14" i="23"/>
  <c r="AI11" i="23"/>
  <c r="AI26" i="23"/>
  <c r="AI23" i="23"/>
  <c r="AR13" i="23"/>
  <c r="AR23" i="23"/>
  <c r="AR17" i="23"/>
  <c r="AZ11" i="23"/>
  <c r="AZ20" i="23"/>
  <c r="AZ27" i="23"/>
  <c r="BH9" i="23"/>
  <c r="BH17" i="23"/>
  <c r="BH25" i="23"/>
  <c r="AK7" i="23"/>
  <c r="AK15" i="23"/>
  <c r="AK23" i="23"/>
  <c r="AH8" i="23"/>
  <c r="AH21" i="23"/>
  <c r="AB11" i="23"/>
  <c r="AB19" i="23"/>
  <c r="AB27" i="23"/>
  <c r="AJ9" i="23"/>
  <c r="AJ19" i="23"/>
  <c r="AJ15" i="23"/>
  <c r="AS7" i="23"/>
  <c r="AS15" i="23"/>
  <c r="AS23" i="23"/>
  <c r="BA13" i="23"/>
  <c r="BA21" i="23"/>
  <c r="BI11" i="23"/>
  <c r="BI19" i="23"/>
  <c r="BI27" i="23"/>
  <c r="V9" i="23"/>
  <c r="V16" i="23"/>
  <c r="V27" i="23"/>
  <c r="V21" i="23"/>
  <c r="AO7" i="23"/>
  <c r="AO19" i="23"/>
  <c r="AO17" i="23"/>
  <c r="AW19" i="23"/>
  <c r="BO17" i="23"/>
  <c r="AQ18" i="23"/>
  <c r="BG10" i="23"/>
  <c r="BG24" i="23"/>
  <c r="BG28" i="23"/>
  <c r="AI15" i="23"/>
  <c r="AI12" i="23"/>
  <c r="AI27" i="23"/>
  <c r="AI24" i="23"/>
  <c r="AR6" i="23"/>
  <c r="AR14" i="23"/>
  <c r="AR26" i="23"/>
  <c r="AR30" i="23"/>
  <c r="AR5" i="23"/>
  <c r="AZ12" i="23"/>
  <c r="AZ21" i="23"/>
  <c r="AZ28" i="23"/>
  <c r="BH10" i="23"/>
  <c r="BH18" i="23"/>
  <c r="BH26" i="23"/>
  <c r="AK8" i="23"/>
  <c r="AK16" i="23"/>
  <c r="AK24" i="23"/>
  <c r="AH17" i="23"/>
  <c r="AH9" i="23"/>
  <c r="AH22" i="23"/>
  <c r="AH5" i="23"/>
  <c r="AB12" i="23"/>
  <c r="AB20" i="23"/>
  <c r="AB28" i="23"/>
  <c r="AJ10" i="23"/>
  <c r="AJ20" i="23"/>
  <c r="AJ26" i="23"/>
  <c r="AS8" i="23"/>
  <c r="AS18" i="23"/>
  <c r="AS24" i="23"/>
  <c r="BA6" i="23"/>
  <c r="BA14" i="23"/>
  <c r="BA22" i="23"/>
  <c r="BA30" i="23"/>
  <c r="BA5" i="23"/>
  <c r="BI12" i="23"/>
  <c r="BI20" i="23"/>
  <c r="BI28" i="23"/>
  <c r="V10" i="23"/>
  <c r="V15" i="23"/>
  <c r="V28" i="23"/>
  <c r="AO8" i="23"/>
  <c r="AO20" i="23"/>
  <c r="AO18" i="23"/>
  <c r="AC6" i="23"/>
  <c r="AC14" i="23"/>
  <c r="AC22" i="23"/>
  <c r="AC30" i="23"/>
  <c r="AW22" i="23"/>
  <c r="BO8" i="23"/>
  <c r="AQ19" i="23"/>
  <c r="AQ21" i="23"/>
  <c r="BG11" i="23"/>
  <c r="BG20" i="23"/>
  <c r="BG29" i="23"/>
  <c r="AI16" i="23"/>
  <c r="AI13" i="23"/>
  <c r="AI28" i="23"/>
  <c r="AI25" i="23"/>
  <c r="AR7" i="23"/>
  <c r="AR15" i="23"/>
  <c r="AR27" i="23"/>
  <c r="AZ13" i="23"/>
  <c r="AZ22" i="23"/>
  <c r="AZ29" i="23"/>
  <c r="AZ5" i="23"/>
  <c r="BH11" i="23"/>
  <c r="BH19" i="23"/>
  <c r="BH27" i="23"/>
  <c r="AK9" i="23"/>
  <c r="AK17" i="23"/>
  <c r="AK25" i="23"/>
  <c r="AH18" i="23"/>
  <c r="AH10" i="23"/>
  <c r="AH26" i="23"/>
  <c r="AH23" i="23"/>
  <c r="AB13" i="23"/>
  <c r="AB21" i="23"/>
  <c r="AB29" i="23"/>
  <c r="AJ11" i="23"/>
  <c r="AJ21" i="23"/>
  <c r="AJ27" i="23"/>
  <c r="AS9" i="23"/>
  <c r="AS16" i="23"/>
  <c r="AS25" i="23"/>
  <c r="BA7" i="23"/>
  <c r="BA15" i="23"/>
  <c r="BA23" i="23"/>
  <c r="BI13" i="23"/>
  <c r="BI21" i="23"/>
  <c r="BI29" i="23"/>
  <c r="BI5" i="23"/>
  <c r="V11" i="23"/>
  <c r="V23" i="23"/>
  <c r="V29" i="23"/>
  <c r="AO9" i="23"/>
  <c r="AO21" i="23"/>
  <c r="AO14" i="23"/>
  <c r="AC7" i="23"/>
  <c r="AW27" i="23"/>
  <c r="BO13" i="23"/>
  <c r="AQ23" i="23"/>
  <c r="AQ25" i="23"/>
  <c r="AQ5" i="23"/>
  <c r="BG12" i="23"/>
  <c r="BG21" i="23"/>
  <c r="BG30" i="23"/>
  <c r="AI6" i="23"/>
  <c r="AI18" i="23"/>
  <c r="AI29" i="23"/>
  <c r="AR8" i="23"/>
  <c r="AR18" i="23"/>
  <c r="AR28" i="23"/>
  <c r="AZ6" i="23"/>
  <c r="AZ14" i="23"/>
  <c r="AZ23" i="23"/>
  <c r="AZ30" i="23"/>
  <c r="BH12" i="23"/>
  <c r="BH20" i="23"/>
  <c r="BH28" i="23"/>
  <c r="AK10" i="23"/>
  <c r="AK18" i="23"/>
  <c r="AK26" i="23"/>
  <c r="AH14" i="23"/>
  <c r="AH11" i="23"/>
  <c r="AH27" i="23"/>
  <c r="AH24" i="23"/>
  <c r="AB6" i="23"/>
  <c r="AB14" i="23"/>
  <c r="AB22" i="23"/>
  <c r="AB30" i="23"/>
  <c r="AB5" i="23"/>
  <c r="AJ12" i="23"/>
  <c r="AJ22" i="23"/>
  <c r="AJ28" i="23"/>
  <c r="AS10" i="23"/>
  <c r="AS17" i="23"/>
  <c r="AS26" i="23"/>
  <c r="BA8" i="23"/>
  <c r="BA18" i="23"/>
  <c r="BA25" i="23"/>
  <c r="BA24" i="23"/>
  <c r="BI6" i="23"/>
  <c r="BI14" i="23"/>
  <c r="BI22" i="23"/>
  <c r="V12" i="23"/>
  <c r="V18" i="23"/>
  <c r="V30" i="23"/>
  <c r="AO10" i="23"/>
  <c r="AO22" i="23"/>
  <c r="AO26" i="23"/>
  <c r="BN16" i="23"/>
  <c r="AW30" i="23"/>
  <c r="BO25" i="23"/>
  <c r="AQ14" i="23"/>
  <c r="AQ27" i="23"/>
  <c r="AQ22" i="23"/>
  <c r="BG13" i="23"/>
  <c r="BG22" i="23"/>
  <c r="AI7" i="23"/>
  <c r="AI19" i="23"/>
  <c r="AI30" i="23"/>
  <c r="AR9" i="23"/>
  <c r="AR19" i="23"/>
  <c r="AR29" i="23"/>
  <c r="AZ7" i="23"/>
  <c r="AZ15" i="23"/>
  <c r="AZ18" i="23"/>
  <c r="BH13" i="23"/>
  <c r="BH21" i="23"/>
  <c r="BH29" i="23"/>
  <c r="BH5" i="23"/>
  <c r="AK11" i="23"/>
  <c r="AK19" i="23"/>
  <c r="AK27" i="23"/>
  <c r="AH15" i="23"/>
  <c r="AH12" i="23"/>
  <c r="AH28" i="23"/>
  <c r="AH25" i="23"/>
  <c r="AB7" i="23"/>
  <c r="AB15" i="23"/>
  <c r="AB23" i="23"/>
  <c r="AJ13" i="23"/>
  <c r="AJ23" i="23"/>
  <c r="AJ29" i="23"/>
  <c r="AS11" i="23"/>
  <c r="AS19" i="23"/>
  <c r="AS27" i="23"/>
  <c r="BA9" i="23"/>
  <c r="BA16" i="23"/>
  <c r="BA26" i="23"/>
  <c r="BI7" i="23"/>
  <c r="BI15" i="23"/>
  <c r="BI23" i="23"/>
  <c r="BI30" i="23"/>
  <c r="V13" i="23"/>
  <c r="V17" i="23"/>
  <c r="AO11" i="23"/>
  <c r="AO23" i="23"/>
  <c r="AO27" i="23"/>
  <c r="AC15" i="23"/>
  <c r="AC25" i="23"/>
  <c r="BB9" i="23"/>
  <c r="BB23" i="23"/>
  <c r="BB27" i="23"/>
  <c r="BJ7" i="23"/>
  <c r="BJ19" i="23"/>
  <c r="BJ25" i="23"/>
  <c r="U7" i="23"/>
  <c r="U15" i="23"/>
  <c r="U23" i="23"/>
  <c r="U29" i="23"/>
  <c r="AF13" i="23"/>
  <c r="AF14" i="23"/>
  <c r="AF30" i="23"/>
  <c r="AY7" i="23"/>
  <c r="AY20" i="23"/>
  <c r="AY29" i="23"/>
  <c r="AT8" i="23"/>
  <c r="AT18" i="23"/>
  <c r="AT22" i="23"/>
  <c r="AD7" i="23"/>
  <c r="AD20" i="23"/>
  <c r="AD24" i="23"/>
  <c r="AD5" i="23"/>
  <c r="AM13" i="23"/>
  <c r="AM24" i="23"/>
  <c r="AM29" i="23"/>
  <c r="AU11" i="23"/>
  <c r="AU18" i="23"/>
  <c r="AU28" i="23"/>
  <c r="BC7" i="23"/>
  <c r="BC16" i="23"/>
  <c r="BC25" i="23"/>
  <c r="BK15" i="23"/>
  <c r="BK13" i="23"/>
  <c r="BK28" i="23"/>
  <c r="BE13" i="23"/>
  <c r="BE23" i="23"/>
  <c r="BE29" i="23"/>
  <c r="BE5" i="23"/>
  <c r="AL11" i="23"/>
  <c r="AL23" i="23"/>
  <c r="AL27" i="23"/>
  <c r="AE9" i="23"/>
  <c r="AE15" i="23"/>
  <c r="AE28" i="23"/>
  <c r="AE25" i="23"/>
  <c r="AN7" i="23"/>
  <c r="AN15" i="23"/>
  <c r="AN16" i="23"/>
  <c r="AC16" i="23"/>
  <c r="AC26" i="23"/>
  <c r="AC5" i="23"/>
  <c r="BB10" i="23"/>
  <c r="BB20" i="23"/>
  <c r="BB28" i="23"/>
  <c r="BJ8" i="23"/>
  <c r="BJ16" i="23"/>
  <c r="BJ26" i="23"/>
  <c r="U8" i="23"/>
  <c r="U16" i="23"/>
  <c r="U25" i="23"/>
  <c r="U30" i="23"/>
  <c r="AF6" i="23"/>
  <c r="AF19" i="23"/>
  <c r="AF15" i="23"/>
  <c r="AF5" i="23"/>
  <c r="AY8" i="23"/>
  <c r="AY21" i="23"/>
  <c r="AY30" i="23"/>
  <c r="AT9" i="23"/>
  <c r="AT16" i="23"/>
  <c r="AT26" i="23"/>
  <c r="AD8" i="23"/>
  <c r="AD15" i="23"/>
  <c r="AD25" i="23"/>
  <c r="AM6" i="23"/>
  <c r="AM19" i="23"/>
  <c r="AM25" i="23"/>
  <c r="AM30" i="23"/>
  <c r="AM5" i="23"/>
  <c r="AU12" i="23"/>
  <c r="AU24" i="23"/>
  <c r="AU29" i="23"/>
  <c r="AU23" i="23"/>
  <c r="BC11" i="23"/>
  <c r="BC17" i="23"/>
  <c r="BC26" i="23"/>
  <c r="BK6" i="23"/>
  <c r="BK18" i="23"/>
  <c r="BK29" i="23"/>
  <c r="BK21" i="23"/>
  <c r="BE6" i="23"/>
  <c r="BE16" i="23"/>
  <c r="BE24" i="23"/>
  <c r="BE30" i="23"/>
  <c r="AL12" i="23"/>
  <c r="AL24" i="23"/>
  <c r="AL28" i="23"/>
  <c r="AE10" i="23"/>
  <c r="AE17" i="23"/>
  <c r="AE29" i="23"/>
  <c r="AE24" i="23"/>
  <c r="AN8" i="23"/>
  <c r="AN19" i="23"/>
  <c r="AN17" i="23"/>
  <c r="AN18" i="23"/>
  <c r="AO5" i="23"/>
  <c r="AC17" i="23"/>
  <c r="AC28" i="23"/>
  <c r="BB11" i="23"/>
  <c r="BB21" i="23"/>
  <c r="BB29" i="23"/>
  <c r="BJ9" i="23"/>
  <c r="BJ17" i="23"/>
  <c r="BJ27" i="23"/>
  <c r="U9" i="23"/>
  <c r="U17" i="23"/>
  <c r="AF7" i="23"/>
  <c r="AF20" i="23"/>
  <c r="AF18" i="23"/>
  <c r="AY9" i="23"/>
  <c r="AY22" i="23"/>
  <c r="AT10" i="23"/>
  <c r="AT17" i="23"/>
  <c r="AT27" i="23"/>
  <c r="AD9" i="23"/>
  <c r="AD14" i="23"/>
  <c r="AD16" i="23"/>
  <c r="AM7" i="23"/>
  <c r="AM16" i="23"/>
  <c r="AM20" i="23"/>
  <c r="AU13" i="23"/>
  <c r="AU25" i="23"/>
  <c r="AU30" i="23"/>
  <c r="BC18" i="23"/>
  <c r="BC15" i="23"/>
  <c r="BC27" i="23"/>
  <c r="BK7" i="23"/>
  <c r="BK19" i="23"/>
  <c r="BK30" i="23"/>
  <c r="BK22" i="23"/>
  <c r="BE7" i="23"/>
  <c r="BE17" i="23"/>
  <c r="BE18" i="23"/>
  <c r="AL13" i="23"/>
  <c r="AL25" i="23"/>
  <c r="AL29" i="23"/>
  <c r="AE11" i="23"/>
  <c r="AE16" i="23"/>
  <c r="AE30" i="23"/>
  <c r="AE23" i="23"/>
  <c r="AN9" i="23"/>
  <c r="AN20" i="23"/>
  <c r="AN26" i="23"/>
  <c r="AC18" i="23"/>
  <c r="AC29" i="23"/>
  <c r="BB14" i="23"/>
  <c r="BB12" i="23"/>
  <c r="BB22" i="23"/>
  <c r="BB30" i="23"/>
  <c r="BJ10" i="23"/>
  <c r="BJ20" i="23"/>
  <c r="BJ28" i="23"/>
  <c r="U10" i="23"/>
  <c r="U18" i="23"/>
  <c r="U24" i="23"/>
  <c r="AF8" i="23"/>
  <c r="AF21" i="23"/>
  <c r="AF16" i="23"/>
  <c r="AY14" i="23"/>
  <c r="AY10" i="23"/>
  <c r="AY24" i="23"/>
  <c r="AY5" i="23"/>
  <c r="AT11" i="23"/>
  <c r="AT24" i="23"/>
  <c r="AT28" i="23"/>
  <c r="AD10" i="23"/>
  <c r="AD17" i="23"/>
  <c r="AD26" i="23"/>
  <c r="AM8" i="23"/>
  <c r="AM17" i="23"/>
  <c r="AM21" i="23"/>
  <c r="AU6" i="23"/>
  <c r="AU14" i="23"/>
  <c r="AU20" i="23"/>
  <c r="AU5" i="23"/>
  <c r="BC6" i="23"/>
  <c r="BC23" i="23"/>
  <c r="BC28" i="23"/>
  <c r="BK8" i="23"/>
  <c r="BK16" i="23"/>
  <c r="BK20" i="23"/>
  <c r="BE8" i="23"/>
  <c r="BE15" i="23"/>
  <c r="BE14" i="23"/>
  <c r="AL6" i="23"/>
  <c r="AL19" i="23"/>
  <c r="AL20" i="23"/>
  <c r="AL30" i="23"/>
  <c r="AE12" i="23"/>
  <c r="AE21" i="23"/>
  <c r="AN10" i="23"/>
  <c r="AN21" i="23"/>
  <c r="AN27" i="23"/>
  <c r="AV8" i="23"/>
  <c r="AC8" i="23"/>
  <c r="AC20" i="23"/>
  <c r="BB15" i="23"/>
  <c r="BB13" i="23"/>
  <c r="BB17" i="23"/>
  <c r="BB5" i="23"/>
  <c r="BJ11" i="23"/>
  <c r="BJ21" i="23"/>
  <c r="BJ29" i="23"/>
  <c r="U11" i="23"/>
  <c r="U19" i="23"/>
  <c r="AF9" i="23"/>
  <c r="AF22" i="23"/>
  <c r="AF26" i="23"/>
  <c r="AF17" i="23"/>
  <c r="AY15" i="23"/>
  <c r="AY11" i="23"/>
  <c r="AY25" i="23"/>
  <c r="AY19" i="23"/>
  <c r="AT12" i="23"/>
  <c r="AT25" i="23"/>
  <c r="AT29" i="23"/>
  <c r="AD11" i="23"/>
  <c r="AD18" i="23"/>
  <c r="AD27" i="23"/>
  <c r="AM9" i="23"/>
  <c r="AM18" i="23"/>
  <c r="AM22" i="23"/>
  <c r="AU7" i="23"/>
  <c r="AU16" i="23"/>
  <c r="AU21" i="23"/>
  <c r="AC9" i="23"/>
  <c r="AC21" i="23"/>
  <c r="BB6" i="23"/>
  <c r="BB19" i="23"/>
  <c r="BB24" i="23"/>
  <c r="BJ14" i="23"/>
  <c r="BJ12" i="23"/>
  <c r="BJ22" i="23"/>
  <c r="BJ30" i="23"/>
  <c r="U12" i="23"/>
  <c r="U20" i="23"/>
  <c r="U26" i="23"/>
  <c r="AF10" i="23"/>
  <c r="AF23" i="23"/>
  <c r="AF27" i="23"/>
  <c r="AY16" i="23"/>
  <c r="AY12" i="23"/>
  <c r="AY26" i="23"/>
  <c r="AY23" i="23"/>
  <c r="AT14" i="23"/>
  <c r="AT13" i="23"/>
  <c r="AT23" i="23"/>
  <c r="AT30" i="23"/>
  <c r="AD12" i="23"/>
  <c r="AD21" i="23"/>
  <c r="AD28" i="23"/>
  <c r="AM10" i="23"/>
  <c r="AM14" i="23"/>
  <c r="AM26" i="23"/>
  <c r="AU8" i="23"/>
  <c r="AU17" i="23"/>
  <c r="AU22" i="23"/>
  <c r="BC8" i="23"/>
  <c r="BC14" i="23"/>
  <c r="BC21" i="23"/>
  <c r="BC30" i="23"/>
  <c r="BK10" i="23"/>
  <c r="BK25" i="23"/>
  <c r="BK23" i="23"/>
  <c r="BE10" i="23"/>
  <c r="BE20" i="23"/>
  <c r="BE26" i="23"/>
  <c r="AL8" i="23"/>
  <c r="AL17" i="23"/>
  <c r="AL22" i="23"/>
  <c r="AE6" i="23"/>
  <c r="AE14" i="23"/>
  <c r="AE18" i="23"/>
  <c r="AE5" i="23"/>
  <c r="AN12" i="23"/>
  <c r="AN23" i="23"/>
  <c r="AN29" i="23"/>
  <c r="AC12" i="23"/>
  <c r="AC23" i="23"/>
  <c r="BB7" i="23"/>
  <c r="BB18" i="23"/>
  <c r="BB25" i="23"/>
  <c r="BJ15" i="23"/>
  <c r="BJ13" i="23"/>
  <c r="BJ23" i="23"/>
  <c r="BJ5" i="23"/>
  <c r="U13" i="23"/>
  <c r="U21" i="23"/>
  <c r="U27" i="23"/>
  <c r="U5" i="23"/>
  <c r="AF11" i="23"/>
  <c r="AF24" i="23"/>
  <c r="AF28" i="23"/>
  <c r="AY17" i="23"/>
  <c r="AY13" i="23"/>
  <c r="AY27" i="23"/>
  <c r="AT6" i="23"/>
  <c r="AT19" i="23"/>
  <c r="AT20" i="23"/>
  <c r="AT5" i="23"/>
  <c r="AD13" i="23"/>
  <c r="AD22" i="23"/>
  <c r="AD29" i="23"/>
  <c r="AM11" i="23"/>
  <c r="AM15" i="23"/>
  <c r="AM27" i="23"/>
  <c r="AU9" i="23"/>
  <c r="AU19" i="23"/>
  <c r="AU26" i="23"/>
  <c r="BC12" i="23"/>
  <c r="BC9" i="23"/>
  <c r="BC22" i="23"/>
  <c r="BK11" i="23"/>
  <c r="BK26" i="23"/>
  <c r="BK5" i="23"/>
  <c r="BE11" i="23"/>
  <c r="BE21" i="23"/>
  <c r="BE27" i="23"/>
  <c r="AL9" i="23"/>
  <c r="AL18" i="23"/>
  <c r="AL14" i="23"/>
  <c r="AE7" i="23"/>
  <c r="AE19" i="23"/>
  <c r="AE26" i="23"/>
  <c r="AN13" i="23"/>
  <c r="AN24" i="23"/>
  <c r="AN30" i="23"/>
  <c r="U14" i="23"/>
  <c r="AT15" i="23"/>
  <c r="AU15" i="23"/>
  <c r="BC20" i="23"/>
  <c r="BK9" i="23"/>
  <c r="AL21" i="23"/>
  <c r="AE13" i="23"/>
  <c r="AV9" i="23"/>
  <c r="AV19" i="23"/>
  <c r="AV18" i="23"/>
  <c r="BD7" i="23"/>
  <c r="BD19" i="23"/>
  <c r="BD17" i="23"/>
  <c r="BL13" i="23"/>
  <c r="BL24" i="23"/>
  <c r="BL5" i="23"/>
  <c r="BD27" i="23"/>
  <c r="BL8" i="23"/>
  <c r="BL17" i="23"/>
  <c r="BD15" i="23"/>
  <c r="BL12" i="23"/>
  <c r="U22" i="23"/>
  <c r="AT21" i="23"/>
  <c r="AU27" i="23"/>
  <c r="BC24" i="23"/>
  <c r="BK12" i="23"/>
  <c r="AL26" i="23"/>
  <c r="AE20" i="23"/>
  <c r="AN6" i="23"/>
  <c r="AV10" i="23"/>
  <c r="AV20" i="23"/>
  <c r="AV26" i="23"/>
  <c r="AV5" i="23"/>
  <c r="BD8" i="23"/>
  <c r="BD20" i="23"/>
  <c r="BD25" i="23"/>
  <c r="BD14" i="23"/>
  <c r="BL6" i="23"/>
  <c r="BL14" i="23"/>
  <c r="BL15" i="23"/>
  <c r="AN14" i="23"/>
  <c r="AN5" i="23"/>
  <c r="AV28" i="23"/>
  <c r="BD22" i="23"/>
  <c r="BL26" i="23"/>
  <c r="BD16" i="23"/>
  <c r="AC13" i="23"/>
  <c r="BJ6" i="23"/>
  <c r="AY6" i="23"/>
  <c r="AM12" i="23"/>
  <c r="BC29" i="23"/>
  <c r="BK17" i="23"/>
  <c r="BE9" i="23"/>
  <c r="AE22" i="23"/>
  <c r="AN11" i="23"/>
  <c r="AV11" i="23"/>
  <c r="AV21" i="23"/>
  <c r="AV27" i="23"/>
  <c r="BD9" i="23"/>
  <c r="BD21" i="23"/>
  <c r="BD26" i="23"/>
  <c r="BD5" i="23"/>
  <c r="BL7" i="23"/>
  <c r="BL18" i="23"/>
  <c r="BL25" i="23"/>
  <c r="BL16" i="23"/>
  <c r="AV12" i="23"/>
  <c r="BD10" i="23"/>
  <c r="BL19" i="23"/>
  <c r="BL30" i="23"/>
  <c r="AC24" i="23"/>
  <c r="BJ18" i="23"/>
  <c r="U28" i="23"/>
  <c r="AY18" i="23"/>
  <c r="AM23" i="23"/>
  <c r="BK27" i="23"/>
  <c r="BE12" i="23"/>
  <c r="AE27" i="23"/>
  <c r="AV22" i="23"/>
  <c r="BJ24" i="23"/>
  <c r="AY28" i="23"/>
  <c r="AD6" i="23"/>
  <c r="AM28" i="23"/>
  <c r="BE19" i="23"/>
  <c r="AL7" i="23"/>
  <c r="AN22" i="23"/>
  <c r="AV13" i="23"/>
  <c r="AV23" i="23"/>
  <c r="AV29" i="23"/>
  <c r="BD11" i="23"/>
  <c r="BD23" i="23"/>
  <c r="BD28" i="23"/>
  <c r="BL9" i="23"/>
  <c r="BL20" i="23"/>
  <c r="BL27" i="23"/>
  <c r="BB26" i="23"/>
  <c r="AF29" i="23"/>
  <c r="BC13" i="23"/>
  <c r="BK14" i="23"/>
  <c r="BE28" i="23"/>
  <c r="AE8" i="23"/>
  <c r="AV17" i="23"/>
  <c r="BB8" i="23"/>
  <c r="AF12" i="23"/>
  <c r="AD19" i="23"/>
  <c r="BC19" i="23"/>
  <c r="BE22" i="23"/>
  <c r="AL10" i="23"/>
  <c r="AN25" i="23"/>
  <c r="AV14" i="23"/>
  <c r="AV24" i="23"/>
  <c r="AV30" i="23"/>
  <c r="BD12" i="23"/>
  <c r="BD24" i="23"/>
  <c r="BD29" i="23"/>
  <c r="BL10" i="23"/>
  <c r="BL21" i="23"/>
  <c r="BL28" i="23"/>
  <c r="U6" i="23"/>
  <c r="AT7" i="23"/>
  <c r="AD30" i="23"/>
  <c r="AV15" i="23"/>
  <c r="BD6" i="23"/>
  <c r="BL23" i="23"/>
  <c r="BB16" i="23"/>
  <c r="AF25" i="23"/>
  <c r="AD23" i="23"/>
  <c r="BC10" i="23"/>
  <c r="BC5" i="23"/>
  <c r="BK24" i="23"/>
  <c r="BE25" i="23"/>
  <c r="AL16" i="23"/>
  <c r="AL5" i="23"/>
  <c r="AN28" i="23"/>
  <c r="AV6" i="23"/>
  <c r="AV16" i="23"/>
  <c r="AV25" i="23"/>
  <c r="BD13" i="23"/>
  <c r="BD18" i="23"/>
  <c r="BD30" i="23"/>
  <c r="BL11" i="23"/>
  <c r="BL22" i="23"/>
  <c r="BL29" i="23"/>
  <c r="AU10" i="23"/>
  <c r="AL15" i="23"/>
  <c r="AV7" i="23"/>
  <c r="E6" i="23"/>
  <c r="E14" i="23"/>
  <c r="E22" i="23"/>
  <c r="E5" i="23"/>
  <c r="F12" i="23"/>
  <c r="F18" i="23"/>
  <c r="F30" i="23"/>
  <c r="N10" i="23"/>
  <c r="N17" i="23"/>
  <c r="N27" i="23"/>
  <c r="X16" i="23"/>
  <c r="X13" i="23"/>
  <c r="X17" i="23"/>
  <c r="G6" i="23"/>
  <c r="G14" i="23"/>
  <c r="G22" i="23"/>
  <c r="G30" i="23"/>
  <c r="G5" i="23"/>
  <c r="O9" i="23"/>
  <c r="O20" i="23"/>
  <c r="O29" i="23"/>
  <c r="Y7" i="23"/>
  <c r="Y18" i="23"/>
  <c r="Y26" i="23"/>
  <c r="M8" i="23"/>
  <c r="M16" i="23"/>
  <c r="M24" i="23"/>
  <c r="M30" i="23"/>
  <c r="H6" i="23"/>
  <c r="H14" i="23"/>
  <c r="H24" i="23"/>
  <c r="H30" i="23"/>
  <c r="P12" i="23"/>
  <c r="P20" i="23"/>
  <c r="P28" i="23"/>
  <c r="Z10" i="23"/>
  <c r="Z16" i="23"/>
  <c r="Z26" i="23"/>
  <c r="W19" i="23"/>
  <c r="W7" i="23"/>
  <c r="W24" i="23"/>
  <c r="Q6" i="23"/>
  <c r="Q14" i="23"/>
  <c r="Q22" i="23"/>
  <c r="Q30" i="23"/>
  <c r="Q5" i="23"/>
  <c r="R10" i="23"/>
  <c r="R21" i="23"/>
  <c r="R29" i="23"/>
  <c r="AA10" i="23"/>
  <c r="AA16" i="23"/>
  <c r="AA28" i="23"/>
  <c r="J6" i="23"/>
  <c r="J14" i="23"/>
  <c r="J26" i="23"/>
  <c r="J24" i="23"/>
  <c r="K17" i="23"/>
  <c r="K16" i="23"/>
  <c r="E7" i="23"/>
  <c r="E15" i="23"/>
  <c r="E23" i="23"/>
  <c r="F13" i="23"/>
  <c r="F23" i="23"/>
  <c r="N11" i="23"/>
  <c r="N18" i="23"/>
  <c r="N28" i="23"/>
  <c r="X6" i="23"/>
  <c r="X19" i="23"/>
  <c r="X18" i="23"/>
  <c r="G7" i="23"/>
  <c r="G15" i="23"/>
  <c r="G23" i="23"/>
  <c r="O10" i="23"/>
  <c r="O24" i="23"/>
  <c r="O30" i="23"/>
  <c r="Y8" i="23"/>
  <c r="Y19" i="23"/>
  <c r="Y27" i="23"/>
  <c r="M9" i="23"/>
  <c r="M17" i="23"/>
  <c r="M25" i="23"/>
  <c r="H7" i="23"/>
  <c r="H15" i="23"/>
  <c r="H25" i="23"/>
  <c r="P13" i="23"/>
  <c r="P21" i="23"/>
  <c r="P29" i="23"/>
  <c r="Z11" i="23"/>
  <c r="Z19" i="23"/>
  <c r="Z27" i="23"/>
  <c r="W20" i="23"/>
  <c r="W11" i="23"/>
  <c r="W25" i="23"/>
  <c r="Q7" i="23"/>
  <c r="Q15" i="23"/>
  <c r="Q23" i="23"/>
  <c r="R11" i="23"/>
  <c r="R22" i="23"/>
  <c r="R30" i="23"/>
  <c r="AA11" i="23"/>
  <c r="AA19" i="23"/>
  <c r="AA29" i="23"/>
  <c r="J7" i="23"/>
  <c r="J16" i="23"/>
  <c r="J27" i="23"/>
  <c r="J25" i="23"/>
  <c r="E8" i="23"/>
  <c r="E16" i="23"/>
  <c r="E24" i="23"/>
  <c r="E26" i="23"/>
  <c r="F6" i="23"/>
  <c r="F14" i="23"/>
  <c r="F24" i="23"/>
  <c r="N12" i="23"/>
  <c r="N24" i="23"/>
  <c r="N29" i="23"/>
  <c r="X7" i="23"/>
  <c r="X20" i="23"/>
  <c r="X26" i="23"/>
  <c r="X5" i="23"/>
  <c r="G8" i="23"/>
  <c r="G16" i="23"/>
  <c r="G24" i="23"/>
  <c r="O14" i="23"/>
  <c r="O11" i="23"/>
  <c r="O25" i="23"/>
  <c r="O5" i="23"/>
  <c r="E9" i="23"/>
  <c r="E17" i="23"/>
  <c r="E25" i="23"/>
  <c r="E27" i="23"/>
  <c r="F7" i="23"/>
  <c r="F15" i="23"/>
  <c r="F25" i="23"/>
  <c r="F21" i="23"/>
  <c r="F5" i="23"/>
  <c r="N13" i="23"/>
  <c r="N25" i="23"/>
  <c r="N30" i="23"/>
  <c r="X8" i="23"/>
  <c r="X21" i="23"/>
  <c r="X27" i="23"/>
  <c r="G9" i="23"/>
  <c r="G19" i="23"/>
  <c r="G25" i="23"/>
  <c r="O15" i="23"/>
  <c r="O12" i="23"/>
  <c r="O21" i="23"/>
  <c r="Y10" i="23"/>
  <c r="Y21" i="23"/>
  <c r="Y29" i="23"/>
  <c r="M11" i="23"/>
  <c r="M19" i="23"/>
  <c r="H9" i="23"/>
  <c r="H19" i="23"/>
  <c r="H18" i="23"/>
  <c r="H5" i="23"/>
  <c r="P7" i="23"/>
  <c r="P15" i="23"/>
  <c r="P23" i="23"/>
  <c r="Z13" i="23"/>
  <c r="Z21" i="23"/>
  <c r="Z29" i="23"/>
  <c r="W16" i="23"/>
  <c r="W8" i="23"/>
  <c r="W27" i="23"/>
  <c r="Q9" i="23"/>
  <c r="Q17" i="23"/>
  <c r="Q25" i="23"/>
  <c r="R18" i="23"/>
  <c r="R13" i="23"/>
  <c r="R24" i="23"/>
  <c r="AA13" i="23"/>
  <c r="AA24" i="23"/>
  <c r="J9" i="23"/>
  <c r="J20" i="23"/>
  <c r="J29" i="23"/>
  <c r="K10" i="23"/>
  <c r="E10" i="23"/>
  <c r="E18" i="23"/>
  <c r="E29" i="23"/>
  <c r="F8" i="23"/>
  <c r="F16" i="23"/>
  <c r="F26" i="23"/>
  <c r="F22" i="23"/>
  <c r="N6" i="23"/>
  <c r="N14" i="23"/>
  <c r="N21" i="23"/>
  <c r="X9" i="23"/>
  <c r="X22" i="23"/>
  <c r="X28" i="23"/>
  <c r="G10" i="23"/>
  <c r="G20" i="23"/>
  <c r="G26" i="23"/>
  <c r="O16" i="23"/>
  <c r="O13" i="23"/>
  <c r="O22" i="23"/>
  <c r="O23" i="23"/>
  <c r="Y14" i="23"/>
  <c r="Y11" i="23"/>
  <c r="Y22" i="23"/>
  <c r="Y30" i="23"/>
  <c r="Y5" i="23"/>
  <c r="M12" i="23"/>
  <c r="M20" i="23"/>
  <c r="M26" i="23"/>
  <c r="H10" i="23"/>
  <c r="H20" i="23"/>
  <c r="H26" i="23"/>
  <c r="P8" i="23"/>
  <c r="P16" i="23"/>
  <c r="P24" i="23"/>
  <c r="Z6" i="23"/>
  <c r="Z17" i="23"/>
  <c r="Z22" i="23"/>
  <c r="Z30" i="23"/>
  <c r="Z5" i="23"/>
  <c r="W9" i="23"/>
  <c r="W23" i="23"/>
  <c r="W28" i="23"/>
  <c r="Q10" i="23"/>
  <c r="Q18" i="23"/>
  <c r="Q26" i="23"/>
  <c r="R6" i="23"/>
  <c r="R14" i="23"/>
  <c r="R25" i="23"/>
  <c r="AA6" i="23"/>
  <c r="AA17" i="23"/>
  <c r="AA25" i="23"/>
  <c r="AA5" i="23"/>
  <c r="J10" i="23"/>
  <c r="J21" i="23"/>
  <c r="J30" i="23"/>
  <c r="E11" i="23"/>
  <c r="E19" i="23"/>
  <c r="E30" i="23"/>
  <c r="F9" i="23"/>
  <c r="F19" i="23"/>
  <c r="F27" i="23"/>
  <c r="N7" i="23"/>
  <c r="N19" i="23"/>
  <c r="N22" i="23"/>
  <c r="N5" i="23"/>
  <c r="X10" i="23"/>
  <c r="X23" i="23"/>
  <c r="X29" i="23"/>
  <c r="G11" i="23"/>
  <c r="G17" i="23"/>
  <c r="G27" i="23"/>
  <c r="O6" i="23"/>
  <c r="O17" i="23"/>
  <c r="O26" i="23"/>
  <c r="Y15" i="23"/>
  <c r="Y12" i="23"/>
  <c r="Y23" i="23"/>
  <c r="M13" i="23"/>
  <c r="M21" i="23"/>
  <c r="M27" i="23"/>
  <c r="H11" i="23"/>
  <c r="H21" i="23"/>
  <c r="H27" i="23"/>
  <c r="P9" i="23"/>
  <c r="P17" i="23"/>
  <c r="P25" i="23"/>
  <c r="Z7" i="23"/>
  <c r="Z18" i="23"/>
  <c r="Z24" i="23"/>
  <c r="W13" i="23"/>
  <c r="W12" i="23"/>
  <c r="W29" i="23"/>
  <c r="Q11" i="23"/>
  <c r="Q19" i="23"/>
  <c r="Q27" i="23"/>
  <c r="R7" i="23"/>
  <c r="R15" i="23"/>
  <c r="R26" i="23"/>
  <c r="R23" i="23"/>
  <c r="AA7" i="23"/>
  <c r="AA14" i="23"/>
  <c r="AA23" i="23"/>
  <c r="J11" i="23"/>
  <c r="J22" i="23"/>
  <c r="E12" i="23"/>
  <c r="E20" i="23"/>
  <c r="E28" i="23"/>
  <c r="F10" i="23"/>
  <c r="F20" i="23"/>
  <c r="F28" i="23"/>
  <c r="N8" i="23"/>
  <c r="N20" i="23"/>
  <c r="N23" i="23"/>
  <c r="N16" i="23"/>
  <c r="X14" i="23"/>
  <c r="X11" i="23"/>
  <c r="X24" i="23"/>
  <c r="X30" i="23"/>
  <c r="G12" i="23"/>
  <c r="G18" i="23"/>
  <c r="G28" i="23"/>
  <c r="O7" i="23"/>
  <c r="O18" i="23"/>
  <c r="O27" i="23"/>
  <c r="Y16" i="23"/>
  <c r="Y13" i="23"/>
  <c r="Y24" i="23"/>
  <c r="M6" i="23"/>
  <c r="M14" i="23"/>
  <c r="M22" i="23"/>
  <c r="M28" i="23"/>
  <c r="M5" i="23"/>
  <c r="H12" i="23"/>
  <c r="H22" i="23"/>
  <c r="H28" i="23"/>
  <c r="P10" i="23"/>
  <c r="P18" i="23"/>
  <c r="P26" i="23"/>
  <c r="Z8" i="23"/>
  <c r="Z14" i="23"/>
  <c r="Z25" i="23"/>
  <c r="W6" i="23"/>
  <c r="W17" i="23"/>
  <c r="W21" i="23"/>
  <c r="W30" i="23"/>
  <c r="W5" i="23"/>
  <c r="Q12" i="23"/>
  <c r="Q20" i="23"/>
  <c r="Q28" i="23"/>
  <c r="R8" i="23"/>
  <c r="R19" i="23"/>
  <c r="R27" i="23"/>
  <c r="AA8" i="23"/>
  <c r="AA15" i="23"/>
  <c r="AA26" i="23"/>
  <c r="AA21" i="23"/>
  <c r="J17" i="23"/>
  <c r="J12" i="23"/>
  <c r="J15" i="23"/>
  <c r="E13" i="23"/>
  <c r="X12" i="23"/>
  <c r="Y9" i="23"/>
  <c r="H17" i="23"/>
  <c r="P14" i="23"/>
  <c r="W26" i="23"/>
  <c r="Q16" i="23"/>
  <c r="R17" i="23"/>
  <c r="AA30" i="23"/>
  <c r="J19" i="23"/>
  <c r="K15" i="23"/>
  <c r="K22" i="23"/>
  <c r="S8" i="23"/>
  <c r="S16" i="23"/>
  <c r="S29" i="23"/>
  <c r="I8" i="23"/>
  <c r="I19" i="23"/>
  <c r="I18" i="23"/>
  <c r="L6" i="23"/>
  <c r="L14" i="23"/>
  <c r="L18" i="23"/>
  <c r="L25" i="23"/>
  <c r="L5" i="23"/>
  <c r="T12" i="23"/>
  <c r="T21" i="23"/>
  <c r="T28" i="23"/>
  <c r="S9" i="23"/>
  <c r="I20" i="23"/>
  <c r="I15" i="23"/>
  <c r="L7" i="23"/>
  <c r="L15" i="23"/>
  <c r="T22" i="23"/>
  <c r="T29" i="23"/>
  <c r="E21" i="23"/>
  <c r="X25" i="23"/>
  <c r="Y17" i="23"/>
  <c r="M7" i="23"/>
  <c r="H29" i="23"/>
  <c r="P19" i="23"/>
  <c r="Z9" i="23"/>
  <c r="Q21" i="23"/>
  <c r="R9" i="23"/>
  <c r="AA22" i="23"/>
  <c r="J23" i="23"/>
  <c r="K9" i="23"/>
  <c r="K23" i="23"/>
  <c r="S19" i="23"/>
  <c r="S30" i="23"/>
  <c r="I9" i="23"/>
  <c r="L17" i="23"/>
  <c r="T13" i="23"/>
  <c r="T10" i="23"/>
  <c r="F29" i="23"/>
  <c r="M29" i="23"/>
  <c r="J13" i="23"/>
  <c r="K21" i="23"/>
  <c r="S23" i="23"/>
  <c r="N9" i="23"/>
  <c r="O8" i="23"/>
  <c r="Y20" i="23"/>
  <c r="M10" i="23"/>
  <c r="P22" i="23"/>
  <c r="Z12" i="23"/>
  <c r="Q24" i="23"/>
  <c r="R12" i="23"/>
  <c r="R5" i="23"/>
  <c r="J28" i="23"/>
  <c r="K13" i="23"/>
  <c r="K26" i="23"/>
  <c r="K19" i="23"/>
  <c r="K5" i="23"/>
  <c r="S10" i="23"/>
  <c r="S20" i="23"/>
  <c r="I10" i="23"/>
  <c r="I21" i="23"/>
  <c r="I26" i="23"/>
  <c r="L8" i="23"/>
  <c r="L16" i="23"/>
  <c r="L26" i="23"/>
  <c r="T6" i="23"/>
  <c r="T16" i="23"/>
  <c r="T23" i="23"/>
  <c r="T30" i="23"/>
  <c r="T5" i="23"/>
  <c r="I22" i="23"/>
  <c r="I27" i="23"/>
  <c r="L9" i="23"/>
  <c r="L27" i="23"/>
  <c r="T7" i="23"/>
  <c r="T14" i="23"/>
  <c r="T19" i="23"/>
  <c r="H23" i="23"/>
  <c r="P11" i="23"/>
  <c r="AA27" i="23"/>
  <c r="N15" i="23"/>
  <c r="O19" i="23"/>
  <c r="Y25" i="23"/>
  <c r="M15" i="23"/>
  <c r="P27" i="23"/>
  <c r="Z15" i="23"/>
  <c r="W10" i="23"/>
  <c r="Q29" i="23"/>
  <c r="R20" i="23"/>
  <c r="AA9" i="23"/>
  <c r="J5" i="23"/>
  <c r="K8" i="23"/>
  <c r="K27" i="23"/>
  <c r="K20" i="23"/>
  <c r="S11" i="23"/>
  <c r="S24" i="23"/>
  <c r="I11" i="23"/>
  <c r="L19" i="23"/>
  <c r="T15" i="23"/>
  <c r="S15" i="23"/>
  <c r="I17" i="23"/>
  <c r="L23" i="23"/>
  <c r="T20" i="23"/>
  <c r="N26" i="23"/>
  <c r="O28" i="23"/>
  <c r="Y28" i="23"/>
  <c r="M18" i="23"/>
  <c r="H8" i="23"/>
  <c r="P30" i="23"/>
  <c r="Z20" i="23"/>
  <c r="W14" i="23"/>
  <c r="R16" i="23"/>
  <c r="AA12" i="23"/>
  <c r="K12" i="23"/>
  <c r="K28" i="23"/>
  <c r="K24" i="23"/>
  <c r="K25" i="23"/>
  <c r="S17" i="23"/>
  <c r="S12" i="23"/>
  <c r="S25" i="23"/>
  <c r="S5" i="23"/>
  <c r="I12" i="23"/>
  <c r="I23" i="23"/>
  <c r="I28" i="23"/>
  <c r="L10" i="23"/>
  <c r="L20" i="23"/>
  <c r="L28" i="23"/>
  <c r="T8" i="23"/>
  <c r="T17" i="23"/>
  <c r="T24" i="23"/>
  <c r="P6" i="23"/>
  <c r="AA20" i="23"/>
  <c r="K11" i="23"/>
  <c r="S6" i="23"/>
  <c r="S27" i="23"/>
  <c r="I6" i="23"/>
  <c r="I25" i="23"/>
  <c r="L12" i="23"/>
  <c r="L30" i="23"/>
  <c r="X15" i="23"/>
  <c r="W22" i="23"/>
  <c r="Q13" i="23"/>
  <c r="S28" i="23"/>
  <c r="I16" i="23"/>
  <c r="L13" i="23"/>
  <c r="T27" i="23"/>
  <c r="F11" i="23"/>
  <c r="G13" i="23"/>
  <c r="M23" i="23"/>
  <c r="H13" i="23"/>
  <c r="P5" i="23"/>
  <c r="Z23" i="23"/>
  <c r="W18" i="23"/>
  <c r="R28" i="23"/>
  <c r="AA18" i="23"/>
  <c r="J18" i="23"/>
  <c r="K18" i="23"/>
  <c r="K7" i="23"/>
  <c r="K29" i="23"/>
  <c r="S18" i="23"/>
  <c r="S13" i="23"/>
  <c r="S26" i="23"/>
  <c r="S21" i="23"/>
  <c r="I13" i="23"/>
  <c r="I24" i="23"/>
  <c r="I29" i="23"/>
  <c r="L11" i="23"/>
  <c r="L21" i="23"/>
  <c r="L29" i="23"/>
  <c r="T9" i="23"/>
  <c r="T18" i="23"/>
  <c r="T25" i="23"/>
  <c r="F17" i="23"/>
  <c r="G21" i="23"/>
  <c r="H16" i="23"/>
  <c r="Z28" i="23"/>
  <c r="W15" i="23"/>
  <c r="Q8" i="23"/>
  <c r="J8" i="23"/>
  <c r="K6" i="23"/>
  <c r="K30" i="23"/>
  <c r="S14" i="23"/>
  <c r="S22" i="23"/>
  <c r="I14" i="23"/>
  <c r="I30" i="23"/>
  <c r="I5" i="23"/>
  <c r="L22" i="23"/>
  <c r="T26" i="23"/>
  <c r="G29" i="23"/>
  <c r="Y6" i="23"/>
  <c r="K14" i="23"/>
  <c r="S7" i="23"/>
  <c r="I7" i="23"/>
  <c r="L24" i="23"/>
  <c r="T11" i="23"/>
  <c r="B31" i="23"/>
  <c r="AN31" i="23" s="1"/>
  <c r="B7" i="10"/>
  <c r="D4" i="23"/>
  <c r="F31" i="23" l="1"/>
  <c r="K31" i="23"/>
  <c r="T31" i="23"/>
  <c r="D6" i="23"/>
  <c r="D7" i="23"/>
  <c r="D8" i="23"/>
  <c r="D9" i="23"/>
  <c r="D10" i="23"/>
  <c r="D11" i="23"/>
  <c r="D12" i="23"/>
  <c r="D13" i="23"/>
  <c r="D14" i="23"/>
  <c r="D16" i="23"/>
  <c r="D19" i="23"/>
  <c r="D20" i="23"/>
  <c r="D21" i="23"/>
  <c r="D22" i="23"/>
  <c r="D23" i="23"/>
  <c r="D17" i="23"/>
  <c r="D18" i="23"/>
  <c r="D15" i="23"/>
  <c r="D24" i="23"/>
  <c r="D25" i="23"/>
  <c r="D26" i="23"/>
  <c r="D27" i="23"/>
  <c r="D28" i="23"/>
  <c r="D29" i="23"/>
  <c r="D30" i="23"/>
  <c r="D31" i="23"/>
  <c r="D5" i="23"/>
  <c r="AJ31" i="23"/>
  <c r="AK31" i="23"/>
  <c r="AG31" i="23"/>
  <c r="AR31" i="23"/>
  <c r="BF31" i="23"/>
  <c r="BM31" i="23"/>
  <c r="AH31" i="23"/>
  <c r="BN31" i="23"/>
  <c r="AQ31" i="23"/>
  <c r="AX31" i="23"/>
  <c r="AI31" i="23"/>
  <c r="AB31" i="23"/>
  <c r="AS31" i="23"/>
  <c r="AP31" i="23"/>
  <c r="BO31" i="23"/>
  <c r="BG31" i="23"/>
  <c r="AZ31" i="23"/>
  <c r="AC31" i="23"/>
  <c r="AY31" i="23"/>
  <c r="AM31" i="23"/>
  <c r="U31" i="23"/>
  <c r="BB31" i="23"/>
  <c r="BJ31" i="23"/>
  <c r="BI31" i="23"/>
  <c r="AW31" i="23"/>
  <c r="AO31" i="23"/>
  <c r="AF31" i="23"/>
  <c r="BE31" i="23"/>
  <c r="AU31" i="23"/>
  <c r="AD31" i="23"/>
  <c r="BH31" i="23"/>
  <c r="AL31" i="23"/>
  <c r="BA31" i="23"/>
  <c r="BC31" i="23"/>
  <c r="AA31" i="23"/>
  <c r="V31" i="23"/>
  <c r="AE31" i="23"/>
  <c r="BK31" i="23"/>
  <c r="AT31" i="23"/>
  <c r="Q31" i="23"/>
  <c r="E31" i="23"/>
  <c r="AV31" i="23"/>
  <c r="N31" i="23"/>
  <c r="X31" i="23"/>
  <c r="S31" i="23"/>
  <c r="M31" i="23"/>
  <c r="O31" i="23"/>
  <c r="Z31" i="23"/>
  <c r="G31" i="23"/>
  <c r="P31" i="23"/>
  <c r="H31" i="23"/>
  <c r="Y31" i="23"/>
  <c r="W31" i="23"/>
  <c r="L31" i="23"/>
  <c r="J31" i="23"/>
  <c r="BD31" i="23"/>
  <c r="I31" i="23"/>
  <c r="BL31" i="23"/>
  <c r="R31" i="23"/>
  <c r="B32" i="23"/>
  <c r="D32" i="23" s="1"/>
  <c r="B4" i="10"/>
  <c r="AW32" i="23" l="1"/>
  <c r="BG32" i="23"/>
  <c r="AZ32" i="23"/>
  <c r="BH32" i="23"/>
  <c r="AQ32" i="23"/>
  <c r="BO32" i="23"/>
  <c r="BI32" i="23"/>
  <c r="AS32" i="23"/>
  <c r="AX32" i="23"/>
  <c r="BM32" i="23"/>
  <c r="AK32" i="23"/>
  <c r="BA32" i="23"/>
  <c r="AJ32" i="23"/>
  <c r="AH32" i="23"/>
  <c r="BF32" i="23"/>
  <c r="AG32" i="23"/>
  <c r="AO32" i="23"/>
  <c r="BN32" i="23"/>
  <c r="V32" i="23"/>
  <c r="AN32" i="23"/>
  <c r="AC32" i="23"/>
  <c r="AY32" i="23"/>
  <c r="AM32" i="23"/>
  <c r="AP32" i="23"/>
  <c r="AU32" i="23"/>
  <c r="AD32" i="23"/>
  <c r="AF32" i="23"/>
  <c r="AL32" i="23"/>
  <c r="BB32" i="23"/>
  <c r="BE32" i="23"/>
  <c r="AI32" i="23"/>
  <c r="AB32" i="23"/>
  <c r="U32" i="23"/>
  <c r="BL32" i="23"/>
  <c r="BD32" i="23"/>
  <c r="AV32" i="23"/>
  <c r="W32" i="23"/>
  <c r="AT32" i="23"/>
  <c r="BK32" i="23"/>
  <c r="AE32" i="23"/>
  <c r="BC32" i="23"/>
  <c r="M32" i="23"/>
  <c r="R32" i="23"/>
  <c r="AA32" i="23"/>
  <c r="N32" i="23"/>
  <c r="F32" i="23"/>
  <c r="Z32" i="23"/>
  <c r="O32" i="23"/>
  <c r="J32" i="23"/>
  <c r="X32" i="23"/>
  <c r="E32" i="23"/>
  <c r="BJ32" i="23"/>
  <c r="P32" i="23"/>
  <c r="K32" i="23"/>
  <c r="I32" i="23"/>
  <c r="L32" i="23"/>
  <c r="Y32" i="23"/>
  <c r="Q32" i="23"/>
  <c r="S32" i="23"/>
  <c r="G32" i="23"/>
  <c r="AR32" i="23"/>
  <c r="H32" i="23"/>
  <c r="T32" i="23"/>
  <c r="K5" i="10"/>
  <c r="B33" i="23"/>
  <c r="AI33" i="23" l="1"/>
  <c r="AJ33" i="23"/>
  <c r="BF33" i="23"/>
  <c r="AG33" i="23"/>
  <c r="AH33" i="23"/>
  <c r="AK33" i="23"/>
  <c r="BO33" i="23"/>
  <c r="V33" i="23"/>
  <c r="BA33" i="23"/>
  <c r="BM33" i="23"/>
  <c r="AQ33" i="23"/>
  <c r="AX33" i="23"/>
  <c r="BN33" i="23"/>
  <c r="AZ33" i="23"/>
  <c r="BG33" i="23"/>
  <c r="AP33" i="23"/>
  <c r="AS33" i="23"/>
  <c r="AE33" i="23"/>
  <c r="AT33" i="23"/>
  <c r="AU33" i="23"/>
  <c r="AC33" i="23"/>
  <c r="AR33" i="23"/>
  <c r="AD33" i="23"/>
  <c r="AF33" i="23"/>
  <c r="BB33" i="23"/>
  <c r="AW33" i="23"/>
  <c r="AO33" i="23"/>
  <c r="BJ33" i="23"/>
  <c r="AB33" i="23"/>
  <c r="U33" i="23"/>
  <c r="BH33" i="23"/>
  <c r="BI33" i="23"/>
  <c r="BC33" i="23"/>
  <c r="BK33" i="23"/>
  <c r="AY33" i="23"/>
  <c r="AL33" i="23"/>
  <c r="BE33" i="23"/>
  <c r="BD33" i="23"/>
  <c r="Q33" i="23"/>
  <c r="J33" i="23"/>
  <c r="AN33" i="23"/>
  <c r="W33" i="23"/>
  <c r="G33" i="23"/>
  <c r="R33" i="23"/>
  <c r="F33" i="23"/>
  <c r="BL33" i="23"/>
  <c r="AM33" i="23"/>
  <c r="P33" i="23"/>
  <c r="K33" i="23"/>
  <c r="T33" i="23"/>
  <c r="E33" i="23"/>
  <c r="M33" i="23"/>
  <c r="S33" i="23"/>
  <c r="X33" i="23"/>
  <c r="AA33" i="23"/>
  <c r="N33" i="23"/>
  <c r="I33" i="23"/>
  <c r="Y33" i="23"/>
  <c r="H33" i="23"/>
  <c r="AV33" i="23"/>
  <c r="L33" i="23"/>
  <c r="Z33" i="23"/>
  <c r="O33" i="23"/>
  <c r="D33" i="23"/>
  <c r="B34" i="23"/>
  <c r="BN34" i="23" l="1"/>
  <c r="AH34" i="23"/>
  <c r="AX34" i="23"/>
  <c r="BM34" i="23"/>
  <c r="AQ34" i="23"/>
  <c r="V34" i="23"/>
  <c r="BO34" i="23"/>
  <c r="AP34" i="23"/>
  <c r="BF34" i="23"/>
  <c r="AJ34" i="23"/>
  <c r="BA34" i="23"/>
  <c r="AS34" i="23"/>
  <c r="BH34" i="23"/>
  <c r="AE34" i="23"/>
  <c r="AO34" i="23"/>
  <c r="BJ34" i="23"/>
  <c r="AW34" i="23"/>
  <c r="AI34" i="23"/>
  <c r="BI34" i="23"/>
  <c r="U34" i="23"/>
  <c r="AB34" i="23"/>
  <c r="BC34" i="23"/>
  <c r="AD34" i="23"/>
  <c r="AR34" i="23"/>
  <c r="AC34" i="23"/>
  <c r="AF34" i="23"/>
  <c r="AG34" i="23"/>
  <c r="AZ34" i="23"/>
  <c r="BG34" i="23"/>
  <c r="AN34" i="23"/>
  <c r="AT34" i="23"/>
  <c r="AK34" i="23"/>
  <c r="AU34" i="23"/>
  <c r="BK34" i="23"/>
  <c r="X34" i="23"/>
  <c r="AA34" i="23"/>
  <c r="BL34" i="23"/>
  <c r="N34" i="23"/>
  <c r="AM34" i="23"/>
  <c r="AV34" i="23"/>
  <c r="BB34" i="23"/>
  <c r="AL34" i="23"/>
  <c r="Z34" i="23"/>
  <c r="W34" i="23"/>
  <c r="H34" i="23"/>
  <c r="R34" i="23"/>
  <c r="E34" i="23"/>
  <c r="BD34" i="23"/>
  <c r="AY34" i="23"/>
  <c r="F34" i="23"/>
  <c r="BE34" i="23"/>
  <c r="Y34" i="23"/>
  <c r="S34" i="23"/>
  <c r="K34" i="23"/>
  <c r="L34" i="23"/>
  <c r="G34" i="23"/>
  <c r="Q34" i="23"/>
  <c r="O34" i="23"/>
  <c r="P34" i="23"/>
  <c r="I34" i="23"/>
  <c r="T34" i="23"/>
  <c r="J34" i="23"/>
  <c r="M34" i="23"/>
  <c r="D34" i="23"/>
  <c r="B35" i="23"/>
  <c r="AG35" i="23" l="1"/>
  <c r="BO35" i="23"/>
  <c r="BF35" i="23"/>
  <c r="AJ35" i="23"/>
  <c r="BI35" i="23"/>
  <c r="AX35" i="23"/>
  <c r="BM35" i="23"/>
  <c r="BH35" i="23"/>
  <c r="AW35" i="23"/>
  <c r="BN35" i="23"/>
  <c r="AP35" i="23"/>
  <c r="AH35" i="23"/>
  <c r="AQ35" i="23"/>
  <c r="AZ35" i="23"/>
  <c r="BG35" i="23"/>
  <c r="AR35" i="23"/>
  <c r="AD35" i="23"/>
  <c r="AC35" i="23"/>
  <c r="BJ35" i="23"/>
  <c r="BA35" i="23"/>
  <c r="AK35" i="23"/>
  <c r="BK35" i="23"/>
  <c r="BC35" i="23"/>
  <c r="AF35" i="23"/>
  <c r="AS35" i="23"/>
  <c r="AY35" i="23"/>
  <c r="AO35" i="23"/>
  <c r="AN35" i="23"/>
  <c r="AI35" i="23"/>
  <c r="AL35" i="23"/>
  <c r="AT35" i="23"/>
  <c r="V35" i="23"/>
  <c r="AE35" i="23"/>
  <c r="AB35" i="23"/>
  <c r="BD35" i="23"/>
  <c r="BL35" i="23"/>
  <c r="N35" i="23"/>
  <c r="X35" i="23"/>
  <c r="BB35" i="23"/>
  <c r="AM35" i="23"/>
  <c r="AU35" i="23"/>
  <c r="BE35" i="23"/>
  <c r="AV35" i="23"/>
  <c r="O35" i="23"/>
  <c r="H35" i="23"/>
  <c r="R35" i="23"/>
  <c r="G35" i="23"/>
  <c r="I35" i="23"/>
  <c r="U35" i="23"/>
  <c r="Y35" i="23"/>
  <c r="Z35" i="23"/>
  <c r="J35" i="23"/>
  <c r="E35" i="23"/>
  <c r="Q35" i="23"/>
  <c r="K35" i="23"/>
  <c r="L35" i="23"/>
  <c r="T35" i="23"/>
  <c r="S35" i="23"/>
  <c r="W35" i="23"/>
  <c r="F35" i="23"/>
  <c r="AA35" i="23"/>
  <c r="M35" i="23"/>
  <c r="P35" i="23"/>
  <c r="D35" i="23"/>
  <c r="B36" i="23"/>
  <c r="AP36" i="23" l="1"/>
  <c r="BI36" i="23"/>
  <c r="AG36" i="23"/>
  <c r="AX36" i="23"/>
  <c r="AQ36" i="23"/>
  <c r="AO36" i="23"/>
  <c r="AW36" i="23"/>
  <c r="AJ36" i="23"/>
  <c r="BN36" i="23"/>
  <c r="BO36" i="23"/>
  <c r="AI36" i="23"/>
  <c r="AB36" i="23"/>
  <c r="AS36" i="23"/>
  <c r="BM36" i="23"/>
  <c r="BA36" i="23"/>
  <c r="AY36" i="23"/>
  <c r="BJ36" i="23"/>
  <c r="BH36" i="23"/>
  <c r="AL36" i="23"/>
  <c r="BC36" i="23"/>
  <c r="V36" i="23"/>
  <c r="AR36" i="23"/>
  <c r="BB36" i="23"/>
  <c r="AD36" i="23"/>
  <c r="BG36" i="23"/>
  <c r="AH36" i="23"/>
  <c r="AT36" i="23"/>
  <c r="BF36" i="23"/>
  <c r="AK36" i="23"/>
  <c r="U36" i="23"/>
  <c r="AM36" i="23"/>
  <c r="BK36" i="23"/>
  <c r="AE36" i="23"/>
  <c r="AN36" i="23"/>
  <c r="BE36" i="23"/>
  <c r="AU36" i="23"/>
  <c r="AZ36" i="23"/>
  <c r="AC36" i="23"/>
  <c r="AF36" i="23"/>
  <c r="AV36" i="23"/>
  <c r="R36" i="23"/>
  <c r="F36" i="23"/>
  <c r="L36" i="23"/>
  <c r="I36" i="23"/>
  <c r="M36" i="23"/>
  <c r="W36" i="23"/>
  <c r="G36" i="23"/>
  <c r="T36" i="23"/>
  <c r="BL36" i="23"/>
  <c r="P36" i="23"/>
  <c r="E36" i="23"/>
  <c r="X36" i="23"/>
  <c r="Y36" i="23"/>
  <c r="N36" i="23"/>
  <c r="J36" i="23"/>
  <c r="H36" i="23"/>
  <c r="AA36" i="23"/>
  <c r="BD36" i="23"/>
  <c r="O36" i="23"/>
  <c r="Q36" i="23"/>
  <c r="Z36" i="23"/>
  <c r="K36" i="23"/>
  <c r="S36" i="23"/>
  <c r="D36" i="23"/>
  <c r="B37" i="23"/>
  <c r="BN37" i="23" l="1"/>
  <c r="AG37" i="23"/>
  <c r="BF37" i="23"/>
  <c r="AS37" i="23"/>
  <c r="AO37" i="23"/>
  <c r="AW37" i="23"/>
  <c r="BO37" i="23"/>
  <c r="AK37" i="23"/>
  <c r="AB37" i="23"/>
  <c r="BM37" i="23"/>
  <c r="AP37" i="23"/>
  <c r="AX37" i="23"/>
  <c r="AI37" i="23"/>
  <c r="AJ37" i="23"/>
  <c r="BI37" i="23"/>
  <c r="AQ37" i="23"/>
  <c r="AH37" i="23"/>
  <c r="V37" i="23"/>
  <c r="BG37" i="23"/>
  <c r="AZ37" i="23"/>
  <c r="BE37" i="23"/>
  <c r="AY37" i="23"/>
  <c r="AL37" i="23"/>
  <c r="AT37" i="23"/>
  <c r="AM37" i="23"/>
  <c r="BB37" i="23"/>
  <c r="BA37" i="23"/>
  <c r="AR37" i="23"/>
  <c r="BH37" i="23"/>
  <c r="BL37" i="23"/>
  <c r="BK37" i="23"/>
  <c r="AE37" i="23"/>
  <c r="E37" i="23"/>
  <c r="AC37" i="23"/>
  <c r="AF37" i="23"/>
  <c r="AN37" i="23"/>
  <c r="AD37" i="23"/>
  <c r="U37" i="23"/>
  <c r="O37" i="23"/>
  <c r="BC37" i="23"/>
  <c r="BJ37" i="23"/>
  <c r="AU37" i="23"/>
  <c r="W37" i="23"/>
  <c r="F37" i="23"/>
  <c r="P37" i="23"/>
  <c r="N37" i="23"/>
  <c r="K37" i="23"/>
  <c r="S37" i="23"/>
  <c r="R37" i="23"/>
  <c r="I37" i="23"/>
  <c r="AV37" i="23"/>
  <c r="BD37" i="23"/>
  <c r="H37" i="23"/>
  <c r="M37" i="23"/>
  <c r="J37" i="23"/>
  <c r="T37" i="23"/>
  <c r="G37" i="23"/>
  <c r="Z37" i="23"/>
  <c r="Y37" i="23"/>
  <c r="AA37" i="23"/>
  <c r="L37" i="23"/>
  <c r="Q37" i="23"/>
  <c r="X37" i="23"/>
  <c r="D37" i="23"/>
  <c r="B38" i="23"/>
  <c r="V38" i="23" l="1"/>
  <c r="AC38" i="23"/>
  <c r="BI38" i="23"/>
  <c r="BF38" i="23"/>
  <c r="BG38" i="23"/>
  <c r="AZ38" i="23"/>
  <c r="AR38" i="23"/>
  <c r="AI38" i="23"/>
  <c r="BN38" i="23"/>
  <c r="AJ38" i="23"/>
  <c r="AW38" i="23"/>
  <c r="BA38" i="23"/>
  <c r="AB38" i="23"/>
  <c r="BM38" i="23"/>
  <c r="AX38" i="23"/>
  <c r="BH38" i="23"/>
  <c r="AS38" i="23"/>
  <c r="AK38" i="23"/>
  <c r="AP38" i="23"/>
  <c r="AG38" i="23"/>
  <c r="BO38" i="23"/>
  <c r="U38" i="23"/>
  <c r="AM38" i="23"/>
  <c r="AY38" i="23"/>
  <c r="BJ38" i="23"/>
  <c r="AO38" i="23"/>
  <c r="AL38" i="23"/>
  <c r="AQ38" i="23"/>
  <c r="BK38" i="23"/>
  <c r="AF38" i="23"/>
  <c r="BB38" i="23"/>
  <c r="AH38" i="23"/>
  <c r="BE38" i="23"/>
  <c r="F38" i="23"/>
  <c r="BL38" i="23"/>
  <c r="BD38" i="23"/>
  <c r="O38" i="23"/>
  <c r="E38" i="23"/>
  <c r="N38" i="23"/>
  <c r="AU38" i="23"/>
  <c r="W38" i="23"/>
  <c r="H38" i="23"/>
  <c r="AT38" i="23"/>
  <c r="AV38" i="23"/>
  <c r="AN38" i="23"/>
  <c r="AD38" i="23"/>
  <c r="G38" i="23"/>
  <c r="AE38" i="23"/>
  <c r="AA38" i="23"/>
  <c r="I38" i="23"/>
  <c r="Q38" i="23"/>
  <c r="M38" i="23"/>
  <c r="S38" i="23"/>
  <c r="P38" i="23"/>
  <c r="Z38" i="23"/>
  <c r="X38" i="23"/>
  <c r="Y38" i="23"/>
  <c r="L38" i="23"/>
  <c r="J38" i="23"/>
  <c r="K38" i="23"/>
  <c r="R38" i="23"/>
  <c r="BC38" i="23"/>
  <c r="T38" i="23"/>
  <c r="D38" i="23"/>
  <c r="B39" i="23"/>
  <c r="AG39" i="23" l="1"/>
  <c r="AK39" i="23"/>
  <c r="BM39" i="23"/>
  <c r="AP39" i="23"/>
  <c r="BH39" i="23"/>
  <c r="AI39" i="23"/>
  <c r="BI39" i="23"/>
  <c r="AW39" i="23"/>
  <c r="AB39" i="23"/>
  <c r="V39" i="23"/>
  <c r="AR39" i="23"/>
  <c r="BO39" i="23"/>
  <c r="BN39" i="23"/>
  <c r="BG39" i="23"/>
  <c r="AZ39" i="23"/>
  <c r="AO39" i="23"/>
  <c r="AH39" i="23"/>
  <c r="AQ39" i="23"/>
  <c r="BC39" i="23"/>
  <c r="AU39" i="23"/>
  <c r="BK39" i="23"/>
  <c r="AM39" i="23"/>
  <c r="AX39" i="23"/>
  <c r="BF39" i="23"/>
  <c r="AC39" i="23"/>
  <c r="AF39" i="23"/>
  <c r="AE39" i="23"/>
  <c r="U39" i="23"/>
  <c r="BE39" i="23"/>
  <c r="BA39" i="23"/>
  <c r="AL39" i="23"/>
  <c r="F39" i="23"/>
  <c r="AY39" i="23"/>
  <c r="BL39" i="23"/>
  <c r="AV39" i="23"/>
  <c r="H39" i="23"/>
  <c r="P39" i="23"/>
  <c r="AJ39" i="23"/>
  <c r="BB39" i="23"/>
  <c r="BD39" i="23"/>
  <c r="AD39" i="23"/>
  <c r="BJ39" i="23"/>
  <c r="AN39" i="23"/>
  <c r="AS39" i="23"/>
  <c r="E39" i="23"/>
  <c r="AA39" i="23"/>
  <c r="L39" i="23"/>
  <c r="X39" i="23"/>
  <c r="AT39" i="23"/>
  <c r="N39" i="23"/>
  <c r="M39" i="23"/>
  <c r="O39" i="23"/>
  <c r="Z39" i="23"/>
  <c r="S39" i="23"/>
  <c r="I39" i="23"/>
  <c r="R39" i="23"/>
  <c r="Q39" i="23"/>
  <c r="T39" i="23"/>
  <c r="K39" i="23"/>
  <c r="G39" i="23"/>
  <c r="W39" i="23"/>
  <c r="J39" i="23"/>
  <c r="Y39" i="23"/>
  <c r="D39" i="23"/>
  <c r="B40" i="23"/>
  <c r="BA40" i="23" l="1"/>
  <c r="AI40" i="23"/>
  <c r="BH40" i="23"/>
  <c r="AR40" i="23"/>
  <c r="AW40" i="23"/>
  <c r="AX40" i="23"/>
  <c r="BN40" i="23"/>
  <c r="BG40" i="23"/>
  <c r="AZ40" i="23"/>
  <c r="BM40" i="23"/>
  <c r="AB40" i="23"/>
  <c r="AK40" i="23"/>
  <c r="AS40" i="23"/>
  <c r="BF40" i="23"/>
  <c r="AP40" i="23"/>
  <c r="V40" i="23"/>
  <c r="AC40" i="23"/>
  <c r="AG40" i="23"/>
  <c r="AN40" i="23"/>
  <c r="BK40" i="23"/>
  <c r="AM40" i="23"/>
  <c r="BO40" i="23"/>
  <c r="AE40" i="23"/>
  <c r="AY40" i="23"/>
  <c r="AJ40" i="23"/>
  <c r="BI40" i="23"/>
  <c r="AQ40" i="23"/>
  <c r="AD40" i="23"/>
  <c r="AF40" i="23"/>
  <c r="AL40" i="23"/>
  <c r="AO40" i="23"/>
  <c r="AH40" i="23"/>
  <c r="BC40" i="23"/>
  <c r="U40" i="23"/>
  <c r="BB40" i="23"/>
  <c r="AU40" i="23"/>
  <c r="AV40" i="23"/>
  <c r="BE40" i="23"/>
  <c r="AT40" i="23"/>
  <c r="X40" i="23"/>
  <c r="Y40" i="23"/>
  <c r="BJ40" i="23"/>
  <c r="G40" i="23"/>
  <c r="BD40" i="23"/>
  <c r="BL40" i="23"/>
  <c r="W40" i="23"/>
  <c r="N40" i="23"/>
  <c r="M40" i="23"/>
  <c r="Q40" i="23"/>
  <c r="S40" i="23"/>
  <c r="J40" i="23"/>
  <c r="Z40" i="23"/>
  <c r="O40" i="23"/>
  <c r="R40" i="23"/>
  <c r="F40" i="23"/>
  <c r="H40" i="23"/>
  <c r="I40" i="23"/>
  <c r="L40" i="23"/>
  <c r="P40" i="23"/>
  <c r="K40" i="23"/>
  <c r="E40" i="23"/>
  <c r="T40" i="23"/>
  <c r="AA40" i="23"/>
  <c r="D40" i="23"/>
  <c r="B41" i="23"/>
  <c r="AB41" i="23" l="1"/>
  <c r="BH41" i="23"/>
  <c r="BO41" i="23"/>
  <c r="AP41" i="23"/>
  <c r="BF41" i="23"/>
  <c r="AG41" i="23"/>
  <c r="AW41" i="23"/>
  <c r="AC41" i="23"/>
  <c r="AX41" i="23"/>
  <c r="BM41" i="23"/>
  <c r="BN41" i="23"/>
  <c r="AQ41" i="23"/>
  <c r="AZ41" i="23"/>
  <c r="AJ41" i="23"/>
  <c r="AI41" i="23"/>
  <c r="AT41" i="23"/>
  <c r="V41" i="23"/>
  <c r="AH41" i="23"/>
  <c r="AO41" i="23"/>
  <c r="BE41" i="23"/>
  <c r="AU41" i="23"/>
  <c r="BA41" i="23"/>
  <c r="AK41" i="23"/>
  <c r="AR41" i="23"/>
  <c r="AS41" i="23"/>
  <c r="BJ41" i="23"/>
  <c r="AD41" i="23"/>
  <c r="BG41" i="23"/>
  <c r="AN41" i="23"/>
  <c r="U41" i="23"/>
  <c r="BL41" i="23"/>
  <c r="X41" i="23"/>
  <c r="AY41" i="23"/>
  <c r="Y41" i="23"/>
  <c r="Q41" i="23"/>
  <c r="BK41" i="23"/>
  <c r="AV41" i="23"/>
  <c r="BI41" i="23"/>
  <c r="AF41" i="23"/>
  <c r="AL41" i="23"/>
  <c r="BD41" i="23"/>
  <c r="AE41" i="23"/>
  <c r="AM41" i="23"/>
  <c r="G41" i="23"/>
  <c r="BB41" i="23"/>
  <c r="W41" i="23"/>
  <c r="Z41" i="23"/>
  <c r="BC41" i="23"/>
  <c r="J41" i="23"/>
  <c r="R41" i="23"/>
  <c r="S41" i="23"/>
  <c r="AA41" i="23"/>
  <c r="T41" i="23"/>
  <c r="N41" i="23"/>
  <c r="F41" i="23"/>
  <c r="E41" i="23"/>
  <c r="L41" i="23"/>
  <c r="P41" i="23"/>
  <c r="I41" i="23"/>
  <c r="O41" i="23"/>
  <c r="K41" i="23"/>
  <c r="M41" i="23"/>
  <c r="H41" i="23"/>
  <c r="D41" i="23"/>
  <c r="B42" i="23"/>
  <c r="AB42" i="23" l="1"/>
  <c r="BN42" i="23"/>
  <c r="AH42" i="23"/>
  <c r="AJ42" i="23"/>
  <c r="AX42" i="23"/>
  <c r="AQ42" i="23"/>
  <c r="AC42" i="23"/>
  <c r="AK42" i="23"/>
  <c r="BH42" i="23"/>
  <c r="AW42" i="23"/>
  <c r="AR42" i="23"/>
  <c r="AI42" i="23"/>
  <c r="AP42" i="23"/>
  <c r="V42" i="23"/>
  <c r="BF42" i="23"/>
  <c r="BA42" i="23"/>
  <c r="BG42" i="23"/>
  <c r="AL42" i="23"/>
  <c r="BC42" i="23"/>
  <c r="AO42" i="23"/>
  <c r="BB42" i="23"/>
  <c r="AS42" i="23"/>
  <c r="AD42" i="23"/>
  <c r="AG42" i="23"/>
  <c r="BI42" i="23"/>
  <c r="BJ42" i="23"/>
  <c r="U42" i="23"/>
  <c r="AT42" i="23"/>
  <c r="AZ42" i="23"/>
  <c r="BO42" i="23"/>
  <c r="AN42" i="23"/>
  <c r="BM42" i="23"/>
  <c r="AU42" i="23"/>
  <c r="AE42" i="23"/>
  <c r="R42" i="23"/>
  <c r="BE42" i="23"/>
  <c r="AM42" i="23"/>
  <c r="AY42" i="23"/>
  <c r="X42" i="23"/>
  <c r="AF42" i="23"/>
  <c r="BD42" i="23"/>
  <c r="AA42" i="23"/>
  <c r="AV42" i="23"/>
  <c r="O42" i="23"/>
  <c r="BL42" i="23"/>
  <c r="M42" i="23"/>
  <c r="I42" i="23"/>
  <c r="E42" i="23"/>
  <c r="J42" i="23"/>
  <c r="BK42" i="23"/>
  <c r="H42" i="23"/>
  <c r="F42" i="23"/>
  <c r="Y42" i="23"/>
  <c r="P42" i="23"/>
  <c r="L42" i="23"/>
  <c r="S42" i="23"/>
  <c r="N42" i="23"/>
  <c r="Q42" i="23"/>
  <c r="Z42" i="23"/>
  <c r="W42" i="23"/>
  <c r="T42" i="23"/>
  <c r="G42" i="23"/>
  <c r="K42" i="23"/>
  <c r="D42" i="23"/>
  <c r="B43" i="23"/>
  <c r="BG43" i="23" l="1"/>
  <c r="AP43" i="23"/>
  <c r="AW43" i="23"/>
  <c r="BF43" i="23"/>
  <c r="BM43" i="23"/>
  <c r="AQ43" i="23"/>
  <c r="AR43" i="23"/>
  <c r="BA43" i="23"/>
  <c r="AX43" i="23"/>
  <c r="BH43" i="23"/>
  <c r="BN43" i="23"/>
  <c r="BI43" i="23"/>
  <c r="AG43" i="23"/>
  <c r="AH43" i="23"/>
  <c r="AZ43" i="23"/>
  <c r="AK43" i="23"/>
  <c r="BO43" i="23"/>
  <c r="AT43" i="23"/>
  <c r="BJ43" i="23"/>
  <c r="AM43" i="23"/>
  <c r="AJ43" i="23"/>
  <c r="AI43" i="23"/>
  <c r="AD43" i="23"/>
  <c r="BB43" i="23"/>
  <c r="AF43" i="23"/>
  <c r="AB43" i="23"/>
  <c r="V43" i="23"/>
  <c r="AS43" i="23"/>
  <c r="AY43" i="23"/>
  <c r="AC43" i="23"/>
  <c r="AO43" i="23"/>
  <c r="AU43" i="23"/>
  <c r="BC43" i="23"/>
  <c r="G43" i="23"/>
  <c r="Y43" i="23"/>
  <c r="J43" i="23"/>
  <c r="Z43" i="23"/>
  <c r="U43" i="23"/>
  <c r="AA43" i="23"/>
  <c r="BD43" i="23"/>
  <c r="BL43" i="23"/>
  <c r="X43" i="23"/>
  <c r="BE43" i="23"/>
  <c r="AN43" i="23"/>
  <c r="I43" i="23"/>
  <c r="BK43" i="23"/>
  <c r="O43" i="23"/>
  <c r="H43" i="23"/>
  <c r="N43" i="23"/>
  <c r="AV43" i="23"/>
  <c r="W43" i="23"/>
  <c r="AE43" i="23"/>
  <c r="AL43" i="23"/>
  <c r="R43" i="23"/>
  <c r="P43" i="23"/>
  <c r="F43" i="23"/>
  <c r="K43" i="23"/>
  <c r="E43" i="23"/>
  <c r="L43" i="23"/>
  <c r="S43" i="23"/>
  <c r="M43" i="23"/>
  <c r="T43" i="23"/>
  <c r="Q43" i="23"/>
  <c r="D43" i="23"/>
  <c r="B44" i="23"/>
  <c r="BI44" i="23" l="1"/>
  <c r="BF44" i="23"/>
  <c r="AG44" i="23"/>
  <c r="BO44" i="23"/>
  <c r="AR44" i="23"/>
  <c r="AW44" i="23"/>
  <c r="AH44" i="23"/>
  <c r="AP44" i="23"/>
  <c r="BM44" i="23"/>
  <c r="AO44" i="23"/>
  <c r="AQ44" i="23"/>
  <c r="BN44" i="23"/>
  <c r="AX44" i="23"/>
  <c r="AB44" i="23"/>
  <c r="AZ44" i="23"/>
  <c r="V44" i="23"/>
  <c r="AJ44" i="23"/>
  <c r="AS44" i="23"/>
  <c r="BA44" i="23"/>
  <c r="AY44" i="23"/>
  <c r="BJ44" i="23"/>
  <c r="BH44" i="23"/>
  <c r="AK44" i="23"/>
  <c r="AD44" i="23"/>
  <c r="BC44" i="23"/>
  <c r="BG44" i="23"/>
  <c r="AU44" i="23"/>
  <c r="BE44" i="23"/>
  <c r="AV44" i="23"/>
  <c r="BD44" i="23"/>
  <c r="M44" i="23"/>
  <c r="X44" i="23"/>
  <c r="AI44" i="23"/>
  <c r="AE44" i="23"/>
  <c r="AM44" i="23"/>
  <c r="E44" i="23"/>
  <c r="P44" i="23"/>
  <c r="BL44" i="23"/>
  <c r="W44" i="23"/>
  <c r="AC44" i="23"/>
  <c r="AN44" i="23"/>
  <c r="AL44" i="23"/>
  <c r="U44" i="23"/>
  <c r="BK44" i="23"/>
  <c r="O44" i="23"/>
  <c r="H44" i="23"/>
  <c r="S44" i="23"/>
  <c r="K44" i="23"/>
  <c r="N44" i="23"/>
  <c r="R44" i="23"/>
  <c r="F44" i="23"/>
  <c r="I44" i="23"/>
  <c r="BB44" i="23"/>
  <c r="AT44" i="23"/>
  <c r="Z44" i="23"/>
  <c r="Q44" i="23"/>
  <c r="Y44" i="23"/>
  <c r="J44" i="23"/>
  <c r="AA44" i="23"/>
  <c r="AF44" i="23"/>
  <c r="T44" i="23"/>
  <c r="L44" i="23"/>
  <c r="G44" i="23"/>
  <c r="D44" i="23"/>
  <c r="B45" i="23"/>
  <c r="AP45" i="23" l="1"/>
  <c r="AZ45" i="23"/>
  <c r="BN45" i="23"/>
  <c r="AS45" i="23"/>
  <c r="AC45" i="23"/>
  <c r="BF45" i="23"/>
  <c r="AX45" i="23"/>
  <c r="AK45" i="23"/>
  <c r="AO45" i="23"/>
  <c r="AB45" i="23"/>
  <c r="BI45" i="23"/>
  <c r="AW45" i="23"/>
  <c r="AG45" i="23"/>
  <c r="BO45" i="23"/>
  <c r="BM45" i="23"/>
  <c r="AI45" i="23"/>
  <c r="AR45" i="23"/>
  <c r="AH45" i="23"/>
  <c r="BB45" i="23"/>
  <c r="AF45" i="23"/>
  <c r="BG45" i="23"/>
  <c r="AY45" i="23"/>
  <c r="BJ45" i="23"/>
  <c r="BK45" i="23"/>
  <c r="AU45" i="23"/>
  <c r="AJ45" i="23"/>
  <c r="AL45" i="23"/>
  <c r="U45" i="23"/>
  <c r="AQ45" i="23"/>
  <c r="V45" i="23"/>
  <c r="BA45" i="23"/>
  <c r="AT45" i="23"/>
  <c r="E45" i="23"/>
  <c r="P45" i="23"/>
  <c r="BH45" i="23"/>
  <c r="AD45" i="23"/>
  <c r="BL45" i="23"/>
  <c r="W45" i="23"/>
  <c r="AM45" i="23"/>
  <c r="N45" i="23"/>
  <c r="Y45" i="23"/>
  <c r="BC45" i="23"/>
  <c r="AV45" i="23"/>
  <c r="BD45" i="23"/>
  <c r="AE45" i="23"/>
  <c r="AA45" i="23"/>
  <c r="O45" i="23"/>
  <c r="BE45" i="23"/>
  <c r="AN45" i="23"/>
  <c r="T45" i="23"/>
  <c r="S45" i="23"/>
  <c r="J45" i="23"/>
  <c r="M45" i="23"/>
  <c r="F45" i="23"/>
  <c r="H45" i="23"/>
  <c r="Q45" i="23"/>
  <c r="L45" i="23"/>
  <c r="X45" i="23"/>
  <c r="Z45" i="23"/>
  <c r="G45" i="23"/>
  <c r="K45" i="23"/>
  <c r="I45" i="23"/>
  <c r="R45" i="23"/>
  <c r="D45" i="23"/>
  <c r="B46" i="23"/>
  <c r="BF46" i="23" l="1"/>
  <c r="AO46" i="23"/>
  <c r="AG46" i="23"/>
  <c r="BO46" i="23"/>
  <c r="BG46" i="23"/>
  <c r="AK46" i="23"/>
  <c r="AW46" i="23"/>
  <c r="AR46" i="23"/>
  <c r="BM46" i="23"/>
  <c r="AJ46" i="23"/>
  <c r="AX46" i="23"/>
  <c r="AP46" i="23"/>
  <c r="AI46" i="23"/>
  <c r="BN46" i="23"/>
  <c r="BA46" i="23"/>
  <c r="BH46" i="23"/>
  <c r="AS46" i="23"/>
  <c r="U46" i="23"/>
  <c r="AC46" i="23"/>
  <c r="AQ46" i="23"/>
  <c r="V46" i="23"/>
  <c r="AB46" i="23"/>
  <c r="AY46" i="23"/>
  <c r="AE46" i="23"/>
  <c r="AL46" i="23"/>
  <c r="BI46" i="23"/>
  <c r="AM46" i="23"/>
  <c r="BB46" i="23"/>
  <c r="AF46" i="23"/>
  <c r="AZ46" i="23"/>
  <c r="AH46" i="23"/>
  <c r="F46" i="23"/>
  <c r="R46" i="23"/>
  <c r="Y46" i="23"/>
  <c r="AD46" i="23"/>
  <c r="BE46" i="23"/>
  <c r="AU46" i="23"/>
  <c r="BK46" i="23"/>
  <c r="BL46" i="23"/>
  <c r="Q46" i="23"/>
  <c r="AV46" i="23"/>
  <c r="E46" i="23"/>
  <c r="J46" i="23"/>
  <c r="AN46" i="23"/>
  <c r="N46" i="23"/>
  <c r="BC46" i="23"/>
  <c r="L46" i="23"/>
  <c r="S46" i="23"/>
  <c r="O46" i="23"/>
  <c r="H46" i="23"/>
  <c r="AA46" i="23"/>
  <c r="Z46" i="23"/>
  <c r="I46" i="23"/>
  <c r="T46" i="23"/>
  <c r="BD46" i="23"/>
  <c r="G46" i="23"/>
  <c r="P46" i="23"/>
  <c r="W46" i="23"/>
  <c r="AT46" i="23"/>
  <c r="BJ46" i="23"/>
  <c r="X46" i="23"/>
  <c r="K46" i="23"/>
  <c r="M46" i="23"/>
  <c r="D46" i="23"/>
  <c r="B47" i="23"/>
  <c r="BN47" i="23" l="1"/>
  <c r="AP47" i="23"/>
  <c r="BG47" i="23"/>
  <c r="AH47" i="23"/>
  <c r="V47" i="23"/>
  <c r="AJ47" i="23"/>
  <c r="AI47" i="23"/>
  <c r="AW47" i="23"/>
  <c r="AG47" i="23"/>
  <c r="BO47" i="23"/>
  <c r="BA47" i="23"/>
  <c r="AS47" i="23"/>
  <c r="AO47" i="23"/>
  <c r="BM47" i="23"/>
  <c r="BH47" i="23"/>
  <c r="AR47" i="23"/>
  <c r="AX47" i="23"/>
  <c r="AK47" i="23"/>
  <c r="BF47" i="23"/>
  <c r="BI47" i="23"/>
  <c r="AE47" i="23"/>
  <c r="AZ47" i="23"/>
  <c r="BE47" i="23"/>
  <c r="AN47" i="23"/>
  <c r="AM47" i="23"/>
  <c r="BJ47" i="23"/>
  <c r="AL47" i="23"/>
  <c r="AT47" i="23"/>
  <c r="AQ47" i="23"/>
  <c r="BB47" i="23"/>
  <c r="AF47" i="23"/>
  <c r="AB47" i="23"/>
  <c r="AC47" i="23"/>
  <c r="Q47" i="23"/>
  <c r="G47" i="23"/>
  <c r="AY47" i="23"/>
  <c r="BL47" i="23"/>
  <c r="U47" i="23"/>
  <c r="O47" i="23"/>
  <c r="H47" i="23"/>
  <c r="E47" i="23"/>
  <c r="P47" i="23"/>
  <c r="BD47" i="23"/>
  <c r="BC47" i="23"/>
  <c r="AD47" i="23"/>
  <c r="F47" i="23"/>
  <c r="N47" i="23"/>
  <c r="J47" i="23"/>
  <c r="L47" i="23"/>
  <c r="I47" i="23"/>
  <c r="AV47" i="23"/>
  <c r="AA47" i="23"/>
  <c r="AU47" i="23"/>
  <c r="M47" i="23"/>
  <c r="W47" i="23"/>
  <c r="BK47" i="23"/>
  <c r="R47" i="23"/>
  <c r="K47" i="23"/>
  <c r="X47" i="23"/>
  <c r="S47" i="23"/>
  <c r="Z47" i="23"/>
  <c r="Y47" i="23"/>
  <c r="T47" i="23"/>
  <c r="D47" i="23"/>
  <c r="B48" i="23"/>
  <c r="BF48" i="23" l="1"/>
  <c r="AO48" i="23"/>
  <c r="AG48" i="23"/>
  <c r="BA48" i="23"/>
  <c r="AP48" i="23"/>
  <c r="AZ48" i="23"/>
  <c r="BH48" i="23"/>
  <c r="AK48" i="23"/>
  <c r="BN48" i="23"/>
  <c r="AQ48" i="23"/>
  <c r="BG48" i="23"/>
  <c r="AI48" i="23"/>
  <c r="AC48" i="23"/>
  <c r="AW48" i="23"/>
  <c r="AB48" i="23"/>
  <c r="BM48" i="23"/>
  <c r="V48" i="23"/>
  <c r="AJ48" i="23"/>
  <c r="AS48" i="23"/>
  <c r="AT48" i="23"/>
  <c r="BO48" i="23"/>
  <c r="AE48" i="23"/>
  <c r="AM48" i="23"/>
  <c r="BJ48" i="23"/>
  <c r="AX48" i="23"/>
  <c r="AY48" i="23"/>
  <c r="BI48" i="23"/>
  <c r="BC48" i="23"/>
  <c r="AR48" i="23"/>
  <c r="BK48" i="23"/>
  <c r="BB48" i="23"/>
  <c r="AF48" i="23"/>
  <c r="AH48" i="23"/>
  <c r="AV48" i="23"/>
  <c r="Z48" i="23"/>
  <c r="G48" i="23"/>
  <c r="E48" i="23"/>
  <c r="AU48" i="23"/>
  <c r="U48" i="23"/>
  <c r="AL48" i="23"/>
  <c r="X48" i="23"/>
  <c r="N48" i="23"/>
  <c r="BE48" i="23"/>
  <c r="BD48" i="23"/>
  <c r="AN48" i="23"/>
  <c r="BL48" i="23"/>
  <c r="O48" i="23"/>
  <c r="AD48" i="23"/>
  <c r="P48" i="23"/>
  <c r="AA48" i="23"/>
  <c r="I48" i="23"/>
  <c r="F48" i="23"/>
  <c r="W48" i="23"/>
  <c r="J48" i="23"/>
  <c r="Q48" i="23"/>
  <c r="L48" i="23"/>
  <c r="M48" i="23"/>
  <c r="R48" i="23"/>
  <c r="H48" i="23"/>
  <c r="S48" i="23"/>
  <c r="Y48" i="23"/>
  <c r="K48" i="23"/>
  <c r="T48" i="23"/>
  <c r="D48" i="23"/>
  <c r="B49" i="23"/>
  <c r="BN49" i="23" l="1"/>
  <c r="AZ49" i="23"/>
  <c r="BG49" i="23"/>
  <c r="AI49" i="23"/>
  <c r="AG49" i="23"/>
  <c r="BO49" i="23"/>
  <c r="AJ49" i="23"/>
  <c r="BI49" i="23"/>
  <c r="AB49" i="23"/>
  <c r="V49" i="23"/>
  <c r="BA49" i="23"/>
  <c r="AW49" i="23"/>
  <c r="BH49" i="23"/>
  <c r="AX49" i="23"/>
  <c r="AK49" i="23"/>
  <c r="AP49" i="23"/>
  <c r="AD49" i="23"/>
  <c r="AR49" i="23"/>
  <c r="BF49" i="23"/>
  <c r="AH49" i="23"/>
  <c r="AU49" i="23"/>
  <c r="BK49" i="23"/>
  <c r="AM49" i="23"/>
  <c r="BB49" i="23"/>
  <c r="AF49" i="23"/>
  <c r="BM49" i="23"/>
  <c r="U49" i="23"/>
  <c r="AC49" i="23"/>
  <c r="BC49" i="23"/>
  <c r="AQ49" i="23"/>
  <c r="AS49" i="23"/>
  <c r="AO49" i="23"/>
  <c r="AT49" i="23"/>
  <c r="M49" i="23"/>
  <c r="BE49" i="23"/>
  <c r="BL49" i="23"/>
  <c r="AN49" i="23"/>
  <c r="J49" i="23"/>
  <c r="AY49" i="23"/>
  <c r="Q49" i="23"/>
  <c r="AL49" i="23"/>
  <c r="AE49" i="23"/>
  <c r="BD49" i="23"/>
  <c r="Z49" i="23"/>
  <c r="O49" i="23"/>
  <c r="H49" i="23"/>
  <c r="X49" i="23"/>
  <c r="W49" i="23"/>
  <c r="L49" i="23"/>
  <c r="I49" i="23"/>
  <c r="S49" i="23"/>
  <c r="G49" i="23"/>
  <c r="N49" i="23"/>
  <c r="R49" i="23"/>
  <c r="Y49" i="23"/>
  <c r="BJ49" i="23"/>
  <c r="F49" i="23"/>
  <c r="AA49" i="23"/>
  <c r="K49" i="23"/>
  <c r="T49" i="23"/>
  <c r="AV49" i="23"/>
  <c r="P49" i="23"/>
  <c r="E49" i="23"/>
  <c r="D49" i="23"/>
  <c r="B50" i="23"/>
  <c r="AP50" i="23" l="1"/>
  <c r="AQ50" i="23"/>
  <c r="BA50" i="23"/>
  <c r="AS50" i="23"/>
  <c r="AB50" i="23"/>
  <c r="BH50" i="23"/>
  <c r="BF50" i="23"/>
  <c r="BN50" i="23"/>
  <c r="AH50" i="23"/>
  <c r="BI50" i="23"/>
  <c r="BO50" i="23"/>
  <c r="BG50" i="23"/>
  <c r="AX50" i="23"/>
  <c r="AG50" i="23"/>
  <c r="AZ50" i="23"/>
  <c r="BM50" i="23"/>
  <c r="AW50" i="23"/>
  <c r="AJ50" i="23"/>
  <c r="AI50" i="23"/>
  <c r="AO50" i="23"/>
  <c r="V50" i="23"/>
  <c r="U50" i="23"/>
  <c r="AC50" i="23"/>
  <c r="BK50" i="23"/>
  <c r="BC50" i="23"/>
  <c r="AK50" i="23"/>
  <c r="AR50" i="23"/>
  <c r="AD50" i="23"/>
  <c r="BJ50" i="23"/>
  <c r="AN50" i="23"/>
  <c r="AV50" i="23"/>
  <c r="BB50" i="23"/>
  <c r="AU50" i="23"/>
  <c r="AT50" i="23"/>
  <c r="BE50" i="23"/>
  <c r="Y50" i="23"/>
  <c r="O50" i="23"/>
  <c r="AY50" i="23"/>
  <c r="AF50" i="23"/>
  <c r="AL50" i="23"/>
  <c r="AE50" i="23"/>
  <c r="BD50" i="23"/>
  <c r="BL50" i="23"/>
  <c r="M50" i="23"/>
  <c r="F50" i="23"/>
  <c r="AM50" i="23"/>
  <c r="W50" i="23"/>
  <c r="Q50" i="23"/>
  <c r="N50" i="23"/>
  <c r="X50" i="23"/>
  <c r="R50" i="23"/>
  <c r="H50" i="23"/>
  <c r="Z50" i="23"/>
  <c r="T50" i="23"/>
  <c r="G50" i="23"/>
  <c r="K50" i="23"/>
  <c r="E50" i="23"/>
  <c r="L50" i="23"/>
  <c r="I50" i="23"/>
  <c r="J50" i="23"/>
  <c r="AA50" i="23"/>
  <c r="P50" i="23"/>
  <c r="S50" i="23"/>
  <c r="D50" i="23"/>
  <c r="B51" i="23"/>
  <c r="BM51" i="23" l="1"/>
  <c r="AW51" i="23"/>
  <c r="AH51" i="23"/>
  <c r="AZ51" i="23"/>
  <c r="BG51" i="23"/>
  <c r="AP51" i="23"/>
  <c r="AX51" i="23"/>
  <c r="AG51" i="23"/>
  <c r="BF51" i="23"/>
  <c r="AB51" i="23"/>
  <c r="BO51" i="23"/>
  <c r="AR51" i="23"/>
  <c r="BA51" i="23"/>
  <c r="BH51" i="23"/>
  <c r="BN51" i="23"/>
  <c r="BI51" i="23"/>
  <c r="U51" i="23"/>
  <c r="BE51" i="23"/>
  <c r="AK51" i="23"/>
  <c r="AC51" i="23"/>
  <c r="BK51" i="23"/>
  <c r="AE51" i="23"/>
  <c r="AO51" i="23"/>
  <c r="AT51" i="23"/>
  <c r="BJ51" i="23"/>
  <c r="AM51" i="23"/>
  <c r="AQ51" i="23"/>
  <c r="AJ51" i="23"/>
  <c r="AI51" i="23"/>
  <c r="AD51" i="23"/>
  <c r="V51" i="23"/>
  <c r="AS51" i="23"/>
  <c r="AY51" i="23"/>
  <c r="AU51" i="23"/>
  <c r="AV51" i="23"/>
  <c r="BB51" i="23"/>
  <c r="AF51" i="23"/>
  <c r="AN51" i="23"/>
  <c r="BC51" i="23"/>
  <c r="AA51" i="23"/>
  <c r="BD51" i="23"/>
  <c r="BL51" i="23"/>
  <c r="AL51" i="23"/>
  <c r="R51" i="23"/>
  <c r="M51" i="23"/>
  <c r="K51" i="23"/>
  <c r="N51" i="23"/>
  <c r="O51" i="23"/>
  <c r="H51" i="23"/>
  <c r="G51" i="23"/>
  <c r="P51" i="23"/>
  <c r="Q51" i="23"/>
  <c r="Y51" i="23"/>
  <c r="X51" i="23"/>
  <c r="F51" i="23"/>
  <c r="I51" i="23"/>
  <c r="W51" i="23"/>
  <c r="T51" i="23"/>
  <c r="J51" i="23"/>
  <c r="E51" i="23"/>
  <c r="L51" i="23"/>
  <c r="S51" i="23"/>
  <c r="Z51" i="23"/>
  <c r="D51" i="23"/>
  <c r="B52" i="23"/>
  <c r="AI52" i="23" l="1"/>
  <c r="AR52" i="23"/>
  <c r="BN52" i="23"/>
  <c r="AB52" i="23"/>
  <c r="AS52" i="23"/>
  <c r="BA52" i="23"/>
  <c r="V52" i="23"/>
  <c r="AZ52" i="23"/>
  <c r="BF52" i="23"/>
  <c r="AH52" i="23"/>
  <c r="AP52" i="23"/>
  <c r="BM52" i="23"/>
  <c r="BI52" i="23"/>
  <c r="AW52" i="23"/>
  <c r="AQ52" i="23"/>
  <c r="AG52" i="23"/>
  <c r="BO52" i="23"/>
  <c r="AX52" i="23"/>
  <c r="AU52" i="23"/>
  <c r="AT52" i="23"/>
  <c r="AN52" i="23"/>
  <c r="AJ52" i="23"/>
  <c r="AE52" i="23"/>
  <c r="AO52" i="23"/>
  <c r="AY52" i="23"/>
  <c r="BJ52" i="23"/>
  <c r="BK52" i="23"/>
  <c r="BH52" i="23"/>
  <c r="AK52" i="23"/>
  <c r="AL52" i="23"/>
  <c r="BC52" i="23"/>
  <c r="BB52" i="23"/>
  <c r="BE52" i="23"/>
  <c r="U52" i="23"/>
  <c r="Q52" i="23"/>
  <c r="AV52" i="23"/>
  <c r="BL52" i="23"/>
  <c r="AC52" i="23"/>
  <c r="AD52" i="23"/>
  <c r="J52" i="23"/>
  <c r="E52" i="23"/>
  <c r="P52" i="23"/>
  <c r="AM52" i="23"/>
  <c r="BG52" i="23"/>
  <c r="N52" i="23"/>
  <c r="Z52" i="23"/>
  <c r="O52" i="23"/>
  <c r="H52" i="23"/>
  <c r="I52" i="23"/>
  <c r="AF52" i="23"/>
  <c r="M52" i="23"/>
  <c r="G52" i="23"/>
  <c r="AA52" i="23"/>
  <c r="X52" i="23"/>
  <c r="K52" i="23"/>
  <c r="Y52" i="23"/>
  <c r="T52" i="23"/>
  <c r="L52" i="23"/>
  <c r="BD52" i="23"/>
  <c r="F52" i="23"/>
  <c r="S52" i="23"/>
  <c r="R52" i="23"/>
  <c r="W52" i="23"/>
  <c r="D52" i="23"/>
  <c r="B53" i="23"/>
  <c r="BO53" i="23" l="1"/>
  <c r="BM53" i="23"/>
  <c r="AS53" i="23"/>
  <c r="AH53" i="23"/>
  <c r="BN53" i="23"/>
  <c r="AP53" i="23"/>
  <c r="AW53" i="23"/>
  <c r="AZ53" i="23"/>
  <c r="BF53" i="23"/>
  <c r="AQ53" i="23"/>
  <c r="AG53" i="23"/>
  <c r="AK53" i="23"/>
  <c r="BA53" i="23"/>
  <c r="AX53" i="23"/>
  <c r="AI53" i="23"/>
  <c r="AB53" i="23"/>
  <c r="BH53" i="23"/>
  <c r="AU53" i="23"/>
  <c r="AT53" i="23"/>
  <c r="BJ53" i="23"/>
  <c r="AF53" i="23"/>
  <c r="AE53" i="23"/>
  <c r="AC53" i="23"/>
  <c r="BG53" i="23"/>
  <c r="AY53" i="23"/>
  <c r="AR53" i="23"/>
  <c r="AJ53" i="23"/>
  <c r="AL53" i="23"/>
  <c r="BC53" i="23"/>
  <c r="BI53" i="23"/>
  <c r="V53" i="23"/>
  <c r="AM53" i="23"/>
  <c r="BB53" i="23"/>
  <c r="AN53" i="23"/>
  <c r="BE53" i="23"/>
  <c r="U53" i="23"/>
  <c r="AO53" i="23"/>
  <c r="BL53" i="23"/>
  <c r="BK53" i="23"/>
  <c r="AD53" i="23"/>
  <c r="R53" i="23"/>
  <c r="AA53" i="23"/>
  <c r="G53" i="23"/>
  <c r="O53" i="23"/>
  <c r="Y53" i="23"/>
  <c r="Z53" i="23"/>
  <c r="Q53" i="23"/>
  <c r="J53" i="23"/>
  <c r="X53" i="23"/>
  <c r="T53" i="23"/>
  <c r="K53" i="23"/>
  <c r="L53" i="23"/>
  <c r="F53" i="23"/>
  <c r="P53" i="23"/>
  <c r="N53" i="23"/>
  <c r="AV53" i="23"/>
  <c r="W53" i="23"/>
  <c r="BD53" i="23"/>
  <c r="S53" i="23"/>
  <c r="M53" i="23"/>
  <c r="H53" i="23"/>
  <c r="E53" i="23"/>
  <c r="I53" i="23"/>
  <c r="D53" i="23"/>
  <c r="B54" i="23"/>
  <c r="AX54" i="23" l="1"/>
  <c r="BH54" i="23"/>
  <c r="AG54" i="23"/>
  <c r="BA54" i="23"/>
  <c r="BN54" i="23"/>
  <c r="AH54" i="23"/>
  <c r="AW54" i="23"/>
  <c r="BM54" i="23"/>
  <c r="AJ54" i="23"/>
  <c r="AS54" i="23"/>
  <c r="AP54" i="23"/>
  <c r="AC54" i="23"/>
  <c r="AO54" i="23"/>
  <c r="AR54" i="23"/>
  <c r="AU54" i="23"/>
  <c r="U54" i="23"/>
  <c r="BF54" i="23"/>
  <c r="BI54" i="23"/>
  <c r="BO54" i="23"/>
  <c r="AI54" i="23"/>
  <c r="AQ54" i="23"/>
  <c r="V54" i="23"/>
  <c r="BE54" i="23"/>
  <c r="AM54" i="23"/>
  <c r="AY54" i="23"/>
  <c r="BG54" i="23"/>
  <c r="AB54" i="23"/>
  <c r="BJ54" i="23"/>
  <c r="AK54" i="23"/>
  <c r="AL54" i="23"/>
  <c r="AF54" i="23"/>
  <c r="BB54" i="23"/>
  <c r="AN54" i="23"/>
  <c r="BC54" i="23"/>
  <c r="BL54" i="23"/>
  <c r="BD54" i="23"/>
  <c r="BK54" i="23"/>
  <c r="AV54" i="23"/>
  <c r="E54" i="23"/>
  <c r="AZ54" i="23"/>
  <c r="AT54" i="23"/>
  <c r="H54" i="23"/>
  <c r="R54" i="23"/>
  <c r="F54" i="23"/>
  <c r="N54" i="23"/>
  <c r="W54" i="23"/>
  <c r="AA54" i="23"/>
  <c r="AD54" i="23"/>
  <c r="O54" i="23"/>
  <c r="AE54" i="23"/>
  <c r="Y54" i="23"/>
  <c r="G54" i="23"/>
  <c r="M54" i="23"/>
  <c r="X54" i="23"/>
  <c r="Z54" i="23"/>
  <c r="P54" i="23"/>
  <c r="Q54" i="23"/>
  <c r="J54" i="23"/>
  <c r="L54" i="23"/>
  <c r="K54" i="23"/>
  <c r="T54" i="23"/>
  <c r="S54" i="23"/>
  <c r="I54" i="23"/>
  <c r="D54" i="23"/>
  <c r="B55" i="23"/>
  <c r="AK55" i="23" l="1"/>
  <c r="AS55" i="23"/>
  <c r="AP55" i="23"/>
  <c r="BG55" i="23"/>
  <c r="AH55" i="23"/>
  <c r="V55" i="23"/>
  <c r="AG55" i="23"/>
  <c r="AR55" i="23"/>
  <c r="BF55" i="23"/>
  <c r="BO55" i="23"/>
  <c r="AX55" i="23"/>
  <c r="AO55" i="23"/>
  <c r="BM55" i="23"/>
  <c r="BH55" i="23"/>
  <c r="AI55" i="23"/>
  <c r="BA55" i="23"/>
  <c r="AW55" i="23"/>
  <c r="BN55" i="23"/>
  <c r="AB55" i="23"/>
  <c r="BE55" i="23"/>
  <c r="AY55" i="23"/>
  <c r="AD55" i="23"/>
  <c r="AZ55" i="23"/>
  <c r="AN55" i="23"/>
  <c r="AM55" i="23"/>
  <c r="BB55" i="23"/>
  <c r="AE55" i="23"/>
  <c r="BJ55" i="23"/>
  <c r="AJ55" i="23"/>
  <c r="BI55" i="23"/>
  <c r="AQ55" i="23"/>
  <c r="BK55" i="23"/>
  <c r="AF55" i="23"/>
  <c r="BC55" i="23"/>
  <c r="U55" i="23"/>
  <c r="AL55" i="23"/>
  <c r="AV55" i="23"/>
  <c r="E55" i="23"/>
  <c r="F55" i="23"/>
  <c r="BL55" i="23"/>
  <c r="BD55" i="23"/>
  <c r="AT55" i="23"/>
  <c r="AC55" i="23"/>
  <c r="AU55" i="23"/>
  <c r="Y55" i="23"/>
  <c r="T55" i="23"/>
  <c r="W55" i="23"/>
  <c r="AA55" i="23"/>
  <c r="N55" i="23"/>
  <c r="P55" i="23"/>
  <c r="H55" i="23"/>
  <c r="O55" i="23"/>
  <c r="R55" i="23"/>
  <c r="Z55" i="23"/>
  <c r="S55" i="23"/>
  <c r="I55" i="23"/>
  <c r="G55" i="23"/>
  <c r="J55" i="23"/>
  <c r="M55" i="23"/>
  <c r="Q55" i="23"/>
  <c r="K55" i="23"/>
  <c r="X55" i="23"/>
  <c r="L55" i="23"/>
  <c r="D55" i="23"/>
  <c r="B56" i="23"/>
  <c r="BM56" i="23" l="1"/>
  <c r="AB56" i="23"/>
  <c r="V56" i="23"/>
  <c r="AJ56" i="23"/>
  <c r="BF56" i="23"/>
  <c r="AG56" i="23"/>
  <c r="AO56" i="23"/>
  <c r="AS56" i="23"/>
  <c r="BO56" i="23"/>
  <c r="BI56" i="23"/>
  <c r="AX56" i="23"/>
  <c r="AQ56" i="23"/>
  <c r="BG56" i="23"/>
  <c r="AW56" i="23"/>
  <c r="AN56" i="23"/>
  <c r="BE56" i="23"/>
  <c r="AR56" i="23"/>
  <c r="BH56" i="23"/>
  <c r="BK56" i="23"/>
  <c r="AM56" i="23"/>
  <c r="AP56" i="23"/>
  <c r="AZ56" i="23"/>
  <c r="AK56" i="23"/>
  <c r="BA56" i="23"/>
  <c r="U56" i="23"/>
  <c r="AY56" i="23"/>
  <c r="BN56" i="23"/>
  <c r="AD56" i="23"/>
  <c r="AF56" i="23"/>
  <c r="AT56" i="23"/>
  <c r="BJ56" i="23"/>
  <c r="BB56" i="23"/>
  <c r="F56" i="23"/>
  <c r="AI56" i="23"/>
  <c r="AU56" i="23"/>
  <c r="AE56" i="23"/>
  <c r="AV56" i="23"/>
  <c r="X56" i="23"/>
  <c r="AL56" i="23"/>
  <c r="BC56" i="23"/>
  <c r="BL56" i="23"/>
  <c r="BD56" i="23"/>
  <c r="AC56" i="23"/>
  <c r="O56" i="23"/>
  <c r="H56" i="23"/>
  <c r="K56" i="23"/>
  <c r="M56" i="23"/>
  <c r="P56" i="23"/>
  <c r="AA56" i="23"/>
  <c r="N56" i="23"/>
  <c r="Q56" i="23"/>
  <c r="J56" i="23"/>
  <c r="T56" i="23"/>
  <c r="S56" i="23"/>
  <c r="E56" i="23"/>
  <c r="L56" i="23"/>
  <c r="R56" i="23"/>
  <c r="I56" i="23"/>
  <c r="Z56" i="23"/>
  <c r="G56" i="23"/>
  <c r="AH56" i="23"/>
  <c r="Y56" i="23"/>
  <c r="W56" i="23"/>
  <c r="D56" i="23"/>
  <c r="B57" i="23"/>
  <c r="AX57" i="23" l="1"/>
  <c r="AP57" i="23"/>
  <c r="AZ57" i="23"/>
  <c r="BG57" i="23"/>
  <c r="AS57" i="23"/>
  <c r="BM57" i="23"/>
  <c r="BF57" i="23"/>
  <c r="AG57" i="23"/>
  <c r="AQ57" i="23"/>
  <c r="V57" i="23"/>
  <c r="AO57" i="23"/>
  <c r="BN57" i="23"/>
  <c r="AW57" i="23"/>
  <c r="AB57" i="23"/>
  <c r="BH57" i="23"/>
  <c r="AK57" i="23"/>
  <c r="AI57" i="23"/>
  <c r="BO57" i="23"/>
  <c r="BA57" i="23"/>
  <c r="AN57" i="23"/>
  <c r="BE57" i="23"/>
  <c r="AM57" i="23"/>
  <c r="U57" i="23"/>
  <c r="AJ57" i="23"/>
  <c r="AH57" i="23"/>
  <c r="BK57" i="23"/>
  <c r="AF57" i="23"/>
  <c r="BI57" i="23"/>
  <c r="AC57" i="23"/>
  <c r="AR57" i="23"/>
  <c r="AD57" i="23"/>
  <c r="AV57" i="23"/>
  <c r="AT57" i="23"/>
  <c r="BJ57" i="23"/>
  <c r="AU57" i="23"/>
  <c r="BB57" i="23"/>
  <c r="BC57" i="23"/>
  <c r="BL57" i="23"/>
  <c r="X57" i="23"/>
  <c r="Q57" i="23"/>
  <c r="J57" i="23"/>
  <c r="AY57" i="23"/>
  <c r="AE57" i="23"/>
  <c r="AL57" i="23"/>
  <c r="BD57" i="23"/>
  <c r="W57" i="23"/>
  <c r="G57" i="23"/>
  <c r="M57" i="23"/>
  <c r="H57" i="23"/>
  <c r="P57" i="23"/>
  <c r="L57" i="23"/>
  <c r="Z57" i="23"/>
  <c r="K57" i="23"/>
  <c r="E57" i="23"/>
  <c r="Y57" i="23"/>
  <c r="S57" i="23"/>
  <c r="AA57" i="23"/>
  <c r="O57" i="23"/>
  <c r="R57" i="23"/>
  <c r="T57" i="23"/>
  <c r="I57" i="23"/>
  <c r="N57" i="23"/>
  <c r="F57" i="23"/>
  <c r="D57" i="23"/>
  <c r="B58" i="23"/>
  <c r="BA58" i="23" l="1"/>
  <c r="BI58" i="23"/>
  <c r="V58" i="23"/>
  <c r="AP58" i="23"/>
  <c r="BF58" i="23"/>
  <c r="AQ58" i="23"/>
  <c r="AO58" i="23"/>
  <c r="BN58" i="23"/>
  <c r="AX58" i="23"/>
  <c r="AK58" i="23"/>
  <c r="BO58" i="23"/>
  <c r="BG58" i="23"/>
  <c r="AG58" i="23"/>
  <c r="AR58" i="23"/>
  <c r="AZ58" i="23"/>
  <c r="BM58" i="23"/>
  <c r="AJ58" i="23"/>
  <c r="AW58" i="23"/>
  <c r="BH58" i="23"/>
  <c r="AN58" i="23"/>
  <c r="BC58" i="23"/>
  <c r="U58" i="23"/>
  <c r="AC58" i="23"/>
  <c r="BK58" i="23"/>
  <c r="AB58" i="23"/>
  <c r="AT58" i="23"/>
  <c r="BJ58" i="23"/>
  <c r="AM58" i="23"/>
  <c r="AH58" i="23"/>
  <c r="AI58" i="23"/>
  <c r="AE58" i="23"/>
  <c r="AD58" i="23"/>
  <c r="AS58" i="23"/>
  <c r="AY58" i="23"/>
  <c r="AV58" i="23"/>
  <c r="AL58" i="23"/>
  <c r="E58" i="23"/>
  <c r="BB58" i="23"/>
  <c r="Y58" i="23"/>
  <c r="AF58" i="23"/>
  <c r="BE58" i="23"/>
  <c r="AA58" i="23"/>
  <c r="L58" i="23"/>
  <c r="BL58" i="23"/>
  <c r="M58" i="23"/>
  <c r="W58" i="23"/>
  <c r="O58" i="23"/>
  <c r="AU58" i="23"/>
  <c r="N58" i="23"/>
  <c r="X58" i="23"/>
  <c r="J58" i="23"/>
  <c r="H58" i="23"/>
  <c r="BD58" i="23"/>
  <c r="G58" i="23"/>
  <c r="I58" i="23"/>
  <c r="K58" i="23"/>
  <c r="S58" i="23"/>
  <c r="Q58" i="23"/>
  <c r="Z58" i="23"/>
  <c r="R58" i="23"/>
  <c r="P58" i="23"/>
  <c r="T58" i="23"/>
  <c r="F58" i="23"/>
  <c r="D58" i="23"/>
  <c r="B59" i="23"/>
  <c r="BN59" i="23" l="1"/>
  <c r="AH59" i="23"/>
  <c r="AZ59" i="23"/>
  <c r="BM59" i="23"/>
  <c r="BF59" i="23"/>
  <c r="AR59" i="23"/>
  <c r="AQ59" i="23"/>
  <c r="V59" i="23"/>
  <c r="AJ59" i="23"/>
  <c r="AW59" i="23"/>
  <c r="BA59" i="23"/>
  <c r="AB59" i="23"/>
  <c r="AX59" i="23"/>
  <c r="BH59" i="23"/>
  <c r="AG59" i="23"/>
  <c r="AP59" i="23"/>
  <c r="AI59" i="23"/>
  <c r="AL59" i="23"/>
  <c r="AT59" i="23"/>
  <c r="U59" i="23"/>
  <c r="BO59" i="23"/>
  <c r="AK59" i="23"/>
  <c r="BB59" i="23"/>
  <c r="AS59" i="23"/>
  <c r="AE59" i="23"/>
  <c r="AD59" i="23"/>
  <c r="BI59" i="23"/>
  <c r="AU59" i="23"/>
  <c r="BJ59" i="23"/>
  <c r="BG59" i="23"/>
  <c r="BC59" i="23"/>
  <c r="AC59" i="23"/>
  <c r="BE59" i="23"/>
  <c r="AV59" i="23"/>
  <c r="AY59" i="23"/>
  <c r="Y59" i="23"/>
  <c r="G59" i="23"/>
  <c r="AF59" i="23"/>
  <c r="AM59" i="23"/>
  <c r="BD59" i="23"/>
  <c r="AO59" i="23"/>
  <c r="BK59" i="23"/>
  <c r="AN59" i="23"/>
  <c r="W59" i="23"/>
  <c r="S59" i="23"/>
  <c r="R59" i="23"/>
  <c r="L59" i="23"/>
  <c r="E59" i="23"/>
  <c r="I59" i="23"/>
  <c r="P59" i="23"/>
  <c r="H59" i="23"/>
  <c r="BL59" i="23"/>
  <c r="N59" i="23"/>
  <c r="X59" i="23"/>
  <c r="F59" i="23"/>
  <c r="Z59" i="23"/>
  <c r="Q59" i="23"/>
  <c r="M59" i="23"/>
  <c r="O59" i="23"/>
  <c r="AA59" i="23"/>
  <c r="T59" i="23"/>
  <c r="J59" i="23"/>
  <c r="K59" i="23"/>
  <c r="D59" i="23"/>
  <c r="B60" i="23"/>
  <c r="AW60" i="23" l="1"/>
  <c r="AQ60" i="23"/>
  <c r="AI60" i="23"/>
  <c r="AR60" i="23"/>
  <c r="AG60" i="23"/>
  <c r="BO60" i="23"/>
  <c r="AX60" i="23"/>
  <c r="AZ60" i="23"/>
  <c r="BF60" i="23"/>
  <c r="AH60" i="23"/>
  <c r="AP60" i="23"/>
  <c r="BM60" i="23"/>
  <c r="BI60" i="23"/>
  <c r="BG60" i="23"/>
  <c r="AU60" i="23"/>
  <c r="AT60" i="23"/>
  <c r="V60" i="23"/>
  <c r="AJ60" i="23"/>
  <c r="AC60" i="23"/>
  <c r="AE60" i="23"/>
  <c r="AO60" i="23"/>
  <c r="AY60" i="23"/>
  <c r="BJ60" i="23"/>
  <c r="BK60" i="23"/>
  <c r="BN60" i="23"/>
  <c r="BH60" i="23"/>
  <c r="BA60" i="23"/>
  <c r="AK60" i="23"/>
  <c r="AL60" i="23"/>
  <c r="BC60" i="23"/>
  <c r="AS60" i="23"/>
  <c r="AV60" i="23"/>
  <c r="N60" i="23"/>
  <c r="U60" i="23"/>
  <c r="BE60" i="23"/>
  <c r="AM60" i="23"/>
  <c r="BL60" i="23"/>
  <c r="BD60" i="23"/>
  <c r="G60" i="23"/>
  <c r="M60" i="23"/>
  <c r="X60" i="23"/>
  <c r="AD60" i="23"/>
  <c r="BB60" i="23"/>
  <c r="AF60" i="23"/>
  <c r="P60" i="23"/>
  <c r="AB60" i="23"/>
  <c r="AN60" i="23"/>
  <c r="E60" i="23"/>
  <c r="AA60" i="23"/>
  <c r="T60" i="23"/>
  <c r="Q60" i="23"/>
  <c r="S60" i="23"/>
  <c r="Z60" i="23"/>
  <c r="H60" i="23"/>
  <c r="O60" i="23"/>
  <c r="K60" i="23"/>
  <c r="F60" i="23"/>
  <c r="Y60" i="23"/>
  <c r="W60" i="23"/>
  <c r="J60" i="23"/>
  <c r="R60" i="23"/>
  <c r="L60" i="23"/>
  <c r="I60" i="23"/>
  <c r="D60" i="23"/>
  <c r="B61" i="23"/>
  <c r="BO61" i="23" l="1"/>
  <c r="BM61" i="23"/>
  <c r="AS61" i="23"/>
  <c r="AH61" i="23"/>
  <c r="AP61" i="23"/>
  <c r="AR61" i="23"/>
  <c r="AQ61" i="23"/>
  <c r="AG61" i="23"/>
  <c r="AK61" i="23"/>
  <c r="BA61" i="23"/>
  <c r="AX61" i="23"/>
  <c r="AI61" i="23"/>
  <c r="AB61" i="23"/>
  <c r="BN61" i="23"/>
  <c r="BF61" i="23"/>
  <c r="AO61" i="23"/>
  <c r="BH61" i="23"/>
  <c r="AU61" i="23"/>
  <c r="AT61" i="23"/>
  <c r="AF61" i="23"/>
  <c r="AC61" i="23"/>
  <c r="U61" i="23"/>
  <c r="AE61" i="23"/>
  <c r="AW61" i="23"/>
  <c r="BG61" i="23"/>
  <c r="AY61" i="23"/>
  <c r="AZ61" i="23"/>
  <c r="AJ61" i="23"/>
  <c r="AL61" i="23"/>
  <c r="BC61" i="23"/>
  <c r="BB61" i="23"/>
  <c r="BJ61" i="23"/>
  <c r="AV61" i="23"/>
  <c r="BD61" i="23"/>
  <c r="N61" i="23"/>
  <c r="AN61" i="23"/>
  <c r="BI61" i="23"/>
  <c r="V61" i="23"/>
  <c r="BE61" i="23"/>
  <c r="F61" i="23"/>
  <c r="P61" i="23"/>
  <c r="Z61" i="23"/>
  <c r="AM61" i="23"/>
  <c r="BL61" i="23"/>
  <c r="BK61" i="23"/>
  <c r="AD61" i="23"/>
  <c r="O61" i="23"/>
  <c r="Y61" i="23"/>
  <c r="AA61" i="23"/>
  <c r="Q61" i="23"/>
  <c r="J61" i="23"/>
  <c r="X61" i="23"/>
  <c r="T61" i="23"/>
  <c r="K61" i="23"/>
  <c r="R61" i="23"/>
  <c r="G61" i="23"/>
  <c r="I61" i="23"/>
  <c r="W61" i="23"/>
  <c r="L61" i="23"/>
  <c r="S61" i="23"/>
  <c r="E61" i="23"/>
  <c r="H61" i="23"/>
  <c r="M61" i="23"/>
  <c r="D61" i="23"/>
  <c r="B62" i="23"/>
  <c r="AO62" i="23" l="1"/>
  <c r="AR62" i="23"/>
  <c r="AX62" i="23"/>
  <c r="BH62" i="23"/>
  <c r="AG62" i="23"/>
  <c r="BF62" i="23"/>
  <c r="BO62" i="23"/>
  <c r="BG62" i="23"/>
  <c r="AK62" i="23"/>
  <c r="AI62" i="23"/>
  <c r="AH62" i="23"/>
  <c r="AW62" i="23"/>
  <c r="BM62" i="23"/>
  <c r="AJ62" i="23"/>
  <c r="AS62" i="23"/>
  <c r="AP62" i="23"/>
  <c r="BN62" i="23"/>
  <c r="AC62" i="23"/>
  <c r="AZ62" i="23"/>
  <c r="BI62" i="23"/>
  <c r="AQ62" i="23"/>
  <c r="V62" i="23"/>
  <c r="BE62" i="23"/>
  <c r="AM62" i="23"/>
  <c r="AY62" i="23"/>
  <c r="AB62" i="23"/>
  <c r="BA62" i="23"/>
  <c r="AU62" i="23"/>
  <c r="AN62" i="23"/>
  <c r="F62" i="23"/>
  <c r="O62" i="23"/>
  <c r="BC62" i="23"/>
  <c r="Y62" i="23"/>
  <c r="BK62" i="23"/>
  <c r="AF62" i="23"/>
  <c r="BB62" i="23"/>
  <c r="AL62" i="23"/>
  <c r="U62" i="23"/>
  <c r="BL62" i="23"/>
  <c r="AD62" i="23"/>
  <c r="BJ62" i="23"/>
  <c r="BD62" i="23"/>
  <c r="AE62" i="23"/>
  <c r="AT62" i="23"/>
  <c r="Q62" i="23"/>
  <c r="J62" i="23"/>
  <c r="X62" i="23"/>
  <c r="K62" i="23"/>
  <c r="H62" i="23"/>
  <c r="N62" i="23"/>
  <c r="W62" i="23"/>
  <c r="L62" i="23"/>
  <c r="S62" i="23"/>
  <c r="P62" i="23"/>
  <c r="I62" i="23"/>
  <c r="R62" i="23"/>
  <c r="AA62" i="23"/>
  <c r="AV62" i="23"/>
  <c r="T62" i="23"/>
  <c r="G62" i="23"/>
  <c r="Z62" i="23"/>
  <c r="M62" i="23"/>
  <c r="E62" i="23"/>
  <c r="D62" i="23"/>
  <c r="B63" i="23"/>
  <c r="AW63" i="23" l="1"/>
  <c r="BN63" i="23"/>
  <c r="AK63" i="23"/>
  <c r="AS63" i="23"/>
  <c r="AP63" i="23"/>
  <c r="BG63" i="23"/>
  <c r="AJ63" i="23"/>
  <c r="AG63" i="23"/>
  <c r="AR63" i="23"/>
  <c r="BF63" i="23"/>
  <c r="BO63" i="23"/>
  <c r="AX63" i="23"/>
  <c r="AO63" i="23"/>
  <c r="BM63" i="23"/>
  <c r="BH63" i="23"/>
  <c r="AI63" i="23"/>
  <c r="BA63" i="23"/>
  <c r="AB63" i="23"/>
  <c r="BE63" i="23"/>
  <c r="AD63" i="23"/>
  <c r="AT63" i="23"/>
  <c r="AZ63" i="23"/>
  <c r="AN63" i="23"/>
  <c r="AM63" i="23"/>
  <c r="BB63" i="23"/>
  <c r="AE63" i="23"/>
  <c r="BJ63" i="23"/>
  <c r="AH63" i="23"/>
  <c r="BI63" i="23"/>
  <c r="V63" i="23"/>
  <c r="AQ63" i="23"/>
  <c r="O63" i="23"/>
  <c r="BC63" i="23"/>
  <c r="AL63" i="23"/>
  <c r="R63" i="23"/>
  <c r="BK63" i="23"/>
  <c r="AC63" i="23"/>
  <c r="AY63" i="23"/>
  <c r="AV63" i="23"/>
  <c r="E63" i="23"/>
  <c r="F63" i="23"/>
  <c r="AU63" i="23"/>
  <c r="BL63" i="23"/>
  <c r="BD63" i="23"/>
  <c r="U63" i="23"/>
  <c r="AF63" i="23"/>
  <c r="Y63" i="23"/>
  <c r="L63" i="23"/>
  <c r="W63" i="23"/>
  <c r="AA63" i="23"/>
  <c r="I63" i="23"/>
  <c r="N63" i="23"/>
  <c r="P63" i="23"/>
  <c r="G63" i="23"/>
  <c r="M63" i="23"/>
  <c r="J63" i="23"/>
  <c r="S63" i="23"/>
  <c r="Z63" i="23"/>
  <c r="Q63" i="23"/>
  <c r="K63" i="23"/>
  <c r="X63" i="23"/>
  <c r="H63" i="23"/>
  <c r="T63" i="23"/>
  <c r="D63" i="23"/>
  <c r="B64" i="23"/>
  <c r="BO64" i="23" l="1"/>
  <c r="BM64" i="23"/>
  <c r="AB64" i="23"/>
  <c r="V64" i="23"/>
  <c r="AJ64" i="23"/>
  <c r="BF64" i="23"/>
  <c r="AG64" i="23"/>
  <c r="BN64" i="23"/>
  <c r="AP64" i="23"/>
  <c r="AZ64" i="23"/>
  <c r="BH64" i="23"/>
  <c r="AK64" i="23"/>
  <c r="AS64" i="23"/>
  <c r="BI64" i="23"/>
  <c r="AX64" i="23"/>
  <c r="AQ64" i="23"/>
  <c r="BG64" i="23"/>
  <c r="AI64" i="23"/>
  <c r="AH64" i="23"/>
  <c r="AW64" i="23"/>
  <c r="BB64" i="23"/>
  <c r="AN64" i="23"/>
  <c r="BE64" i="23"/>
  <c r="AU64" i="23"/>
  <c r="AR64" i="23"/>
  <c r="AC64" i="23"/>
  <c r="BK64" i="23"/>
  <c r="AM64" i="23"/>
  <c r="BA64" i="23"/>
  <c r="U64" i="23"/>
  <c r="AY64" i="23"/>
  <c r="AV64" i="23"/>
  <c r="AT64" i="23"/>
  <c r="BJ64" i="23"/>
  <c r="F64" i="23"/>
  <c r="AF64" i="23"/>
  <c r="AE64" i="23"/>
  <c r="AO64" i="23"/>
  <c r="AD64" i="23"/>
  <c r="AL64" i="23"/>
  <c r="BL64" i="23"/>
  <c r="E64" i="23"/>
  <c r="BC64" i="23"/>
  <c r="Y64" i="23"/>
  <c r="L64" i="23"/>
  <c r="O64" i="23"/>
  <c r="M64" i="23"/>
  <c r="Q64" i="23"/>
  <c r="J64" i="23"/>
  <c r="K64" i="23"/>
  <c r="P64" i="23"/>
  <c r="AA64" i="23"/>
  <c r="N64" i="23"/>
  <c r="G64" i="23"/>
  <c r="X64" i="23"/>
  <c r="Z64" i="23"/>
  <c r="H64" i="23"/>
  <c r="W64" i="23"/>
  <c r="BD64" i="23"/>
  <c r="R64" i="23"/>
  <c r="T64" i="23"/>
  <c r="I64" i="23"/>
  <c r="S64" i="23"/>
  <c r="D64" i="23"/>
  <c r="B65" i="23"/>
  <c r="AK65" i="23" l="1"/>
  <c r="AI65" i="23"/>
  <c r="AX65" i="23"/>
  <c r="AP65" i="23"/>
  <c r="BN65" i="23"/>
  <c r="AZ65" i="23"/>
  <c r="BG65" i="23"/>
  <c r="BO65" i="23"/>
  <c r="BI65" i="23"/>
  <c r="AJ65" i="23"/>
  <c r="BM65" i="23"/>
  <c r="BF65" i="23"/>
  <c r="AG65" i="23"/>
  <c r="AQ65" i="23"/>
  <c r="V65" i="23"/>
  <c r="AO65" i="23"/>
  <c r="AW65" i="23"/>
  <c r="AB65" i="23"/>
  <c r="BH65" i="23"/>
  <c r="BJ65" i="23"/>
  <c r="BA65" i="23"/>
  <c r="AN65" i="23"/>
  <c r="U65" i="23"/>
  <c r="AC65" i="23"/>
  <c r="AS65" i="23"/>
  <c r="AH65" i="23"/>
  <c r="BK65" i="23"/>
  <c r="AF65" i="23"/>
  <c r="AM65" i="23"/>
  <c r="H65" i="23"/>
  <c r="F65" i="23"/>
  <c r="AV65" i="23"/>
  <c r="AU65" i="23"/>
  <c r="G65" i="23"/>
  <c r="M65" i="23"/>
  <c r="BE65" i="23"/>
  <c r="BB65" i="23"/>
  <c r="BL65" i="23"/>
  <c r="AE65" i="23"/>
  <c r="X65" i="23"/>
  <c r="Q65" i="23"/>
  <c r="J65" i="23"/>
  <c r="AY65" i="23"/>
  <c r="AD65" i="23"/>
  <c r="AT65" i="23"/>
  <c r="E65" i="23"/>
  <c r="AL65" i="23"/>
  <c r="N65" i="23"/>
  <c r="BD65" i="23"/>
  <c r="BC65" i="23"/>
  <c r="W65" i="23"/>
  <c r="P65" i="23"/>
  <c r="K65" i="23"/>
  <c r="Y65" i="23"/>
  <c r="T65" i="23"/>
  <c r="O65" i="23"/>
  <c r="R65" i="23"/>
  <c r="AA65" i="23"/>
  <c r="L65" i="23"/>
  <c r="S65" i="23"/>
  <c r="Z65" i="23"/>
  <c r="I65" i="23"/>
  <c r="AR65" i="23"/>
  <c r="D65" i="23"/>
  <c r="B66" i="23"/>
  <c r="BM66" i="23" l="1"/>
  <c r="AJ66" i="23"/>
  <c r="BA66" i="23"/>
  <c r="BI66" i="23"/>
  <c r="V66" i="23"/>
  <c r="AP66" i="23"/>
  <c r="BF66" i="23"/>
  <c r="AQ66" i="23"/>
  <c r="AW66" i="23"/>
  <c r="AH66" i="23"/>
  <c r="AB66" i="23"/>
  <c r="AX66" i="23"/>
  <c r="AK66" i="23"/>
  <c r="BO66" i="23"/>
  <c r="BG66" i="23"/>
  <c r="AG66" i="23"/>
  <c r="AR66" i="23"/>
  <c r="AZ66" i="23"/>
  <c r="AS66" i="23"/>
  <c r="AF66" i="23"/>
  <c r="BH66" i="23"/>
  <c r="BC66" i="23"/>
  <c r="U66" i="23"/>
  <c r="BK66" i="23"/>
  <c r="AO66" i="23"/>
  <c r="BN66" i="23"/>
  <c r="AT66" i="23"/>
  <c r="BJ66" i="23"/>
  <c r="AI66" i="23"/>
  <c r="BD66" i="23"/>
  <c r="BL66" i="23"/>
  <c r="N66" i="23"/>
  <c r="G66" i="23"/>
  <c r="M66" i="23"/>
  <c r="AN66" i="23"/>
  <c r="AY66" i="23"/>
  <c r="AV66" i="23"/>
  <c r="Z66" i="23"/>
  <c r="Q66" i="23"/>
  <c r="J66" i="23"/>
  <c r="AL66" i="23"/>
  <c r="E66" i="23"/>
  <c r="BE66" i="23"/>
  <c r="AC66" i="23"/>
  <c r="AE66" i="23"/>
  <c r="AD66" i="23"/>
  <c r="AU66" i="23"/>
  <c r="AM66" i="23"/>
  <c r="BB66" i="23"/>
  <c r="X66" i="23"/>
  <c r="AA66" i="23"/>
  <c r="P66" i="23"/>
  <c r="S66" i="23"/>
  <c r="L66" i="23"/>
  <c r="W66" i="23"/>
  <c r="O66" i="23"/>
  <c r="Y66" i="23"/>
  <c r="H66" i="23"/>
  <c r="R66" i="23"/>
  <c r="F66" i="23"/>
  <c r="K66" i="23"/>
  <c r="I66" i="23"/>
  <c r="T66" i="23"/>
  <c r="D66" i="23"/>
  <c r="B67" i="23"/>
  <c r="AX67" i="23" l="1"/>
  <c r="BH67" i="23"/>
  <c r="AH67" i="23"/>
  <c r="AZ67" i="23"/>
  <c r="AP67" i="23"/>
  <c r="AG67" i="23"/>
  <c r="AC67" i="23"/>
  <c r="BI67" i="23"/>
  <c r="BM67" i="23"/>
  <c r="BF67" i="23"/>
  <c r="AR67" i="23"/>
  <c r="AQ67" i="23"/>
  <c r="V67" i="23"/>
  <c r="AJ67" i="23"/>
  <c r="BN67" i="23"/>
  <c r="AW67" i="23"/>
  <c r="BA67" i="23"/>
  <c r="AB67" i="23"/>
  <c r="AO67" i="23"/>
  <c r="AY67" i="23"/>
  <c r="BO67" i="23"/>
  <c r="AI67" i="23"/>
  <c r="AL67" i="23"/>
  <c r="AT67" i="23"/>
  <c r="U67" i="23"/>
  <c r="BE67" i="23"/>
  <c r="AK67" i="23"/>
  <c r="BB67" i="23"/>
  <c r="AS67" i="23"/>
  <c r="AE67" i="23"/>
  <c r="AD67" i="23"/>
  <c r="AU67" i="23"/>
  <c r="BJ67" i="23"/>
  <c r="BG67" i="23"/>
  <c r="BC67" i="23"/>
  <c r="Z67" i="23"/>
  <c r="AV67" i="23"/>
  <c r="Y67" i="23"/>
  <c r="G67" i="23"/>
  <c r="AF67" i="23"/>
  <c r="AN67" i="23"/>
  <c r="AM67" i="23"/>
  <c r="BD67" i="23"/>
  <c r="BL67" i="23"/>
  <c r="N67" i="23"/>
  <c r="X67" i="23"/>
  <c r="AA67" i="23"/>
  <c r="O67" i="23"/>
  <c r="S67" i="23"/>
  <c r="L67" i="23"/>
  <c r="BK67" i="23"/>
  <c r="E67" i="23"/>
  <c r="M67" i="23"/>
  <c r="Q67" i="23"/>
  <c r="J67" i="23"/>
  <c r="P67" i="23"/>
  <c r="W67" i="23"/>
  <c r="H67" i="23"/>
  <c r="T67" i="23"/>
  <c r="K67" i="23"/>
  <c r="R67" i="23"/>
  <c r="F67" i="23"/>
  <c r="I67" i="23"/>
  <c r="D67" i="23"/>
  <c r="B68" i="23"/>
  <c r="AP68" i="23" l="1"/>
  <c r="BM68" i="23"/>
  <c r="BN68" i="23"/>
  <c r="BI68" i="23"/>
  <c r="AW68" i="23"/>
  <c r="AQ68" i="23"/>
  <c r="AI68" i="23"/>
  <c r="AR68" i="23"/>
  <c r="AS68" i="23"/>
  <c r="BA68" i="23"/>
  <c r="AG68" i="23"/>
  <c r="BO68" i="23"/>
  <c r="AX68" i="23"/>
  <c r="AZ68" i="23"/>
  <c r="BF68" i="23"/>
  <c r="AH68" i="23"/>
  <c r="AB68" i="23"/>
  <c r="BB68" i="23"/>
  <c r="AD68" i="23"/>
  <c r="BG68" i="23"/>
  <c r="AU68" i="23"/>
  <c r="AT68" i="23"/>
  <c r="AN68" i="23"/>
  <c r="V68" i="23"/>
  <c r="AJ68" i="23"/>
  <c r="AE68" i="23"/>
  <c r="AO68" i="23"/>
  <c r="AY68" i="23"/>
  <c r="BJ68" i="23"/>
  <c r="BH68" i="23"/>
  <c r="AC68" i="23"/>
  <c r="O68" i="23"/>
  <c r="W68" i="23"/>
  <c r="AV68" i="23"/>
  <c r="AL68" i="23"/>
  <c r="U68" i="23"/>
  <c r="BE68" i="23"/>
  <c r="AM68" i="23"/>
  <c r="R68" i="23"/>
  <c r="BD68" i="23"/>
  <c r="BL68" i="23"/>
  <c r="G68" i="23"/>
  <c r="M68" i="23"/>
  <c r="X68" i="23"/>
  <c r="BK68" i="23"/>
  <c r="BC68" i="23"/>
  <c r="AF68" i="23"/>
  <c r="N68" i="23"/>
  <c r="E68" i="23"/>
  <c r="T68" i="23"/>
  <c r="AK68" i="23"/>
  <c r="Q68" i="23"/>
  <c r="H68" i="23"/>
  <c r="Z68" i="23"/>
  <c r="I68" i="23"/>
  <c r="P68" i="23"/>
  <c r="AA68" i="23"/>
  <c r="F68" i="23"/>
  <c r="Y68" i="23"/>
  <c r="J68" i="23"/>
  <c r="K68" i="23"/>
  <c r="L68" i="23"/>
  <c r="S68" i="23"/>
  <c r="D68" i="23"/>
  <c r="B69" i="23"/>
  <c r="AX69" i="23" l="1"/>
  <c r="AW69" i="23"/>
  <c r="AI69" i="23"/>
  <c r="AB69" i="23"/>
  <c r="BO69" i="23"/>
  <c r="BM69" i="23"/>
  <c r="AS69" i="23"/>
  <c r="AH69" i="23"/>
  <c r="BF69" i="23"/>
  <c r="AR69" i="23"/>
  <c r="AQ69" i="23"/>
  <c r="AG69" i="23"/>
  <c r="AK69" i="23"/>
  <c r="BA69" i="23"/>
  <c r="BI69" i="23"/>
  <c r="BN69" i="23"/>
  <c r="V69" i="23"/>
  <c r="AM69" i="23"/>
  <c r="BB69" i="23"/>
  <c r="AO69" i="23"/>
  <c r="BH69" i="23"/>
  <c r="AU69" i="23"/>
  <c r="AT69" i="23"/>
  <c r="BJ69" i="23"/>
  <c r="AF69" i="23"/>
  <c r="AC69" i="23"/>
  <c r="U69" i="23"/>
  <c r="AE69" i="23"/>
  <c r="BG69" i="23"/>
  <c r="AY69" i="23"/>
  <c r="AP69" i="23"/>
  <c r="AZ69" i="23"/>
  <c r="AJ69" i="23"/>
  <c r="AD69" i="23"/>
  <c r="R69" i="23"/>
  <c r="AA69" i="23"/>
  <c r="G69" i="23"/>
  <c r="AV69" i="23"/>
  <c r="AN69" i="23"/>
  <c r="F69" i="23"/>
  <c r="P69" i="23"/>
  <c r="Z69" i="23"/>
  <c r="BL69" i="23"/>
  <c r="BK69" i="23"/>
  <c r="BE69" i="23"/>
  <c r="O69" i="23"/>
  <c r="Y69" i="23"/>
  <c r="M69" i="23"/>
  <c r="N69" i="23"/>
  <c r="Q69" i="23"/>
  <c r="J69" i="23"/>
  <c r="X69" i="23"/>
  <c r="BC69" i="23"/>
  <c r="BD69" i="23"/>
  <c r="W69" i="23"/>
  <c r="L69" i="23"/>
  <c r="AL69" i="23"/>
  <c r="S69" i="23"/>
  <c r="I69" i="23"/>
  <c r="H69" i="23"/>
  <c r="E69" i="23"/>
  <c r="K69" i="23"/>
  <c r="T69" i="23"/>
  <c r="D69" i="23"/>
  <c r="B70" i="23"/>
  <c r="BN70" i="23" l="1"/>
  <c r="AP70" i="23"/>
  <c r="AC70" i="23"/>
  <c r="AO70" i="23"/>
  <c r="BI70" i="23"/>
  <c r="AR70" i="23"/>
  <c r="AX70" i="23"/>
  <c r="BH70" i="23"/>
  <c r="BF70" i="23"/>
  <c r="BG70" i="23"/>
  <c r="AK70" i="23"/>
  <c r="AI70" i="23"/>
  <c r="AH70" i="23"/>
  <c r="AW70" i="23"/>
  <c r="BO70" i="23"/>
  <c r="BM70" i="23"/>
  <c r="AJ70" i="23"/>
  <c r="AS70" i="23"/>
  <c r="AF70" i="23"/>
  <c r="BB70" i="23"/>
  <c r="AG70" i="23"/>
  <c r="AZ70" i="23"/>
  <c r="AU70" i="23"/>
  <c r="AQ70" i="23"/>
  <c r="V70" i="23"/>
  <c r="BE70" i="23"/>
  <c r="AM70" i="23"/>
  <c r="AY70" i="23"/>
  <c r="AB70" i="23"/>
  <c r="AT70" i="23"/>
  <c r="H70" i="23"/>
  <c r="BJ70" i="23"/>
  <c r="BC70" i="23"/>
  <c r="BA70" i="23"/>
  <c r="Y70" i="23"/>
  <c r="AL70" i="23"/>
  <c r="U70" i="23"/>
  <c r="AN70" i="23"/>
  <c r="BD70" i="23"/>
  <c r="AD70" i="23"/>
  <c r="AV70" i="23"/>
  <c r="E70" i="23"/>
  <c r="N70" i="23"/>
  <c r="BL70" i="23"/>
  <c r="BK70" i="23"/>
  <c r="Z70" i="23"/>
  <c r="AE70" i="23"/>
  <c r="Q70" i="23"/>
  <c r="J70" i="23"/>
  <c r="X70" i="23"/>
  <c r="K70" i="23"/>
  <c r="F70" i="23"/>
  <c r="R70" i="23"/>
  <c r="O70" i="23"/>
  <c r="AA70" i="23"/>
  <c r="M70" i="23"/>
  <c r="P70" i="23"/>
  <c r="G70" i="23"/>
  <c r="I70" i="23"/>
  <c r="W70" i="23"/>
  <c r="T70" i="23"/>
  <c r="S70" i="23"/>
  <c r="L70" i="23"/>
  <c r="D70" i="23"/>
  <c r="B71" i="23"/>
  <c r="BM71" i="23" l="1"/>
  <c r="AW71" i="23"/>
  <c r="BH71" i="23"/>
  <c r="AI71" i="23"/>
  <c r="BA71" i="23"/>
  <c r="V71" i="23"/>
  <c r="BN71" i="23"/>
  <c r="AS71" i="23"/>
  <c r="AO71" i="23"/>
  <c r="AJ71" i="23"/>
  <c r="AK71" i="23"/>
  <c r="AG71" i="23"/>
  <c r="AR71" i="23"/>
  <c r="BF71" i="23"/>
  <c r="AX71" i="23"/>
  <c r="BO71" i="23"/>
  <c r="AP71" i="23"/>
  <c r="AQ71" i="23"/>
  <c r="BK71" i="23"/>
  <c r="AF71" i="23"/>
  <c r="AB71" i="23"/>
  <c r="AD71" i="23"/>
  <c r="BE71" i="23"/>
  <c r="AY71" i="23"/>
  <c r="BG71" i="23"/>
  <c r="BI71" i="23"/>
  <c r="AZ71" i="23"/>
  <c r="AN71" i="23"/>
  <c r="U71" i="23"/>
  <c r="AM71" i="23"/>
  <c r="AC71" i="23"/>
  <c r="BB71" i="23"/>
  <c r="AH71" i="23"/>
  <c r="AE71" i="23"/>
  <c r="BC71" i="23"/>
  <c r="X71" i="23"/>
  <c r="Y71" i="23"/>
  <c r="AL71" i="23"/>
  <c r="AT71" i="23"/>
  <c r="R71" i="23"/>
  <c r="AV71" i="23"/>
  <c r="BL71" i="23"/>
  <c r="AU71" i="23"/>
  <c r="BJ71" i="23"/>
  <c r="T71" i="23"/>
  <c r="K71" i="23"/>
  <c r="M71" i="23"/>
  <c r="E71" i="23"/>
  <c r="H71" i="23"/>
  <c r="BD71" i="23"/>
  <c r="W71" i="23"/>
  <c r="Q71" i="23"/>
  <c r="AA71" i="23"/>
  <c r="G71" i="23"/>
  <c r="S71" i="23"/>
  <c r="P71" i="23"/>
  <c r="F71" i="23"/>
  <c r="J71" i="23"/>
  <c r="Z71" i="23"/>
  <c r="I71" i="23"/>
  <c r="L71" i="23"/>
  <c r="O71" i="23"/>
  <c r="N71" i="23"/>
  <c r="D71" i="23"/>
  <c r="B72" i="23"/>
  <c r="AX72" i="23" l="1"/>
  <c r="AQ72" i="23"/>
  <c r="BG72" i="23"/>
  <c r="AK72" i="23"/>
  <c r="BM72" i="23"/>
  <c r="AW72" i="23"/>
  <c r="AB72" i="23"/>
  <c r="V72" i="23"/>
  <c r="AJ72" i="23"/>
  <c r="BN72" i="23"/>
  <c r="AI72" i="23"/>
  <c r="BO72" i="23"/>
  <c r="AP72" i="23"/>
  <c r="AZ72" i="23"/>
  <c r="BH72" i="23"/>
  <c r="AS72" i="23"/>
  <c r="AO72" i="23"/>
  <c r="BF72" i="23"/>
  <c r="AF72" i="23"/>
  <c r="AL72" i="23"/>
  <c r="AH72" i="23"/>
  <c r="AN72" i="23"/>
  <c r="BE72" i="23"/>
  <c r="AD72" i="23"/>
  <c r="AC72" i="23"/>
  <c r="AU72" i="23"/>
  <c r="AG72" i="23"/>
  <c r="AR72" i="23"/>
  <c r="BK72" i="23"/>
  <c r="AM72" i="23"/>
  <c r="BA72" i="23"/>
  <c r="U72" i="23"/>
  <c r="BI72" i="23"/>
  <c r="BD72" i="23"/>
  <c r="W72" i="23"/>
  <c r="AY72" i="23"/>
  <c r="BB72" i="23"/>
  <c r="J72" i="23"/>
  <c r="E72" i="23"/>
  <c r="BJ72" i="23"/>
  <c r="BL72" i="23"/>
  <c r="AV72" i="23"/>
  <c r="BC72" i="23"/>
  <c r="AE72" i="23"/>
  <c r="H72" i="23"/>
  <c r="P72" i="23"/>
  <c r="O72" i="23"/>
  <c r="G72" i="23"/>
  <c r="M72" i="23"/>
  <c r="Z72" i="23"/>
  <c r="L72" i="23"/>
  <c r="Y72" i="23"/>
  <c r="AT72" i="23"/>
  <c r="Q72" i="23"/>
  <c r="X72" i="23"/>
  <c r="F72" i="23"/>
  <c r="N72" i="23"/>
  <c r="I72" i="23"/>
  <c r="T72" i="23"/>
  <c r="R72" i="23"/>
  <c r="AA72" i="23"/>
  <c r="S72" i="23"/>
  <c r="K72" i="23"/>
  <c r="D72" i="23"/>
  <c r="B73" i="23"/>
  <c r="AB73" i="23" l="1"/>
  <c r="BH73" i="23"/>
  <c r="BN73" i="23"/>
  <c r="AI73" i="23"/>
  <c r="AX73" i="23"/>
  <c r="AP73" i="23"/>
  <c r="AJ73" i="23"/>
  <c r="BM73" i="23"/>
  <c r="BF73" i="23"/>
  <c r="AG73" i="23"/>
  <c r="AQ73" i="23"/>
  <c r="AK73" i="23"/>
  <c r="BO73" i="23"/>
  <c r="BI73" i="23"/>
  <c r="V73" i="23"/>
  <c r="AR73" i="23"/>
  <c r="AE73" i="23"/>
  <c r="AD73" i="23"/>
  <c r="BB73" i="23"/>
  <c r="BG73" i="23"/>
  <c r="AZ73" i="23"/>
  <c r="AW73" i="23"/>
  <c r="BA73" i="23"/>
  <c r="AN73" i="23"/>
  <c r="AM73" i="23"/>
  <c r="BC73" i="23"/>
  <c r="U73" i="23"/>
  <c r="AC73" i="23"/>
  <c r="AS73" i="23"/>
  <c r="AH73" i="23"/>
  <c r="BK73" i="23"/>
  <c r="AO73" i="23"/>
  <c r="AT73" i="23"/>
  <c r="AL73" i="23"/>
  <c r="BD73" i="23"/>
  <c r="AV73" i="23"/>
  <c r="BJ73" i="23"/>
  <c r="AU73" i="23"/>
  <c r="M73" i="23"/>
  <c r="Z73" i="23"/>
  <c r="Q73" i="23"/>
  <c r="AF73" i="23"/>
  <c r="BE73" i="23"/>
  <c r="BL73" i="23"/>
  <c r="AY73" i="23"/>
  <c r="X73" i="23"/>
  <c r="W73" i="23"/>
  <c r="E73" i="23"/>
  <c r="G73" i="23"/>
  <c r="Y73" i="23"/>
  <c r="P73" i="23"/>
  <c r="AA73" i="23"/>
  <c r="L73" i="23"/>
  <c r="O73" i="23"/>
  <c r="K73" i="23"/>
  <c r="H73" i="23"/>
  <c r="T73" i="23"/>
  <c r="S73" i="23"/>
  <c r="I73" i="23"/>
  <c r="F73" i="23"/>
  <c r="N73" i="23"/>
  <c r="R73" i="23"/>
  <c r="J73" i="23"/>
  <c r="D73" i="23"/>
  <c r="B74" i="23"/>
  <c r="AW74" i="23" l="1"/>
  <c r="AG74" i="23"/>
  <c r="AR74" i="23"/>
  <c r="AZ74" i="23"/>
  <c r="BM74" i="23"/>
  <c r="AJ74" i="23"/>
  <c r="BN74" i="23"/>
  <c r="BA74" i="23"/>
  <c r="BH74" i="23"/>
  <c r="BO74" i="23"/>
  <c r="AH74" i="23"/>
  <c r="BI74" i="23"/>
  <c r="AB74" i="23"/>
  <c r="AX74" i="23"/>
  <c r="BG74" i="23"/>
  <c r="BC74" i="23"/>
  <c r="AD74" i="23"/>
  <c r="AC74" i="23"/>
  <c r="AO74" i="23"/>
  <c r="AS74" i="23"/>
  <c r="BJ74" i="23"/>
  <c r="AN74" i="23"/>
  <c r="V74" i="23"/>
  <c r="AT74" i="23"/>
  <c r="U74" i="23"/>
  <c r="BE74" i="23"/>
  <c r="AK74" i="23"/>
  <c r="AP74" i="23"/>
  <c r="BF74" i="23"/>
  <c r="AE74" i="23"/>
  <c r="BK74" i="23"/>
  <c r="AQ74" i="23"/>
  <c r="AI74" i="23"/>
  <c r="AY74" i="23"/>
  <c r="AU74" i="23"/>
  <c r="AV74" i="23"/>
  <c r="BB74" i="23"/>
  <c r="BL74" i="23"/>
  <c r="AL74" i="23"/>
  <c r="AF74" i="23"/>
  <c r="F74" i="23"/>
  <c r="Y74" i="23"/>
  <c r="Q74" i="23"/>
  <c r="K74" i="23"/>
  <c r="X74" i="23"/>
  <c r="H74" i="23"/>
  <c r="R74" i="23"/>
  <c r="I74" i="23"/>
  <c r="AM74" i="23"/>
  <c r="M74" i="23"/>
  <c r="E74" i="23"/>
  <c r="P74" i="23"/>
  <c r="T74" i="23"/>
  <c r="BD74" i="23"/>
  <c r="G74" i="23"/>
  <c r="J74" i="23"/>
  <c r="Z74" i="23"/>
  <c r="AA74" i="23"/>
  <c r="W74" i="23"/>
  <c r="L74" i="23"/>
  <c r="O74" i="23"/>
  <c r="N74" i="23"/>
  <c r="S74" i="23"/>
  <c r="D74" i="23"/>
  <c r="B75" i="23"/>
  <c r="BA75" i="23" l="1"/>
  <c r="AB75" i="23"/>
  <c r="AX75" i="23"/>
  <c r="BH75" i="23"/>
  <c r="AW75" i="23"/>
  <c r="BI75" i="23"/>
  <c r="BN75" i="23"/>
  <c r="BG75" i="23"/>
  <c r="AP75" i="23"/>
  <c r="AG75" i="23"/>
  <c r="BO75" i="23"/>
  <c r="BM75" i="23"/>
  <c r="BF75" i="23"/>
  <c r="AR75" i="23"/>
  <c r="AQ75" i="23"/>
  <c r="V75" i="23"/>
  <c r="AJ75" i="23"/>
  <c r="AK75" i="23"/>
  <c r="BC75" i="23"/>
  <c r="AD75" i="23"/>
  <c r="AZ75" i="23"/>
  <c r="AY75" i="23"/>
  <c r="AH75" i="23"/>
  <c r="AI75" i="23"/>
  <c r="AL75" i="23"/>
  <c r="AT75" i="23"/>
  <c r="U75" i="23"/>
  <c r="BB75" i="23"/>
  <c r="AC75" i="23"/>
  <c r="AS75" i="23"/>
  <c r="AE75" i="23"/>
  <c r="AO75" i="23"/>
  <c r="AU75" i="23"/>
  <c r="BJ75" i="23"/>
  <c r="AA75" i="23"/>
  <c r="BE75" i="23"/>
  <c r="AV75" i="23"/>
  <c r="R75" i="23"/>
  <c r="J75" i="23"/>
  <c r="AF75" i="23"/>
  <c r="AN75" i="23"/>
  <c r="AM75" i="23"/>
  <c r="Y75" i="23"/>
  <c r="Q75" i="23"/>
  <c r="G75" i="23"/>
  <c r="M75" i="23"/>
  <c r="Z75" i="23"/>
  <c r="P75" i="23"/>
  <c r="BL75" i="23"/>
  <c r="E75" i="23"/>
  <c r="N75" i="23"/>
  <c r="X75" i="23"/>
  <c r="BK75" i="23"/>
  <c r="S75" i="23"/>
  <c r="K75" i="23"/>
  <c r="H75" i="23"/>
  <c r="BD75" i="23"/>
  <c r="T75" i="23"/>
  <c r="O75" i="23"/>
  <c r="F75" i="23"/>
  <c r="I75" i="23"/>
  <c r="L75" i="23"/>
  <c r="W75" i="23"/>
  <c r="D75" i="23"/>
  <c r="B76" i="23"/>
  <c r="BF76" i="23" l="1"/>
  <c r="AK76" i="23"/>
  <c r="AH76" i="23"/>
  <c r="AP76" i="23"/>
  <c r="BM76" i="23"/>
  <c r="AB76" i="23"/>
  <c r="AS76" i="23"/>
  <c r="BA76" i="23"/>
  <c r="BI76" i="23"/>
  <c r="AG76" i="23"/>
  <c r="AX76" i="23"/>
  <c r="AW76" i="23"/>
  <c r="AZ76" i="23"/>
  <c r="AR76" i="23"/>
  <c r="AL76" i="23"/>
  <c r="BC76" i="23"/>
  <c r="U76" i="23"/>
  <c r="AI76" i="23"/>
  <c r="BB76" i="23"/>
  <c r="BG76" i="23"/>
  <c r="AO76" i="23"/>
  <c r="AU76" i="23"/>
  <c r="AT76" i="23"/>
  <c r="AN76" i="23"/>
  <c r="AC76" i="23"/>
  <c r="V76" i="23"/>
  <c r="AJ76" i="23"/>
  <c r="BN76" i="23"/>
  <c r="AE76" i="23"/>
  <c r="BO76" i="23"/>
  <c r="AQ76" i="23"/>
  <c r="AY76" i="23"/>
  <c r="BJ76" i="23"/>
  <c r="AD76" i="23"/>
  <c r="AV76" i="23"/>
  <c r="AM76" i="23"/>
  <c r="BE76" i="23"/>
  <c r="BH76" i="23"/>
  <c r="AF76" i="23"/>
  <c r="BD76" i="23"/>
  <c r="BK76" i="23"/>
  <c r="AA76" i="23"/>
  <c r="Z76" i="23"/>
  <c r="Q76" i="23"/>
  <c r="E76" i="23"/>
  <c r="P76" i="23"/>
  <c r="O76" i="23"/>
  <c r="R76" i="23"/>
  <c r="M76" i="23"/>
  <c r="Y76" i="23"/>
  <c r="H76" i="23"/>
  <c r="K76" i="23"/>
  <c r="F76" i="23"/>
  <c r="W76" i="23"/>
  <c r="S76" i="23"/>
  <c r="I76" i="23"/>
  <c r="X76" i="23"/>
  <c r="G76" i="23"/>
  <c r="T76" i="23"/>
  <c r="L76" i="23"/>
  <c r="BL76" i="23"/>
  <c r="J76" i="23"/>
  <c r="N76" i="23"/>
  <c r="D76" i="23"/>
  <c r="B77" i="23"/>
  <c r="AG77" i="23" l="1"/>
  <c r="BA77" i="23"/>
  <c r="AW77" i="23"/>
  <c r="AX77" i="23"/>
  <c r="AI77" i="23"/>
  <c r="BI77" i="23"/>
  <c r="AB77" i="23"/>
  <c r="AO77" i="23"/>
  <c r="AP77" i="23"/>
  <c r="AZ77" i="23"/>
  <c r="BF77" i="23"/>
  <c r="BO77" i="23"/>
  <c r="AK77" i="23"/>
  <c r="AR77" i="23"/>
  <c r="AQ77" i="23"/>
  <c r="BM77" i="23"/>
  <c r="AH77" i="23"/>
  <c r="AJ77" i="23"/>
  <c r="AL77" i="23"/>
  <c r="AT77" i="23"/>
  <c r="V77" i="23"/>
  <c r="AM77" i="23"/>
  <c r="BB77" i="23"/>
  <c r="AS77" i="23"/>
  <c r="BH77" i="23"/>
  <c r="AU77" i="23"/>
  <c r="AF77" i="23"/>
  <c r="U77" i="23"/>
  <c r="BN77" i="23"/>
  <c r="BG77" i="23"/>
  <c r="BE77" i="23"/>
  <c r="AY77" i="23"/>
  <c r="BJ77" i="23"/>
  <c r="J77" i="23"/>
  <c r="AV77" i="23"/>
  <c r="BD77" i="23"/>
  <c r="N77" i="23"/>
  <c r="AN77" i="23"/>
  <c r="AD77" i="23"/>
  <c r="AC77" i="23"/>
  <c r="BC77" i="23"/>
  <c r="F77" i="23"/>
  <c r="BK77" i="23"/>
  <c r="P77" i="23"/>
  <c r="BL77" i="23"/>
  <c r="R77" i="23"/>
  <c r="AE77" i="23"/>
  <c r="M77" i="23"/>
  <c r="Z77" i="23"/>
  <c r="O77" i="23"/>
  <c r="Q77" i="23"/>
  <c r="E77" i="23"/>
  <c r="K77" i="23"/>
  <c r="W77" i="23"/>
  <c r="S77" i="23"/>
  <c r="I77" i="23"/>
  <c r="G77" i="23"/>
  <c r="L77" i="23"/>
  <c r="X77" i="23"/>
  <c r="Y77" i="23"/>
  <c r="T77" i="23"/>
  <c r="H77" i="23"/>
  <c r="AA77" i="23"/>
  <c r="D77" i="23"/>
  <c r="B78" i="23"/>
  <c r="BN78" i="23" l="1"/>
  <c r="BO78" i="23"/>
  <c r="BM78" i="23"/>
  <c r="AJ78" i="23"/>
  <c r="AO78" i="23"/>
  <c r="AS78" i="23"/>
  <c r="AP78" i="23"/>
  <c r="AG78" i="23"/>
  <c r="BA78" i="23"/>
  <c r="BF78" i="23"/>
  <c r="AW78" i="23"/>
  <c r="BG78" i="23"/>
  <c r="AI78" i="23"/>
  <c r="BI78" i="23"/>
  <c r="AH78" i="23"/>
  <c r="AL78" i="23"/>
  <c r="AX78" i="23"/>
  <c r="AK78" i="23"/>
  <c r="AF78" i="23"/>
  <c r="BB78" i="23"/>
  <c r="BH78" i="23"/>
  <c r="AZ78" i="23"/>
  <c r="BE78" i="23"/>
  <c r="AU78" i="23"/>
  <c r="BJ78" i="23"/>
  <c r="U78" i="23"/>
  <c r="AT78" i="23"/>
  <c r="AQ78" i="23"/>
  <c r="V78" i="23"/>
  <c r="AM78" i="23"/>
  <c r="AY78" i="23"/>
  <c r="AR78" i="23"/>
  <c r="BK78" i="23"/>
  <c r="BD78" i="23"/>
  <c r="AE78" i="23"/>
  <c r="AD78" i="23"/>
  <c r="BC78" i="23"/>
  <c r="F78" i="23"/>
  <c r="O78" i="23"/>
  <c r="N78" i="23"/>
  <c r="G78" i="23"/>
  <c r="AB78" i="23"/>
  <c r="BL78" i="23"/>
  <c r="AN78" i="23"/>
  <c r="AC78" i="23"/>
  <c r="M78" i="23"/>
  <c r="Z78" i="23"/>
  <c r="S78" i="23"/>
  <c r="Q78" i="23"/>
  <c r="P78" i="23"/>
  <c r="Y78" i="23"/>
  <c r="AA78" i="23"/>
  <c r="X78" i="23"/>
  <c r="E78" i="23"/>
  <c r="L78" i="23"/>
  <c r="I78" i="23"/>
  <c r="R78" i="23"/>
  <c r="W78" i="23"/>
  <c r="T78" i="23"/>
  <c r="J78" i="23"/>
  <c r="AV78" i="23"/>
  <c r="H78" i="23"/>
  <c r="K78" i="23"/>
  <c r="D78" i="23"/>
  <c r="B79" i="23"/>
  <c r="BF79" i="23" l="1"/>
  <c r="AX79" i="23"/>
  <c r="BM79" i="23"/>
  <c r="AW79" i="23"/>
  <c r="BH79" i="23"/>
  <c r="AI79" i="23"/>
  <c r="BA79" i="23"/>
  <c r="AP79" i="23"/>
  <c r="BG79" i="23"/>
  <c r="AH79" i="23"/>
  <c r="V79" i="23"/>
  <c r="AO79" i="23"/>
  <c r="AJ79" i="23"/>
  <c r="AK79" i="23"/>
  <c r="AG79" i="23"/>
  <c r="AR79" i="23"/>
  <c r="AS79" i="23"/>
  <c r="AQ79" i="23"/>
  <c r="BK79" i="23"/>
  <c r="AF79" i="23"/>
  <c r="BO79" i="23"/>
  <c r="AB79" i="23"/>
  <c r="BE79" i="23"/>
  <c r="AY79" i="23"/>
  <c r="BI79" i="23"/>
  <c r="AC79" i="23"/>
  <c r="AZ79" i="23"/>
  <c r="AN79" i="23"/>
  <c r="AM79" i="23"/>
  <c r="BN79" i="23"/>
  <c r="BD79" i="23"/>
  <c r="J79" i="23"/>
  <c r="BC79" i="23"/>
  <c r="G79" i="23"/>
  <c r="O79" i="23"/>
  <c r="AD79" i="23"/>
  <c r="BB79" i="23"/>
  <c r="AT79" i="23"/>
  <c r="U79" i="23"/>
  <c r="AU79" i="23"/>
  <c r="AL79" i="23"/>
  <c r="AE79" i="23"/>
  <c r="BL79" i="23"/>
  <c r="S79" i="23"/>
  <c r="R79" i="23"/>
  <c r="K79" i="23"/>
  <c r="T79" i="23"/>
  <c r="AV79" i="23"/>
  <c r="X79" i="23"/>
  <c r="H79" i="23"/>
  <c r="F79" i="23"/>
  <c r="N79" i="23"/>
  <c r="I79" i="23"/>
  <c r="E79" i="23"/>
  <c r="BJ79" i="23"/>
  <c r="AA79" i="23"/>
  <c r="M79" i="23"/>
  <c r="P79" i="23"/>
  <c r="Y79" i="23"/>
  <c r="Z79" i="23"/>
  <c r="L79" i="23"/>
  <c r="Q79" i="23"/>
  <c r="W79" i="23"/>
  <c r="D79" i="23"/>
  <c r="B80" i="23"/>
  <c r="AO80" i="23" l="1"/>
  <c r="AX80" i="23"/>
  <c r="AQ80" i="23"/>
  <c r="BG80" i="23"/>
  <c r="BF80" i="23"/>
  <c r="AG80" i="23"/>
  <c r="BN80" i="23"/>
  <c r="AI80" i="23"/>
  <c r="BO80" i="23"/>
  <c r="AP80" i="23"/>
  <c r="AZ80" i="23"/>
  <c r="BH80" i="23"/>
  <c r="AS80" i="23"/>
  <c r="BI80" i="23"/>
  <c r="AJ80" i="23"/>
  <c r="AF80" i="23"/>
  <c r="AB80" i="23"/>
  <c r="AH80" i="23"/>
  <c r="BB80" i="23"/>
  <c r="AW80" i="23"/>
  <c r="V80" i="23"/>
  <c r="AN80" i="23"/>
  <c r="BE80" i="23"/>
  <c r="AD80" i="23"/>
  <c r="AC80" i="23"/>
  <c r="AU80" i="23"/>
  <c r="AR80" i="23"/>
  <c r="BM80" i="23"/>
  <c r="BK80" i="23"/>
  <c r="AM80" i="23"/>
  <c r="AE80" i="23"/>
  <c r="BD80" i="23"/>
  <c r="AY80" i="23"/>
  <c r="AV80" i="23"/>
  <c r="AK80" i="23"/>
  <c r="AT80" i="23"/>
  <c r="BJ80" i="23"/>
  <c r="BL80" i="23"/>
  <c r="Q80" i="23"/>
  <c r="R80" i="23"/>
  <c r="T80" i="23"/>
  <c r="U80" i="23"/>
  <c r="AL80" i="23"/>
  <c r="G80" i="23"/>
  <c r="W80" i="23"/>
  <c r="O80" i="23"/>
  <c r="Y80" i="23"/>
  <c r="K80" i="23"/>
  <c r="S80" i="23"/>
  <c r="BC80" i="23"/>
  <c r="AA80" i="23"/>
  <c r="X80" i="23"/>
  <c r="F80" i="23"/>
  <c r="M80" i="23"/>
  <c r="L80" i="23"/>
  <c r="P80" i="23"/>
  <c r="Z80" i="23"/>
  <c r="J80" i="23"/>
  <c r="I80" i="23"/>
  <c r="E80" i="23"/>
  <c r="BA80" i="23"/>
  <c r="H80" i="23"/>
  <c r="N80" i="23"/>
  <c r="D80" i="23"/>
  <c r="B81" i="23"/>
  <c r="BO81" i="23" l="1"/>
  <c r="BI81" i="23"/>
  <c r="V81" i="23"/>
  <c r="AB81" i="23"/>
  <c r="BH81" i="23"/>
  <c r="BN81" i="23"/>
  <c r="AZ81" i="23"/>
  <c r="BG81" i="23"/>
  <c r="AO81" i="23"/>
  <c r="AS81" i="23"/>
  <c r="AJ81" i="23"/>
  <c r="BM81" i="23"/>
  <c r="BF81" i="23"/>
  <c r="AG81" i="23"/>
  <c r="AQ81" i="23"/>
  <c r="AK81" i="23"/>
  <c r="AW81" i="23"/>
  <c r="AR81" i="23"/>
  <c r="AE81" i="23"/>
  <c r="AD81" i="23"/>
  <c r="BA81" i="23"/>
  <c r="AN81" i="23"/>
  <c r="AM81" i="23"/>
  <c r="BC81" i="23"/>
  <c r="U81" i="23"/>
  <c r="AC81" i="23"/>
  <c r="AP81" i="23"/>
  <c r="AI81" i="23"/>
  <c r="AX81" i="23"/>
  <c r="AH81" i="23"/>
  <c r="BK81" i="23"/>
  <c r="E81" i="23"/>
  <c r="AL81" i="23"/>
  <c r="BD81" i="23"/>
  <c r="F81" i="23"/>
  <c r="AV81" i="23"/>
  <c r="BB81" i="23"/>
  <c r="AU81" i="23"/>
  <c r="BE81" i="23"/>
  <c r="M81" i="23"/>
  <c r="Z81" i="23"/>
  <c r="AF81" i="23"/>
  <c r="I81" i="23"/>
  <c r="T81" i="23"/>
  <c r="H81" i="23"/>
  <c r="L81" i="23"/>
  <c r="G81" i="23"/>
  <c r="Y81" i="23"/>
  <c r="AT81" i="23"/>
  <c r="BJ81" i="23"/>
  <c r="K81" i="23"/>
  <c r="AY81" i="23"/>
  <c r="BL81" i="23"/>
  <c r="W81" i="23"/>
  <c r="P81" i="23"/>
  <c r="N81" i="23"/>
  <c r="AA81" i="23"/>
  <c r="Q81" i="23"/>
  <c r="J81" i="23"/>
  <c r="O81" i="23"/>
  <c r="S81" i="23"/>
  <c r="X81" i="23"/>
  <c r="R81" i="23"/>
  <c r="D81" i="23"/>
  <c r="B82" i="23"/>
  <c r="BG82" i="23" l="1"/>
  <c r="AW82" i="23"/>
  <c r="AG82" i="23"/>
  <c r="AR82" i="23"/>
  <c r="AZ82" i="23"/>
  <c r="BM82" i="23"/>
  <c r="AP82" i="23"/>
  <c r="BF82" i="23"/>
  <c r="AQ82" i="23"/>
  <c r="BH82" i="23"/>
  <c r="AH82" i="23"/>
  <c r="BI82" i="23"/>
  <c r="AB82" i="23"/>
  <c r="AX82" i="23"/>
  <c r="AI82" i="23"/>
  <c r="BC82" i="23"/>
  <c r="AD82" i="23"/>
  <c r="AO82" i="23"/>
  <c r="AS82" i="23"/>
  <c r="BJ82" i="23"/>
  <c r="AF82" i="23"/>
  <c r="AN82" i="23"/>
  <c r="BA82" i="23"/>
  <c r="V82" i="23"/>
  <c r="AT82" i="23"/>
  <c r="U82" i="23"/>
  <c r="BE82" i="23"/>
  <c r="BN82" i="23"/>
  <c r="AK82" i="23"/>
  <c r="AJ82" i="23"/>
  <c r="BO82" i="23"/>
  <c r="AE82" i="23"/>
  <c r="BK82" i="23"/>
  <c r="AM82" i="23"/>
  <c r="BD82" i="23"/>
  <c r="E82" i="23"/>
  <c r="AU82" i="23"/>
  <c r="M82" i="23"/>
  <c r="Z82" i="23"/>
  <c r="H82" i="23"/>
  <c r="G82" i="23"/>
  <c r="AC82" i="23"/>
  <c r="AV82" i="23"/>
  <c r="AL82" i="23"/>
  <c r="K82" i="23"/>
  <c r="F82" i="23"/>
  <c r="J82" i="23"/>
  <c r="BB82" i="23"/>
  <c r="X82" i="23"/>
  <c r="P82" i="23"/>
  <c r="S82" i="23"/>
  <c r="I82" i="23"/>
  <c r="L82" i="23"/>
  <c r="BL82" i="23"/>
  <c r="O82" i="23"/>
  <c r="Q82" i="23"/>
  <c r="T82" i="23"/>
  <c r="Y82" i="23"/>
  <c r="AY82" i="23"/>
  <c r="N82" i="23"/>
  <c r="R82" i="23"/>
  <c r="AA82" i="23"/>
  <c r="W82" i="23"/>
  <c r="D82" i="23"/>
  <c r="B83" i="23"/>
  <c r="BA83" i="23" l="1"/>
  <c r="AB83" i="23"/>
  <c r="AX83" i="23"/>
  <c r="AH83" i="23"/>
  <c r="AZ83" i="23"/>
  <c r="BN83" i="23"/>
  <c r="BG83" i="23"/>
  <c r="AP83" i="23"/>
  <c r="AG83" i="23"/>
  <c r="BO83" i="23"/>
  <c r="BM83" i="23"/>
  <c r="BF83" i="23"/>
  <c r="AR83" i="23"/>
  <c r="AQ83" i="23"/>
  <c r="V83" i="23"/>
  <c r="AJ83" i="23"/>
  <c r="AK83" i="23"/>
  <c r="BC83" i="23"/>
  <c r="AD83" i="23"/>
  <c r="AY83" i="23"/>
  <c r="BI83" i="23"/>
  <c r="AI83" i="23"/>
  <c r="AL83" i="23"/>
  <c r="AT83" i="23"/>
  <c r="U83" i="23"/>
  <c r="BH83" i="23"/>
  <c r="BB83" i="23"/>
  <c r="AW83" i="23"/>
  <c r="AS83" i="23"/>
  <c r="AE83" i="23"/>
  <c r="AU83" i="23"/>
  <c r="BK83" i="23"/>
  <c r="BD83" i="23"/>
  <c r="X83" i="23"/>
  <c r="BJ83" i="23"/>
  <c r="BL83" i="23"/>
  <c r="N83" i="23"/>
  <c r="W83" i="23"/>
  <c r="BE83" i="23"/>
  <c r="AV83" i="23"/>
  <c r="AN83" i="23"/>
  <c r="R83" i="23"/>
  <c r="AC83" i="23"/>
  <c r="AF83" i="23"/>
  <c r="AO83" i="23"/>
  <c r="J83" i="23"/>
  <c r="F83" i="23"/>
  <c r="AA83" i="23"/>
  <c r="G83" i="23"/>
  <c r="M83" i="23"/>
  <c r="Z83" i="23"/>
  <c r="K83" i="23"/>
  <c r="P83" i="23"/>
  <c r="Q83" i="23"/>
  <c r="E83" i="23"/>
  <c r="S83" i="23"/>
  <c r="L83" i="23"/>
  <c r="AM83" i="23"/>
  <c r="I83" i="23"/>
  <c r="T83" i="23"/>
  <c r="H83" i="23"/>
  <c r="O83" i="23"/>
  <c r="Y83" i="23"/>
  <c r="D83" i="23"/>
  <c r="B84" i="23"/>
  <c r="AZ84" i="23" l="1"/>
  <c r="BF84" i="23"/>
  <c r="AK84" i="23"/>
  <c r="AH84" i="23"/>
  <c r="AP84" i="23"/>
  <c r="BM84" i="23"/>
  <c r="BO84" i="23"/>
  <c r="BN84" i="23"/>
  <c r="AI84" i="23"/>
  <c r="AR84" i="23"/>
  <c r="AB84" i="23"/>
  <c r="AS84" i="23"/>
  <c r="BA84" i="23"/>
  <c r="BI84" i="23"/>
  <c r="AG84" i="23"/>
  <c r="AX84" i="23"/>
  <c r="AW84" i="23"/>
  <c r="BH84" i="23"/>
  <c r="AL84" i="23"/>
  <c r="BB84" i="23"/>
  <c r="BG84" i="23"/>
  <c r="AO84" i="23"/>
  <c r="AU84" i="23"/>
  <c r="AT84" i="23"/>
  <c r="AN84" i="23"/>
  <c r="AC84" i="23"/>
  <c r="V84" i="23"/>
  <c r="AJ84" i="23"/>
  <c r="BC84" i="23"/>
  <c r="BL84" i="23"/>
  <c r="N84" i="23"/>
  <c r="X84" i="23"/>
  <c r="AV84" i="23"/>
  <c r="BE84" i="23"/>
  <c r="AQ84" i="23"/>
  <c r="AY84" i="23"/>
  <c r="O84" i="23"/>
  <c r="R84" i="23"/>
  <c r="U84" i="23"/>
  <c r="AD84" i="23"/>
  <c r="BJ84" i="23"/>
  <c r="AE84" i="23"/>
  <c r="BK84" i="23"/>
  <c r="AM84" i="23"/>
  <c r="BD84" i="23"/>
  <c r="G84" i="23"/>
  <c r="S84" i="23"/>
  <c r="L84" i="23"/>
  <c r="AA84" i="23"/>
  <c r="J84" i="23"/>
  <c r="Z84" i="23"/>
  <c r="T84" i="23"/>
  <c r="Q84" i="23"/>
  <c r="E84" i="23"/>
  <c r="M84" i="23"/>
  <c r="I84" i="23"/>
  <c r="H84" i="23"/>
  <c r="Y84" i="23"/>
  <c r="F84" i="23"/>
  <c r="AF84" i="23"/>
  <c r="W84" i="23"/>
  <c r="K84" i="23"/>
  <c r="P84" i="23"/>
  <c r="D84" i="23"/>
  <c r="B85" i="23"/>
  <c r="AQ85" i="23" l="1"/>
  <c r="AG85" i="23"/>
  <c r="BA85" i="23"/>
  <c r="AW85" i="23"/>
  <c r="AX85" i="23"/>
  <c r="AI85" i="23"/>
  <c r="BN85" i="23"/>
  <c r="BM85" i="23"/>
  <c r="AS85" i="23"/>
  <c r="AH85" i="23"/>
  <c r="AP85" i="23"/>
  <c r="AZ85" i="23"/>
  <c r="BF85" i="23"/>
  <c r="BO85" i="23"/>
  <c r="AK85" i="23"/>
  <c r="AR85" i="23"/>
  <c r="AJ85" i="23"/>
  <c r="AL85" i="23"/>
  <c r="V85" i="23"/>
  <c r="AM85" i="23"/>
  <c r="BB85" i="23"/>
  <c r="AD85" i="23"/>
  <c r="AO85" i="23"/>
  <c r="AB85" i="23"/>
  <c r="BH85" i="23"/>
  <c r="AU85" i="23"/>
  <c r="AF85" i="23"/>
  <c r="BI85" i="23"/>
  <c r="BE85" i="23"/>
  <c r="AE85" i="23"/>
  <c r="O85" i="23"/>
  <c r="BJ85" i="23"/>
  <c r="AT85" i="23"/>
  <c r="U85" i="23"/>
  <c r="BC85" i="23"/>
  <c r="AY85" i="23"/>
  <c r="AV85" i="23"/>
  <c r="BD85" i="23"/>
  <c r="N85" i="23"/>
  <c r="BG85" i="23"/>
  <c r="AN85" i="23"/>
  <c r="AC85" i="23"/>
  <c r="BL85" i="23"/>
  <c r="X85" i="23"/>
  <c r="L85" i="23"/>
  <c r="R85" i="23"/>
  <c r="F85" i="23"/>
  <c r="M85" i="23"/>
  <c r="Z85" i="23"/>
  <c r="Q85" i="23"/>
  <c r="E85" i="23"/>
  <c r="T85" i="23"/>
  <c r="Y85" i="23"/>
  <c r="BK85" i="23"/>
  <c r="H85" i="23"/>
  <c r="S85" i="23"/>
  <c r="J85" i="23"/>
  <c r="AA85" i="23"/>
  <c r="G85" i="23"/>
  <c r="I85" i="23"/>
  <c r="P85" i="23"/>
  <c r="W85" i="23"/>
  <c r="K85" i="23"/>
  <c r="D85" i="23"/>
  <c r="B86" i="23"/>
  <c r="AH86" i="23" l="1"/>
  <c r="BN86" i="23"/>
  <c r="BO86" i="23"/>
  <c r="BM86" i="23"/>
  <c r="AJ86" i="23"/>
  <c r="AO86" i="23"/>
  <c r="AS86" i="23"/>
  <c r="AP86" i="23"/>
  <c r="AX86" i="23"/>
  <c r="BH86" i="23"/>
  <c r="AK86" i="23"/>
  <c r="AG86" i="23"/>
  <c r="BA86" i="23"/>
  <c r="BF86" i="23"/>
  <c r="AW86" i="23"/>
  <c r="BG86" i="23"/>
  <c r="AI86" i="23"/>
  <c r="BI86" i="23"/>
  <c r="AR86" i="23"/>
  <c r="AB86" i="23"/>
  <c r="AC86" i="23"/>
  <c r="AF86" i="23"/>
  <c r="BB86" i="23"/>
  <c r="BC86" i="23"/>
  <c r="AZ86" i="23"/>
  <c r="BE86" i="23"/>
  <c r="AU86" i="23"/>
  <c r="BJ86" i="23"/>
  <c r="U86" i="23"/>
  <c r="AQ86" i="23"/>
  <c r="V86" i="23"/>
  <c r="AV86" i="23"/>
  <c r="Y86" i="23"/>
  <c r="AY86" i="23"/>
  <c r="BD86" i="23"/>
  <c r="AN86" i="23"/>
  <c r="AE86" i="23"/>
  <c r="AD86" i="23"/>
  <c r="AA86" i="23"/>
  <c r="AM86" i="23"/>
  <c r="F86" i="23"/>
  <c r="O86" i="23"/>
  <c r="N86" i="23"/>
  <c r="BK86" i="23"/>
  <c r="AL86" i="23"/>
  <c r="BL86" i="23"/>
  <c r="T86" i="23"/>
  <c r="G86" i="23"/>
  <c r="M86" i="23"/>
  <c r="Z86" i="23"/>
  <c r="S86" i="23"/>
  <c r="H86" i="23"/>
  <c r="AT86" i="23"/>
  <c r="Q86" i="23"/>
  <c r="P86" i="23"/>
  <c r="J86" i="23"/>
  <c r="E86" i="23"/>
  <c r="K86" i="23"/>
  <c r="X86" i="23"/>
  <c r="W86" i="23"/>
  <c r="R86" i="23"/>
  <c r="I86" i="23"/>
  <c r="L86" i="23"/>
  <c r="D86" i="23"/>
  <c r="B87" i="23"/>
  <c r="AG87" i="23" l="1"/>
  <c r="AR87" i="23"/>
  <c r="BF87" i="23"/>
  <c r="AX87" i="23"/>
  <c r="BM87" i="23"/>
  <c r="AW87" i="23"/>
  <c r="BH87" i="23"/>
  <c r="AI87" i="23"/>
  <c r="BN87" i="23"/>
  <c r="AS87" i="23"/>
  <c r="AP87" i="23"/>
  <c r="BG87" i="23"/>
  <c r="AH87" i="23"/>
  <c r="BO87" i="23"/>
  <c r="V87" i="23"/>
  <c r="AO87" i="23"/>
  <c r="AJ87" i="23"/>
  <c r="AK87" i="23"/>
  <c r="BJ87" i="23"/>
  <c r="AQ87" i="23"/>
  <c r="BK87" i="23"/>
  <c r="AF87" i="23"/>
  <c r="BA87" i="23"/>
  <c r="AB87" i="23"/>
  <c r="BE87" i="23"/>
  <c r="AY87" i="23"/>
  <c r="BI87" i="23"/>
  <c r="AC87" i="23"/>
  <c r="E87" i="23"/>
  <c r="N87" i="23"/>
  <c r="BD87" i="23"/>
  <c r="AN87" i="23"/>
  <c r="BC87" i="23"/>
  <c r="AL87" i="23"/>
  <c r="H87" i="23"/>
  <c r="AM87" i="23"/>
  <c r="G87" i="23"/>
  <c r="O87" i="23"/>
  <c r="AZ87" i="23"/>
  <c r="BB87" i="23"/>
  <c r="AT87" i="23"/>
  <c r="U87" i="23"/>
  <c r="AV87" i="23"/>
  <c r="F87" i="23"/>
  <c r="M87" i="23"/>
  <c r="Z87" i="23"/>
  <c r="T87" i="23"/>
  <c r="S87" i="23"/>
  <c r="AD87" i="23"/>
  <c r="R87" i="23"/>
  <c r="X87" i="23"/>
  <c r="L87" i="23"/>
  <c r="P87" i="23"/>
  <c r="BL87" i="23"/>
  <c r="AU87" i="23"/>
  <c r="AE87" i="23"/>
  <c r="J87" i="23"/>
  <c r="AA87" i="23"/>
  <c r="Y87" i="23"/>
  <c r="W87" i="23"/>
  <c r="Q87" i="23"/>
  <c r="I87" i="23"/>
  <c r="K87" i="23"/>
  <c r="D87" i="23"/>
  <c r="B88" i="23"/>
  <c r="AS88" i="23" l="1"/>
  <c r="AO88" i="23"/>
  <c r="AX88" i="23"/>
  <c r="AQ88" i="23"/>
  <c r="BG88" i="23"/>
  <c r="BM88" i="23"/>
  <c r="AW88" i="23"/>
  <c r="AB88" i="23"/>
  <c r="V88" i="23"/>
  <c r="AJ88" i="23"/>
  <c r="BF88" i="23"/>
  <c r="AG88" i="23"/>
  <c r="BN88" i="23"/>
  <c r="AI88" i="23"/>
  <c r="BO88" i="23"/>
  <c r="AP88" i="23"/>
  <c r="AZ88" i="23"/>
  <c r="BH88" i="23"/>
  <c r="AK88" i="23"/>
  <c r="BA88" i="23"/>
  <c r="U88" i="23"/>
  <c r="AY88" i="23"/>
  <c r="BI88" i="23"/>
  <c r="AF88" i="23"/>
  <c r="AL88" i="23"/>
  <c r="AH88" i="23"/>
  <c r="BB88" i="23"/>
  <c r="AN88" i="23"/>
  <c r="BE88" i="23"/>
  <c r="AD88" i="23"/>
  <c r="AC88" i="23"/>
  <c r="AR88" i="23"/>
  <c r="H88" i="23"/>
  <c r="P88" i="23"/>
  <c r="O88" i="23"/>
  <c r="AM88" i="23"/>
  <c r="BD88" i="23"/>
  <c r="W88" i="23"/>
  <c r="AE88" i="23"/>
  <c r="BC88" i="23"/>
  <c r="AU88" i="23"/>
  <c r="AV88" i="23"/>
  <c r="AT88" i="23"/>
  <c r="BK88" i="23"/>
  <c r="E88" i="23"/>
  <c r="G88" i="23"/>
  <c r="F88" i="23"/>
  <c r="BL88" i="23"/>
  <c r="R88" i="23"/>
  <c r="T88" i="23"/>
  <c r="M88" i="23"/>
  <c r="Z88" i="23"/>
  <c r="X88" i="23"/>
  <c r="I88" i="23"/>
  <c r="L88" i="23"/>
  <c r="S88" i="23"/>
  <c r="Q88" i="23"/>
  <c r="BJ88" i="23"/>
  <c r="K88" i="23"/>
  <c r="J88" i="23"/>
  <c r="N88" i="23"/>
  <c r="AA88" i="23"/>
  <c r="Y88" i="23"/>
  <c r="D88" i="23"/>
  <c r="B89" i="23"/>
  <c r="BF89" i="23" l="1"/>
  <c r="AG89" i="23"/>
  <c r="AQ89" i="23"/>
  <c r="BO89" i="23"/>
  <c r="BI89" i="23"/>
  <c r="AB89" i="23"/>
  <c r="BH89" i="23"/>
  <c r="AX89" i="23"/>
  <c r="AP89" i="23"/>
  <c r="BN89" i="23"/>
  <c r="AZ89" i="23"/>
  <c r="BG89" i="23"/>
  <c r="AO89" i="23"/>
  <c r="AS89" i="23"/>
  <c r="V89" i="23"/>
  <c r="AT89" i="23"/>
  <c r="AE89" i="23"/>
  <c r="AR89" i="23"/>
  <c r="BB89" i="23"/>
  <c r="BJ89" i="23"/>
  <c r="BM89" i="23"/>
  <c r="AK89" i="23"/>
  <c r="BA89" i="23"/>
  <c r="AN89" i="23"/>
  <c r="U89" i="23"/>
  <c r="AJ89" i="23"/>
  <c r="AW89" i="23"/>
  <c r="BC89" i="23"/>
  <c r="AY89" i="23"/>
  <c r="W89" i="23"/>
  <c r="AC89" i="23"/>
  <c r="AI89" i="23"/>
  <c r="BD89" i="23"/>
  <c r="AA89" i="23"/>
  <c r="M89" i="23"/>
  <c r="H89" i="23"/>
  <c r="AM89" i="23"/>
  <c r="BK89" i="23"/>
  <c r="AV89" i="23"/>
  <c r="AH89" i="23"/>
  <c r="AD89" i="23"/>
  <c r="AU89" i="23"/>
  <c r="BL89" i="23"/>
  <c r="X89" i="23"/>
  <c r="G89" i="23"/>
  <c r="Q89" i="23"/>
  <c r="R89" i="23"/>
  <c r="N89" i="23"/>
  <c r="I89" i="23"/>
  <c r="T89" i="23"/>
  <c r="J89" i="23"/>
  <c r="F89" i="23"/>
  <c r="Y89" i="23"/>
  <c r="AL89" i="23"/>
  <c r="BE89" i="23"/>
  <c r="P89" i="23"/>
  <c r="E89" i="23"/>
  <c r="S89" i="23"/>
  <c r="K89" i="23"/>
  <c r="L89" i="23"/>
  <c r="O89" i="23"/>
  <c r="AF89" i="23"/>
  <c r="Z89" i="23"/>
  <c r="D89" i="23"/>
  <c r="B90" i="23"/>
  <c r="AX90" i="23" l="1"/>
  <c r="BM90" i="23"/>
  <c r="AK90" i="23"/>
  <c r="BG90" i="23"/>
  <c r="AW90" i="23"/>
  <c r="BN90" i="23"/>
  <c r="AG90" i="23"/>
  <c r="AR90" i="23"/>
  <c r="AZ90" i="23"/>
  <c r="BA90" i="23"/>
  <c r="BO90" i="23"/>
  <c r="V90" i="23"/>
  <c r="AP90" i="23"/>
  <c r="BF90" i="23"/>
  <c r="AQ90" i="23"/>
  <c r="BH90" i="23"/>
  <c r="AH90" i="23"/>
  <c r="BI90" i="23"/>
  <c r="AB90" i="23"/>
  <c r="AJ90" i="23"/>
  <c r="AO90" i="23"/>
  <c r="BJ90" i="23"/>
  <c r="AE90" i="23"/>
  <c r="BC90" i="23"/>
  <c r="AD90" i="23"/>
  <c r="AC90" i="23"/>
  <c r="AS90" i="23"/>
  <c r="AF90" i="23"/>
  <c r="AN90" i="23"/>
  <c r="AM90" i="23"/>
  <c r="AT90" i="23"/>
  <c r="U90" i="23"/>
  <c r="AI90" i="23"/>
  <c r="AU90" i="23"/>
  <c r="BK90" i="23"/>
  <c r="BD90" i="23"/>
  <c r="AY90" i="23"/>
  <c r="BE90" i="23"/>
  <c r="AL90" i="23"/>
  <c r="BL90" i="23"/>
  <c r="N90" i="23"/>
  <c r="J90" i="23"/>
  <c r="F90" i="23"/>
  <c r="G90" i="23"/>
  <c r="AV90" i="23"/>
  <c r="Z90" i="23"/>
  <c r="H90" i="23"/>
  <c r="R90" i="23"/>
  <c r="W90" i="23"/>
  <c r="S90" i="23"/>
  <c r="K90" i="23"/>
  <c r="X90" i="23"/>
  <c r="BB90" i="23"/>
  <c r="E90" i="23"/>
  <c r="P90" i="23"/>
  <c r="M90" i="23"/>
  <c r="Q90" i="23"/>
  <c r="T90" i="23"/>
  <c r="AA90" i="23"/>
  <c r="L90" i="23"/>
  <c r="O90" i="23"/>
  <c r="Y90" i="23"/>
  <c r="I90" i="23"/>
  <c r="D90" i="23"/>
  <c r="B91" i="23"/>
  <c r="BO91" i="23" l="1"/>
  <c r="BF91" i="23"/>
  <c r="AR91" i="23"/>
  <c r="AQ91" i="23"/>
  <c r="V91" i="23"/>
  <c r="BA91" i="23"/>
  <c r="AB91" i="23"/>
  <c r="AW91" i="23"/>
  <c r="BI91" i="23"/>
  <c r="BN91" i="23"/>
  <c r="AH91" i="23"/>
  <c r="AZ91" i="23"/>
  <c r="BG91" i="23"/>
  <c r="AP91" i="23"/>
  <c r="AG91" i="23"/>
  <c r="AU91" i="23"/>
  <c r="BJ91" i="23"/>
  <c r="AM91" i="23"/>
  <c r="AI91" i="23"/>
  <c r="BC91" i="23"/>
  <c r="AD91" i="23"/>
  <c r="AX91" i="23"/>
  <c r="AY91" i="23"/>
  <c r="BM91" i="23"/>
  <c r="AO91" i="23"/>
  <c r="AT91" i="23"/>
  <c r="U91" i="23"/>
  <c r="BH91" i="23"/>
  <c r="AK91" i="23"/>
  <c r="BB91" i="23"/>
  <c r="AE91" i="23"/>
  <c r="Y91" i="23"/>
  <c r="AJ91" i="23"/>
  <c r="BD91" i="23"/>
  <c r="AA91" i="23"/>
  <c r="AL91" i="23"/>
  <c r="Z91" i="23"/>
  <c r="W91" i="23"/>
  <c r="AS91" i="23"/>
  <c r="BE91" i="23"/>
  <c r="AV91" i="23"/>
  <c r="X91" i="23"/>
  <c r="M91" i="23"/>
  <c r="E91" i="23"/>
  <c r="AF91" i="23"/>
  <c r="O91" i="23"/>
  <c r="J91" i="23"/>
  <c r="BK91" i="23"/>
  <c r="R91" i="23"/>
  <c r="K91" i="23"/>
  <c r="F91" i="23"/>
  <c r="G91" i="23"/>
  <c r="AN91" i="23"/>
  <c r="Q91" i="23"/>
  <c r="I91" i="23"/>
  <c r="AC91" i="23"/>
  <c r="H91" i="23"/>
  <c r="T91" i="23"/>
  <c r="P91" i="23"/>
  <c r="BL91" i="23"/>
  <c r="L91" i="23"/>
  <c r="S91" i="23"/>
  <c r="N91" i="23"/>
  <c r="D91" i="23"/>
  <c r="B92" i="23"/>
  <c r="AG92" i="23" l="1"/>
  <c r="AX92" i="23"/>
  <c r="AJ92" i="23"/>
  <c r="AZ92" i="23"/>
  <c r="BF92" i="23"/>
  <c r="AH92" i="23"/>
  <c r="AO92" i="23"/>
  <c r="AQ92" i="23"/>
  <c r="BO92" i="23"/>
  <c r="BM92" i="23"/>
  <c r="AR92" i="23"/>
  <c r="AB92" i="23"/>
  <c r="BN92" i="23"/>
  <c r="AS92" i="23"/>
  <c r="BA92" i="23"/>
  <c r="BI92" i="23"/>
  <c r="AY92" i="23"/>
  <c r="BJ92" i="23"/>
  <c r="BK92" i="23"/>
  <c r="BH92" i="23"/>
  <c r="AW92" i="23"/>
  <c r="AK92" i="23"/>
  <c r="BC92" i="23"/>
  <c r="U92" i="23"/>
  <c r="BB92" i="23"/>
  <c r="BG92" i="23"/>
  <c r="AI92" i="23"/>
  <c r="AL92" i="23"/>
  <c r="AU92" i="23"/>
  <c r="AT92" i="23"/>
  <c r="AP92" i="23"/>
  <c r="V92" i="23"/>
  <c r="AM92" i="23"/>
  <c r="P92" i="23"/>
  <c r="AA92" i="23"/>
  <c r="AV92" i="23"/>
  <c r="BE92" i="23"/>
  <c r="O92" i="23"/>
  <c r="AD92" i="23"/>
  <c r="BL92" i="23"/>
  <c r="AE92" i="23"/>
  <c r="BD92" i="23"/>
  <c r="Y92" i="23"/>
  <c r="J92" i="23"/>
  <c r="W92" i="23"/>
  <c r="L92" i="23"/>
  <c r="N92" i="23"/>
  <c r="F92" i="23"/>
  <c r="G92" i="23"/>
  <c r="AN92" i="23"/>
  <c r="M92" i="23"/>
  <c r="Q92" i="23"/>
  <c r="AF92" i="23"/>
  <c r="E92" i="23"/>
  <c r="I92" i="23"/>
  <c r="AC92" i="23"/>
  <c r="R92" i="23"/>
  <c r="H92" i="23"/>
  <c r="K92" i="23"/>
  <c r="T92" i="23"/>
  <c r="S92" i="23"/>
  <c r="Z92" i="23"/>
  <c r="X92" i="23"/>
  <c r="D92" i="23"/>
  <c r="B93" i="23"/>
  <c r="BO93" i="23" l="1"/>
  <c r="AR93" i="23"/>
  <c r="AQ93" i="23"/>
  <c r="AG93" i="23"/>
  <c r="BM93" i="23"/>
  <c r="AK93" i="23"/>
  <c r="AO93" i="23"/>
  <c r="BA93" i="23"/>
  <c r="BN93" i="23"/>
  <c r="AI93" i="23"/>
  <c r="AS93" i="23"/>
  <c r="AH93" i="23"/>
  <c r="AP93" i="23"/>
  <c r="AZ93" i="23"/>
  <c r="BF93" i="23"/>
  <c r="BG93" i="23"/>
  <c r="BE93" i="23"/>
  <c r="AY93" i="23"/>
  <c r="AL93" i="23"/>
  <c r="AT93" i="23"/>
  <c r="AW93" i="23"/>
  <c r="V93" i="23"/>
  <c r="BB93" i="23"/>
  <c r="AD93" i="23"/>
  <c r="AX93" i="23"/>
  <c r="AB93" i="23"/>
  <c r="BH93" i="23"/>
  <c r="AU93" i="23"/>
  <c r="BJ93" i="23"/>
  <c r="AJ93" i="23"/>
  <c r="AF93" i="23"/>
  <c r="BK93" i="23"/>
  <c r="AM93" i="23"/>
  <c r="U93" i="23"/>
  <c r="BC93" i="23"/>
  <c r="R93" i="23"/>
  <c r="AV93" i="23"/>
  <c r="BD93" i="23"/>
  <c r="AN93" i="23"/>
  <c r="AC93" i="23"/>
  <c r="P93" i="23"/>
  <c r="Z93" i="23"/>
  <c r="BL93" i="23"/>
  <c r="AA93" i="23"/>
  <c r="S93" i="23"/>
  <c r="X93" i="23"/>
  <c r="M93" i="23"/>
  <c r="O93" i="23"/>
  <c r="N93" i="23"/>
  <c r="BI93" i="23"/>
  <c r="AE93" i="23"/>
  <c r="K93" i="23"/>
  <c r="G93" i="23"/>
  <c r="Q93" i="23"/>
  <c r="L93" i="23"/>
  <c r="H93" i="23"/>
  <c r="J93" i="23"/>
  <c r="T93" i="23"/>
  <c r="E93" i="23"/>
  <c r="I93" i="23"/>
  <c r="F93" i="23"/>
  <c r="Y93" i="23"/>
  <c r="W93" i="23"/>
  <c r="D93" i="23"/>
  <c r="B94" i="23"/>
  <c r="BF94" i="23" l="1"/>
  <c r="AW94" i="23"/>
  <c r="BG94" i="23"/>
  <c r="AK94" i="23"/>
  <c r="AH94" i="23"/>
  <c r="BO94" i="23"/>
  <c r="AS94" i="23"/>
  <c r="AR94" i="23"/>
  <c r="BN94" i="23"/>
  <c r="AX94" i="23"/>
  <c r="BH94" i="23"/>
  <c r="AG94" i="23"/>
  <c r="BA94" i="23"/>
  <c r="AO94" i="23"/>
  <c r="AI94" i="23"/>
  <c r="AY94" i="23"/>
  <c r="BI94" i="23"/>
  <c r="AB94" i="23"/>
  <c r="AC94" i="23"/>
  <c r="AP94" i="23"/>
  <c r="AJ94" i="23"/>
  <c r="AL94" i="23"/>
  <c r="BM94" i="23"/>
  <c r="AM94" i="23"/>
  <c r="AF94" i="23"/>
  <c r="BB94" i="23"/>
  <c r="BC94" i="23"/>
  <c r="AZ94" i="23"/>
  <c r="BE94" i="23"/>
  <c r="AU94" i="23"/>
  <c r="BJ94" i="23"/>
  <c r="AT94" i="23"/>
  <c r="BL94" i="23"/>
  <c r="Q94" i="23"/>
  <c r="AD94" i="23"/>
  <c r="AN94" i="23"/>
  <c r="BD94" i="23"/>
  <c r="H94" i="23"/>
  <c r="AA94" i="23"/>
  <c r="BK94" i="23"/>
  <c r="V94" i="23"/>
  <c r="U94" i="23"/>
  <c r="F94" i="23"/>
  <c r="G94" i="23"/>
  <c r="M94" i="23"/>
  <c r="T94" i="23"/>
  <c r="AQ94" i="23"/>
  <c r="Y94" i="23"/>
  <c r="Z94" i="23"/>
  <c r="X94" i="23"/>
  <c r="R94" i="23"/>
  <c r="AE94" i="23"/>
  <c r="N94" i="23"/>
  <c r="L94" i="23"/>
  <c r="E94" i="23"/>
  <c r="K94" i="23"/>
  <c r="W94" i="23"/>
  <c r="J94" i="23"/>
  <c r="O94" i="23"/>
  <c r="S94" i="23"/>
  <c r="P94" i="23"/>
  <c r="I94" i="23"/>
  <c r="AV94" i="23"/>
  <c r="D94" i="23"/>
  <c r="B95" i="23"/>
  <c r="AI95" i="23" l="1"/>
  <c r="AG95" i="23"/>
  <c r="BO95" i="23"/>
  <c r="AR95" i="23"/>
  <c r="BF95" i="23"/>
  <c r="AX95" i="23"/>
  <c r="AJ95" i="23"/>
  <c r="BM95" i="23"/>
  <c r="AK95" i="23"/>
  <c r="AS95" i="23"/>
  <c r="AP95" i="23"/>
  <c r="BG95" i="23"/>
  <c r="AH95" i="23"/>
  <c r="BN95" i="23"/>
  <c r="V95" i="23"/>
  <c r="BH95" i="23"/>
  <c r="AZ95" i="23"/>
  <c r="AN95" i="23"/>
  <c r="AM95" i="23"/>
  <c r="BB95" i="23"/>
  <c r="AE95" i="23"/>
  <c r="BJ95" i="23"/>
  <c r="AL95" i="23"/>
  <c r="AQ95" i="23"/>
  <c r="BK95" i="23"/>
  <c r="AF95" i="23"/>
  <c r="AO95" i="23"/>
  <c r="BA95" i="23"/>
  <c r="AW95" i="23"/>
  <c r="AB95" i="23"/>
  <c r="BE95" i="23"/>
  <c r="BI95" i="23"/>
  <c r="AC95" i="23"/>
  <c r="BL95" i="23"/>
  <c r="BD95" i="23"/>
  <c r="BC95" i="23"/>
  <c r="AY95" i="23"/>
  <c r="AU95" i="23"/>
  <c r="U95" i="23"/>
  <c r="AT95" i="23"/>
  <c r="AD95" i="23"/>
  <c r="Q95" i="23"/>
  <c r="R95" i="23"/>
  <c r="Y95" i="23"/>
  <c r="E95" i="23"/>
  <c r="H95" i="23"/>
  <c r="AA95" i="23"/>
  <c r="N95" i="23"/>
  <c r="I95" i="23"/>
  <c r="J95" i="23"/>
  <c r="Z95" i="23"/>
  <c r="AV95" i="23"/>
  <c r="F95" i="23"/>
  <c r="K95" i="23"/>
  <c r="G95" i="23"/>
  <c r="X95" i="23"/>
  <c r="O95" i="23"/>
  <c r="W95" i="23"/>
  <c r="T95" i="23"/>
  <c r="P95" i="23"/>
  <c r="S95" i="23"/>
  <c r="M95" i="23"/>
  <c r="L95" i="23"/>
  <c r="D95" i="23"/>
  <c r="B96" i="23"/>
  <c r="BO96" i="23" l="1"/>
  <c r="AP96" i="23"/>
  <c r="AZ96" i="23"/>
  <c r="AJ96" i="23"/>
  <c r="BH96" i="23"/>
  <c r="AK96" i="23"/>
  <c r="BM96" i="23"/>
  <c r="AS96" i="23"/>
  <c r="AW96" i="23"/>
  <c r="AB96" i="23"/>
  <c r="V96" i="23"/>
  <c r="BF96" i="23"/>
  <c r="AG96" i="23"/>
  <c r="AO96" i="23"/>
  <c r="BN96" i="23"/>
  <c r="BK96" i="23"/>
  <c r="AM96" i="23"/>
  <c r="BA96" i="23"/>
  <c r="U96" i="23"/>
  <c r="BI96" i="23"/>
  <c r="AX96" i="23"/>
  <c r="AF96" i="23"/>
  <c r="AH96" i="23"/>
  <c r="BB96" i="23"/>
  <c r="BG96" i="23"/>
  <c r="AN96" i="23"/>
  <c r="BE96" i="23"/>
  <c r="AD96" i="23"/>
  <c r="AC96" i="23"/>
  <c r="AQ96" i="23"/>
  <c r="AR96" i="23"/>
  <c r="AE96" i="23"/>
  <c r="BC96" i="23"/>
  <c r="BD96" i="23"/>
  <c r="AL96" i="23"/>
  <c r="W96" i="23"/>
  <c r="X96" i="23"/>
  <c r="AY96" i="23"/>
  <c r="AU96" i="23"/>
  <c r="AT96" i="23"/>
  <c r="BL96" i="23"/>
  <c r="BJ96" i="23"/>
  <c r="M96" i="23"/>
  <c r="E96" i="23"/>
  <c r="Z96" i="23"/>
  <c r="G96" i="23"/>
  <c r="AV96" i="23"/>
  <c r="O96" i="23"/>
  <c r="R96" i="23"/>
  <c r="AI96" i="23"/>
  <c r="F96" i="23"/>
  <c r="Y96" i="23"/>
  <c r="K96" i="23"/>
  <c r="T96" i="23"/>
  <c r="H96" i="23"/>
  <c r="P96" i="23"/>
  <c r="L96" i="23"/>
  <c r="S96" i="23"/>
  <c r="I96" i="23"/>
  <c r="N96" i="23"/>
  <c r="AA96" i="23"/>
  <c r="J96" i="23"/>
  <c r="Q96" i="23"/>
  <c r="D96" i="23"/>
  <c r="B97" i="23"/>
  <c r="BF97" i="23" l="1"/>
  <c r="AG97" i="23"/>
  <c r="AW97" i="23"/>
  <c r="AQ97" i="23"/>
  <c r="BO97" i="23"/>
  <c r="BI97" i="23"/>
  <c r="V97" i="23"/>
  <c r="BM97" i="23"/>
  <c r="AK97" i="23"/>
  <c r="AX97" i="23"/>
  <c r="AP97" i="23"/>
  <c r="AJ97" i="23"/>
  <c r="BN97" i="23"/>
  <c r="AZ97" i="23"/>
  <c r="BG97" i="23"/>
  <c r="AS97" i="23"/>
  <c r="AI97" i="23"/>
  <c r="AB97" i="23"/>
  <c r="AH97" i="23"/>
  <c r="BK97" i="23"/>
  <c r="AM97" i="23"/>
  <c r="AF97" i="23"/>
  <c r="AT97" i="23"/>
  <c r="AR97" i="23"/>
  <c r="AD97" i="23"/>
  <c r="AL97" i="23"/>
  <c r="BB97" i="23"/>
  <c r="AO97" i="23"/>
  <c r="BJ97" i="23"/>
  <c r="BA97" i="23"/>
  <c r="AN97" i="23"/>
  <c r="BC97" i="23"/>
  <c r="U97" i="23"/>
  <c r="AC97" i="23"/>
  <c r="BH97" i="23"/>
  <c r="AY97" i="23"/>
  <c r="E97" i="23"/>
  <c r="BD97" i="23"/>
  <c r="AE97" i="23"/>
  <c r="BE97" i="23"/>
  <c r="AV97" i="23"/>
  <c r="AU97" i="23"/>
  <c r="J97" i="23"/>
  <c r="X97" i="23"/>
  <c r="O97" i="23"/>
  <c r="N97" i="23"/>
  <c r="H97" i="23"/>
  <c r="R97" i="23"/>
  <c r="M97" i="23"/>
  <c r="G97" i="23"/>
  <c r="Q97" i="23"/>
  <c r="W97" i="23"/>
  <c r="P97" i="23"/>
  <c r="I97" i="23"/>
  <c r="L97" i="23"/>
  <c r="K97" i="23"/>
  <c r="AA97" i="23"/>
  <c r="Y97" i="23"/>
  <c r="F97" i="23"/>
  <c r="T97" i="23"/>
  <c r="S97" i="23"/>
  <c r="BL97" i="23"/>
  <c r="Z97" i="23"/>
  <c r="D97" i="23"/>
  <c r="B98" i="23"/>
  <c r="AH98" i="23" l="1"/>
  <c r="BI98" i="23"/>
  <c r="AB98" i="23"/>
  <c r="AJ98" i="23"/>
  <c r="AX98" i="23"/>
  <c r="BM98" i="23"/>
  <c r="AK98" i="23"/>
  <c r="BO98" i="23"/>
  <c r="AI98" i="23"/>
  <c r="BA98" i="23"/>
  <c r="V98" i="23"/>
  <c r="AP98" i="23"/>
  <c r="BF98" i="23"/>
  <c r="AQ98" i="23"/>
  <c r="BH98" i="23"/>
  <c r="BK98" i="23"/>
  <c r="AO98" i="23"/>
  <c r="BJ98" i="23"/>
  <c r="AW98" i="23"/>
  <c r="BN98" i="23"/>
  <c r="AE98" i="23"/>
  <c r="BC98" i="23"/>
  <c r="AD98" i="23"/>
  <c r="AC98" i="23"/>
  <c r="AS98" i="23"/>
  <c r="AF98" i="23"/>
  <c r="AN98" i="23"/>
  <c r="AG98" i="23"/>
  <c r="AZ98" i="23"/>
  <c r="AT98" i="23"/>
  <c r="U98" i="23"/>
  <c r="AR98" i="23"/>
  <c r="BD98" i="23"/>
  <c r="AM98" i="23"/>
  <c r="E98" i="23"/>
  <c r="BE98" i="23"/>
  <c r="AL98" i="23"/>
  <c r="BL98" i="23"/>
  <c r="N98" i="23"/>
  <c r="BG98" i="23"/>
  <c r="AU98" i="23"/>
  <c r="AV98" i="23"/>
  <c r="AY98" i="23"/>
  <c r="Z98" i="23"/>
  <c r="F98" i="23"/>
  <c r="H98" i="23"/>
  <c r="X98" i="23"/>
  <c r="R98" i="23"/>
  <c r="T98" i="23"/>
  <c r="K98" i="23"/>
  <c r="BB98" i="23"/>
  <c r="J98" i="23"/>
  <c r="G98" i="23"/>
  <c r="L98" i="23"/>
  <c r="W98" i="23"/>
  <c r="Y98" i="23"/>
  <c r="Q98" i="23"/>
  <c r="AA98" i="23"/>
  <c r="S98" i="23"/>
  <c r="M98" i="23"/>
  <c r="I98" i="23"/>
  <c r="O98" i="23"/>
  <c r="P98" i="23"/>
  <c r="D98" i="23"/>
  <c r="B99" i="23"/>
  <c r="AP99" i="23" l="1"/>
  <c r="AG99" i="23"/>
  <c r="BO99" i="23"/>
  <c r="BF99" i="23"/>
  <c r="AR99" i="23"/>
  <c r="AQ99" i="23"/>
  <c r="V99" i="23"/>
  <c r="AX99" i="23"/>
  <c r="BM99" i="23"/>
  <c r="AJ99" i="23"/>
  <c r="BH99" i="23"/>
  <c r="AW99" i="23"/>
  <c r="BI99" i="23"/>
  <c r="BN99" i="23"/>
  <c r="AH99" i="23"/>
  <c r="AZ99" i="23"/>
  <c r="BG99" i="23"/>
  <c r="BA99" i="23"/>
  <c r="AS99" i="23"/>
  <c r="AE99" i="23"/>
  <c r="AU99" i="23"/>
  <c r="BJ99" i="23"/>
  <c r="AI99" i="23"/>
  <c r="BC99" i="23"/>
  <c r="AD99" i="23"/>
  <c r="AF99" i="23"/>
  <c r="AY99" i="23"/>
  <c r="AO99" i="23"/>
  <c r="AB99" i="23"/>
  <c r="AT99" i="23"/>
  <c r="U99" i="23"/>
  <c r="AC99" i="23"/>
  <c r="AK99" i="23"/>
  <c r="AM99" i="23"/>
  <c r="BD99" i="23"/>
  <c r="BK99" i="23"/>
  <c r="BL99" i="23"/>
  <c r="N99" i="23"/>
  <c r="AA99" i="23"/>
  <c r="BB99" i="23"/>
  <c r="AN99" i="23"/>
  <c r="BE99" i="23"/>
  <c r="AV99" i="23"/>
  <c r="Z99" i="23"/>
  <c r="H99" i="23"/>
  <c r="T99" i="23"/>
  <c r="O99" i="23"/>
  <c r="F99" i="23"/>
  <c r="G99" i="23"/>
  <c r="R99" i="23"/>
  <c r="J99" i="23"/>
  <c r="E99" i="23"/>
  <c r="AL99" i="23"/>
  <c r="X99" i="23"/>
  <c r="Q99" i="23"/>
  <c r="S99" i="23"/>
  <c r="L99" i="23"/>
  <c r="P99" i="23"/>
  <c r="I99" i="23"/>
  <c r="W99" i="23"/>
  <c r="Y99" i="23"/>
  <c r="M99" i="23"/>
  <c r="K99" i="23"/>
  <c r="D99" i="23"/>
  <c r="B100" i="23"/>
  <c r="BN100" i="23" l="1"/>
  <c r="AS100" i="23"/>
  <c r="BA100" i="23"/>
  <c r="BI100" i="23"/>
  <c r="AG100" i="23"/>
  <c r="AX100" i="23"/>
  <c r="AJ100" i="23"/>
  <c r="AP100" i="23"/>
  <c r="AO100" i="23"/>
  <c r="AQ100" i="23"/>
  <c r="BO100" i="23"/>
  <c r="BM100" i="23"/>
  <c r="AR100" i="23"/>
  <c r="AW100" i="23"/>
  <c r="AB100" i="23"/>
  <c r="BF100" i="23"/>
  <c r="AE100" i="23"/>
  <c r="AD100" i="23"/>
  <c r="AZ100" i="23"/>
  <c r="AY100" i="23"/>
  <c r="BJ100" i="23"/>
  <c r="BH100" i="23"/>
  <c r="AK100" i="23"/>
  <c r="BC100" i="23"/>
  <c r="U100" i="23"/>
  <c r="BB100" i="23"/>
  <c r="BG100" i="23"/>
  <c r="AI100" i="23"/>
  <c r="AL100" i="23"/>
  <c r="AU100" i="23"/>
  <c r="AT100" i="23"/>
  <c r="AH100" i="23"/>
  <c r="AN100" i="23"/>
  <c r="AC100" i="23"/>
  <c r="V100" i="23"/>
  <c r="AM100" i="23"/>
  <c r="AV100" i="23"/>
  <c r="BL100" i="23"/>
  <c r="O100" i="23"/>
  <c r="BE100" i="23"/>
  <c r="R100" i="23"/>
  <c r="BK100" i="23"/>
  <c r="K100" i="23"/>
  <c r="I100" i="23"/>
  <c r="L100" i="23"/>
  <c r="BD100" i="23"/>
  <c r="X100" i="23"/>
  <c r="W100" i="23"/>
  <c r="AA100" i="23"/>
  <c r="N100" i="23"/>
  <c r="F100" i="23"/>
  <c r="G100" i="23"/>
  <c r="M100" i="23"/>
  <c r="T100" i="23"/>
  <c r="S100" i="23"/>
  <c r="E100" i="23"/>
  <c r="AF100" i="23"/>
  <c r="Y100" i="23"/>
  <c r="J100" i="23"/>
  <c r="H100" i="23"/>
  <c r="Z100" i="23"/>
  <c r="Q100" i="23"/>
  <c r="P100" i="23"/>
  <c r="D100" i="23"/>
  <c r="B101" i="23"/>
  <c r="BF101" i="23" l="1"/>
  <c r="BO101" i="23"/>
  <c r="AR101" i="23"/>
  <c r="AW101" i="23"/>
  <c r="AX101" i="23"/>
  <c r="BI101" i="23"/>
  <c r="AB101" i="23"/>
  <c r="BN101" i="23"/>
  <c r="AI101" i="23"/>
  <c r="AS101" i="23"/>
  <c r="AH101" i="23"/>
  <c r="AP101" i="23"/>
  <c r="AZ101" i="23"/>
  <c r="AK101" i="23"/>
  <c r="AE101" i="23"/>
  <c r="BG101" i="23"/>
  <c r="BE101" i="23"/>
  <c r="AY101" i="23"/>
  <c r="BM101" i="23"/>
  <c r="AO101" i="23"/>
  <c r="AL101" i="23"/>
  <c r="AT101" i="23"/>
  <c r="AG101" i="23"/>
  <c r="V101" i="23"/>
  <c r="BB101" i="23"/>
  <c r="AD101" i="23"/>
  <c r="BA101" i="23"/>
  <c r="AQ101" i="23"/>
  <c r="BH101" i="23"/>
  <c r="AU101" i="23"/>
  <c r="BL101" i="23"/>
  <c r="BJ101" i="23"/>
  <c r="BK101" i="23"/>
  <c r="AC101" i="23"/>
  <c r="BC101" i="23"/>
  <c r="O101" i="23"/>
  <c r="AJ101" i="23"/>
  <c r="U101" i="23"/>
  <c r="AF101" i="23"/>
  <c r="AV101" i="23"/>
  <c r="AN101" i="23"/>
  <c r="AM101" i="23"/>
  <c r="W101" i="23"/>
  <c r="F101" i="23"/>
  <c r="G101" i="23"/>
  <c r="I101" i="23"/>
  <c r="Z101" i="23"/>
  <c r="X101" i="23"/>
  <c r="M101" i="23"/>
  <c r="P101" i="23"/>
  <c r="N101" i="23"/>
  <c r="R101" i="23"/>
  <c r="E101" i="23"/>
  <c r="T101" i="23"/>
  <c r="H101" i="23"/>
  <c r="Q101" i="23"/>
  <c r="L101" i="23"/>
  <c r="Y101" i="23"/>
  <c r="AA101" i="23"/>
  <c r="J101" i="23"/>
  <c r="K101" i="23"/>
  <c r="S101" i="23"/>
  <c r="BD101" i="23"/>
  <c r="D101" i="23"/>
  <c r="B102" i="23"/>
  <c r="BF102" i="23" l="1"/>
  <c r="AW102" i="23"/>
  <c r="BG102" i="23"/>
  <c r="AK102" i="23"/>
  <c r="BM102" i="23"/>
  <c r="AP102" i="23"/>
  <c r="AI102" i="23"/>
  <c r="AR102" i="23"/>
  <c r="BN102" i="23"/>
  <c r="AX102" i="23"/>
  <c r="BH102" i="23"/>
  <c r="AG102" i="23"/>
  <c r="BA102" i="23"/>
  <c r="AS102" i="23"/>
  <c r="AH102" i="23"/>
  <c r="AQ102" i="23"/>
  <c r="V102" i="23"/>
  <c r="AY102" i="23"/>
  <c r="BO102" i="23"/>
  <c r="BI102" i="23"/>
  <c r="AB102" i="23"/>
  <c r="AC102" i="23"/>
  <c r="BJ102" i="23"/>
  <c r="AJ102" i="23"/>
  <c r="AL102" i="23"/>
  <c r="AM102" i="23"/>
  <c r="AF102" i="23"/>
  <c r="BB102" i="23"/>
  <c r="BC102" i="23"/>
  <c r="AZ102" i="23"/>
  <c r="AO102" i="23"/>
  <c r="BE102" i="23"/>
  <c r="AU102" i="23"/>
  <c r="BD102" i="23"/>
  <c r="AT102" i="23"/>
  <c r="BL102" i="23"/>
  <c r="AV102" i="23"/>
  <c r="AE102" i="23"/>
  <c r="Y102" i="23"/>
  <c r="N102" i="23"/>
  <c r="AD102" i="23"/>
  <c r="BK102" i="23"/>
  <c r="H102" i="23"/>
  <c r="AN102" i="23"/>
  <c r="L102" i="23"/>
  <c r="E102" i="23"/>
  <c r="G102" i="23"/>
  <c r="X102" i="23"/>
  <c r="M102" i="23"/>
  <c r="U102" i="23"/>
  <c r="F102" i="23"/>
  <c r="AA102" i="23"/>
  <c r="Z102" i="23"/>
  <c r="Q102" i="23"/>
  <c r="K102" i="23"/>
  <c r="P102" i="23"/>
  <c r="T102" i="23"/>
  <c r="S102" i="23"/>
  <c r="W102" i="23"/>
  <c r="O102" i="23"/>
  <c r="R102" i="23"/>
  <c r="J102" i="23"/>
  <c r="I102" i="23"/>
  <c r="D102" i="23"/>
  <c r="B103" i="23"/>
  <c r="BN103" i="23" l="1"/>
  <c r="V103" i="23"/>
  <c r="BO103" i="23"/>
  <c r="AI103" i="23"/>
  <c r="AG103" i="23"/>
  <c r="AW103" i="23"/>
  <c r="BH103" i="23"/>
  <c r="BA103" i="23"/>
  <c r="BM103" i="23"/>
  <c r="AK103" i="23"/>
  <c r="AS103" i="23"/>
  <c r="AP103" i="23"/>
  <c r="BG103" i="23"/>
  <c r="AH103" i="23"/>
  <c r="AJ103" i="23"/>
  <c r="AZ103" i="23"/>
  <c r="AN103" i="23"/>
  <c r="AM103" i="23"/>
  <c r="AX103" i="23"/>
  <c r="AL103" i="23"/>
  <c r="BF103" i="23"/>
  <c r="AQ103" i="23"/>
  <c r="BK103" i="23"/>
  <c r="AF103" i="23"/>
  <c r="AO103" i="23"/>
  <c r="AR103" i="23"/>
  <c r="AB103" i="23"/>
  <c r="BE103" i="23"/>
  <c r="BJ103" i="23"/>
  <c r="AV103" i="23"/>
  <c r="BL103" i="23"/>
  <c r="U103" i="23"/>
  <c r="E103" i="23"/>
  <c r="H103" i="23"/>
  <c r="P103" i="23"/>
  <c r="AE103" i="23"/>
  <c r="BD103" i="23"/>
  <c r="BC103" i="23"/>
  <c r="BI103" i="23"/>
  <c r="AY103" i="23"/>
  <c r="AC103" i="23"/>
  <c r="BB103" i="23"/>
  <c r="AU103" i="23"/>
  <c r="AD103" i="23"/>
  <c r="G103" i="23"/>
  <c r="O103" i="23"/>
  <c r="R103" i="23"/>
  <c r="Y103" i="23"/>
  <c r="Q103" i="23"/>
  <c r="AA103" i="23"/>
  <c r="N103" i="23"/>
  <c r="AT103" i="23"/>
  <c r="Z103" i="23"/>
  <c r="S103" i="23"/>
  <c r="F103" i="23"/>
  <c r="L103" i="23"/>
  <c r="W103" i="23"/>
  <c r="X103" i="23"/>
  <c r="J103" i="23"/>
  <c r="I103" i="23"/>
  <c r="K103" i="23"/>
  <c r="T103" i="23"/>
  <c r="M103" i="23"/>
  <c r="D103" i="23"/>
  <c r="B104" i="23"/>
  <c r="BO104" i="23" l="1"/>
  <c r="AP104" i="23"/>
  <c r="AZ104" i="23"/>
  <c r="AJ104" i="23"/>
  <c r="BH104" i="23"/>
  <c r="AK104" i="23"/>
  <c r="BM104" i="23"/>
  <c r="BN104" i="23"/>
  <c r="AX104" i="23"/>
  <c r="AQ104" i="23"/>
  <c r="BG104" i="23"/>
  <c r="AI104" i="23"/>
  <c r="AW104" i="23"/>
  <c r="AB104" i="23"/>
  <c r="V104" i="23"/>
  <c r="BF104" i="23"/>
  <c r="AG104" i="23"/>
  <c r="AO104" i="23"/>
  <c r="AR104" i="23"/>
  <c r="BK104" i="23"/>
  <c r="AM104" i="23"/>
  <c r="BA104" i="23"/>
  <c r="U104" i="23"/>
  <c r="AY104" i="23"/>
  <c r="BI104" i="23"/>
  <c r="AF104" i="23"/>
  <c r="AH104" i="23"/>
  <c r="AN104" i="23"/>
  <c r="BL104" i="23"/>
  <c r="E104" i="23"/>
  <c r="F104" i="23"/>
  <c r="G104" i="23"/>
  <c r="AE104" i="23"/>
  <c r="AT104" i="23"/>
  <c r="AL104" i="23"/>
  <c r="O104" i="23"/>
  <c r="AC104" i="23"/>
  <c r="BE104" i="23"/>
  <c r="BB104" i="23"/>
  <c r="BD104" i="23"/>
  <c r="AV104" i="23"/>
  <c r="BJ104" i="23"/>
  <c r="W104" i="23"/>
  <c r="AS104" i="23"/>
  <c r="AD104" i="23"/>
  <c r="AU104" i="23"/>
  <c r="X104" i="23"/>
  <c r="AA104" i="23"/>
  <c r="N104" i="23"/>
  <c r="BC104" i="23"/>
  <c r="Q104" i="23"/>
  <c r="M104" i="23"/>
  <c r="Z104" i="23"/>
  <c r="I104" i="23"/>
  <c r="T104" i="23"/>
  <c r="S104" i="23"/>
  <c r="R104" i="23"/>
  <c r="L104" i="23"/>
  <c r="K104" i="23"/>
  <c r="J104" i="23"/>
  <c r="P104" i="23"/>
  <c r="H104" i="23"/>
  <c r="Y104" i="23"/>
  <c r="D104" i="23"/>
  <c r="B105" i="23"/>
  <c r="AI105" i="23" l="1"/>
  <c r="BF105" i="23"/>
  <c r="AG105" i="23"/>
  <c r="AQ105" i="23"/>
  <c r="AB105" i="23"/>
  <c r="AW105" i="23"/>
  <c r="BH105" i="23"/>
  <c r="BM105" i="23"/>
  <c r="AK105" i="23"/>
  <c r="AX105" i="23"/>
  <c r="AP105" i="23"/>
  <c r="AJ105" i="23"/>
  <c r="BN105" i="23"/>
  <c r="AZ105" i="23"/>
  <c r="BG105" i="23"/>
  <c r="AS105" i="23"/>
  <c r="V105" i="23"/>
  <c r="AH105" i="23"/>
  <c r="BK105" i="23"/>
  <c r="AM105" i="23"/>
  <c r="BI105" i="23"/>
  <c r="AT105" i="23"/>
  <c r="BO105" i="23"/>
  <c r="AR105" i="23"/>
  <c r="AD105" i="23"/>
  <c r="AL105" i="23"/>
  <c r="BB105" i="23"/>
  <c r="AO105" i="23"/>
  <c r="BJ105" i="23"/>
  <c r="BA105" i="23"/>
  <c r="AN105" i="23"/>
  <c r="AF105" i="23"/>
  <c r="BL105" i="23"/>
  <c r="F105" i="23"/>
  <c r="G105" i="23"/>
  <c r="AE105" i="23"/>
  <c r="AY105" i="23"/>
  <c r="W105" i="23"/>
  <c r="Q105" i="23"/>
  <c r="E105" i="23"/>
  <c r="X105" i="23"/>
  <c r="BD105" i="23"/>
  <c r="BC105" i="23"/>
  <c r="AC105" i="23"/>
  <c r="AV105" i="23"/>
  <c r="BE105" i="23"/>
  <c r="O105" i="23"/>
  <c r="U105" i="23"/>
  <c r="AU105" i="23"/>
  <c r="J105" i="23"/>
  <c r="H105" i="23"/>
  <c r="R105" i="23"/>
  <c r="T105" i="23"/>
  <c r="M105" i="23"/>
  <c r="Y105" i="23"/>
  <c r="Z105" i="23"/>
  <c r="AA105" i="23"/>
  <c r="I105" i="23"/>
  <c r="K105" i="23"/>
  <c r="N105" i="23"/>
  <c r="P105" i="23"/>
  <c r="S105" i="23"/>
  <c r="L105" i="23"/>
  <c r="D105" i="23"/>
  <c r="B106" i="23"/>
  <c r="BH106" i="23" l="1"/>
  <c r="AH106" i="23"/>
  <c r="BI106" i="23"/>
  <c r="AB106" i="23"/>
  <c r="AJ106" i="23"/>
  <c r="AX106" i="23"/>
  <c r="BM106" i="23"/>
  <c r="AW106" i="23"/>
  <c r="BN106" i="23"/>
  <c r="AG106" i="23"/>
  <c r="AR106" i="23"/>
  <c r="AZ106" i="23"/>
  <c r="BO106" i="23"/>
  <c r="AI106" i="23"/>
  <c r="BA106" i="23"/>
  <c r="V106" i="23"/>
  <c r="AP106" i="23"/>
  <c r="BF106" i="23"/>
  <c r="AQ106" i="23"/>
  <c r="BG106" i="23"/>
  <c r="AO106" i="23"/>
  <c r="BJ106" i="23"/>
  <c r="AE106" i="23"/>
  <c r="BC106" i="23"/>
  <c r="AD106" i="23"/>
  <c r="AC106" i="23"/>
  <c r="AS106" i="23"/>
  <c r="AK106" i="23"/>
  <c r="AT106" i="23"/>
  <c r="AF106" i="23"/>
  <c r="BB106" i="23"/>
  <c r="BD106" i="23"/>
  <c r="U106" i="23"/>
  <c r="BK106" i="23"/>
  <c r="AN106" i="23"/>
  <c r="AM106" i="23"/>
  <c r="AU106" i="23"/>
  <c r="E106" i="23"/>
  <c r="BE106" i="23"/>
  <c r="AL106" i="23"/>
  <c r="AY106" i="23"/>
  <c r="AV106" i="23"/>
  <c r="O106" i="23"/>
  <c r="I106" i="23"/>
  <c r="Z106" i="23"/>
  <c r="F106" i="23"/>
  <c r="S106" i="23"/>
  <c r="M106" i="23"/>
  <c r="H106" i="23"/>
  <c r="R106" i="23"/>
  <c r="BL106" i="23"/>
  <c r="N106" i="23"/>
  <c r="P106" i="23"/>
  <c r="AA106" i="23"/>
  <c r="X106" i="23"/>
  <c r="K106" i="23"/>
  <c r="J106" i="23"/>
  <c r="W106" i="23"/>
  <c r="Y106" i="23"/>
  <c r="Q106" i="23"/>
  <c r="L106" i="23"/>
  <c r="G106" i="23"/>
  <c r="T106" i="23"/>
  <c r="D106" i="23"/>
  <c r="B107" i="23"/>
  <c r="AP107" i="23" l="1"/>
  <c r="AG107" i="23"/>
  <c r="BO107" i="23"/>
  <c r="AR107" i="23"/>
  <c r="AQ107" i="23"/>
  <c r="BG107" i="23"/>
  <c r="BA107" i="23"/>
  <c r="AB107" i="23"/>
  <c r="AX107" i="23"/>
  <c r="BM107" i="23"/>
  <c r="AJ107" i="23"/>
  <c r="AW107" i="23"/>
  <c r="BN107" i="23"/>
  <c r="BI107" i="23"/>
  <c r="AH107" i="23"/>
  <c r="AZ107" i="23"/>
  <c r="AK107" i="23"/>
  <c r="BB107" i="23"/>
  <c r="AC107" i="23"/>
  <c r="BF107" i="23"/>
  <c r="AS107" i="23"/>
  <c r="AE107" i="23"/>
  <c r="AU107" i="23"/>
  <c r="AM107" i="23"/>
  <c r="AI107" i="23"/>
  <c r="AO107" i="23"/>
  <c r="BC107" i="23"/>
  <c r="AD107" i="23"/>
  <c r="AF107" i="23"/>
  <c r="BH107" i="23"/>
  <c r="AY107" i="23"/>
  <c r="BJ107" i="23"/>
  <c r="BK107" i="23"/>
  <c r="M107" i="23"/>
  <c r="E107" i="23"/>
  <c r="AT107" i="23"/>
  <c r="Y107" i="23"/>
  <c r="V107" i="23"/>
  <c r="BD107" i="23"/>
  <c r="BL107" i="23"/>
  <c r="N107" i="23"/>
  <c r="AA107" i="23"/>
  <c r="AN107" i="23"/>
  <c r="X107" i="23"/>
  <c r="W107" i="23"/>
  <c r="T107" i="23"/>
  <c r="I107" i="23"/>
  <c r="K107" i="23"/>
  <c r="Z107" i="23"/>
  <c r="H107" i="23"/>
  <c r="J107" i="23"/>
  <c r="U107" i="23"/>
  <c r="BE107" i="23"/>
  <c r="AV107" i="23"/>
  <c r="F107" i="23"/>
  <c r="S107" i="23"/>
  <c r="O107" i="23"/>
  <c r="Q107" i="23"/>
  <c r="L107" i="23"/>
  <c r="G107" i="23"/>
  <c r="R107" i="23"/>
  <c r="P107" i="23"/>
  <c r="AL107" i="23"/>
  <c r="D107" i="23"/>
  <c r="B108" i="23"/>
  <c r="AB108" i="23" l="1"/>
  <c r="BG108" i="23"/>
  <c r="AS108" i="23"/>
  <c r="BA108" i="23"/>
  <c r="AG108" i="23"/>
  <c r="AX108" i="23"/>
  <c r="BF108" i="23"/>
  <c r="AK108" i="23"/>
  <c r="AH108" i="23"/>
  <c r="AP108" i="23"/>
  <c r="BI108" i="23"/>
  <c r="BH108" i="23"/>
  <c r="AO108" i="23"/>
  <c r="AQ108" i="23"/>
  <c r="BN108" i="23"/>
  <c r="BO108" i="23"/>
  <c r="BM108" i="23"/>
  <c r="AI108" i="23"/>
  <c r="AR108" i="23"/>
  <c r="AW108" i="23"/>
  <c r="AJ108" i="23"/>
  <c r="U108" i="23"/>
  <c r="AZ108" i="23"/>
  <c r="AY108" i="23"/>
  <c r="BK108" i="23"/>
  <c r="AL108" i="23"/>
  <c r="BC108" i="23"/>
  <c r="AT108" i="23"/>
  <c r="V108" i="23"/>
  <c r="BB108" i="23"/>
  <c r="AE108" i="23"/>
  <c r="AF108" i="23"/>
  <c r="BD108" i="23"/>
  <c r="AN108" i="23"/>
  <c r="BJ108" i="23"/>
  <c r="AM108" i="23"/>
  <c r="BL108" i="23"/>
  <c r="P108" i="23"/>
  <c r="AU108" i="23"/>
  <c r="AV108" i="23"/>
  <c r="BE108" i="23"/>
  <c r="AC108" i="23"/>
  <c r="AD108" i="23"/>
  <c r="R108" i="23"/>
  <c r="H108" i="23"/>
  <c r="K108" i="23"/>
  <c r="Z108" i="23"/>
  <c r="I108" i="23"/>
  <c r="L108" i="23"/>
  <c r="W108" i="23"/>
  <c r="G108" i="23"/>
  <c r="O108" i="23"/>
  <c r="X108" i="23"/>
  <c r="M108" i="23"/>
  <c r="Q108" i="23"/>
  <c r="J108" i="23"/>
  <c r="S108" i="23"/>
  <c r="Y108" i="23"/>
  <c r="AA108" i="23"/>
  <c r="F108" i="23"/>
  <c r="N108" i="23"/>
  <c r="E108" i="23"/>
  <c r="T108" i="23"/>
  <c r="D108" i="23"/>
  <c r="B109" i="23"/>
  <c r="AP109" i="23" l="1"/>
  <c r="AZ109" i="23"/>
  <c r="BN109" i="23"/>
  <c r="BO109" i="23"/>
  <c r="AK109" i="23"/>
  <c r="AR109" i="23"/>
  <c r="AG109" i="23"/>
  <c r="BF109" i="23"/>
  <c r="BM109" i="23"/>
  <c r="AO109" i="23"/>
  <c r="BA109" i="23"/>
  <c r="AW109" i="23"/>
  <c r="AX109" i="23"/>
  <c r="AI109" i="23"/>
  <c r="AB109" i="23"/>
  <c r="AS109" i="23"/>
  <c r="AH109" i="23"/>
  <c r="AF109" i="23"/>
  <c r="AT109" i="23"/>
  <c r="V109" i="23"/>
  <c r="BJ109" i="23"/>
  <c r="BE109" i="23"/>
  <c r="AY109" i="23"/>
  <c r="BI109" i="23"/>
  <c r="BH109" i="23"/>
  <c r="AC109" i="23"/>
  <c r="AJ109" i="23"/>
  <c r="AL109" i="23"/>
  <c r="BB109" i="23"/>
  <c r="BG109" i="23"/>
  <c r="AQ109" i="23"/>
  <c r="U109" i="23"/>
  <c r="AE109" i="23"/>
  <c r="J109" i="23"/>
  <c r="P109" i="23"/>
  <c r="Z109" i="23"/>
  <c r="AU109" i="23"/>
  <c r="BL109" i="23"/>
  <c r="BK109" i="23"/>
  <c r="O109" i="23"/>
  <c r="Y109" i="23"/>
  <c r="AM109" i="23"/>
  <c r="AD109" i="23"/>
  <c r="AV109" i="23"/>
  <c r="BD109" i="23"/>
  <c r="F109" i="23"/>
  <c r="W109" i="23"/>
  <c r="I109" i="23"/>
  <c r="AN109" i="23"/>
  <c r="S109" i="23"/>
  <c r="E109" i="23"/>
  <c r="AA109" i="23"/>
  <c r="N109" i="23"/>
  <c r="T109" i="23"/>
  <c r="G109" i="23"/>
  <c r="K109" i="23"/>
  <c r="Q109" i="23"/>
  <c r="M109" i="23"/>
  <c r="H109" i="23"/>
  <c r="BC109" i="23"/>
  <c r="X109" i="23"/>
  <c r="L109" i="23"/>
  <c r="R109" i="23"/>
  <c r="D109" i="23"/>
  <c r="B110" i="23"/>
  <c r="AG110" i="23" l="1"/>
  <c r="BA110" i="23"/>
  <c r="BF110" i="23"/>
  <c r="V110" i="23"/>
  <c r="AW110" i="23"/>
  <c r="AI110" i="23"/>
  <c r="BO110" i="23"/>
  <c r="AJ110" i="23"/>
  <c r="AS110" i="23"/>
  <c r="BM110" i="23"/>
  <c r="AP110" i="23"/>
  <c r="BN110" i="23"/>
  <c r="AR110" i="23"/>
  <c r="AX110" i="23"/>
  <c r="AK110" i="23"/>
  <c r="BI110" i="23"/>
  <c r="AC110" i="23"/>
  <c r="AH110" i="23"/>
  <c r="AQ110" i="23"/>
  <c r="BG110" i="23"/>
  <c r="AY110" i="23"/>
  <c r="AE110" i="23"/>
  <c r="AB110" i="23"/>
  <c r="AO110" i="23"/>
  <c r="AL110" i="23"/>
  <c r="AM110" i="23"/>
  <c r="AF110" i="23"/>
  <c r="BB110" i="23"/>
  <c r="AZ110" i="23"/>
  <c r="AT110" i="23"/>
  <c r="AD110" i="23"/>
  <c r="G110" i="23"/>
  <c r="Y110" i="23"/>
  <c r="AU110" i="23"/>
  <c r="BK110" i="23"/>
  <c r="BH110" i="23"/>
  <c r="BL110" i="23"/>
  <c r="Q110" i="23"/>
  <c r="BC110" i="23"/>
  <c r="AV110" i="23"/>
  <c r="E110" i="23"/>
  <c r="BD110" i="23"/>
  <c r="U110" i="23"/>
  <c r="BE110" i="23"/>
  <c r="BJ110" i="23"/>
  <c r="AN110" i="23"/>
  <c r="J110" i="23"/>
  <c r="O110" i="23"/>
  <c r="F110" i="23"/>
  <c r="X110" i="23"/>
  <c r="W110" i="23"/>
  <c r="L110" i="23"/>
  <c r="R110" i="23"/>
  <c r="AA110" i="23"/>
  <c r="N110" i="23"/>
  <c r="M110" i="23"/>
  <c r="T110" i="23"/>
  <c r="H110" i="23"/>
  <c r="Z110" i="23"/>
  <c r="K110" i="23"/>
  <c r="P110" i="23"/>
  <c r="I110" i="23"/>
  <c r="S110" i="23"/>
  <c r="D110" i="23"/>
  <c r="B111" i="23"/>
  <c r="BN111" i="23" l="1"/>
  <c r="AP111" i="23"/>
  <c r="AH111" i="23"/>
  <c r="BF111" i="23"/>
  <c r="BG111" i="23"/>
  <c r="AJ111" i="23"/>
  <c r="AK111" i="23"/>
  <c r="AX111" i="23"/>
  <c r="AO111" i="23"/>
  <c r="AW111" i="23"/>
  <c r="AI111" i="23"/>
  <c r="BA111" i="23"/>
  <c r="BM111" i="23"/>
  <c r="BH111" i="23"/>
  <c r="V111" i="23"/>
  <c r="AS111" i="23"/>
  <c r="AD111" i="23"/>
  <c r="AC111" i="23"/>
  <c r="AG111" i="23"/>
  <c r="AZ111" i="23"/>
  <c r="AN111" i="23"/>
  <c r="AM111" i="23"/>
  <c r="BB111" i="23"/>
  <c r="BO111" i="23"/>
  <c r="U111" i="23"/>
  <c r="BI111" i="23"/>
  <c r="BJ111" i="23"/>
  <c r="AQ111" i="23"/>
  <c r="BK111" i="23"/>
  <c r="AF111" i="23"/>
  <c r="Q111" i="23"/>
  <c r="R111" i="23"/>
  <c r="BE111" i="23"/>
  <c r="AE111" i="23"/>
  <c r="BL111" i="23"/>
  <c r="AB111" i="23"/>
  <c r="H111" i="23"/>
  <c r="P111" i="23"/>
  <c r="BD111" i="23"/>
  <c r="AT111" i="23"/>
  <c r="AR111" i="23"/>
  <c r="BC111" i="23"/>
  <c r="AU111" i="23"/>
  <c r="AY111" i="23"/>
  <c r="G111" i="23"/>
  <c r="O111" i="23"/>
  <c r="M111" i="23"/>
  <c r="E111" i="23"/>
  <c r="AA111" i="23"/>
  <c r="N111" i="23"/>
  <c r="I111" i="23"/>
  <c r="T111" i="23"/>
  <c r="AV111" i="23"/>
  <c r="F111" i="23"/>
  <c r="X111" i="23"/>
  <c r="K111" i="23"/>
  <c r="W111" i="23"/>
  <c r="AL111" i="23"/>
  <c r="S111" i="23"/>
  <c r="Y111" i="23"/>
  <c r="L111" i="23"/>
  <c r="Z111" i="23"/>
  <c r="J111" i="23"/>
  <c r="D111" i="23"/>
  <c r="B112" i="23"/>
  <c r="AG112" i="23" l="1"/>
  <c r="BG112" i="23"/>
  <c r="AO112" i="23"/>
  <c r="AI112" i="23"/>
  <c r="BO112" i="23"/>
  <c r="AP112" i="23"/>
  <c r="AZ112" i="23"/>
  <c r="BF112" i="23"/>
  <c r="BI112" i="23"/>
  <c r="V112" i="23"/>
  <c r="AX112" i="23"/>
  <c r="BN112" i="23"/>
  <c r="AQ112" i="23"/>
  <c r="BH112" i="23"/>
  <c r="AK112" i="23"/>
  <c r="AW112" i="23"/>
  <c r="AB112" i="23"/>
  <c r="AJ112" i="23"/>
  <c r="AS112" i="23"/>
  <c r="U112" i="23"/>
  <c r="AC112" i="23"/>
  <c r="AU112" i="23"/>
  <c r="AR112" i="23"/>
  <c r="BK112" i="23"/>
  <c r="AM112" i="23"/>
  <c r="BA112" i="23"/>
  <c r="AT112" i="23"/>
  <c r="AY112" i="23"/>
  <c r="BM112" i="23"/>
  <c r="AD112" i="23"/>
  <c r="AF112" i="23"/>
  <c r="AH112" i="23"/>
  <c r="AL112" i="23"/>
  <c r="BL112" i="23"/>
  <c r="N112" i="23"/>
  <c r="M112" i="23"/>
  <c r="AE112" i="23"/>
  <c r="BC112" i="23"/>
  <c r="O112" i="23"/>
  <c r="BJ112" i="23"/>
  <c r="BE112" i="23"/>
  <c r="BB112" i="23"/>
  <c r="BD112" i="23"/>
  <c r="J112" i="23"/>
  <c r="P112" i="23"/>
  <c r="AA112" i="23"/>
  <c r="AN112" i="23"/>
  <c r="H112" i="23"/>
  <c r="E112" i="23"/>
  <c r="W112" i="23"/>
  <c r="G112" i="23"/>
  <c r="Z112" i="23"/>
  <c r="R112" i="23"/>
  <c r="Y112" i="23"/>
  <c r="S112" i="23"/>
  <c r="X112" i="23"/>
  <c r="K112" i="23"/>
  <c r="T112" i="23"/>
  <c r="AV112" i="23"/>
  <c r="Q112" i="23"/>
  <c r="L112" i="23"/>
  <c r="I112" i="23"/>
  <c r="F112" i="23"/>
  <c r="D112" i="23"/>
  <c r="B113" i="23"/>
  <c r="BF113" i="23" l="1"/>
  <c r="BN113" i="23"/>
  <c r="AZ113" i="23"/>
  <c r="AS113" i="23"/>
  <c r="BI113" i="23"/>
  <c r="BH113" i="23"/>
  <c r="AJ113" i="23"/>
  <c r="BO113" i="23"/>
  <c r="AB113" i="23"/>
  <c r="BG113" i="23"/>
  <c r="BM113" i="23"/>
  <c r="AI113" i="23"/>
  <c r="AX113" i="23"/>
  <c r="AP113" i="23"/>
  <c r="V113" i="23"/>
  <c r="BC113" i="23"/>
  <c r="AT113" i="23"/>
  <c r="U113" i="23"/>
  <c r="AG113" i="23"/>
  <c r="AW113" i="23"/>
  <c r="AH113" i="23"/>
  <c r="BK113" i="23"/>
  <c r="AM113" i="23"/>
  <c r="AF113" i="23"/>
  <c r="BJ113" i="23"/>
  <c r="AR113" i="23"/>
  <c r="AE113" i="23"/>
  <c r="AD113" i="23"/>
  <c r="AC113" i="23"/>
  <c r="AQ113" i="23"/>
  <c r="AO113" i="23"/>
  <c r="AU113" i="23"/>
  <c r="BL113" i="23"/>
  <c r="AK113" i="23"/>
  <c r="BA113" i="23"/>
  <c r="AN113" i="23"/>
  <c r="AY113" i="23"/>
  <c r="W113" i="23"/>
  <c r="Q113" i="23"/>
  <c r="BB113" i="23"/>
  <c r="AL113" i="23"/>
  <c r="BD113" i="23"/>
  <c r="BE113" i="23"/>
  <c r="N113" i="23"/>
  <c r="M113" i="23"/>
  <c r="H113" i="23"/>
  <c r="Z113" i="23"/>
  <c r="O113" i="23"/>
  <c r="J113" i="23"/>
  <c r="E113" i="23"/>
  <c r="G113" i="23"/>
  <c r="Y113" i="23"/>
  <c r="F113" i="23"/>
  <c r="S113" i="23"/>
  <c r="L113" i="23"/>
  <c r="AV113" i="23"/>
  <c r="R113" i="23"/>
  <c r="X113" i="23"/>
  <c r="K113" i="23"/>
  <c r="T113" i="23"/>
  <c r="AA113" i="23"/>
  <c r="P113" i="23"/>
  <c r="I113" i="23"/>
  <c r="D113" i="23"/>
  <c r="B114" i="23"/>
  <c r="AP114" i="23" l="1"/>
  <c r="AQ114" i="23"/>
  <c r="BG114" i="23"/>
  <c r="BN114" i="23"/>
  <c r="AH114" i="23"/>
  <c r="AB114" i="23"/>
  <c r="AW114" i="23"/>
  <c r="AG114" i="23"/>
  <c r="AR114" i="23"/>
  <c r="AZ114" i="23"/>
  <c r="BH114" i="23"/>
  <c r="AJ114" i="23"/>
  <c r="BA114" i="23"/>
  <c r="BI114" i="23"/>
  <c r="BM114" i="23"/>
  <c r="V114" i="23"/>
  <c r="BJ114" i="23"/>
  <c r="AT114" i="23"/>
  <c r="U114" i="23"/>
  <c r="BE114" i="23"/>
  <c r="BF114" i="23"/>
  <c r="AK114" i="23"/>
  <c r="AE114" i="23"/>
  <c r="BK114" i="23"/>
  <c r="AO114" i="23"/>
  <c r="AX114" i="23"/>
  <c r="AI114" i="23"/>
  <c r="BC114" i="23"/>
  <c r="AD114" i="23"/>
  <c r="AS114" i="23"/>
  <c r="AV114" i="23"/>
  <c r="BB114" i="23"/>
  <c r="Z114" i="23"/>
  <c r="AC114" i="23"/>
  <c r="AF114" i="23"/>
  <c r="BD114" i="23"/>
  <c r="AU114" i="23"/>
  <c r="AY114" i="23"/>
  <c r="AN114" i="23"/>
  <c r="AM114" i="23"/>
  <c r="Y114" i="23"/>
  <c r="BO114" i="23"/>
  <c r="BL114" i="23"/>
  <c r="G114" i="23"/>
  <c r="Q114" i="23"/>
  <c r="O114" i="23"/>
  <c r="I114" i="23"/>
  <c r="AL114" i="23"/>
  <c r="AA114" i="23"/>
  <c r="H114" i="23"/>
  <c r="R114" i="23"/>
  <c r="F114" i="23"/>
  <c r="N114" i="23"/>
  <c r="E114" i="23"/>
  <c r="J114" i="23"/>
  <c r="M114" i="23"/>
  <c r="W114" i="23"/>
  <c r="X114" i="23"/>
  <c r="K114" i="23"/>
  <c r="S114" i="23"/>
  <c r="P114" i="23"/>
  <c r="T114" i="23"/>
  <c r="L114" i="23"/>
  <c r="D114" i="23"/>
  <c r="B115" i="23"/>
  <c r="BF115" i="23" l="1"/>
  <c r="AH115" i="23"/>
  <c r="AZ115" i="23"/>
  <c r="BH115" i="23"/>
  <c r="AP115" i="23"/>
  <c r="AG115" i="23"/>
  <c r="BG115" i="23"/>
  <c r="BA115" i="23"/>
  <c r="AB115" i="23"/>
  <c r="AX115" i="23"/>
  <c r="BM115" i="23"/>
  <c r="AW115" i="23"/>
  <c r="BN115" i="23"/>
  <c r="AI115" i="23"/>
  <c r="AL115" i="23"/>
  <c r="AT115" i="23"/>
  <c r="AC115" i="23"/>
  <c r="BO115" i="23"/>
  <c r="V115" i="23"/>
  <c r="BB115" i="23"/>
  <c r="AS115" i="23"/>
  <c r="AE115" i="23"/>
  <c r="AD115" i="23"/>
  <c r="AU115" i="23"/>
  <c r="AO115" i="23"/>
  <c r="AM115" i="23"/>
  <c r="AQ115" i="23"/>
  <c r="BI115" i="23"/>
  <c r="AK115" i="23"/>
  <c r="BC115" i="23"/>
  <c r="BJ115" i="23"/>
  <c r="AR115" i="23"/>
  <c r="AJ115" i="23"/>
  <c r="AY115" i="23"/>
  <c r="AF115" i="23"/>
  <c r="BE115" i="23"/>
  <c r="AV115" i="23"/>
  <c r="BK115" i="23"/>
  <c r="AA115" i="23"/>
  <c r="U115" i="23"/>
  <c r="BD115" i="23"/>
  <c r="BL115" i="23"/>
  <c r="AN115" i="23"/>
  <c r="Z115" i="23"/>
  <c r="W115" i="23"/>
  <c r="Y115" i="23"/>
  <c r="E115" i="23"/>
  <c r="R115" i="23"/>
  <c r="H115" i="23"/>
  <c r="X115" i="23"/>
  <c r="I115" i="23"/>
  <c r="F115" i="23"/>
  <c r="G115" i="23"/>
  <c r="P115" i="23"/>
  <c r="M115" i="23"/>
  <c r="L115" i="23"/>
  <c r="K115" i="23"/>
  <c r="S115" i="23"/>
  <c r="Q115" i="23"/>
  <c r="J115" i="23"/>
  <c r="T115" i="23"/>
  <c r="N115" i="23"/>
  <c r="O115" i="23"/>
  <c r="D115" i="23"/>
  <c r="B116" i="23"/>
  <c r="BN116" i="23" l="1"/>
  <c r="BO116" i="23"/>
  <c r="BM116" i="23"/>
  <c r="AI116" i="23"/>
  <c r="AR116" i="23"/>
  <c r="AW116" i="23"/>
  <c r="AB116" i="23"/>
  <c r="BG116" i="23"/>
  <c r="AS116" i="23"/>
  <c r="BA116" i="23"/>
  <c r="AZ116" i="23"/>
  <c r="AK116" i="23"/>
  <c r="AH116" i="23"/>
  <c r="AP116" i="23"/>
  <c r="BI116" i="23"/>
  <c r="BH116" i="23"/>
  <c r="AO116" i="23"/>
  <c r="AQ116" i="23"/>
  <c r="AU116" i="23"/>
  <c r="AN116" i="23"/>
  <c r="AG116" i="23"/>
  <c r="AX116" i="23"/>
  <c r="AJ116" i="23"/>
  <c r="AE116" i="23"/>
  <c r="BF116" i="23"/>
  <c r="AY116" i="23"/>
  <c r="BK116" i="23"/>
  <c r="AL116" i="23"/>
  <c r="BC116" i="23"/>
  <c r="V116" i="23"/>
  <c r="BB116" i="23"/>
  <c r="AF116" i="23"/>
  <c r="R116" i="23"/>
  <c r="AC116" i="23"/>
  <c r="AT116" i="23"/>
  <c r="BJ116" i="23"/>
  <c r="BL116" i="23"/>
  <c r="BE116" i="23"/>
  <c r="F116" i="23"/>
  <c r="X116" i="23"/>
  <c r="AM116" i="23"/>
  <c r="AV116" i="23"/>
  <c r="P116" i="23"/>
  <c r="U116" i="23"/>
  <c r="AD116" i="23"/>
  <c r="O116" i="23"/>
  <c r="N116" i="23"/>
  <c r="H116" i="23"/>
  <c r="L116" i="23"/>
  <c r="BD116" i="23"/>
  <c r="W116" i="23"/>
  <c r="J116" i="23"/>
  <c r="Z116" i="23"/>
  <c r="I116" i="23"/>
  <c r="Y116" i="23"/>
  <c r="AA116" i="23"/>
  <c r="M116" i="23"/>
  <c r="G116" i="23"/>
  <c r="E116" i="23"/>
  <c r="K116" i="23"/>
  <c r="S116" i="23"/>
  <c r="Q116" i="23"/>
  <c r="T116" i="23"/>
  <c r="D116" i="23"/>
  <c r="B117" i="23"/>
  <c r="AS117" i="23" l="1"/>
  <c r="AH117" i="23"/>
  <c r="AP117" i="23"/>
  <c r="AZ117" i="23"/>
  <c r="BN117" i="23"/>
  <c r="AQ117" i="23"/>
  <c r="AG117" i="23"/>
  <c r="BF117" i="23"/>
  <c r="BM117" i="23"/>
  <c r="AO117" i="23"/>
  <c r="BA117" i="23"/>
  <c r="AW117" i="23"/>
  <c r="AX117" i="23"/>
  <c r="AI117" i="23"/>
  <c r="AB117" i="23"/>
  <c r="AU117" i="23"/>
  <c r="AF117" i="23"/>
  <c r="V117" i="23"/>
  <c r="BO117" i="23"/>
  <c r="BE117" i="23"/>
  <c r="AY117" i="23"/>
  <c r="BI117" i="23"/>
  <c r="BH117" i="23"/>
  <c r="AC117" i="23"/>
  <c r="AR117" i="23"/>
  <c r="AJ117" i="23"/>
  <c r="AL117" i="23"/>
  <c r="AK117" i="23"/>
  <c r="BJ117" i="23"/>
  <c r="BB117" i="23"/>
  <c r="AN117" i="23"/>
  <c r="U117" i="23"/>
  <c r="AE117" i="23"/>
  <c r="AT117" i="23"/>
  <c r="BL117" i="23"/>
  <c r="F117" i="23"/>
  <c r="X117" i="23"/>
  <c r="BK117" i="23"/>
  <c r="BC117" i="23"/>
  <c r="BG117" i="23"/>
  <c r="AD117" i="23"/>
  <c r="R117" i="23"/>
  <c r="AA117" i="23"/>
  <c r="K117" i="23"/>
  <c r="W117" i="23"/>
  <c r="AV117" i="23"/>
  <c r="E117" i="23"/>
  <c r="AM117" i="23"/>
  <c r="J117" i="23"/>
  <c r="O117" i="23"/>
  <c r="Y117" i="23"/>
  <c r="Z117" i="23"/>
  <c r="P117" i="23"/>
  <c r="N117" i="23"/>
  <c r="M117" i="23"/>
  <c r="H117" i="23"/>
  <c r="Q117" i="23"/>
  <c r="G117" i="23"/>
  <c r="BD117" i="23"/>
  <c r="T117" i="23"/>
  <c r="S117" i="23"/>
  <c r="I117" i="23"/>
  <c r="L117" i="23"/>
  <c r="D117" i="23"/>
  <c r="B118" i="23"/>
  <c r="AX118" i="23" l="1"/>
  <c r="AK118" i="23"/>
  <c r="AG118" i="23"/>
  <c r="BA118" i="23"/>
  <c r="BF118" i="23"/>
  <c r="V118" i="23"/>
  <c r="AH118" i="23"/>
  <c r="BO118" i="23"/>
  <c r="AJ118" i="23"/>
  <c r="AS118" i="23"/>
  <c r="BM118" i="23"/>
  <c r="AP118" i="23"/>
  <c r="AR118" i="23"/>
  <c r="BH118" i="23"/>
  <c r="BE118" i="23"/>
  <c r="AU118" i="23"/>
  <c r="AO118" i="23"/>
  <c r="AW118" i="23"/>
  <c r="BI118" i="23"/>
  <c r="AC118" i="23"/>
  <c r="AQ118" i="23"/>
  <c r="AI118" i="23"/>
  <c r="BG118" i="23"/>
  <c r="AY118" i="23"/>
  <c r="AE118" i="23"/>
  <c r="AB118" i="23"/>
  <c r="AL118" i="23"/>
  <c r="BN118" i="23"/>
  <c r="AM118" i="23"/>
  <c r="AF118" i="23"/>
  <c r="BB118" i="23"/>
  <c r="AD118" i="23"/>
  <c r="AT118" i="23"/>
  <c r="U118" i="23"/>
  <c r="BJ118" i="23"/>
  <c r="AN118" i="23"/>
  <c r="BL118" i="23"/>
  <c r="Q118" i="23"/>
  <c r="BC118" i="23"/>
  <c r="AV118" i="23"/>
  <c r="E118" i="23"/>
  <c r="BK118" i="23"/>
  <c r="H118" i="23"/>
  <c r="O118" i="23"/>
  <c r="S118" i="23"/>
  <c r="I118" i="23"/>
  <c r="X118" i="23"/>
  <c r="Y118" i="23"/>
  <c r="W118" i="23"/>
  <c r="F118" i="23"/>
  <c r="AZ118" i="23"/>
  <c r="G118" i="23"/>
  <c r="AA118" i="23"/>
  <c r="N118" i="23"/>
  <c r="R118" i="23"/>
  <c r="L118" i="23"/>
  <c r="K118" i="23"/>
  <c r="T118" i="23"/>
  <c r="M118" i="23"/>
  <c r="J118" i="23"/>
  <c r="P118" i="23"/>
  <c r="Z118" i="23"/>
  <c r="BD118" i="23"/>
  <c r="D118" i="23"/>
  <c r="B119" i="23"/>
  <c r="BM119" i="23" l="1"/>
  <c r="BH119" i="23"/>
  <c r="V119" i="23"/>
  <c r="AS119" i="23"/>
  <c r="BN119" i="23"/>
  <c r="AP119" i="23"/>
  <c r="AH119" i="23"/>
  <c r="AG119" i="23"/>
  <c r="AR119" i="23"/>
  <c r="AX119" i="23"/>
  <c r="AO119" i="23"/>
  <c r="AW119" i="23"/>
  <c r="AI119" i="23"/>
  <c r="BA119" i="23"/>
  <c r="BO119" i="23"/>
  <c r="AB119" i="23"/>
  <c r="BE119" i="23"/>
  <c r="AY119" i="23"/>
  <c r="BJ119" i="23"/>
  <c r="AD119" i="23"/>
  <c r="AC119" i="23"/>
  <c r="BF119" i="23"/>
  <c r="AZ119" i="23"/>
  <c r="AN119" i="23"/>
  <c r="AM119" i="23"/>
  <c r="BB119" i="23"/>
  <c r="U119" i="23"/>
  <c r="BG119" i="23"/>
  <c r="AK119" i="23"/>
  <c r="BI119" i="23"/>
  <c r="AJ119" i="23"/>
  <c r="AQ119" i="23"/>
  <c r="BK119" i="23"/>
  <c r="AF119" i="23"/>
  <c r="AU119" i="23"/>
  <c r="AT119" i="23"/>
  <c r="AV119" i="23"/>
  <c r="E119" i="23"/>
  <c r="AE119" i="23"/>
  <c r="AL119" i="23"/>
  <c r="BL119" i="23"/>
  <c r="BD119" i="23"/>
  <c r="BC119" i="23"/>
  <c r="P119" i="23"/>
  <c r="Y119" i="23"/>
  <c r="L119" i="23"/>
  <c r="N119" i="23"/>
  <c r="G119" i="23"/>
  <c r="H119" i="23"/>
  <c r="O119" i="23"/>
  <c r="R119" i="23"/>
  <c r="W119" i="23"/>
  <c r="J119" i="23"/>
  <c r="Q119" i="23"/>
  <c r="AA119" i="23"/>
  <c r="T119" i="23"/>
  <c r="Z119" i="23"/>
  <c r="S119" i="23"/>
  <c r="X119" i="23"/>
  <c r="F119" i="23"/>
  <c r="M119" i="23"/>
  <c r="I119" i="23"/>
  <c r="K119" i="23"/>
  <c r="D119" i="23"/>
  <c r="B120" i="23"/>
  <c r="AW120" i="23" l="1"/>
  <c r="AB120" i="23"/>
  <c r="AJ120" i="23"/>
  <c r="AG120" i="23"/>
  <c r="BG120" i="23"/>
  <c r="AO120" i="23"/>
  <c r="BM120" i="23"/>
  <c r="AS120" i="23"/>
  <c r="BF120" i="23"/>
  <c r="BI120" i="23"/>
  <c r="V120" i="23"/>
  <c r="AX120" i="23"/>
  <c r="BN120" i="23"/>
  <c r="AQ120" i="23"/>
  <c r="BH120" i="23"/>
  <c r="AK120" i="23"/>
  <c r="AN120" i="23"/>
  <c r="BE120" i="23"/>
  <c r="BO120" i="23"/>
  <c r="AI120" i="23"/>
  <c r="U120" i="23"/>
  <c r="AC120" i="23"/>
  <c r="AR120" i="23"/>
  <c r="BK120" i="23"/>
  <c r="AM120" i="23"/>
  <c r="BA120" i="23"/>
  <c r="AT120" i="23"/>
  <c r="AY120" i="23"/>
  <c r="AP120" i="23"/>
  <c r="AZ120" i="23"/>
  <c r="AD120" i="23"/>
  <c r="AF120" i="23"/>
  <c r="AH120" i="23"/>
  <c r="AV120" i="23"/>
  <c r="AL120" i="23"/>
  <c r="BL120" i="23"/>
  <c r="BJ120" i="23"/>
  <c r="G120" i="23"/>
  <c r="J120" i="23"/>
  <c r="BC120" i="23"/>
  <c r="AE120" i="23"/>
  <c r="BB120" i="23"/>
  <c r="BD120" i="23"/>
  <c r="W120" i="23"/>
  <c r="K120" i="23"/>
  <c r="P120" i="23"/>
  <c r="AA120" i="23"/>
  <c r="M120" i="23"/>
  <c r="E120" i="23"/>
  <c r="O120" i="23"/>
  <c r="F120" i="23"/>
  <c r="X120" i="23"/>
  <c r="I120" i="23"/>
  <c r="T120" i="23"/>
  <c r="S120" i="23"/>
  <c r="Z120" i="23"/>
  <c r="Y120" i="23"/>
  <c r="AU120" i="23"/>
  <c r="N120" i="23"/>
  <c r="H120" i="23"/>
  <c r="R120" i="23"/>
  <c r="Q120" i="23"/>
  <c r="L120" i="23"/>
  <c r="D120" i="23"/>
  <c r="B121" i="23"/>
  <c r="AX121" i="23" l="1"/>
  <c r="AP121" i="23"/>
  <c r="V121" i="23"/>
  <c r="BN121" i="23"/>
  <c r="AZ121" i="23"/>
  <c r="AS121" i="23"/>
  <c r="BF121" i="23"/>
  <c r="AG121" i="23"/>
  <c r="AQ121" i="23"/>
  <c r="AK121" i="23"/>
  <c r="BO121" i="23"/>
  <c r="AB121" i="23"/>
  <c r="BG121" i="23"/>
  <c r="BM121" i="23"/>
  <c r="AI121" i="23"/>
  <c r="BA121" i="23"/>
  <c r="AN121" i="23"/>
  <c r="BC121" i="23"/>
  <c r="AT121" i="23"/>
  <c r="U121" i="23"/>
  <c r="AH121" i="23"/>
  <c r="BK121" i="23"/>
  <c r="AM121" i="23"/>
  <c r="AF121" i="23"/>
  <c r="BH121" i="23"/>
  <c r="AJ121" i="23"/>
  <c r="BI121" i="23"/>
  <c r="AW121" i="23"/>
  <c r="AR121" i="23"/>
  <c r="AE121" i="23"/>
  <c r="AD121" i="23"/>
  <c r="AV121" i="23"/>
  <c r="BE121" i="23"/>
  <c r="AU121" i="23"/>
  <c r="BL121" i="23"/>
  <c r="G121" i="23"/>
  <c r="BJ121" i="23"/>
  <c r="AY121" i="23"/>
  <c r="AC121" i="23"/>
  <c r="BB121" i="23"/>
  <c r="AL121" i="23"/>
  <c r="BD121" i="23"/>
  <c r="P121" i="23"/>
  <c r="K121" i="23"/>
  <c r="X121" i="23"/>
  <c r="N121" i="23"/>
  <c r="O121" i="23"/>
  <c r="Y121" i="23"/>
  <c r="L121" i="23"/>
  <c r="H121" i="23"/>
  <c r="AO121" i="23"/>
  <c r="M121" i="23"/>
  <c r="E121" i="23"/>
  <c r="Q121" i="23"/>
  <c r="R121" i="23"/>
  <c r="S121" i="23"/>
  <c r="T121" i="23"/>
  <c r="I121" i="23"/>
  <c r="F121" i="23"/>
  <c r="Z121" i="23"/>
  <c r="AA121" i="23"/>
  <c r="W121" i="23"/>
  <c r="J121" i="23"/>
  <c r="D121" i="23"/>
  <c r="B122" i="23"/>
  <c r="BA122" i="23" l="1"/>
  <c r="BI122" i="23"/>
  <c r="AP122" i="23"/>
  <c r="AQ122" i="23"/>
  <c r="BG122" i="23"/>
  <c r="AX122" i="23"/>
  <c r="BF122" i="23"/>
  <c r="BM122" i="23"/>
  <c r="V122" i="23"/>
  <c r="BO122" i="23"/>
  <c r="AW122" i="23"/>
  <c r="AG122" i="23"/>
  <c r="AR122" i="23"/>
  <c r="AZ122" i="23"/>
  <c r="BH122" i="23"/>
  <c r="AJ122" i="23"/>
  <c r="AN122" i="23"/>
  <c r="AM122" i="23"/>
  <c r="AT122" i="23"/>
  <c r="U122" i="23"/>
  <c r="AK122" i="23"/>
  <c r="AC122" i="23"/>
  <c r="AE122" i="23"/>
  <c r="BK122" i="23"/>
  <c r="AO122" i="23"/>
  <c r="AB122" i="23"/>
  <c r="AI122" i="23"/>
  <c r="BJ122" i="23"/>
  <c r="BN122" i="23"/>
  <c r="AH122" i="23"/>
  <c r="BC122" i="23"/>
  <c r="AD122" i="23"/>
  <c r="AV122" i="23"/>
  <c r="BD122" i="23"/>
  <c r="AS122" i="23"/>
  <c r="AF122" i="23"/>
  <c r="AY122" i="23"/>
  <c r="F122" i="23"/>
  <c r="X122" i="23"/>
  <c r="N122" i="23"/>
  <c r="E122" i="23"/>
  <c r="AL122" i="23"/>
  <c r="Y122" i="23"/>
  <c r="BE122" i="23"/>
  <c r="BB122" i="23"/>
  <c r="AU122" i="23"/>
  <c r="AA122" i="23"/>
  <c r="J122" i="23"/>
  <c r="L122" i="23"/>
  <c r="Q122" i="23"/>
  <c r="S122" i="23"/>
  <c r="Z122" i="23"/>
  <c r="O122" i="23"/>
  <c r="K122" i="23"/>
  <c r="BL122" i="23"/>
  <c r="H122" i="23"/>
  <c r="P122" i="23"/>
  <c r="I122" i="23"/>
  <c r="R122" i="23"/>
  <c r="T122" i="23"/>
  <c r="M122" i="23"/>
  <c r="G122" i="23"/>
  <c r="W122" i="23"/>
  <c r="D122" i="23"/>
  <c r="B123" i="23"/>
  <c r="AW123" i="23" l="1"/>
  <c r="BN123" i="23"/>
  <c r="BF123" i="23"/>
  <c r="AH123" i="23"/>
  <c r="AZ123" i="23"/>
  <c r="BO123" i="23"/>
  <c r="AR123" i="23"/>
  <c r="AQ123" i="23"/>
  <c r="AJ123" i="23"/>
  <c r="BG123" i="23"/>
  <c r="BA123" i="23"/>
  <c r="AB123" i="23"/>
  <c r="AX123" i="23"/>
  <c r="BM123" i="23"/>
  <c r="AG123" i="23"/>
  <c r="AI123" i="23"/>
  <c r="AL123" i="23"/>
  <c r="AT123" i="23"/>
  <c r="AP123" i="23"/>
  <c r="BH123" i="23"/>
  <c r="V123" i="23"/>
  <c r="BB123" i="23"/>
  <c r="BJ123" i="23"/>
  <c r="AS123" i="23"/>
  <c r="AE123" i="23"/>
  <c r="AD123" i="23"/>
  <c r="AU123" i="23"/>
  <c r="AO123" i="23"/>
  <c r="AM123" i="23"/>
  <c r="BI123" i="23"/>
  <c r="AK123" i="23"/>
  <c r="BC123" i="23"/>
  <c r="BK123" i="23"/>
  <c r="AN123" i="23"/>
  <c r="F123" i="23"/>
  <c r="X123" i="23"/>
  <c r="AF123" i="23"/>
  <c r="BE123" i="23"/>
  <c r="AV123" i="23"/>
  <c r="AC123" i="23"/>
  <c r="Y123" i="23"/>
  <c r="N123" i="23"/>
  <c r="M123" i="23"/>
  <c r="AY123" i="23"/>
  <c r="U123" i="23"/>
  <c r="BD123" i="23"/>
  <c r="BL123" i="23"/>
  <c r="Q123" i="23"/>
  <c r="S123" i="23"/>
  <c r="L123" i="23"/>
  <c r="W123" i="23"/>
  <c r="E123" i="23"/>
  <c r="I123" i="23"/>
  <c r="Z123" i="23"/>
  <c r="AA123" i="23"/>
  <c r="H123" i="23"/>
  <c r="O123" i="23"/>
  <c r="P123" i="23"/>
  <c r="K123" i="23"/>
  <c r="J123" i="23"/>
  <c r="T123" i="23"/>
  <c r="R123" i="23"/>
  <c r="G123" i="23"/>
  <c r="D123" i="23"/>
  <c r="B124" i="23"/>
  <c r="AO124" i="23" l="1"/>
  <c r="AQ124" i="23"/>
  <c r="BN124" i="23"/>
  <c r="BO124" i="23"/>
  <c r="BM124" i="23"/>
  <c r="AI124" i="23"/>
  <c r="AR124" i="23"/>
  <c r="AG124" i="23"/>
  <c r="AX124" i="23"/>
  <c r="BF124" i="23"/>
  <c r="AZ124" i="23"/>
  <c r="AK124" i="23"/>
  <c r="AH124" i="23"/>
  <c r="AP124" i="23"/>
  <c r="BI124" i="23"/>
  <c r="BH124" i="23"/>
  <c r="AS124" i="23"/>
  <c r="AB124" i="23"/>
  <c r="AU124" i="23"/>
  <c r="AJ124" i="23"/>
  <c r="AW124" i="23"/>
  <c r="U124" i="23"/>
  <c r="AE124" i="23"/>
  <c r="AY124" i="23"/>
  <c r="BK124" i="23"/>
  <c r="AL124" i="23"/>
  <c r="BC124" i="23"/>
  <c r="BA124" i="23"/>
  <c r="AN124" i="23"/>
  <c r="BD124" i="23"/>
  <c r="V124" i="23"/>
  <c r="AT124" i="23"/>
  <c r="BJ124" i="23"/>
  <c r="AV124" i="23"/>
  <c r="F124" i="23"/>
  <c r="X124" i="23"/>
  <c r="BG124" i="23"/>
  <c r="AM124" i="23"/>
  <c r="BL124" i="23"/>
  <c r="P124" i="23"/>
  <c r="BB124" i="23"/>
  <c r="AF124" i="23"/>
  <c r="BE124" i="23"/>
  <c r="AC124" i="23"/>
  <c r="N124" i="23"/>
  <c r="E124" i="23"/>
  <c r="T124" i="23"/>
  <c r="R124" i="23"/>
  <c r="H124" i="23"/>
  <c r="K124" i="23"/>
  <c r="I124" i="23"/>
  <c r="Z124" i="23"/>
  <c r="W124" i="23"/>
  <c r="G124" i="23"/>
  <c r="Y124" i="23"/>
  <c r="AA124" i="23"/>
  <c r="O124" i="23"/>
  <c r="AD124" i="23"/>
  <c r="L124" i="23"/>
  <c r="M124" i="23"/>
  <c r="S124" i="23"/>
  <c r="J124" i="23"/>
  <c r="Q124" i="23"/>
  <c r="D124" i="23"/>
  <c r="B125" i="23"/>
  <c r="BN125" i="23" l="1"/>
  <c r="AS125" i="23"/>
  <c r="AH125" i="23"/>
  <c r="AP125" i="23"/>
  <c r="BH125" i="23"/>
  <c r="BO125" i="23"/>
  <c r="AK125" i="23"/>
  <c r="AR125" i="23"/>
  <c r="AQ125" i="23"/>
  <c r="AG125" i="23"/>
  <c r="BF125" i="23"/>
  <c r="BM125" i="23"/>
  <c r="AO125" i="23"/>
  <c r="BA125" i="23"/>
  <c r="AW125" i="23"/>
  <c r="AX125" i="23"/>
  <c r="AI125" i="23"/>
  <c r="AB125" i="23"/>
  <c r="BG125" i="23"/>
  <c r="AU125" i="23"/>
  <c r="AF125" i="23"/>
  <c r="BJ125" i="23"/>
  <c r="AT125" i="23"/>
  <c r="V125" i="23"/>
  <c r="BE125" i="23"/>
  <c r="AY125" i="23"/>
  <c r="BI125" i="23"/>
  <c r="AC125" i="23"/>
  <c r="AJ125" i="23"/>
  <c r="AL125" i="23"/>
  <c r="AE125" i="23"/>
  <c r="AV125" i="23"/>
  <c r="BD125" i="23"/>
  <c r="AZ125" i="23"/>
  <c r="BB125" i="23"/>
  <c r="AN125" i="23"/>
  <c r="U125" i="23"/>
  <c r="AM125" i="23"/>
  <c r="J125" i="23"/>
  <c r="P125" i="23"/>
  <c r="Z125" i="23"/>
  <c r="BL125" i="23"/>
  <c r="F125" i="23"/>
  <c r="X125" i="23"/>
  <c r="BK125" i="23"/>
  <c r="BC125" i="23"/>
  <c r="H125" i="23"/>
  <c r="L125" i="23"/>
  <c r="AD125" i="23"/>
  <c r="K125" i="23"/>
  <c r="W125" i="23"/>
  <c r="Q125" i="23"/>
  <c r="I125" i="23"/>
  <c r="O125" i="23"/>
  <c r="Y125" i="23"/>
  <c r="AA125" i="23"/>
  <c r="S125" i="23"/>
  <c r="E125" i="23"/>
  <c r="N125" i="23"/>
  <c r="G125" i="23"/>
  <c r="T125" i="23"/>
  <c r="M125" i="23"/>
  <c r="R125" i="23"/>
  <c r="D125" i="23"/>
  <c r="B126" i="23"/>
  <c r="AX126" i="23" l="1"/>
  <c r="AK126" i="23"/>
  <c r="BF126" i="23"/>
  <c r="AG126" i="23"/>
  <c r="AI126" i="23"/>
  <c r="AH126" i="23"/>
  <c r="AP126" i="23"/>
  <c r="BO126" i="23"/>
  <c r="AZ126" i="23"/>
  <c r="AJ126" i="23"/>
  <c r="AS126" i="23"/>
  <c r="BM126" i="23"/>
  <c r="V126" i="23"/>
  <c r="BA126" i="23"/>
  <c r="BN126" i="23"/>
  <c r="BH126" i="23"/>
  <c r="BE126" i="23"/>
  <c r="BI126" i="23"/>
  <c r="AC126" i="23"/>
  <c r="AD126" i="23"/>
  <c r="BJ126" i="23"/>
  <c r="AO126" i="23"/>
  <c r="AQ126" i="23"/>
  <c r="AW126" i="23"/>
  <c r="BG126" i="23"/>
  <c r="AM126" i="23"/>
  <c r="AY126" i="23"/>
  <c r="AE126" i="23"/>
  <c r="AR126" i="23"/>
  <c r="AB126" i="23"/>
  <c r="BK126" i="23"/>
  <c r="AT126" i="23"/>
  <c r="F126" i="23"/>
  <c r="O126" i="23"/>
  <c r="X126" i="23"/>
  <c r="BL126" i="23"/>
  <c r="AU126" i="23"/>
  <c r="G126" i="23"/>
  <c r="AV126" i="23"/>
  <c r="AF126" i="23"/>
  <c r="BB126" i="23"/>
  <c r="BC126" i="23"/>
  <c r="J126" i="23"/>
  <c r="Q126" i="23"/>
  <c r="K126" i="23"/>
  <c r="E126" i="23"/>
  <c r="R126" i="23"/>
  <c r="S126" i="23"/>
  <c r="I126" i="23"/>
  <c r="AL126" i="23"/>
  <c r="BD126" i="23"/>
  <c r="Y126" i="23"/>
  <c r="W126" i="23"/>
  <c r="L126" i="23"/>
  <c r="U126" i="23"/>
  <c r="AN126" i="23"/>
  <c r="AA126" i="23"/>
  <c r="M126" i="23"/>
  <c r="T126" i="23"/>
  <c r="P126" i="23"/>
  <c r="H126" i="23"/>
  <c r="N126" i="23"/>
  <c r="Z126" i="23"/>
  <c r="D126" i="23"/>
  <c r="B127" i="23"/>
  <c r="AR127" i="23" l="1"/>
  <c r="AX127" i="23"/>
  <c r="BH127" i="23"/>
  <c r="V127" i="23"/>
  <c r="AK127" i="23"/>
  <c r="AG127" i="23"/>
  <c r="BG127" i="23"/>
  <c r="BO127" i="23"/>
  <c r="AW127" i="23"/>
  <c r="AJ127" i="23"/>
  <c r="BA127" i="23"/>
  <c r="BF127" i="23"/>
  <c r="AS127" i="23"/>
  <c r="BM127" i="23"/>
  <c r="AP127" i="23"/>
  <c r="AI127" i="23"/>
  <c r="AZ127" i="23"/>
  <c r="BN127" i="23"/>
  <c r="AB127" i="23"/>
  <c r="BE127" i="23"/>
  <c r="AC127" i="23"/>
  <c r="AO127" i="23"/>
  <c r="AM127" i="23"/>
  <c r="BB127" i="23"/>
  <c r="U127" i="23"/>
  <c r="BI127" i="23"/>
  <c r="AF127" i="23"/>
  <c r="AN127" i="23"/>
  <c r="G127" i="23"/>
  <c r="O127" i="23"/>
  <c r="AQ127" i="23"/>
  <c r="BJ127" i="23"/>
  <c r="AT127" i="23"/>
  <c r="H127" i="23"/>
  <c r="E127" i="23"/>
  <c r="AE127" i="23"/>
  <c r="BL127" i="23"/>
  <c r="AL127" i="23"/>
  <c r="AD127" i="23"/>
  <c r="AU127" i="23"/>
  <c r="BD127" i="23"/>
  <c r="F127" i="23"/>
  <c r="N127" i="23"/>
  <c r="AV127" i="23"/>
  <c r="I127" i="23"/>
  <c r="W127" i="23"/>
  <c r="BC127" i="23"/>
  <c r="J127" i="23"/>
  <c r="M127" i="23"/>
  <c r="T127" i="23"/>
  <c r="BK127" i="23"/>
  <c r="R127" i="23"/>
  <c r="Y127" i="23"/>
  <c r="Q127" i="23"/>
  <c r="AA127" i="23"/>
  <c r="X127" i="23"/>
  <c r="AY127" i="23"/>
  <c r="P127" i="23"/>
  <c r="AH127" i="23"/>
  <c r="K127" i="23"/>
  <c r="L127" i="23"/>
  <c r="Z127" i="23"/>
  <c r="S127" i="23"/>
  <c r="D127" i="23"/>
  <c r="B128" i="23"/>
  <c r="BF128" i="23" l="1"/>
  <c r="BM128" i="23"/>
  <c r="AB128" i="23"/>
  <c r="AJ128" i="23"/>
  <c r="BN128" i="23"/>
  <c r="AP128" i="23"/>
  <c r="BO128" i="23"/>
  <c r="AG128" i="23"/>
  <c r="AR128" i="23"/>
  <c r="AX128" i="23"/>
  <c r="BI128" i="23"/>
  <c r="V128" i="23"/>
  <c r="AO128" i="23"/>
  <c r="AK128" i="23"/>
  <c r="AW128" i="23"/>
  <c r="AQ128" i="23"/>
  <c r="BH128" i="23"/>
  <c r="BG128" i="23"/>
  <c r="AH128" i="23"/>
  <c r="AC128" i="23"/>
  <c r="BB128" i="23"/>
  <c r="AI128" i="23"/>
  <c r="AD128" i="23"/>
  <c r="U128" i="23"/>
  <c r="AU128" i="23"/>
  <c r="BA128" i="23"/>
  <c r="BJ128" i="23"/>
  <c r="AZ128" i="23"/>
  <c r="AN128" i="23"/>
  <c r="AM128" i="23"/>
  <c r="AS128" i="23"/>
  <c r="F128" i="23"/>
  <c r="BC128" i="23"/>
  <c r="AL128" i="23"/>
  <c r="M128" i="23"/>
  <c r="AV128" i="23"/>
  <c r="X128" i="23"/>
  <c r="G128" i="23"/>
  <c r="BK128" i="23"/>
  <c r="BL128" i="23"/>
  <c r="Q128" i="23"/>
  <c r="AF128" i="23"/>
  <c r="AY128" i="23"/>
  <c r="BE128" i="23"/>
  <c r="E128" i="23"/>
  <c r="N128" i="23"/>
  <c r="BD128" i="23"/>
  <c r="AT128" i="23"/>
  <c r="I128" i="23"/>
  <c r="P128" i="23"/>
  <c r="Y128" i="23"/>
  <c r="K128" i="23"/>
  <c r="H128" i="23"/>
  <c r="AA128" i="23"/>
  <c r="W128" i="23"/>
  <c r="O128" i="23"/>
  <c r="AE128" i="23"/>
  <c r="L128" i="23"/>
  <c r="R128" i="23"/>
  <c r="Z128" i="23"/>
  <c r="T128" i="23"/>
  <c r="S128" i="23"/>
  <c r="J128" i="23"/>
  <c r="D128" i="23"/>
  <c r="B129" i="23"/>
  <c r="AI129" i="23" l="1"/>
  <c r="AW129" i="23"/>
  <c r="V129" i="23"/>
  <c r="AG129" i="23"/>
  <c r="BG129" i="23"/>
  <c r="AP129" i="23"/>
  <c r="AZ129" i="23"/>
  <c r="BI129" i="23"/>
  <c r="BH129" i="23"/>
  <c r="AJ129" i="23"/>
  <c r="BM129" i="23"/>
  <c r="BF129" i="23"/>
  <c r="AQ129" i="23"/>
  <c r="BO129" i="23"/>
  <c r="BA129" i="23"/>
  <c r="AX129" i="23"/>
  <c r="BN129" i="23"/>
  <c r="AB129" i="23"/>
  <c r="AS129" i="23"/>
  <c r="AN129" i="23"/>
  <c r="BC129" i="23"/>
  <c r="U129" i="23"/>
  <c r="AR129" i="23"/>
  <c r="AK129" i="23"/>
  <c r="AH129" i="23"/>
  <c r="BK129" i="23"/>
  <c r="AF129" i="23"/>
  <c r="AC129" i="23"/>
  <c r="AT129" i="23"/>
  <c r="M129" i="23"/>
  <c r="BJ129" i="23"/>
  <c r="AU129" i="23"/>
  <c r="Q129" i="23"/>
  <c r="R129" i="23"/>
  <c r="G129" i="23"/>
  <c r="N129" i="23"/>
  <c r="AM129" i="23"/>
  <c r="AY129" i="23"/>
  <c r="AE129" i="23"/>
  <c r="AD129" i="23"/>
  <c r="BE129" i="23"/>
  <c r="E129" i="23"/>
  <c r="Y129" i="23"/>
  <c r="AA129" i="23"/>
  <c r="L129" i="23"/>
  <c r="AL129" i="23"/>
  <c r="K129" i="23"/>
  <c r="BB129" i="23"/>
  <c r="BD129" i="23"/>
  <c r="AV129" i="23"/>
  <c r="P129" i="23"/>
  <c r="S129" i="23"/>
  <c r="AO129" i="23"/>
  <c r="X129" i="23"/>
  <c r="Z129" i="23"/>
  <c r="H129" i="23"/>
  <c r="I129" i="23"/>
  <c r="F129" i="23"/>
  <c r="T129" i="23"/>
  <c r="BL129" i="23"/>
  <c r="W129" i="23"/>
  <c r="O129" i="23"/>
  <c r="J129" i="23"/>
  <c r="D129" i="23"/>
  <c r="B130" i="23"/>
  <c r="BM130" i="23" l="1"/>
  <c r="AJ130" i="23"/>
  <c r="AX130" i="23"/>
  <c r="AP130" i="23"/>
  <c r="BI130" i="23"/>
  <c r="BF130" i="23"/>
  <c r="BN130" i="23"/>
  <c r="AW130" i="23"/>
  <c r="AZ130" i="23"/>
  <c r="AQ130" i="23"/>
  <c r="AH130" i="23"/>
  <c r="AB130" i="23"/>
  <c r="AG130" i="23"/>
  <c r="BO130" i="23"/>
  <c r="BA130" i="23"/>
  <c r="V130" i="23"/>
  <c r="BG130" i="23"/>
  <c r="BH130" i="23"/>
  <c r="AO130" i="23"/>
  <c r="AK130" i="23"/>
  <c r="AF130" i="23"/>
  <c r="AN130" i="23"/>
  <c r="AT130" i="23"/>
  <c r="U130" i="23"/>
  <c r="BE130" i="23"/>
  <c r="AC130" i="23"/>
  <c r="AE130" i="23"/>
  <c r="BK130" i="23"/>
  <c r="AS130" i="23"/>
  <c r="AI130" i="23"/>
  <c r="AR130" i="23"/>
  <c r="H130" i="23"/>
  <c r="G130" i="23"/>
  <c r="BC130" i="23"/>
  <c r="AV130" i="23"/>
  <c r="AM130" i="23"/>
  <c r="BD130" i="23"/>
  <c r="BJ130" i="23"/>
  <c r="AY130" i="23"/>
  <c r="AL130" i="23"/>
  <c r="BL130" i="23"/>
  <c r="E130" i="23"/>
  <c r="J130" i="23"/>
  <c r="Z130" i="23"/>
  <c r="AD130" i="23"/>
  <c r="BB130" i="23"/>
  <c r="P130" i="23"/>
  <c r="S130" i="23"/>
  <c r="AU130" i="23"/>
  <c r="N130" i="23"/>
  <c r="AA130" i="23"/>
  <c r="O130" i="23"/>
  <c r="K130" i="23"/>
  <c r="M130" i="23"/>
  <c r="Q130" i="23"/>
  <c r="Y130" i="23"/>
  <c r="W130" i="23"/>
  <c r="L130" i="23"/>
  <c r="R130" i="23"/>
  <c r="T130" i="23"/>
  <c r="I130" i="23"/>
  <c r="X130" i="23"/>
  <c r="F130" i="23"/>
  <c r="D130" i="23"/>
  <c r="B131" i="23"/>
  <c r="AK131" i="23" l="1"/>
  <c r="AP131" i="23"/>
  <c r="AH131" i="23"/>
  <c r="BN131" i="23"/>
  <c r="BA131" i="23"/>
  <c r="BI131" i="23"/>
  <c r="AX131" i="23"/>
  <c r="BO131" i="23"/>
  <c r="BM131" i="23"/>
  <c r="BF131" i="23"/>
  <c r="AS131" i="23"/>
  <c r="AQ131" i="23"/>
  <c r="AJ131" i="23"/>
  <c r="AW131" i="23"/>
  <c r="AG131" i="23"/>
  <c r="AR131" i="23"/>
  <c r="AZ131" i="23"/>
  <c r="AB131" i="23"/>
  <c r="BG131" i="23"/>
  <c r="AY131" i="23"/>
  <c r="AI131" i="23"/>
  <c r="AL131" i="23"/>
  <c r="AT131" i="23"/>
  <c r="BH131" i="23"/>
  <c r="V131" i="23"/>
  <c r="BB131" i="23"/>
  <c r="AE131" i="23"/>
  <c r="BK131" i="23"/>
  <c r="AO131" i="23"/>
  <c r="AU131" i="23"/>
  <c r="BJ131" i="23"/>
  <c r="BL131" i="23"/>
  <c r="W131" i="23"/>
  <c r="AF131" i="23"/>
  <c r="BE131" i="23"/>
  <c r="AV131" i="23"/>
  <c r="Z131" i="23"/>
  <c r="J131" i="23"/>
  <c r="M131" i="23"/>
  <c r="AN131" i="23"/>
  <c r="AM131" i="23"/>
  <c r="AC131" i="23"/>
  <c r="AD131" i="23"/>
  <c r="U131" i="23"/>
  <c r="BD131" i="23"/>
  <c r="Y131" i="23"/>
  <c r="X131" i="23"/>
  <c r="P131" i="23"/>
  <c r="S131" i="23"/>
  <c r="T131" i="23"/>
  <c r="N131" i="23"/>
  <c r="O131" i="23"/>
  <c r="L131" i="23"/>
  <c r="E131" i="23"/>
  <c r="BC131" i="23"/>
  <c r="I131" i="23"/>
  <c r="AA131" i="23"/>
  <c r="H131" i="23"/>
  <c r="K131" i="23"/>
  <c r="Q131" i="23"/>
  <c r="G131" i="23"/>
  <c r="R131" i="23"/>
  <c r="F131" i="23"/>
  <c r="D131" i="23"/>
  <c r="B132" i="23"/>
  <c r="AX132" i="23" l="1"/>
  <c r="BM132" i="23"/>
  <c r="BI132" i="23"/>
  <c r="BH132" i="23"/>
  <c r="AW132" i="23"/>
  <c r="BN132" i="23"/>
  <c r="AQ132" i="23"/>
  <c r="BO132" i="23"/>
  <c r="AI132" i="23"/>
  <c r="AZ132" i="23"/>
  <c r="AP132" i="23"/>
  <c r="AG132" i="23"/>
  <c r="AR132" i="23"/>
  <c r="AK132" i="23"/>
  <c r="BF132" i="23"/>
  <c r="AH132" i="23"/>
  <c r="V132" i="23"/>
  <c r="BB132" i="23"/>
  <c r="BG132" i="23"/>
  <c r="AB132" i="23"/>
  <c r="AU132" i="23"/>
  <c r="AT132" i="23"/>
  <c r="AS132" i="23"/>
  <c r="AJ132" i="23"/>
  <c r="BJ132" i="23"/>
  <c r="U132" i="23"/>
  <c r="AE132" i="23"/>
  <c r="AD132" i="23"/>
  <c r="AY132" i="23"/>
  <c r="BA132" i="23"/>
  <c r="O132" i="23"/>
  <c r="Z132" i="23"/>
  <c r="BC132" i="23"/>
  <c r="AV132" i="23"/>
  <c r="AL132" i="23"/>
  <c r="AO132" i="23"/>
  <c r="AM132" i="23"/>
  <c r="BD132" i="23"/>
  <c r="BK132" i="23"/>
  <c r="F132" i="23"/>
  <c r="Y132" i="23"/>
  <c r="AN132" i="23"/>
  <c r="BL132" i="23"/>
  <c r="M132" i="23"/>
  <c r="E132" i="23"/>
  <c r="T132" i="23"/>
  <c r="L132" i="23"/>
  <c r="X132" i="23"/>
  <c r="Q132" i="23"/>
  <c r="AF132" i="23"/>
  <c r="I132" i="23"/>
  <c r="W132" i="23"/>
  <c r="R132" i="23"/>
  <c r="P132" i="23"/>
  <c r="N132" i="23"/>
  <c r="H132" i="23"/>
  <c r="AA132" i="23"/>
  <c r="AC132" i="23"/>
  <c r="G132" i="23"/>
  <c r="S132" i="23"/>
  <c r="BE132" i="23"/>
  <c r="K132" i="23"/>
  <c r="J132" i="23"/>
  <c r="D132" i="23"/>
  <c r="B133" i="23"/>
  <c r="AP133" i="23" l="1"/>
  <c r="AW133" i="23"/>
  <c r="AI133" i="23"/>
  <c r="AS133" i="23"/>
  <c r="AB133" i="23"/>
  <c r="AO133" i="23"/>
  <c r="BN133" i="23"/>
  <c r="BM133" i="23"/>
  <c r="BA133" i="23"/>
  <c r="AR133" i="23"/>
  <c r="AH133" i="23"/>
  <c r="BF133" i="23"/>
  <c r="AG133" i="23"/>
  <c r="AX133" i="23"/>
  <c r="BO133" i="23"/>
  <c r="AZ133" i="23"/>
  <c r="AQ133" i="23"/>
  <c r="AM133" i="23"/>
  <c r="BB133" i="23"/>
  <c r="AD133" i="23"/>
  <c r="AK133" i="23"/>
  <c r="AU133" i="23"/>
  <c r="AN133" i="23"/>
  <c r="AF133" i="23"/>
  <c r="BJ133" i="23"/>
  <c r="V133" i="23"/>
  <c r="AC133" i="23"/>
  <c r="BG133" i="23"/>
  <c r="BE133" i="23"/>
  <c r="AY133" i="23"/>
  <c r="BI133" i="23"/>
  <c r="BH133" i="23"/>
  <c r="AL133" i="23"/>
  <c r="BK133" i="23"/>
  <c r="BL133" i="23"/>
  <c r="AA133" i="23"/>
  <c r="AJ133" i="23"/>
  <c r="U133" i="23"/>
  <c r="AV133" i="23"/>
  <c r="BC133" i="23"/>
  <c r="AE133" i="23"/>
  <c r="AT133" i="23"/>
  <c r="N133" i="23"/>
  <c r="O133" i="23"/>
  <c r="BD133" i="23"/>
  <c r="P133" i="23"/>
  <c r="X133" i="23"/>
  <c r="Q133" i="23"/>
  <c r="T133" i="23"/>
  <c r="R133" i="23"/>
  <c r="E133" i="23"/>
  <c r="J133" i="23"/>
  <c r="H133" i="23"/>
  <c r="Z133" i="23"/>
  <c r="F133" i="23"/>
  <c r="W133" i="23"/>
  <c r="K133" i="23"/>
  <c r="S133" i="23"/>
  <c r="I133" i="23"/>
  <c r="G133" i="23"/>
  <c r="Y133" i="23"/>
  <c r="M133" i="23"/>
  <c r="L133" i="23"/>
  <c r="D133" i="23"/>
  <c r="B134" i="23"/>
  <c r="AW134" i="23" l="1"/>
  <c r="AX134" i="23"/>
  <c r="BN134" i="23"/>
  <c r="V134" i="23"/>
  <c r="BF134" i="23"/>
  <c r="BG134" i="23"/>
  <c r="AI134" i="23"/>
  <c r="BA134" i="23"/>
  <c r="AR134" i="23"/>
  <c r="AK134" i="23"/>
  <c r="AH134" i="23"/>
  <c r="AG134" i="23"/>
  <c r="BO134" i="23"/>
  <c r="BM134" i="23"/>
  <c r="AJ134" i="23"/>
  <c r="AO134" i="23"/>
  <c r="AZ134" i="23"/>
  <c r="AF134" i="23"/>
  <c r="BB134" i="23"/>
  <c r="BC134" i="23"/>
  <c r="AS134" i="23"/>
  <c r="BH134" i="23"/>
  <c r="BE134" i="23"/>
  <c r="AU134" i="23"/>
  <c r="BI134" i="23"/>
  <c r="BJ134" i="23"/>
  <c r="AT134" i="23"/>
  <c r="AQ134" i="23"/>
  <c r="AC134" i="23"/>
  <c r="AM134" i="23"/>
  <c r="AY134" i="23"/>
  <c r="AB134" i="23"/>
  <c r="AP134" i="23"/>
  <c r="AL134" i="23"/>
  <c r="AD134" i="23"/>
  <c r="U134" i="23"/>
  <c r="AV134" i="23"/>
  <c r="AN134" i="23"/>
  <c r="R134" i="23"/>
  <c r="G134" i="23"/>
  <c r="P134" i="23"/>
  <c r="Z134" i="23"/>
  <c r="AE134" i="23"/>
  <c r="BL134" i="23"/>
  <c r="BK134" i="23"/>
  <c r="E134" i="23"/>
  <c r="Y134" i="23"/>
  <c r="BD134" i="23"/>
  <c r="N134" i="23"/>
  <c r="Q134" i="23"/>
  <c r="T134" i="23"/>
  <c r="O134" i="23"/>
  <c r="K134" i="23"/>
  <c r="W134" i="23"/>
  <c r="AA134" i="23"/>
  <c r="J134" i="23"/>
  <c r="S134" i="23"/>
  <c r="I134" i="23"/>
  <c r="L134" i="23"/>
  <c r="X134" i="23"/>
  <c r="M134" i="23"/>
  <c r="H134" i="23"/>
  <c r="F134" i="23"/>
  <c r="D134" i="23"/>
  <c r="B135" i="23"/>
  <c r="BM135" i="23" l="1"/>
  <c r="AP135" i="23"/>
  <c r="AI135" i="23"/>
  <c r="BO135" i="23"/>
  <c r="AR135" i="23"/>
  <c r="BA135" i="23"/>
  <c r="AX135" i="23"/>
  <c r="BH135" i="23"/>
  <c r="V135" i="23"/>
  <c r="AW135" i="23"/>
  <c r="AJ135" i="23"/>
  <c r="BF135" i="23"/>
  <c r="AS135" i="23"/>
  <c r="AH135" i="23"/>
  <c r="AQ135" i="23"/>
  <c r="AF135" i="23"/>
  <c r="BJ135" i="23"/>
  <c r="AK135" i="23"/>
  <c r="AZ135" i="23"/>
  <c r="AG135" i="23"/>
  <c r="AB135" i="23"/>
  <c r="BE135" i="23"/>
  <c r="AY135" i="23"/>
  <c r="BG135" i="23"/>
  <c r="AC135" i="23"/>
  <c r="BN135" i="23"/>
  <c r="AM135" i="23"/>
  <c r="BB135" i="23"/>
  <c r="U135" i="23"/>
  <c r="BC135" i="23"/>
  <c r="H135" i="23"/>
  <c r="R135" i="23"/>
  <c r="BI135" i="23"/>
  <c r="AO135" i="23"/>
  <c r="AT135" i="23"/>
  <c r="AL135" i="23"/>
  <c r="E135" i="23"/>
  <c r="AE135" i="23"/>
  <c r="BL135" i="23"/>
  <c r="AV135" i="23"/>
  <c r="Z135" i="23"/>
  <c r="K135" i="23"/>
  <c r="F135" i="23"/>
  <c r="G135" i="23"/>
  <c r="O135" i="23"/>
  <c r="AN135" i="23"/>
  <c r="N135" i="23"/>
  <c r="Y135" i="23"/>
  <c r="M135" i="23"/>
  <c r="X135" i="23"/>
  <c r="BD135" i="23"/>
  <c r="BK135" i="23"/>
  <c r="Q135" i="23"/>
  <c r="P135" i="23"/>
  <c r="AU135" i="23"/>
  <c r="L135" i="23"/>
  <c r="T135" i="23"/>
  <c r="S135" i="23"/>
  <c r="J135" i="23"/>
  <c r="I135" i="23"/>
  <c r="W135" i="23"/>
  <c r="AD135" i="23"/>
  <c r="AA135" i="23"/>
  <c r="D135" i="23"/>
  <c r="B136" i="23"/>
  <c r="AW136" i="23" l="1"/>
  <c r="AQ136" i="23"/>
  <c r="BH136" i="23"/>
  <c r="BG136" i="23"/>
  <c r="BM136" i="23"/>
  <c r="AB136" i="23"/>
  <c r="AJ136" i="23"/>
  <c r="AI136" i="23"/>
  <c r="AS136" i="23"/>
  <c r="BO136" i="23"/>
  <c r="BF136" i="23"/>
  <c r="AG136" i="23"/>
  <c r="AR136" i="23"/>
  <c r="AX136" i="23"/>
  <c r="BI136" i="23"/>
  <c r="V136" i="23"/>
  <c r="AO136" i="23"/>
  <c r="AK136" i="23"/>
  <c r="BK136" i="23"/>
  <c r="AF136" i="23"/>
  <c r="AL136" i="23"/>
  <c r="AP136" i="23"/>
  <c r="AH136" i="23"/>
  <c r="BE136" i="23"/>
  <c r="AD136" i="23"/>
  <c r="U136" i="23"/>
  <c r="AU136" i="23"/>
  <c r="BJ136" i="23"/>
  <c r="BA136" i="23"/>
  <c r="AZ136" i="23"/>
  <c r="AN136" i="23"/>
  <c r="AM136" i="23"/>
  <c r="BN136" i="23"/>
  <c r="BD136" i="23"/>
  <c r="BC136" i="23"/>
  <c r="W136" i="23"/>
  <c r="AT136" i="23"/>
  <c r="M136" i="23"/>
  <c r="AV136" i="23"/>
  <c r="X136" i="23"/>
  <c r="BL136" i="23"/>
  <c r="AY136" i="23"/>
  <c r="H136" i="23"/>
  <c r="P136" i="23"/>
  <c r="O136" i="23"/>
  <c r="J136" i="23"/>
  <c r="L136" i="23"/>
  <c r="I136" i="23"/>
  <c r="BB136" i="23"/>
  <c r="Y136" i="23"/>
  <c r="AE136" i="23"/>
  <c r="F136" i="23"/>
  <c r="AA136" i="23"/>
  <c r="E136" i="23"/>
  <c r="G136" i="23"/>
  <c r="N136" i="23"/>
  <c r="R136" i="23"/>
  <c r="Z136" i="23"/>
  <c r="T136" i="23"/>
  <c r="S136" i="23"/>
  <c r="K136" i="23"/>
  <c r="Q136" i="23"/>
  <c r="AC136" i="23"/>
  <c r="D136" i="23"/>
  <c r="B137" i="23"/>
  <c r="AX137" i="23" l="1"/>
  <c r="BN137" i="23"/>
  <c r="AB137" i="23"/>
  <c r="BA137" i="23"/>
  <c r="AI137" i="23"/>
  <c r="AW137" i="23"/>
  <c r="AP137" i="23"/>
  <c r="AZ137" i="23"/>
  <c r="BI137" i="23"/>
  <c r="BH137" i="23"/>
  <c r="AJ137" i="23"/>
  <c r="BM137" i="23"/>
  <c r="BF137" i="23"/>
  <c r="AQ137" i="23"/>
  <c r="BO137" i="23"/>
  <c r="AO137" i="23"/>
  <c r="AE137" i="23"/>
  <c r="AD137" i="23"/>
  <c r="BB137" i="23"/>
  <c r="BG137" i="23"/>
  <c r="AS137" i="23"/>
  <c r="AN137" i="23"/>
  <c r="AM137" i="23"/>
  <c r="BC137" i="23"/>
  <c r="U137" i="23"/>
  <c r="BJ137" i="23"/>
  <c r="AR137" i="23"/>
  <c r="AG137" i="23"/>
  <c r="V137" i="23"/>
  <c r="AK137" i="23"/>
  <c r="AH137" i="23"/>
  <c r="BK137" i="23"/>
  <c r="AT137" i="23"/>
  <c r="AL137" i="23"/>
  <c r="BD137" i="23"/>
  <c r="AF137" i="23"/>
  <c r="AC137" i="23"/>
  <c r="X137" i="23"/>
  <c r="AU137" i="23"/>
  <c r="Q137" i="23"/>
  <c r="R137" i="23"/>
  <c r="AV137" i="23"/>
  <c r="AY137" i="23"/>
  <c r="W137" i="23"/>
  <c r="BL137" i="23"/>
  <c r="F137" i="23"/>
  <c r="H137" i="23"/>
  <c r="Y137" i="23"/>
  <c r="L137" i="23"/>
  <c r="BE137" i="23"/>
  <c r="P137" i="23"/>
  <c r="G137" i="23"/>
  <c r="O137" i="23"/>
  <c r="S137" i="23"/>
  <c r="M137" i="23"/>
  <c r="AA137" i="23"/>
  <c r="Z137" i="23"/>
  <c r="E137" i="23"/>
  <c r="N137" i="23"/>
  <c r="T137" i="23"/>
  <c r="J137" i="23"/>
  <c r="I137" i="23"/>
  <c r="K137" i="23"/>
  <c r="D137" i="23"/>
  <c r="B138" i="23"/>
  <c r="BH138" i="23" l="1"/>
  <c r="BM138" i="23"/>
  <c r="AJ138" i="23"/>
  <c r="AX138" i="23"/>
  <c r="AP138" i="23"/>
  <c r="BI138" i="23"/>
  <c r="AH138" i="23"/>
  <c r="AW138" i="23"/>
  <c r="AB138" i="23"/>
  <c r="AG138" i="23"/>
  <c r="V138" i="23"/>
  <c r="BO138" i="23"/>
  <c r="BG138" i="23"/>
  <c r="BN138" i="23"/>
  <c r="AQ138" i="23"/>
  <c r="AR138" i="23"/>
  <c r="BC138" i="23"/>
  <c r="AD138" i="23"/>
  <c r="AO138" i="23"/>
  <c r="AK138" i="23"/>
  <c r="AN138" i="23"/>
  <c r="AZ138" i="23"/>
  <c r="AT138" i="23"/>
  <c r="U138" i="23"/>
  <c r="BE138" i="23"/>
  <c r="AC138" i="23"/>
  <c r="BA138" i="23"/>
  <c r="AE138" i="23"/>
  <c r="BK138" i="23"/>
  <c r="BF138" i="23"/>
  <c r="AS138" i="23"/>
  <c r="AL138" i="23"/>
  <c r="AA138" i="23"/>
  <c r="BJ138" i="23"/>
  <c r="AV138" i="23"/>
  <c r="AI138" i="23"/>
  <c r="AF138" i="23"/>
  <c r="AM138" i="23"/>
  <c r="BD138" i="23"/>
  <c r="AY138" i="23"/>
  <c r="AU138" i="23"/>
  <c r="BL138" i="23"/>
  <c r="BB138" i="23"/>
  <c r="G138" i="23"/>
  <c r="R138" i="23"/>
  <c r="L138" i="23"/>
  <c r="W138" i="23"/>
  <c r="Y138" i="23"/>
  <c r="Q138" i="23"/>
  <c r="P138" i="23"/>
  <c r="N138" i="23"/>
  <c r="Z138" i="23"/>
  <c r="J138" i="23"/>
  <c r="H138" i="23"/>
  <c r="X138" i="23"/>
  <c r="E138" i="23"/>
  <c r="F138" i="23"/>
  <c r="T138" i="23"/>
  <c r="S138" i="23"/>
  <c r="K138" i="23"/>
  <c r="I138" i="23"/>
  <c r="M138" i="23"/>
  <c r="O138" i="23"/>
  <c r="D138" i="23"/>
  <c r="B139" i="23"/>
  <c r="AW139" i="23" l="1"/>
  <c r="AG139" i="23"/>
  <c r="AR139" i="23"/>
  <c r="AZ139" i="23"/>
  <c r="AB139" i="23"/>
  <c r="AK139" i="23"/>
  <c r="BA139" i="23"/>
  <c r="BH139" i="23"/>
  <c r="BG139" i="23"/>
  <c r="BN139" i="23"/>
  <c r="BI139" i="23"/>
  <c r="AX139" i="23"/>
  <c r="BO139" i="23"/>
  <c r="BM139" i="23"/>
  <c r="BF139" i="23"/>
  <c r="AS139" i="23"/>
  <c r="AQ139" i="23"/>
  <c r="AJ139" i="23"/>
  <c r="BC139" i="23"/>
  <c r="AD139" i="23"/>
  <c r="U139" i="23"/>
  <c r="AY139" i="23"/>
  <c r="AN139" i="23"/>
  <c r="AH139" i="23"/>
  <c r="AI139" i="23"/>
  <c r="AL139" i="23"/>
  <c r="AT139" i="23"/>
  <c r="V139" i="23"/>
  <c r="BB139" i="23"/>
  <c r="AE139" i="23"/>
  <c r="BK139" i="23"/>
  <c r="AP139" i="23"/>
  <c r="AO139" i="23"/>
  <c r="AU139" i="23"/>
  <c r="BJ139" i="23"/>
  <c r="AF139" i="23"/>
  <c r="BE139" i="23"/>
  <c r="AV139" i="23"/>
  <c r="Z139" i="23"/>
  <c r="J139" i="23"/>
  <c r="AM139" i="23"/>
  <c r="AC139" i="23"/>
  <c r="Y139" i="23"/>
  <c r="AA139" i="23"/>
  <c r="Q139" i="23"/>
  <c r="BD139" i="23"/>
  <c r="M139" i="23"/>
  <c r="G139" i="23"/>
  <c r="I139" i="23"/>
  <c r="T139" i="23"/>
  <c r="O139" i="23"/>
  <c r="X139" i="23"/>
  <c r="P139" i="23"/>
  <c r="W139" i="23"/>
  <c r="N139" i="23"/>
  <c r="E139" i="23"/>
  <c r="K139" i="23"/>
  <c r="BL139" i="23"/>
  <c r="S139" i="23"/>
  <c r="F139" i="23"/>
  <c r="H139" i="23"/>
  <c r="L139" i="23"/>
  <c r="R139" i="23"/>
  <c r="D139" i="23"/>
  <c r="B140" i="23"/>
  <c r="BF140" i="23" l="1"/>
  <c r="AH140" i="23"/>
  <c r="AX140" i="23"/>
  <c r="BM140" i="23"/>
  <c r="BI140" i="23"/>
  <c r="BH140" i="23"/>
  <c r="AW140" i="23"/>
  <c r="AS140" i="23"/>
  <c r="AB140" i="23"/>
  <c r="AP140" i="23"/>
  <c r="AG140" i="23"/>
  <c r="BN140" i="23"/>
  <c r="AR140" i="23"/>
  <c r="AK140" i="23"/>
  <c r="AQ140" i="23"/>
  <c r="AC140" i="23"/>
  <c r="AL140" i="23"/>
  <c r="BC140" i="23"/>
  <c r="V140" i="23"/>
  <c r="BB140" i="23"/>
  <c r="AI140" i="23"/>
  <c r="AZ140" i="23"/>
  <c r="BG140" i="23"/>
  <c r="BA140" i="23"/>
  <c r="AU140" i="23"/>
  <c r="AT140" i="23"/>
  <c r="AJ140" i="23"/>
  <c r="AO140" i="23"/>
  <c r="BJ140" i="23"/>
  <c r="U140" i="23"/>
  <c r="AE140" i="23"/>
  <c r="AY140" i="23"/>
  <c r="BO140" i="23"/>
  <c r="BK140" i="23"/>
  <c r="X140" i="23"/>
  <c r="AM140" i="23"/>
  <c r="AV140" i="23"/>
  <c r="BE140" i="23"/>
  <c r="AF140" i="23"/>
  <c r="BD140" i="23"/>
  <c r="F140" i="23"/>
  <c r="AD140" i="23"/>
  <c r="AA140" i="23"/>
  <c r="BL140" i="23"/>
  <c r="Y140" i="23"/>
  <c r="M140" i="23"/>
  <c r="E140" i="23"/>
  <c r="Z140" i="23"/>
  <c r="Q140" i="23"/>
  <c r="N140" i="23"/>
  <c r="H140" i="23"/>
  <c r="K140" i="23"/>
  <c r="AN140" i="23"/>
  <c r="R140" i="23"/>
  <c r="P140" i="23"/>
  <c r="I140" i="23"/>
  <c r="L140" i="23"/>
  <c r="O140" i="23"/>
  <c r="W140" i="23"/>
  <c r="J140" i="23"/>
  <c r="G140" i="23"/>
  <c r="S140" i="23"/>
  <c r="T140" i="23"/>
  <c r="D140" i="23"/>
  <c r="B141" i="23"/>
  <c r="BA141" i="23" l="1"/>
  <c r="AW141" i="23"/>
  <c r="AP141" i="23"/>
  <c r="AI141" i="23"/>
  <c r="AS141" i="23"/>
  <c r="AB141" i="23"/>
  <c r="AO141" i="23"/>
  <c r="AK141" i="23"/>
  <c r="BF141" i="23"/>
  <c r="AG141" i="23"/>
  <c r="AX141" i="23"/>
  <c r="BO141" i="23"/>
  <c r="AZ141" i="23"/>
  <c r="AQ141" i="23"/>
  <c r="AJ141" i="23"/>
  <c r="AL141" i="23"/>
  <c r="AT141" i="23"/>
  <c r="BM141" i="23"/>
  <c r="AR141" i="23"/>
  <c r="AH141" i="23"/>
  <c r="AM141" i="23"/>
  <c r="BB141" i="23"/>
  <c r="AU141" i="23"/>
  <c r="U141" i="23"/>
  <c r="AF141" i="23"/>
  <c r="BJ141" i="23"/>
  <c r="V141" i="23"/>
  <c r="AC141" i="23"/>
  <c r="BN141" i="23"/>
  <c r="BG141" i="23"/>
  <c r="BE141" i="23"/>
  <c r="AY141" i="23"/>
  <c r="AD141" i="23"/>
  <c r="BK141" i="23"/>
  <c r="AE141" i="23"/>
  <c r="BD141" i="23"/>
  <c r="F141" i="23"/>
  <c r="BI141" i="23"/>
  <c r="BH141" i="23"/>
  <c r="AV141" i="23"/>
  <c r="AN141" i="23"/>
  <c r="BC141" i="23"/>
  <c r="P141" i="23"/>
  <c r="J141" i="23"/>
  <c r="M141" i="23"/>
  <c r="Y141" i="23"/>
  <c r="X141" i="23"/>
  <c r="Q141" i="23"/>
  <c r="R141" i="23"/>
  <c r="K141" i="23"/>
  <c r="L141" i="23"/>
  <c r="BL141" i="23"/>
  <c r="W141" i="23"/>
  <c r="S141" i="23"/>
  <c r="N141" i="23"/>
  <c r="E141" i="23"/>
  <c r="I141" i="23"/>
  <c r="T141" i="23"/>
  <c r="O141" i="23"/>
  <c r="AA141" i="23"/>
  <c r="H141" i="23"/>
  <c r="G141" i="23"/>
  <c r="Z141" i="23"/>
  <c r="D141" i="23"/>
  <c r="B142" i="23"/>
  <c r="AG142" i="23" l="1"/>
  <c r="BO142" i="23"/>
  <c r="BM142" i="23"/>
  <c r="AJ142" i="23"/>
  <c r="AO142" i="23"/>
  <c r="BA142" i="23"/>
  <c r="AW142" i="23"/>
  <c r="AX142" i="23"/>
  <c r="AP142" i="23"/>
  <c r="AS142" i="23"/>
  <c r="AZ142" i="23"/>
  <c r="BN142" i="23"/>
  <c r="V142" i="23"/>
  <c r="BF142" i="23"/>
  <c r="BG142" i="23"/>
  <c r="AI142" i="23"/>
  <c r="AR142" i="23"/>
  <c r="AK142" i="23"/>
  <c r="AH142" i="23"/>
  <c r="AL142" i="23"/>
  <c r="AF142" i="23"/>
  <c r="BB142" i="23"/>
  <c r="BH142" i="23"/>
  <c r="BE142" i="23"/>
  <c r="AU142" i="23"/>
  <c r="BI142" i="23"/>
  <c r="BJ142" i="23"/>
  <c r="AT142" i="23"/>
  <c r="AQ142" i="23"/>
  <c r="AC142" i="23"/>
  <c r="AM142" i="23"/>
  <c r="AY142" i="23"/>
  <c r="AD142" i="23"/>
  <c r="AV142" i="23"/>
  <c r="O142" i="23"/>
  <c r="R142" i="23"/>
  <c r="G142" i="23"/>
  <c r="AE142" i="23"/>
  <c r="U142" i="23"/>
  <c r="BL142" i="23"/>
  <c r="AB142" i="23"/>
  <c r="BC142" i="23"/>
  <c r="BK142" i="23"/>
  <c r="AN142" i="23"/>
  <c r="F142" i="23"/>
  <c r="X142" i="23"/>
  <c r="S142" i="23"/>
  <c r="H142" i="23"/>
  <c r="N142" i="23"/>
  <c r="Q142" i="23"/>
  <c r="J142" i="23"/>
  <c r="E142" i="23"/>
  <c r="L142" i="23"/>
  <c r="BD142" i="23"/>
  <c r="Z142" i="23"/>
  <c r="I142" i="23"/>
  <c r="P142" i="23"/>
  <c r="T142" i="23"/>
  <c r="K142" i="23"/>
  <c r="Y142" i="23"/>
  <c r="AA142" i="23"/>
  <c r="W142" i="23"/>
  <c r="M142" i="23"/>
  <c r="D142" i="23"/>
  <c r="B143" i="23"/>
  <c r="BF143" i="23" l="1"/>
  <c r="AS143" i="23"/>
  <c r="BM143" i="23"/>
  <c r="AP143" i="23"/>
  <c r="AI143" i="23"/>
  <c r="AG143" i="23"/>
  <c r="BG143" i="23"/>
  <c r="AH143" i="23"/>
  <c r="AW143" i="23"/>
  <c r="AJ143" i="23"/>
  <c r="BN143" i="23"/>
  <c r="BI143" i="23"/>
  <c r="AR143" i="23"/>
  <c r="AQ143" i="23"/>
  <c r="AF143" i="23"/>
  <c r="AX143" i="23"/>
  <c r="AK143" i="23"/>
  <c r="AZ143" i="23"/>
  <c r="BH143" i="23"/>
  <c r="AB143" i="23"/>
  <c r="BE143" i="23"/>
  <c r="AY143" i="23"/>
  <c r="V143" i="23"/>
  <c r="BO143" i="23"/>
  <c r="AO143" i="23"/>
  <c r="AC143" i="23"/>
  <c r="AM143" i="23"/>
  <c r="BA143" i="23"/>
  <c r="U143" i="23"/>
  <c r="BD143" i="23"/>
  <c r="N143" i="23"/>
  <c r="BC143" i="23"/>
  <c r="BK143" i="23"/>
  <c r="G143" i="23"/>
  <c r="O143" i="23"/>
  <c r="BJ143" i="23"/>
  <c r="AN143" i="23"/>
  <c r="AT143" i="23"/>
  <c r="AD143" i="23"/>
  <c r="AE143" i="23"/>
  <c r="BL143" i="23"/>
  <c r="AU143" i="23"/>
  <c r="AL143" i="23"/>
  <c r="R143" i="23"/>
  <c r="P143" i="23"/>
  <c r="W143" i="23"/>
  <c r="S143" i="23"/>
  <c r="AV143" i="23"/>
  <c r="Z143" i="23"/>
  <c r="M143" i="23"/>
  <c r="K143" i="23"/>
  <c r="BB143" i="23"/>
  <c r="E143" i="23"/>
  <c r="F143" i="23"/>
  <c r="Y143" i="23"/>
  <c r="AA143" i="23"/>
  <c r="L143" i="23"/>
  <c r="I143" i="23"/>
  <c r="X143" i="23"/>
  <c r="Q143" i="23"/>
  <c r="H143" i="23"/>
  <c r="T143" i="23"/>
  <c r="J143" i="23"/>
  <c r="D143" i="23"/>
  <c r="B144" i="23"/>
  <c r="AX144" i="23" l="1"/>
  <c r="BI144" i="23"/>
  <c r="V144" i="23"/>
  <c r="BF144" i="23"/>
  <c r="AO144" i="23"/>
  <c r="AK144" i="23"/>
  <c r="AW144" i="23"/>
  <c r="AQ144" i="23"/>
  <c r="BH144" i="23"/>
  <c r="BA144" i="23"/>
  <c r="BG144" i="23"/>
  <c r="BN144" i="23"/>
  <c r="AP144" i="23"/>
  <c r="AI144" i="23"/>
  <c r="AS144" i="23"/>
  <c r="BO144" i="23"/>
  <c r="AG144" i="23"/>
  <c r="AR144" i="23"/>
  <c r="BK144" i="23"/>
  <c r="AF144" i="23"/>
  <c r="AJ144" i="23"/>
  <c r="AH144" i="23"/>
  <c r="AC144" i="23"/>
  <c r="BB144" i="23"/>
  <c r="AB144" i="23"/>
  <c r="BE144" i="23"/>
  <c r="AD144" i="23"/>
  <c r="U144" i="23"/>
  <c r="AU144" i="23"/>
  <c r="AZ144" i="23"/>
  <c r="AN144" i="23"/>
  <c r="AM144" i="23"/>
  <c r="BM144" i="23"/>
  <c r="BC144" i="23"/>
  <c r="E144" i="23"/>
  <c r="N144" i="23"/>
  <c r="BJ144" i="23"/>
  <c r="BD144" i="23"/>
  <c r="AE144" i="23"/>
  <c r="F144" i="23"/>
  <c r="AL144" i="23"/>
  <c r="M144" i="23"/>
  <c r="AT144" i="23"/>
  <c r="BL144" i="23"/>
  <c r="Q144" i="23"/>
  <c r="X144" i="23"/>
  <c r="Z144" i="23"/>
  <c r="J144" i="23"/>
  <c r="L144" i="23"/>
  <c r="I144" i="23"/>
  <c r="P144" i="23"/>
  <c r="H144" i="23"/>
  <c r="Y144" i="23"/>
  <c r="K144" i="23"/>
  <c r="AY144" i="23"/>
  <c r="AV144" i="23"/>
  <c r="W144" i="23"/>
  <c r="G144" i="23"/>
  <c r="T144" i="23"/>
  <c r="S144" i="23"/>
  <c r="AA144" i="23"/>
  <c r="R144" i="23"/>
  <c r="O144" i="23"/>
  <c r="D144" i="23"/>
  <c r="B145" i="23"/>
  <c r="BO145" i="23" l="1"/>
  <c r="AB145" i="23"/>
  <c r="AS145" i="23"/>
  <c r="BN145" i="23"/>
  <c r="AZ145" i="23"/>
  <c r="BG145" i="23"/>
  <c r="AK145" i="23"/>
  <c r="AW145" i="23"/>
  <c r="AO145" i="23"/>
  <c r="BM145" i="23"/>
  <c r="BI145" i="23"/>
  <c r="BH145" i="23"/>
  <c r="AJ145" i="23"/>
  <c r="BF145" i="23"/>
  <c r="AG145" i="23"/>
  <c r="AQ145" i="23"/>
  <c r="BA145" i="23"/>
  <c r="AR145" i="23"/>
  <c r="AE145" i="23"/>
  <c r="AD145" i="23"/>
  <c r="AC145" i="23"/>
  <c r="AM145" i="23"/>
  <c r="BC145" i="23"/>
  <c r="U145" i="23"/>
  <c r="BE145" i="23"/>
  <c r="AP145" i="23"/>
  <c r="V145" i="23"/>
  <c r="AH145" i="23"/>
  <c r="BJ145" i="23"/>
  <c r="BK145" i="23"/>
  <c r="AX145" i="23"/>
  <c r="AT145" i="23"/>
  <c r="BB145" i="23"/>
  <c r="E145" i="23"/>
  <c r="AI145" i="23"/>
  <c r="AL145" i="23"/>
  <c r="BD145" i="23"/>
  <c r="AF145" i="23"/>
  <c r="AV145" i="23"/>
  <c r="AU145" i="23"/>
  <c r="Q145" i="23"/>
  <c r="W145" i="23"/>
  <c r="R145" i="23"/>
  <c r="J145" i="23"/>
  <c r="T145" i="23"/>
  <c r="AA145" i="23"/>
  <c r="F145" i="23"/>
  <c r="I145" i="23"/>
  <c r="Z145" i="23"/>
  <c r="P145" i="23"/>
  <c r="S145" i="23"/>
  <c r="AN145" i="23"/>
  <c r="AY145" i="23"/>
  <c r="M145" i="23"/>
  <c r="K145" i="23"/>
  <c r="G145" i="23"/>
  <c r="N145" i="23"/>
  <c r="BL145" i="23"/>
  <c r="H145" i="23"/>
  <c r="X145" i="23"/>
  <c r="Y145" i="23"/>
  <c r="O145" i="23"/>
  <c r="L145" i="23"/>
  <c r="D145" i="23"/>
  <c r="B146" i="23"/>
  <c r="BG146" i="23" l="1"/>
  <c r="AK146" i="23"/>
  <c r="AW146" i="23"/>
  <c r="AR146" i="23"/>
  <c r="AZ146" i="23"/>
  <c r="BH146" i="23"/>
  <c r="AP146" i="23"/>
  <c r="BF146" i="23"/>
  <c r="AG146" i="23"/>
  <c r="AQ146" i="23"/>
  <c r="AS146" i="23"/>
  <c r="BN146" i="23"/>
  <c r="AH146" i="23"/>
  <c r="AB146" i="23"/>
  <c r="AX146" i="23"/>
  <c r="V146" i="23"/>
  <c r="AJ146" i="23"/>
  <c r="AI146" i="23"/>
  <c r="BO146" i="23"/>
  <c r="BC146" i="23"/>
  <c r="AD146" i="23"/>
  <c r="AO146" i="23"/>
  <c r="AC146" i="23"/>
  <c r="AF146" i="23"/>
  <c r="BM146" i="23"/>
  <c r="AN146" i="23"/>
  <c r="BI146" i="23"/>
  <c r="AT146" i="23"/>
  <c r="U146" i="23"/>
  <c r="BA146" i="23"/>
  <c r="AE146" i="23"/>
  <c r="BJ146" i="23"/>
  <c r="AY146" i="23"/>
  <c r="X146" i="23"/>
  <c r="BL146" i="23"/>
  <c r="BB146" i="23"/>
  <c r="M146" i="23"/>
  <c r="G146" i="23"/>
  <c r="BK146" i="23"/>
  <c r="AU146" i="23"/>
  <c r="AM146" i="23"/>
  <c r="BE146" i="23"/>
  <c r="AV146" i="23"/>
  <c r="Z146" i="23"/>
  <c r="BD146" i="23"/>
  <c r="F146" i="23"/>
  <c r="T146" i="23"/>
  <c r="P146" i="23"/>
  <c r="S146" i="23"/>
  <c r="L146" i="23"/>
  <c r="I146" i="23"/>
  <c r="K146" i="23"/>
  <c r="AA146" i="23"/>
  <c r="Q146" i="23"/>
  <c r="N146" i="23"/>
  <c r="O146" i="23"/>
  <c r="J146" i="23"/>
  <c r="E146" i="23"/>
  <c r="Y146" i="23"/>
  <c r="R146" i="23"/>
  <c r="AL146" i="23"/>
  <c r="H146" i="23"/>
  <c r="W146" i="23"/>
  <c r="D146" i="23"/>
  <c r="B147" i="23"/>
  <c r="BN147" i="23" l="1"/>
  <c r="AB147" i="23"/>
  <c r="AG147" i="23"/>
  <c r="AX147" i="23"/>
  <c r="BM147" i="23"/>
  <c r="AH147" i="23"/>
  <c r="AZ147" i="23"/>
  <c r="BH147" i="23"/>
  <c r="BG147" i="23"/>
  <c r="AK147" i="23"/>
  <c r="AP147" i="23"/>
  <c r="BI147" i="23"/>
  <c r="BO147" i="23"/>
  <c r="BF147" i="23"/>
  <c r="AR147" i="23"/>
  <c r="AQ147" i="23"/>
  <c r="AJ147" i="23"/>
  <c r="BA147" i="23"/>
  <c r="BC147" i="23"/>
  <c r="AD147" i="23"/>
  <c r="AY147" i="23"/>
  <c r="BJ147" i="23"/>
  <c r="AI147" i="23"/>
  <c r="AL147" i="23"/>
  <c r="AT147" i="23"/>
  <c r="AS147" i="23"/>
  <c r="V147" i="23"/>
  <c r="BB147" i="23"/>
  <c r="AE147" i="23"/>
  <c r="AW147" i="23"/>
  <c r="AO147" i="23"/>
  <c r="BD147" i="23"/>
  <c r="BL147" i="23"/>
  <c r="X147" i="23"/>
  <c r="AU147" i="23"/>
  <c r="BK147" i="23"/>
  <c r="Z147" i="23"/>
  <c r="W147" i="23"/>
  <c r="BE147" i="23"/>
  <c r="AF147" i="23"/>
  <c r="AV147" i="23"/>
  <c r="AC147" i="23"/>
  <c r="F147" i="23"/>
  <c r="G147" i="23"/>
  <c r="S147" i="23"/>
  <c r="R147" i="23"/>
  <c r="U147" i="23"/>
  <c r="AN147" i="23"/>
  <c r="J147" i="23"/>
  <c r="I147" i="23"/>
  <c r="M147" i="23"/>
  <c r="L147" i="23"/>
  <c r="E147" i="23"/>
  <c r="AA147" i="23"/>
  <c r="Y147" i="23"/>
  <c r="T147" i="23"/>
  <c r="Q147" i="23"/>
  <c r="AM147" i="23"/>
  <c r="K147" i="23"/>
  <c r="O147" i="23"/>
  <c r="H147" i="23"/>
  <c r="P147" i="23"/>
  <c r="N147" i="23"/>
  <c r="D147" i="23"/>
  <c r="B148" i="23"/>
  <c r="AZ148" i="23" l="1"/>
  <c r="BF148" i="23"/>
  <c r="BA148" i="23"/>
  <c r="AH148" i="23"/>
  <c r="AW148" i="23"/>
  <c r="AP148" i="23"/>
  <c r="BN148" i="23"/>
  <c r="AG148" i="23"/>
  <c r="BO148" i="23"/>
  <c r="AI148" i="23"/>
  <c r="AR148" i="23"/>
  <c r="AB148" i="23"/>
  <c r="BM148" i="23"/>
  <c r="AX148" i="23"/>
  <c r="BI148" i="23"/>
  <c r="AS148" i="23"/>
  <c r="AQ148" i="23"/>
  <c r="AL148" i="23"/>
  <c r="V148" i="23"/>
  <c r="BB148" i="23"/>
  <c r="BG148" i="23"/>
  <c r="AK148" i="23"/>
  <c r="AC148" i="23"/>
  <c r="AU148" i="23"/>
  <c r="AO148" i="23"/>
  <c r="AT148" i="23"/>
  <c r="AJ148" i="23"/>
  <c r="AN148" i="23"/>
  <c r="AM148" i="23"/>
  <c r="BE148" i="23"/>
  <c r="AE148" i="23"/>
  <c r="BC148" i="23"/>
  <c r="BK148" i="23"/>
  <c r="AF148" i="23"/>
  <c r="N148" i="23"/>
  <c r="O148" i="23"/>
  <c r="Q148" i="23"/>
  <c r="AY148" i="23"/>
  <c r="BJ148" i="23"/>
  <c r="AV148" i="23"/>
  <c r="R148" i="23"/>
  <c r="BH148" i="23"/>
  <c r="U148" i="23"/>
  <c r="G148" i="23"/>
  <c r="S148" i="23"/>
  <c r="L148" i="23"/>
  <c r="BL148" i="23"/>
  <c r="P148" i="23"/>
  <c r="M148" i="23"/>
  <c r="BD148" i="23"/>
  <c r="E148" i="23"/>
  <c r="Y148" i="23"/>
  <c r="Z148" i="23"/>
  <c r="AD148" i="23"/>
  <c r="X148" i="23"/>
  <c r="F148" i="23"/>
  <c r="H148" i="23"/>
  <c r="T148" i="23"/>
  <c r="K148" i="23"/>
  <c r="I148" i="23"/>
  <c r="J148" i="23"/>
  <c r="AA148" i="23"/>
  <c r="W148" i="23"/>
  <c r="D148" i="23"/>
  <c r="B149" i="23"/>
  <c r="AG149" i="23" l="1"/>
  <c r="AQ149" i="23"/>
  <c r="BM149" i="23"/>
  <c r="AW149" i="23"/>
  <c r="AX149" i="23"/>
  <c r="AI149" i="23"/>
  <c r="AH149" i="23"/>
  <c r="AP149" i="23"/>
  <c r="AZ149" i="23"/>
  <c r="BN149" i="23"/>
  <c r="BF149" i="23"/>
  <c r="BO149" i="23"/>
  <c r="BA149" i="23"/>
  <c r="AR149" i="23"/>
  <c r="BI149" i="23"/>
  <c r="BH149" i="23"/>
  <c r="AJ149" i="23"/>
  <c r="AL149" i="23"/>
  <c r="AM149" i="23"/>
  <c r="BB149" i="23"/>
  <c r="AD149" i="23"/>
  <c r="AC149" i="23"/>
  <c r="AS149" i="23"/>
  <c r="BE149" i="23"/>
  <c r="AU149" i="23"/>
  <c r="U149" i="23"/>
  <c r="AO149" i="23"/>
  <c r="AF149" i="23"/>
  <c r="AB149" i="23"/>
  <c r="V149" i="23"/>
  <c r="AK149" i="23"/>
  <c r="AN149" i="23"/>
  <c r="N149" i="23"/>
  <c r="O149" i="23"/>
  <c r="AE149" i="23"/>
  <c r="Y149" i="23"/>
  <c r="R149" i="23"/>
  <c r="AA149" i="23"/>
  <c r="BJ149" i="23"/>
  <c r="AV149" i="23"/>
  <c r="BD149" i="23"/>
  <c r="F149" i="23"/>
  <c r="AY149" i="23"/>
  <c r="BC149" i="23"/>
  <c r="BG149" i="23"/>
  <c r="AT149" i="23"/>
  <c r="BL149" i="23"/>
  <c r="I149" i="23"/>
  <c r="J149" i="23"/>
  <c r="G149" i="23"/>
  <c r="L149" i="23"/>
  <c r="M149" i="23"/>
  <c r="T149" i="23"/>
  <c r="S149" i="23"/>
  <c r="H149" i="23"/>
  <c r="BK149" i="23"/>
  <c r="Z149" i="23"/>
  <c r="W149" i="23"/>
  <c r="X149" i="23"/>
  <c r="P149" i="23"/>
  <c r="E149" i="23"/>
  <c r="K149" i="23"/>
  <c r="Q149" i="23"/>
  <c r="D149" i="23"/>
  <c r="B150" i="23"/>
  <c r="AH150" i="23" l="1"/>
  <c r="BO150" i="23"/>
  <c r="AJ150" i="23"/>
  <c r="AO150" i="23"/>
  <c r="AP150" i="23"/>
  <c r="AX150" i="23"/>
  <c r="AS150" i="23"/>
  <c r="BA150" i="23"/>
  <c r="BM150" i="23"/>
  <c r="V150" i="23"/>
  <c r="BF150" i="23"/>
  <c r="AW150" i="23"/>
  <c r="BG150" i="23"/>
  <c r="AK150" i="23"/>
  <c r="AI150" i="23"/>
  <c r="BN150" i="23"/>
  <c r="AB150" i="23"/>
  <c r="AR150" i="23"/>
  <c r="AF150" i="23"/>
  <c r="BB150" i="23"/>
  <c r="BC150" i="23"/>
  <c r="AG150" i="23"/>
  <c r="AZ150" i="23"/>
  <c r="BH150" i="23"/>
  <c r="BE150" i="23"/>
  <c r="AU150" i="23"/>
  <c r="BI150" i="23"/>
  <c r="AQ150" i="23"/>
  <c r="BJ150" i="23"/>
  <c r="AV150" i="23"/>
  <c r="E150" i="23"/>
  <c r="Y150" i="23"/>
  <c r="AL150" i="23"/>
  <c r="AY150" i="23"/>
  <c r="AD150" i="23"/>
  <c r="H150" i="23"/>
  <c r="AT150" i="23"/>
  <c r="N150" i="23"/>
  <c r="O150" i="23"/>
  <c r="AM150" i="23"/>
  <c r="BD150" i="23"/>
  <c r="AE150" i="23"/>
  <c r="U150" i="23"/>
  <c r="AN150" i="23"/>
  <c r="AC150" i="23"/>
  <c r="F150" i="23"/>
  <c r="M150" i="23"/>
  <c r="T150" i="23"/>
  <c r="S150" i="23"/>
  <c r="Z150" i="23"/>
  <c r="BK150" i="23"/>
  <c r="X150" i="23"/>
  <c r="R150" i="23"/>
  <c r="G150" i="23"/>
  <c r="BL150" i="23"/>
  <c r="W150" i="23"/>
  <c r="P150" i="23"/>
  <c r="I150" i="23"/>
  <c r="K150" i="23"/>
  <c r="L150" i="23"/>
  <c r="AA150" i="23"/>
  <c r="Q150" i="23"/>
  <c r="J150" i="23"/>
  <c r="D150" i="23"/>
  <c r="B151" i="23"/>
  <c r="BO151" i="23" l="1"/>
  <c r="AR151" i="23"/>
  <c r="BF151" i="23"/>
  <c r="AX151" i="23"/>
  <c r="BM151" i="23"/>
  <c r="AW151" i="23"/>
  <c r="AS151" i="23"/>
  <c r="AI151" i="23"/>
  <c r="BH151" i="23"/>
  <c r="V151" i="23"/>
  <c r="BN151" i="23"/>
  <c r="AP151" i="23"/>
  <c r="BG151" i="23"/>
  <c r="AK151" i="23"/>
  <c r="AH151" i="23"/>
  <c r="AG151" i="23"/>
  <c r="AJ151" i="23"/>
  <c r="BA151" i="23"/>
  <c r="U151" i="23"/>
  <c r="BI151" i="23"/>
  <c r="AQ151" i="23"/>
  <c r="BJ151" i="23"/>
  <c r="BK151" i="23"/>
  <c r="AF151" i="23"/>
  <c r="AB151" i="23"/>
  <c r="BE151" i="23"/>
  <c r="AY151" i="23"/>
  <c r="AC151" i="23"/>
  <c r="BB151" i="23"/>
  <c r="H151" i="23"/>
  <c r="P151" i="23"/>
  <c r="BD151" i="23"/>
  <c r="BC151" i="23"/>
  <c r="AD151" i="23"/>
  <c r="AN151" i="23"/>
  <c r="G151" i="23"/>
  <c r="N151" i="23"/>
  <c r="O151" i="23"/>
  <c r="AM151" i="23"/>
  <c r="AL151" i="23"/>
  <c r="AZ151" i="23"/>
  <c r="AT151" i="23"/>
  <c r="AV151" i="23"/>
  <c r="E151" i="23"/>
  <c r="F151" i="23"/>
  <c r="M151" i="23"/>
  <c r="T151" i="23"/>
  <c r="J151" i="23"/>
  <c r="BL151" i="23"/>
  <c r="Z151" i="23"/>
  <c r="Y151" i="23"/>
  <c r="L151" i="23"/>
  <c r="I151" i="23"/>
  <c r="S151" i="23"/>
  <c r="AO151" i="23"/>
  <c r="R151" i="23"/>
  <c r="K151" i="23"/>
  <c r="AU151" i="23"/>
  <c r="Q151" i="23"/>
  <c r="AE151" i="23"/>
  <c r="W151" i="23"/>
  <c r="AA151" i="23"/>
  <c r="X151" i="23"/>
  <c r="D151" i="23"/>
  <c r="B152" i="23"/>
  <c r="BI152" i="23" l="1"/>
  <c r="V152" i="23"/>
  <c r="AO152" i="23"/>
  <c r="AX152" i="23"/>
  <c r="AG152" i="23"/>
  <c r="BN152" i="23"/>
  <c r="AQ152" i="23"/>
  <c r="BH152" i="23"/>
  <c r="BG152" i="23"/>
  <c r="AK152" i="23"/>
  <c r="AW152" i="23"/>
  <c r="AB152" i="23"/>
  <c r="AJ152" i="23"/>
  <c r="BF152" i="23"/>
  <c r="AI152" i="23"/>
  <c r="BO152" i="23"/>
  <c r="BM152" i="23"/>
  <c r="AP152" i="23"/>
  <c r="AZ152" i="23"/>
  <c r="AS152" i="23"/>
  <c r="AY152" i="23"/>
  <c r="BA152" i="23"/>
  <c r="AF152" i="23"/>
  <c r="AL152" i="23"/>
  <c r="AH152" i="23"/>
  <c r="AC152" i="23"/>
  <c r="BB152" i="23"/>
  <c r="AD152" i="23"/>
  <c r="U152" i="23"/>
  <c r="AR152" i="23"/>
  <c r="AU152" i="23"/>
  <c r="X152" i="23"/>
  <c r="N152" i="23"/>
  <c r="O152" i="23"/>
  <c r="AE152" i="23"/>
  <c r="BJ152" i="23"/>
  <c r="W152" i="23"/>
  <c r="AM152" i="23"/>
  <c r="BD152" i="23"/>
  <c r="Y152" i="23"/>
  <c r="F152" i="23"/>
  <c r="BC152" i="23"/>
  <c r="BE152" i="23"/>
  <c r="AT152" i="23"/>
  <c r="AV152" i="23"/>
  <c r="G152" i="23"/>
  <c r="BL152" i="23"/>
  <c r="Z152" i="23"/>
  <c r="BK152" i="23"/>
  <c r="I152" i="23"/>
  <c r="R152" i="23"/>
  <c r="H152" i="23"/>
  <c r="L152" i="23"/>
  <c r="M152" i="23"/>
  <c r="E152" i="23"/>
  <c r="P152" i="23"/>
  <c r="AA152" i="23"/>
  <c r="T152" i="23"/>
  <c r="S152" i="23"/>
  <c r="K152" i="23"/>
  <c r="Q152" i="23"/>
  <c r="AN152" i="23"/>
  <c r="J152" i="23"/>
  <c r="D152" i="23"/>
  <c r="B153" i="23"/>
  <c r="BF153" i="23" l="1"/>
  <c r="AQ153" i="23"/>
  <c r="V153" i="23"/>
  <c r="BA153" i="23"/>
  <c r="BO153" i="23"/>
  <c r="AB153" i="23"/>
  <c r="AS153" i="23"/>
  <c r="AX153" i="23"/>
  <c r="AP153" i="23"/>
  <c r="AW153" i="23"/>
  <c r="BM153" i="23"/>
  <c r="BN153" i="23"/>
  <c r="AZ153" i="23"/>
  <c r="BG153" i="23"/>
  <c r="AK153" i="23"/>
  <c r="AO153" i="23"/>
  <c r="BI153" i="23"/>
  <c r="BH153" i="23"/>
  <c r="AJ153" i="23"/>
  <c r="AI153" i="23"/>
  <c r="AT153" i="23"/>
  <c r="AR153" i="23"/>
  <c r="AN153" i="23"/>
  <c r="AD153" i="23"/>
  <c r="BK153" i="23"/>
  <c r="BB153" i="23"/>
  <c r="BJ153" i="23"/>
  <c r="AC153" i="23"/>
  <c r="BC153" i="23"/>
  <c r="AF153" i="23"/>
  <c r="AG153" i="23"/>
  <c r="AM153" i="23"/>
  <c r="U153" i="23"/>
  <c r="AY153" i="23"/>
  <c r="BL153" i="23"/>
  <c r="AU153" i="23"/>
  <c r="AL153" i="23"/>
  <c r="AE153" i="23"/>
  <c r="AV153" i="23"/>
  <c r="AH153" i="23"/>
  <c r="BE153" i="23"/>
  <c r="G153" i="23"/>
  <c r="O153" i="23"/>
  <c r="H153" i="23"/>
  <c r="W153" i="23"/>
  <c r="R153" i="23"/>
  <c r="L153" i="23"/>
  <c r="N153" i="23"/>
  <c r="T153" i="23"/>
  <c r="J153" i="23"/>
  <c r="F153" i="23"/>
  <c r="AA153" i="23"/>
  <c r="Z153" i="23"/>
  <c r="BD153" i="23"/>
  <c r="M153" i="23"/>
  <c r="X153" i="23"/>
  <c r="P153" i="23"/>
  <c r="I153" i="23"/>
  <c r="Q153" i="23"/>
  <c r="S153" i="23"/>
  <c r="E153" i="23"/>
  <c r="K153" i="23"/>
  <c r="Y153" i="23"/>
  <c r="D153" i="23"/>
  <c r="B154" i="23"/>
  <c r="AX154" i="23" l="1"/>
  <c r="BG154" i="23"/>
  <c r="BM154" i="23"/>
  <c r="AR154" i="23"/>
  <c r="AZ154" i="23"/>
  <c r="BI154" i="23"/>
  <c r="V154" i="23"/>
  <c r="AP154" i="23"/>
  <c r="BF154" i="23"/>
  <c r="AQ154" i="23"/>
  <c r="BO154" i="23"/>
  <c r="BH154" i="23"/>
  <c r="AG154" i="23"/>
  <c r="BN154" i="23"/>
  <c r="AH154" i="23"/>
  <c r="AB154" i="23"/>
  <c r="BA154" i="23"/>
  <c r="AO154" i="23"/>
  <c r="BJ154" i="23"/>
  <c r="AJ154" i="23"/>
  <c r="AI154" i="23"/>
  <c r="AE154" i="23"/>
  <c r="AD154" i="23"/>
  <c r="AS154" i="23"/>
  <c r="BB154" i="23"/>
  <c r="AM154" i="23"/>
  <c r="BC154" i="23"/>
  <c r="AL154" i="23"/>
  <c r="AT154" i="23"/>
  <c r="AK154" i="23"/>
  <c r="Z154" i="23"/>
  <c r="BD154" i="23"/>
  <c r="BL154" i="23"/>
  <c r="AY154" i="23"/>
  <c r="AA154" i="23"/>
  <c r="Y154" i="23"/>
  <c r="AW154" i="23"/>
  <c r="AF154" i="23"/>
  <c r="AC154" i="23"/>
  <c r="N154" i="23"/>
  <c r="O154" i="23"/>
  <c r="M154" i="23"/>
  <c r="H154" i="23"/>
  <c r="AV154" i="23"/>
  <c r="AN154" i="23"/>
  <c r="BK154" i="23"/>
  <c r="AU154" i="23"/>
  <c r="U154" i="23"/>
  <c r="E154" i="23"/>
  <c r="F154" i="23"/>
  <c r="R154" i="23"/>
  <c r="W154" i="23"/>
  <c r="I154" i="23"/>
  <c r="J154" i="23"/>
  <c r="BE154" i="23"/>
  <c r="P154" i="23"/>
  <c r="G154" i="23"/>
  <c r="Q154" i="23"/>
  <c r="S154" i="23"/>
  <c r="T154" i="23"/>
  <c r="X154" i="23"/>
  <c r="K154" i="23"/>
  <c r="L154" i="23"/>
  <c r="D154" i="23"/>
  <c r="B155" i="23"/>
  <c r="B156" i="23" l="1"/>
  <c r="BO155" i="23"/>
  <c r="BF155" i="23"/>
  <c r="AR155" i="23"/>
  <c r="AQ155" i="23"/>
  <c r="AJ155" i="23"/>
  <c r="AG155" i="23"/>
  <c r="AW155" i="23"/>
  <c r="AB155" i="23"/>
  <c r="AH155" i="23"/>
  <c r="AZ155" i="23"/>
  <c r="V155" i="23"/>
  <c r="BG155" i="23"/>
  <c r="AP155" i="23"/>
  <c r="BM155" i="23"/>
  <c r="BI155" i="23"/>
  <c r="BN155" i="23"/>
  <c r="BH155" i="23"/>
  <c r="AM155" i="23"/>
  <c r="AK155" i="23"/>
  <c r="BC155" i="23"/>
  <c r="AL155" i="23"/>
  <c r="AY155" i="23"/>
  <c r="BB155" i="23"/>
  <c r="AF155" i="23"/>
  <c r="AX155" i="23"/>
  <c r="BA155" i="23"/>
  <c r="AN155" i="23"/>
  <c r="AI155" i="23"/>
  <c r="U155" i="23"/>
  <c r="AT155" i="23"/>
  <c r="BJ155" i="23"/>
  <c r="AD155" i="23"/>
  <c r="W155" i="23"/>
  <c r="AA155" i="23"/>
  <c r="F155" i="23"/>
  <c r="J155" i="23"/>
  <c r="AE155" i="23"/>
  <c r="AO155" i="23"/>
  <c r="BD155" i="23"/>
  <c r="AC155" i="23"/>
  <c r="H155" i="23"/>
  <c r="G155" i="23"/>
  <c r="BK155" i="23"/>
  <c r="AV155" i="23"/>
  <c r="AS155" i="23"/>
  <c r="BE155" i="23"/>
  <c r="BL155" i="23"/>
  <c r="AU155" i="23"/>
  <c r="X155" i="23"/>
  <c r="M155" i="23"/>
  <c r="R155" i="23"/>
  <c r="T155" i="23"/>
  <c r="Y155" i="23"/>
  <c r="N155" i="23"/>
  <c r="Z155" i="23"/>
  <c r="E155" i="23"/>
  <c r="L155" i="23"/>
  <c r="I155" i="23"/>
  <c r="K155" i="23"/>
  <c r="Q155" i="23"/>
  <c r="P155" i="23"/>
  <c r="O155" i="23"/>
  <c r="S155" i="23"/>
  <c r="D155" i="23"/>
  <c r="B157" i="23"/>
  <c r="BO157" i="23" l="1"/>
  <c r="AK157" i="23"/>
  <c r="AR157" i="23"/>
  <c r="AQ157" i="23"/>
  <c r="BA157" i="23"/>
  <c r="AO157" i="23"/>
  <c r="BM157" i="23"/>
  <c r="AS157" i="23"/>
  <c r="AH157" i="23"/>
  <c r="AP157" i="23"/>
  <c r="V157" i="23"/>
  <c r="AZ157" i="23"/>
  <c r="AG157" i="23"/>
  <c r="BN157" i="23"/>
  <c r="BF157" i="23"/>
  <c r="BG157" i="23"/>
  <c r="AY157" i="23"/>
  <c r="BB157" i="23"/>
  <c r="BK157" i="23"/>
  <c r="BJ157" i="23"/>
  <c r="AI157" i="23"/>
  <c r="BI157" i="23"/>
  <c r="AC157" i="23"/>
  <c r="AJ157" i="23"/>
  <c r="BC157" i="23"/>
  <c r="AL157" i="23"/>
  <c r="AW157" i="23"/>
  <c r="BH157" i="23"/>
  <c r="AU157" i="23"/>
  <c r="AX157" i="23"/>
  <c r="BD157" i="23"/>
  <c r="AE157" i="23"/>
  <c r="AM157" i="23"/>
  <c r="AB157" i="23"/>
  <c r="AD157" i="23"/>
  <c r="BE157" i="23"/>
  <c r="W157" i="23"/>
  <c r="AA157" i="23"/>
  <c r="AT157" i="23"/>
  <c r="AV157" i="23"/>
  <c r="AN157" i="23"/>
  <c r="AF157" i="23"/>
  <c r="G157" i="23"/>
  <c r="O157" i="23"/>
  <c r="BL157" i="23"/>
  <c r="R157" i="23"/>
  <c r="M157" i="23"/>
  <c r="X157" i="23"/>
  <c r="Q157" i="23"/>
  <c r="J157" i="23"/>
  <c r="E157" i="23"/>
  <c r="N157" i="23"/>
  <c r="U157" i="23"/>
  <c r="F157" i="23"/>
  <c r="K157" i="23"/>
  <c r="Y157" i="23"/>
  <c r="Z157" i="23"/>
  <c r="T157" i="23"/>
  <c r="P157" i="23"/>
  <c r="S157" i="23"/>
  <c r="L157" i="23"/>
  <c r="H157" i="23"/>
  <c r="I157" i="23"/>
  <c r="D157" i="23"/>
  <c r="AX156" i="23"/>
  <c r="AZ156" i="23"/>
  <c r="BM156" i="23"/>
  <c r="BF156" i="23"/>
  <c r="AK156" i="23"/>
  <c r="AH156" i="23"/>
  <c r="AW156" i="23"/>
  <c r="BA156" i="23"/>
  <c r="AO156" i="23"/>
  <c r="AQ156" i="23"/>
  <c r="BN156" i="23"/>
  <c r="BO156" i="23"/>
  <c r="AI156" i="23"/>
  <c r="AR156" i="23"/>
  <c r="AG156" i="23"/>
  <c r="AB156" i="23"/>
  <c r="AS156" i="23"/>
  <c r="AU156" i="23"/>
  <c r="AY156" i="23"/>
  <c r="BI156" i="23"/>
  <c r="BH156" i="23"/>
  <c r="V156" i="23"/>
  <c r="BC156" i="23"/>
  <c r="AL156" i="23"/>
  <c r="U156" i="23"/>
  <c r="AT156" i="23"/>
  <c r="BB156" i="23"/>
  <c r="AD156" i="23"/>
  <c r="BG156" i="23"/>
  <c r="AJ156" i="23"/>
  <c r="AP156" i="23"/>
  <c r="AM156" i="23"/>
  <c r="BK156" i="23"/>
  <c r="BD156" i="23"/>
  <c r="AN156" i="23"/>
  <c r="BL156" i="23"/>
  <c r="Z156" i="23"/>
  <c r="BJ156" i="23"/>
  <c r="AF156" i="23"/>
  <c r="BE156" i="23"/>
  <c r="AV156" i="23"/>
  <c r="AE156" i="23"/>
  <c r="AC156" i="23"/>
  <c r="H156" i="23"/>
  <c r="N156" i="23"/>
  <c r="T156" i="23"/>
  <c r="X156" i="23"/>
  <c r="S156" i="23"/>
  <c r="Y156" i="23"/>
  <c r="G156" i="23"/>
  <c r="M156" i="23"/>
  <c r="P156" i="23"/>
  <c r="W156" i="23"/>
  <c r="AA156" i="23"/>
  <c r="R156" i="23"/>
  <c r="Q156" i="23"/>
  <c r="F156" i="23"/>
  <c r="L156" i="23"/>
  <c r="J156" i="23"/>
  <c r="K156" i="23"/>
  <c r="O156" i="23"/>
  <c r="I156" i="23"/>
  <c r="E156" i="23"/>
  <c r="D156" i="23"/>
  <c r="B158" i="23"/>
  <c r="BF158" i="23" l="1"/>
  <c r="BG158" i="23"/>
  <c r="AI158" i="23"/>
  <c r="AG158" i="23"/>
  <c r="BM158" i="23"/>
  <c r="AH158" i="23"/>
  <c r="BO158" i="23"/>
  <c r="AJ158" i="23"/>
  <c r="AS158" i="23"/>
  <c r="AR158" i="23"/>
  <c r="BN158" i="23"/>
  <c r="AX158" i="23"/>
  <c r="BH158" i="23"/>
  <c r="AK158" i="23"/>
  <c r="BA158" i="23"/>
  <c r="BE158" i="23"/>
  <c r="AY158" i="23"/>
  <c r="V158" i="23"/>
  <c r="AB158" i="23"/>
  <c r="AP158" i="23"/>
  <c r="AM158" i="23"/>
  <c r="AW158" i="23"/>
  <c r="AZ158" i="23"/>
  <c r="BB158" i="23"/>
  <c r="AO158" i="23"/>
  <c r="AU158" i="23"/>
  <c r="BI158" i="23"/>
  <c r="AF158" i="23"/>
  <c r="AC158" i="23"/>
  <c r="AQ158" i="23"/>
  <c r="BK158" i="23"/>
  <c r="AN158" i="23"/>
  <c r="P158" i="23"/>
  <c r="Y158" i="23"/>
  <c r="AE158" i="23"/>
  <c r="BL158" i="23"/>
  <c r="O158" i="23"/>
  <c r="R158" i="23"/>
  <c r="U158" i="23"/>
  <c r="AV158" i="23"/>
  <c r="AD158" i="23"/>
  <c r="BC158" i="23"/>
  <c r="AL158" i="23"/>
  <c r="AT158" i="23"/>
  <c r="BD158" i="23"/>
  <c r="Z158" i="23"/>
  <c r="X158" i="23"/>
  <c r="BJ158" i="23"/>
  <c r="N158" i="23"/>
  <c r="W158" i="23"/>
  <c r="AA158" i="23"/>
  <c r="M158" i="23"/>
  <c r="Q158" i="23"/>
  <c r="E158" i="23"/>
  <c r="F158" i="23"/>
  <c r="J158" i="23"/>
  <c r="G158" i="23"/>
  <c r="S158" i="23"/>
  <c r="T158" i="23"/>
  <c r="K158" i="23"/>
  <c r="L158" i="23"/>
  <c r="I158" i="23"/>
  <c r="H158" i="23"/>
  <c r="D158" i="23"/>
  <c r="B159" i="23"/>
  <c r="AW159" i="23" l="1"/>
  <c r="AJ159" i="23"/>
  <c r="AK159" i="23"/>
  <c r="AR159" i="23"/>
  <c r="BM159" i="23"/>
  <c r="BF159" i="23"/>
  <c r="AX159" i="23"/>
  <c r="AG159" i="23"/>
  <c r="AS159" i="23"/>
  <c r="BN159" i="23"/>
  <c r="AP159" i="23"/>
  <c r="BG159" i="23"/>
  <c r="AH159" i="23"/>
  <c r="AI159" i="23"/>
  <c r="V159" i="23"/>
  <c r="AZ159" i="23"/>
  <c r="AM159" i="23"/>
  <c r="AE159" i="23"/>
  <c r="BH159" i="23"/>
  <c r="BI159" i="23"/>
  <c r="AQ159" i="23"/>
  <c r="AF159" i="23"/>
  <c r="BC159" i="23"/>
  <c r="AL159" i="23"/>
  <c r="BB159" i="23"/>
  <c r="BO159" i="23"/>
  <c r="BJ159" i="23"/>
  <c r="AB159" i="23"/>
  <c r="BE159" i="23"/>
  <c r="AU159" i="23"/>
  <c r="BA159" i="23"/>
  <c r="AO159" i="23"/>
  <c r="AD159" i="23"/>
  <c r="AC159" i="23"/>
  <c r="AY159" i="23"/>
  <c r="AN159" i="23"/>
  <c r="N159" i="23"/>
  <c r="BD159" i="23"/>
  <c r="U159" i="23"/>
  <c r="AT159" i="23"/>
  <c r="BK159" i="23"/>
  <c r="G159" i="23"/>
  <c r="P159" i="23"/>
  <c r="BL159" i="23"/>
  <c r="I159" i="23"/>
  <c r="H159" i="23"/>
  <c r="J159" i="23"/>
  <c r="T159" i="23"/>
  <c r="AV159" i="23"/>
  <c r="E159" i="23"/>
  <c r="Z159" i="23"/>
  <c r="K159" i="23"/>
  <c r="Y159" i="23"/>
  <c r="X159" i="23"/>
  <c r="AA159" i="23"/>
  <c r="R159" i="23"/>
  <c r="L159" i="23"/>
  <c r="M159" i="23"/>
  <c r="W159" i="23"/>
  <c r="S159" i="23"/>
  <c r="F159" i="23"/>
  <c r="Q159" i="23"/>
  <c r="O159" i="23"/>
  <c r="D159" i="23"/>
  <c r="B160" i="23"/>
  <c r="BO160" i="23" l="1"/>
  <c r="AG160" i="23"/>
  <c r="AP160" i="23"/>
  <c r="AZ160" i="23"/>
  <c r="BH160" i="23"/>
  <c r="AS160" i="23"/>
  <c r="BF160" i="23"/>
  <c r="BI160" i="23"/>
  <c r="BM160" i="23"/>
  <c r="AK160" i="23"/>
  <c r="AB160" i="23"/>
  <c r="AJ160" i="23"/>
  <c r="BA160" i="23"/>
  <c r="AO160" i="23"/>
  <c r="AI160" i="23"/>
  <c r="AQ160" i="23"/>
  <c r="AN160" i="23"/>
  <c r="AM160" i="23"/>
  <c r="U160" i="23"/>
  <c r="AT160" i="23"/>
  <c r="BJ160" i="23"/>
  <c r="BK160" i="23"/>
  <c r="AD160" i="23"/>
  <c r="AF160" i="23"/>
  <c r="AX160" i="23"/>
  <c r="BN160" i="23"/>
  <c r="AH160" i="23"/>
  <c r="V160" i="23"/>
  <c r="BE160" i="23"/>
  <c r="AW160" i="23"/>
  <c r="BG160" i="23"/>
  <c r="AC160" i="23"/>
  <c r="AY160" i="23"/>
  <c r="AE160" i="23"/>
  <c r="BB160" i="23"/>
  <c r="BL160" i="23"/>
  <c r="F160" i="23"/>
  <c r="J160" i="23"/>
  <c r="AR160" i="23"/>
  <c r="E160" i="23"/>
  <c r="BC160" i="23"/>
  <c r="AL160" i="23"/>
  <c r="H160" i="23"/>
  <c r="BD160" i="23"/>
  <c r="M160" i="23"/>
  <c r="N160" i="23"/>
  <c r="R160" i="23"/>
  <c r="S160" i="23"/>
  <c r="AU160" i="23"/>
  <c r="O160" i="23"/>
  <c r="Z160" i="23"/>
  <c r="G160" i="23"/>
  <c r="K160" i="23"/>
  <c r="Y160" i="23"/>
  <c r="I160" i="23"/>
  <c r="AV160" i="23"/>
  <c r="AA160" i="23"/>
  <c r="L160" i="23"/>
  <c r="X160" i="23"/>
  <c r="W160" i="23"/>
  <c r="T160" i="23"/>
  <c r="Q160" i="23"/>
  <c r="P160" i="23"/>
  <c r="D160" i="23"/>
  <c r="B161" i="23"/>
  <c r="BM161" i="23" l="1"/>
  <c r="BI161" i="23"/>
  <c r="AJ161" i="23"/>
  <c r="BF161" i="23"/>
  <c r="AQ161" i="23"/>
  <c r="AK161" i="23"/>
  <c r="BO161" i="23"/>
  <c r="AI161" i="23"/>
  <c r="AX161" i="23"/>
  <c r="AG161" i="23"/>
  <c r="AW161" i="23"/>
  <c r="AP161" i="23"/>
  <c r="BN161" i="23"/>
  <c r="AZ161" i="23"/>
  <c r="BG161" i="23"/>
  <c r="AS161" i="23"/>
  <c r="BH161" i="23"/>
  <c r="AH161" i="23"/>
  <c r="BK161" i="23"/>
  <c r="AM161" i="23"/>
  <c r="AB161" i="23"/>
  <c r="V161" i="23"/>
  <c r="BJ161" i="23"/>
  <c r="AR161" i="23"/>
  <c r="AD161" i="23"/>
  <c r="AF161" i="23"/>
  <c r="AC161" i="23"/>
  <c r="AO161" i="23"/>
  <c r="BE161" i="23"/>
  <c r="BA161" i="23"/>
  <c r="U161" i="23"/>
  <c r="AT161" i="23"/>
  <c r="BL161" i="23"/>
  <c r="AU161" i="23"/>
  <c r="AY161" i="23"/>
  <c r="AN161" i="23"/>
  <c r="AV161" i="23"/>
  <c r="BD161" i="23"/>
  <c r="AL161" i="23"/>
  <c r="BC161" i="23"/>
  <c r="E161" i="23"/>
  <c r="BB161" i="23"/>
  <c r="AE161" i="23"/>
  <c r="F161" i="23"/>
  <c r="J161" i="23"/>
  <c r="N161" i="23"/>
  <c r="Z161" i="23"/>
  <c r="W161" i="23"/>
  <c r="AA161" i="23"/>
  <c r="O161" i="23"/>
  <c r="P161" i="23"/>
  <c r="R161" i="23"/>
  <c r="Y161" i="23"/>
  <c r="X161" i="23"/>
  <c r="H161" i="23"/>
  <c r="Q161" i="23"/>
  <c r="K161" i="23"/>
  <c r="M161" i="23"/>
  <c r="I161" i="23"/>
  <c r="L161" i="23"/>
  <c r="S161" i="23"/>
  <c r="T161" i="23"/>
  <c r="G161" i="23"/>
  <c r="D161" i="23"/>
  <c r="B162" i="23"/>
  <c r="AG162" i="23" l="1"/>
  <c r="BN162" i="23"/>
  <c r="AH162" i="23"/>
  <c r="AB162" i="23"/>
  <c r="AX162" i="23"/>
  <c r="V162" i="23"/>
  <c r="AJ162" i="23"/>
  <c r="BI162" i="23"/>
  <c r="AP162" i="23"/>
  <c r="BF162" i="23"/>
  <c r="AQ162" i="23"/>
  <c r="BO162" i="23"/>
  <c r="BH162" i="23"/>
  <c r="AR162" i="23"/>
  <c r="BK162" i="23"/>
  <c r="AF162" i="23"/>
  <c r="AW162" i="23"/>
  <c r="BG162" i="23"/>
  <c r="BA162" i="23"/>
  <c r="AO162" i="23"/>
  <c r="BJ162" i="23"/>
  <c r="AI162" i="23"/>
  <c r="AE162" i="23"/>
  <c r="AD162" i="23"/>
  <c r="AS162" i="23"/>
  <c r="BB162" i="23"/>
  <c r="BM162" i="23"/>
  <c r="AN162" i="23"/>
  <c r="BC162" i="23"/>
  <c r="AL162" i="23"/>
  <c r="U162" i="23"/>
  <c r="AT162" i="23"/>
  <c r="AZ162" i="23"/>
  <c r="AK162" i="23"/>
  <c r="W162" i="23"/>
  <c r="AA162" i="23"/>
  <c r="N162" i="23"/>
  <c r="AC162" i="23"/>
  <c r="BL162" i="23"/>
  <c r="AM162" i="23"/>
  <c r="AV162" i="23"/>
  <c r="AU162" i="23"/>
  <c r="E162" i="23"/>
  <c r="H162" i="23"/>
  <c r="J162" i="23"/>
  <c r="BD162" i="23"/>
  <c r="X162" i="23"/>
  <c r="F162" i="23"/>
  <c r="R162" i="23"/>
  <c r="AY162" i="23"/>
  <c r="S162" i="23"/>
  <c r="Q162" i="23"/>
  <c r="Z162" i="23"/>
  <c r="L162" i="23"/>
  <c r="K162" i="23"/>
  <c r="G162" i="23"/>
  <c r="I162" i="23"/>
  <c r="T162" i="23"/>
  <c r="BE162" i="23"/>
  <c r="P162" i="23"/>
  <c r="Y162" i="23"/>
  <c r="O162" i="23"/>
  <c r="M162" i="23"/>
  <c r="D162" i="23"/>
  <c r="B163" i="23"/>
  <c r="B164" i="23" l="1"/>
  <c r="AP163" i="23"/>
  <c r="BM163" i="23"/>
  <c r="BI163" i="23"/>
  <c r="BO163" i="23"/>
  <c r="BF163" i="23"/>
  <c r="AR163" i="23"/>
  <c r="AQ163" i="23"/>
  <c r="AJ163" i="23"/>
  <c r="AG163" i="23"/>
  <c r="AX163" i="23"/>
  <c r="BH163" i="23"/>
  <c r="AH163" i="23"/>
  <c r="AZ163" i="23"/>
  <c r="BG163" i="23"/>
  <c r="AS163" i="23"/>
  <c r="AE163" i="23"/>
  <c r="BK163" i="23"/>
  <c r="BN163" i="23"/>
  <c r="V163" i="23"/>
  <c r="AK163" i="23"/>
  <c r="BC163" i="23"/>
  <c r="AL163" i="23"/>
  <c r="AF163" i="23"/>
  <c r="AW163" i="23"/>
  <c r="AY163" i="23"/>
  <c r="BB163" i="23"/>
  <c r="AD163" i="23"/>
  <c r="BA163" i="23"/>
  <c r="AI163" i="23"/>
  <c r="U163" i="23"/>
  <c r="AT163" i="23"/>
  <c r="AU163" i="23"/>
  <c r="BD163" i="23"/>
  <c r="AN163" i="23"/>
  <c r="Y163" i="23"/>
  <c r="Q163" i="23"/>
  <c r="AB163" i="23"/>
  <c r="BL163" i="23"/>
  <c r="BJ163" i="23"/>
  <c r="AC163" i="23"/>
  <c r="AO163" i="23"/>
  <c r="AM163" i="23"/>
  <c r="AV163" i="23"/>
  <c r="F163" i="23"/>
  <c r="Z163" i="23"/>
  <c r="P163" i="23"/>
  <c r="O163" i="23"/>
  <c r="H163" i="23"/>
  <c r="W163" i="23"/>
  <c r="G163" i="23"/>
  <c r="R163" i="23"/>
  <c r="T163" i="23"/>
  <c r="M163" i="23"/>
  <c r="S163" i="23"/>
  <c r="J163" i="23"/>
  <c r="BE163" i="23"/>
  <c r="N163" i="23"/>
  <c r="L163" i="23"/>
  <c r="E163" i="23"/>
  <c r="X163" i="23"/>
  <c r="K163" i="23"/>
  <c r="I163" i="23"/>
  <c r="AA163" i="23"/>
  <c r="D163" i="23"/>
  <c r="B165" i="23" l="1"/>
  <c r="AS164" i="23"/>
  <c r="AX164" i="23"/>
  <c r="AP164" i="23"/>
  <c r="BI164" i="23"/>
  <c r="AW164" i="23"/>
  <c r="BA164" i="23"/>
  <c r="AO164" i="23"/>
  <c r="AQ164" i="23"/>
  <c r="BN164" i="23"/>
  <c r="BO164" i="23"/>
  <c r="AI164" i="23"/>
  <c r="AR164" i="23"/>
  <c r="AG164" i="23"/>
  <c r="AB164" i="23"/>
  <c r="AH164" i="23"/>
  <c r="AE164" i="23"/>
  <c r="BF164" i="23"/>
  <c r="AK164" i="23"/>
  <c r="AU164" i="23"/>
  <c r="AY164" i="23"/>
  <c r="BH164" i="23"/>
  <c r="BJ164" i="23"/>
  <c r="AZ164" i="23"/>
  <c r="BC164" i="23"/>
  <c r="AL164" i="23"/>
  <c r="U164" i="23"/>
  <c r="AT164" i="23"/>
  <c r="BB164" i="23"/>
  <c r="BM164" i="23"/>
  <c r="BG164" i="23"/>
  <c r="AF164" i="23"/>
  <c r="AM164" i="23"/>
  <c r="AV164" i="23"/>
  <c r="BD164" i="23"/>
  <c r="BL164" i="23"/>
  <c r="AC164" i="23"/>
  <c r="AD164" i="23"/>
  <c r="BK164" i="23"/>
  <c r="AJ164" i="23"/>
  <c r="V164" i="23"/>
  <c r="BE164" i="23"/>
  <c r="Y164" i="23"/>
  <c r="K164" i="23"/>
  <c r="W164" i="23"/>
  <c r="AA164" i="23"/>
  <c r="AN164" i="23"/>
  <c r="G164" i="23"/>
  <c r="L164" i="23"/>
  <c r="Z164" i="23"/>
  <c r="M164" i="23"/>
  <c r="Q164" i="23"/>
  <c r="E164" i="23"/>
  <c r="X164" i="23"/>
  <c r="R164" i="23"/>
  <c r="O164" i="23"/>
  <c r="I164" i="23"/>
  <c r="F164" i="23"/>
  <c r="P164" i="23"/>
  <c r="T164" i="23"/>
  <c r="S164" i="23"/>
  <c r="N164" i="23"/>
  <c r="J164" i="23"/>
  <c r="H164" i="23"/>
  <c r="D164" i="23"/>
  <c r="B166" i="23" l="1"/>
  <c r="AG165" i="23"/>
  <c r="BN165" i="23"/>
  <c r="BF165" i="23"/>
  <c r="BO165" i="23"/>
  <c r="AW165" i="23"/>
  <c r="AK165" i="23"/>
  <c r="AR165" i="23"/>
  <c r="AX165" i="23"/>
  <c r="AI165" i="23"/>
  <c r="AB165" i="23"/>
  <c r="BM165" i="23"/>
  <c r="AS165" i="23"/>
  <c r="AH165" i="23"/>
  <c r="AP165" i="23"/>
  <c r="V165" i="23"/>
  <c r="AZ165" i="23"/>
  <c r="AQ165" i="23"/>
  <c r="AE165" i="23"/>
  <c r="BA165" i="23"/>
  <c r="BG165" i="23"/>
  <c r="AY165" i="23"/>
  <c r="BI165" i="23"/>
  <c r="AC165" i="23"/>
  <c r="AO165" i="23"/>
  <c r="AJ165" i="23"/>
  <c r="BC165" i="23"/>
  <c r="AL165" i="23"/>
  <c r="BH165" i="23"/>
  <c r="AU165" i="23"/>
  <c r="U165" i="23"/>
  <c r="AD165" i="23"/>
  <c r="BL165" i="23"/>
  <c r="BE165" i="23"/>
  <c r="AV165" i="23"/>
  <c r="BB165" i="23"/>
  <c r="P165" i="23"/>
  <c r="BK165" i="23"/>
  <c r="AN165" i="23"/>
  <c r="BD165" i="23"/>
  <c r="AT165" i="23"/>
  <c r="BJ165" i="23"/>
  <c r="AF165" i="23"/>
  <c r="R165" i="23"/>
  <c r="F165" i="23"/>
  <c r="N165" i="23"/>
  <c r="J165" i="23"/>
  <c r="O165" i="23"/>
  <c r="G165" i="23"/>
  <c r="W165" i="23"/>
  <c r="M165" i="23"/>
  <c r="T165" i="23"/>
  <c r="S165" i="23"/>
  <c r="L165" i="23"/>
  <c r="I165" i="23"/>
  <c r="E165" i="23"/>
  <c r="AM165" i="23"/>
  <c r="Q165" i="23"/>
  <c r="K165" i="23"/>
  <c r="X165" i="23"/>
  <c r="Z165" i="23"/>
  <c r="H165" i="23"/>
  <c r="AA165" i="23"/>
  <c r="Y165" i="23"/>
  <c r="D165" i="23"/>
  <c r="B167" i="23" l="1"/>
  <c r="BA166" i="23"/>
  <c r="BF166" i="23"/>
  <c r="BG166" i="23"/>
  <c r="AI166" i="23"/>
  <c r="AG166" i="23"/>
  <c r="BM166" i="23"/>
  <c r="AW166" i="23"/>
  <c r="AP166" i="23"/>
  <c r="V166" i="23"/>
  <c r="AR166" i="23"/>
  <c r="AX166" i="23"/>
  <c r="BH166" i="23"/>
  <c r="AK166" i="23"/>
  <c r="AQ166" i="23"/>
  <c r="AO166" i="23"/>
  <c r="AS166" i="23"/>
  <c r="BE166" i="23"/>
  <c r="AY166" i="23"/>
  <c r="AJ166" i="23"/>
  <c r="AH166" i="23"/>
  <c r="AB166" i="23"/>
  <c r="BO166" i="23"/>
  <c r="AM166" i="23"/>
  <c r="AF166" i="23"/>
  <c r="AZ166" i="23"/>
  <c r="BN166" i="23"/>
  <c r="AU166" i="23"/>
  <c r="BB166" i="23"/>
  <c r="BK166" i="23"/>
  <c r="BL166" i="23"/>
  <c r="AV166" i="23"/>
  <c r="E166" i="23"/>
  <c r="X166" i="23"/>
  <c r="BD166" i="23"/>
  <c r="BC166" i="23"/>
  <c r="AL166" i="23"/>
  <c r="AE166" i="23"/>
  <c r="O166" i="23"/>
  <c r="H166" i="23"/>
  <c r="U166" i="23"/>
  <c r="BI166" i="23"/>
  <c r="AD166" i="23"/>
  <c r="AN166" i="23"/>
  <c r="N166" i="23"/>
  <c r="L166" i="23"/>
  <c r="R166" i="23"/>
  <c r="W166" i="23"/>
  <c r="AA166" i="23"/>
  <c r="G166" i="23"/>
  <c r="J166" i="23"/>
  <c r="M166" i="23"/>
  <c r="AT166" i="23"/>
  <c r="BJ166" i="23"/>
  <c r="F166" i="23"/>
  <c r="Q166" i="23"/>
  <c r="T166" i="23"/>
  <c r="S166" i="23"/>
  <c r="K166" i="23"/>
  <c r="AC166" i="23"/>
  <c r="Z166" i="23"/>
  <c r="Y166" i="23"/>
  <c r="P166" i="23"/>
  <c r="I166" i="23"/>
  <c r="D166" i="23"/>
  <c r="B168" i="23" l="1"/>
  <c r="AW167" i="23"/>
  <c r="AJ167" i="23"/>
  <c r="AK167" i="23"/>
  <c r="V167" i="23"/>
  <c r="BH167" i="23"/>
  <c r="AI167" i="23"/>
  <c r="AG167" i="23"/>
  <c r="AS167" i="23"/>
  <c r="BN167" i="23"/>
  <c r="AP167" i="23"/>
  <c r="BG167" i="23"/>
  <c r="AH167" i="23"/>
  <c r="AR167" i="23"/>
  <c r="AZ167" i="23"/>
  <c r="AN167" i="23"/>
  <c r="AM167" i="23"/>
  <c r="BI167" i="23"/>
  <c r="BM167" i="23"/>
  <c r="AX167" i="23"/>
  <c r="BO167" i="23"/>
  <c r="AQ167" i="23"/>
  <c r="AD167" i="23"/>
  <c r="AF167" i="23"/>
  <c r="BC167" i="23"/>
  <c r="AL167" i="23"/>
  <c r="BB167" i="23"/>
  <c r="BF167" i="23"/>
  <c r="BJ167" i="23"/>
  <c r="AB167" i="23"/>
  <c r="BE167" i="23"/>
  <c r="AU167" i="23"/>
  <c r="E167" i="23"/>
  <c r="X167" i="23"/>
  <c r="AY167" i="23"/>
  <c r="BL167" i="23"/>
  <c r="BK167" i="23"/>
  <c r="O167" i="23"/>
  <c r="H167" i="23"/>
  <c r="BA167" i="23"/>
  <c r="U167" i="23"/>
  <c r="AT167" i="23"/>
  <c r="AC167" i="23"/>
  <c r="BD167" i="23"/>
  <c r="AO167" i="23"/>
  <c r="AV167" i="23"/>
  <c r="W167" i="23"/>
  <c r="AA167" i="23"/>
  <c r="L167" i="23"/>
  <c r="J167" i="23"/>
  <c r="S167" i="23"/>
  <c r="F167" i="23"/>
  <c r="Z167" i="23"/>
  <c r="G167" i="23"/>
  <c r="I167" i="23"/>
  <c r="N167" i="23"/>
  <c r="Q167" i="23"/>
  <c r="K167" i="23"/>
  <c r="AE167" i="23"/>
  <c r="P167" i="23"/>
  <c r="Y167" i="23"/>
  <c r="T167" i="23"/>
  <c r="R167" i="23"/>
  <c r="M167" i="23"/>
  <c r="D167" i="23"/>
  <c r="B169" i="23" l="1"/>
  <c r="AI168" i="23"/>
  <c r="BO168" i="23"/>
  <c r="AG168" i="23"/>
  <c r="AP168" i="23"/>
  <c r="AZ168" i="23"/>
  <c r="BH168" i="23"/>
  <c r="AX168" i="23"/>
  <c r="BN168" i="23"/>
  <c r="AW168" i="23"/>
  <c r="AQ168" i="23"/>
  <c r="BG168" i="23"/>
  <c r="BM168" i="23"/>
  <c r="V168" i="23"/>
  <c r="AK168" i="23"/>
  <c r="AB168" i="23"/>
  <c r="AJ168" i="23"/>
  <c r="BA168" i="23"/>
  <c r="AO168" i="23"/>
  <c r="AR168" i="23"/>
  <c r="AS168" i="23"/>
  <c r="AM168" i="23"/>
  <c r="U168" i="23"/>
  <c r="AT168" i="23"/>
  <c r="BJ168" i="23"/>
  <c r="AY168" i="23"/>
  <c r="BI168" i="23"/>
  <c r="BK168" i="23"/>
  <c r="AD168" i="23"/>
  <c r="AF168" i="23"/>
  <c r="AH168" i="23"/>
  <c r="BE168" i="23"/>
  <c r="AU168" i="23"/>
  <c r="Q168" i="23"/>
  <c r="BF168" i="23"/>
  <c r="AE168" i="23"/>
  <c r="AN168" i="23"/>
  <c r="BB168" i="23"/>
  <c r="BL168" i="23"/>
  <c r="BD168" i="23"/>
  <c r="E168" i="23"/>
  <c r="X168" i="23"/>
  <c r="BC168" i="23"/>
  <c r="AL168" i="23"/>
  <c r="AC168" i="23"/>
  <c r="S168" i="23"/>
  <c r="H168" i="23"/>
  <c r="N168" i="23"/>
  <c r="AV168" i="23"/>
  <c r="O168" i="23"/>
  <c r="F168" i="23"/>
  <c r="Z168" i="23"/>
  <c r="I168" i="23"/>
  <c r="G168" i="23"/>
  <c r="R168" i="23"/>
  <c r="M168" i="23"/>
  <c r="Y168" i="23"/>
  <c r="P168" i="23"/>
  <c r="L168" i="23"/>
  <c r="T168" i="23"/>
  <c r="AA168" i="23"/>
  <c r="K168" i="23"/>
  <c r="J168" i="23"/>
  <c r="W168" i="23"/>
  <c r="D168" i="23"/>
  <c r="B170" i="23" l="1"/>
  <c r="BM169" i="23"/>
  <c r="BI169" i="23"/>
  <c r="AJ169" i="23"/>
  <c r="V169" i="23"/>
  <c r="BF169" i="23"/>
  <c r="AQ169" i="23"/>
  <c r="AB169" i="23"/>
  <c r="BH169" i="23"/>
  <c r="AI169" i="23"/>
  <c r="AX169" i="23"/>
  <c r="AG169" i="23"/>
  <c r="AW169" i="23"/>
  <c r="AP169" i="23"/>
  <c r="BN169" i="23"/>
  <c r="AZ169" i="23"/>
  <c r="BG169" i="23"/>
  <c r="AS169" i="23"/>
  <c r="AK169" i="23"/>
  <c r="BB169" i="23"/>
  <c r="AH169" i="23"/>
  <c r="BK169" i="23"/>
  <c r="AM169" i="23"/>
  <c r="BJ169" i="23"/>
  <c r="BO169" i="23"/>
  <c r="AR169" i="23"/>
  <c r="AD169" i="23"/>
  <c r="AC169" i="23"/>
  <c r="AO169" i="23"/>
  <c r="U169" i="23"/>
  <c r="BL169" i="23"/>
  <c r="BD169" i="23"/>
  <c r="G169" i="23"/>
  <c r="AT169" i="23"/>
  <c r="BC169" i="23"/>
  <c r="AL169" i="23"/>
  <c r="AU169" i="23"/>
  <c r="AY169" i="23"/>
  <c r="AN169" i="23"/>
  <c r="AE169" i="23"/>
  <c r="E169" i="23"/>
  <c r="X169" i="23"/>
  <c r="AF169" i="23"/>
  <c r="N169" i="23"/>
  <c r="BA169" i="23"/>
  <c r="Q169" i="23"/>
  <c r="M169" i="23"/>
  <c r="F169" i="23"/>
  <c r="Z169" i="23"/>
  <c r="T169" i="23"/>
  <c r="O169" i="23"/>
  <c r="R169" i="23"/>
  <c r="BE169" i="23"/>
  <c r="AV169" i="23"/>
  <c r="L169" i="23"/>
  <c r="K169" i="23"/>
  <c r="AA169" i="23"/>
  <c r="Y169" i="23"/>
  <c r="P169" i="23"/>
  <c r="W169" i="23"/>
  <c r="I169" i="23"/>
  <c r="J169" i="23"/>
  <c r="S169" i="23"/>
  <c r="H169" i="23"/>
  <c r="D169" i="23"/>
  <c r="B171" i="23" l="1"/>
  <c r="BH170" i="23"/>
  <c r="AG170" i="23"/>
  <c r="BN170" i="23"/>
  <c r="AH170" i="23"/>
  <c r="AB170" i="23"/>
  <c r="AX170" i="23"/>
  <c r="BM170" i="23"/>
  <c r="AR170" i="23"/>
  <c r="AZ170" i="23"/>
  <c r="AJ170" i="23"/>
  <c r="AW170" i="23"/>
  <c r="BI170" i="23"/>
  <c r="AP170" i="23"/>
  <c r="BF170" i="23"/>
  <c r="AQ170" i="23"/>
  <c r="BO170" i="23"/>
  <c r="AK170" i="23"/>
  <c r="AC170" i="23"/>
  <c r="BK170" i="23"/>
  <c r="BG170" i="23"/>
  <c r="BA170" i="23"/>
  <c r="AO170" i="23"/>
  <c r="BJ170" i="23"/>
  <c r="AI170" i="23"/>
  <c r="AE170" i="23"/>
  <c r="AS170" i="23"/>
  <c r="BB170" i="23"/>
  <c r="AL170" i="23"/>
  <c r="BE170" i="23"/>
  <c r="G170" i="23"/>
  <c r="E170" i="23"/>
  <c r="X170" i="23"/>
  <c r="AD170" i="23"/>
  <c r="V170" i="23"/>
  <c r="AT170" i="23"/>
  <c r="P170" i="23"/>
  <c r="N170" i="23"/>
  <c r="O170" i="23"/>
  <c r="U170" i="23"/>
  <c r="AF170" i="23"/>
  <c r="W170" i="23"/>
  <c r="AA170" i="23"/>
  <c r="AN170" i="23"/>
  <c r="AV170" i="23"/>
  <c r="AM170" i="23"/>
  <c r="BD170" i="23"/>
  <c r="BC170" i="23"/>
  <c r="F170" i="23"/>
  <c r="H170" i="23"/>
  <c r="R170" i="23"/>
  <c r="M170" i="23"/>
  <c r="T170" i="23"/>
  <c r="AU170" i="23"/>
  <c r="I170" i="23"/>
  <c r="Z170" i="23"/>
  <c r="L170" i="23"/>
  <c r="BL170" i="23"/>
  <c r="Y170" i="23"/>
  <c r="K170" i="23"/>
  <c r="AY170" i="23"/>
  <c r="S170" i="23"/>
  <c r="Q170" i="23"/>
  <c r="J170" i="23"/>
  <c r="D170" i="23"/>
  <c r="B172" i="23" l="1"/>
  <c r="BG171" i="23"/>
  <c r="AP171" i="23"/>
  <c r="BM171" i="23"/>
  <c r="BI171" i="23"/>
  <c r="BO171" i="23"/>
  <c r="BF171" i="23"/>
  <c r="AR171" i="23"/>
  <c r="AQ171" i="23"/>
  <c r="AW171" i="23"/>
  <c r="AB171" i="23"/>
  <c r="AX171" i="23"/>
  <c r="BH171" i="23"/>
  <c r="BN171" i="23"/>
  <c r="AH171" i="23"/>
  <c r="AZ171" i="23"/>
  <c r="AS171" i="23"/>
  <c r="AE171" i="23"/>
  <c r="AM171" i="23"/>
  <c r="V171" i="23"/>
  <c r="AK171" i="23"/>
  <c r="BC171" i="23"/>
  <c r="AL171" i="23"/>
  <c r="AF171" i="23"/>
  <c r="AY171" i="23"/>
  <c r="AO171" i="23"/>
  <c r="BB171" i="23"/>
  <c r="BA171" i="23"/>
  <c r="AG171" i="23"/>
  <c r="U171" i="23"/>
  <c r="BE171" i="23"/>
  <c r="P171" i="23"/>
  <c r="M171" i="23"/>
  <c r="AT171" i="23"/>
  <c r="AD171" i="23"/>
  <c r="AN171" i="23"/>
  <c r="BD171" i="23"/>
  <c r="W171" i="23"/>
  <c r="AA171" i="23"/>
  <c r="J171" i="23"/>
  <c r="AI171" i="23"/>
  <c r="BL171" i="23"/>
  <c r="BK171" i="23"/>
  <c r="BJ171" i="23"/>
  <c r="AC171" i="23"/>
  <c r="AU171" i="23"/>
  <c r="AV171" i="23"/>
  <c r="Q171" i="23"/>
  <c r="I171" i="23"/>
  <c r="O171" i="23"/>
  <c r="H171" i="23"/>
  <c r="Y171" i="23"/>
  <c r="G171" i="23"/>
  <c r="R171" i="23"/>
  <c r="AJ171" i="23"/>
  <c r="Z171" i="23"/>
  <c r="K171" i="23"/>
  <c r="S171" i="23"/>
  <c r="N171" i="23"/>
  <c r="E171" i="23"/>
  <c r="L171" i="23"/>
  <c r="X171" i="23"/>
  <c r="F171" i="23"/>
  <c r="T171" i="23"/>
  <c r="D171" i="23"/>
  <c r="B173" i="23" l="1"/>
  <c r="AG172" i="23"/>
  <c r="AB172" i="23"/>
  <c r="AS172" i="23"/>
  <c r="AX172" i="23"/>
  <c r="BM172" i="23"/>
  <c r="BF172" i="23"/>
  <c r="AK172" i="23"/>
  <c r="AH172" i="23"/>
  <c r="AP172" i="23"/>
  <c r="BI172" i="23"/>
  <c r="AW172" i="23"/>
  <c r="BA172" i="23"/>
  <c r="AO172" i="23"/>
  <c r="AQ172" i="23"/>
  <c r="BN172" i="23"/>
  <c r="BO172" i="23"/>
  <c r="AI172" i="23"/>
  <c r="AR172" i="23"/>
  <c r="AJ172" i="23"/>
  <c r="V172" i="23"/>
  <c r="AE172" i="23"/>
  <c r="AU172" i="23"/>
  <c r="AY172" i="23"/>
  <c r="BH172" i="23"/>
  <c r="BJ172" i="23"/>
  <c r="AZ172" i="23"/>
  <c r="BC172" i="23"/>
  <c r="AL172" i="23"/>
  <c r="U172" i="23"/>
  <c r="AT172" i="23"/>
  <c r="BB172" i="23"/>
  <c r="BG172" i="23"/>
  <c r="AF172" i="23"/>
  <c r="AM172" i="23"/>
  <c r="BK172" i="23"/>
  <c r="AV172" i="23"/>
  <c r="BD172" i="23"/>
  <c r="AD172" i="23"/>
  <c r="AC172" i="23"/>
  <c r="AN172" i="23"/>
  <c r="F172" i="23"/>
  <c r="N172" i="23"/>
  <c r="O172" i="23"/>
  <c r="H172" i="23"/>
  <c r="I172" i="23"/>
  <c r="P172" i="23"/>
  <c r="K172" i="23"/>
  <c r="W172" i="23"/>
  <c r="AA172" i="23"/>
  <c r="T172" i="23"/>
  <c r="Y172" i="23"/>
  <c r="S172" i="23"/>
  <c r="BE172" i="23"/>
  <c r="Z172" i="23"/>
  <c r="M172" i="23"/>
  <c r="BL172" i="23"/>
  <c r="R172" i="23"/>
  <c r="J172" i="23"/>
  <c r="E172" i="23"/>
  <c r="L172" i="23"/>
  <c r="Q172" i="23"/>
  <c r="X172" i="23"/>
  <c r="G172" i="23"/>
  <c r="D172" i="23"/>
  <c r="B174" i="23" l="1"/>
  <c r="AP173" i="23"/>
  <c r="V173" i="23"/>
  <c r="AG173" i="23"/>
  <c r="BA173" i="23"/>
  <c r="AW173" i="23"/>
  <c r="AK173" i="23"/>
  <c r="AR173" i="23"/>
  <c r="BF173" i="23"/>
  <c r="BO173" i="23"/>
  <c r="BN173" i="23"/>
  <c r="AO173" i="23"/>
  <c r="BM173" i="23"/>
  <c r="AX173" i="23"/>
  <c r="AI173" i="23"/>
  <c r="AB173" i="23"/>
  <c r="BH173" i="23"/>
  <c r="AS173" i="23"/>
  <c r="AH173" i="23"/>
  <c r="BI173" i="23"/>
  <c r="AF173" i="23"/>
  <c r="BJ173" i="23"/>
  <c r="U173" i="23"/>
  <c r="AT173" i="23"/>
  <c r="AQ173" i="23"/>
  <c r="BG173" i="23"/>
  <c r="AZ173" i="23"/>
  <c r="AY173" i="23"/>
  <c r="AC173" i="23"/>
  <c r="AJ173" i="23"/>
  <c r="AL173" i="23"/>
  <c r="BB173" i="23"/>
  <c r="F173" i="23"/>
  <c r="AD173" i="23"/>
  <c r="AN173" i="23"/>
  <c r="BL173" i="23"/>
  <c r="BD173" i="23"/>
  <c r="N173" i="23"/>
  <c r="BE173" i="23"/>
  <c r="AE173" i="23"/>
  <c r="BK173" i="23"/>
  <c r="P173" i="23"/>
  <c r="AU173" i="23"/>
  <c r="BC173" i="23"/>
  <c r="AA173" i="23"/>
  <c r="Y173" i="23"/>
  <c r="J173" i="23"/>
  <c r="H173" i="23"/>
  <c r="AM173" i="23"/>
  <c r="R173" i="23"/>
  <c r="G173" i="23"/>
  <c r="Z173" i="23"/>
  <c r="I173" i="23"/>
  <c r="O173" i="23"/>
  <c r="W173" i="23"/>
  <c r="Q173" i="23"/>
  <c r="T173" i="23"/>
  <c r="X173" i="23"/>
  <c r="L173" i="23"/>
  <c r="AV173" i="23"/>
  <c r="S173" i="23"/>
  <c r="M173" i="23"/>
  <c r="K173" i="23"/>
  <c r="E173" i="23"/>
  <c r="D173" i="23"/>
  <c r="B175" i="23" l="1"/>
  <c r="BN174" i="23"/>
  <c r="AP174" i="23"/>
  <c r="BG174" i="23"/>
  <c r="AH174" i="23"/>
  <c r="AG174" i="23"/>
  <c r="BF174" i="23"/>
  <c r="AJ174" i="23"/>
  <c r="AK174" i="23"/>
  <c r="AX174" i="23"/>
  <c r="AW174" i="23"/>
  <c r="BH174" i="23"/>
  <c r="AI174" i="23"/>
  <c r="BM174" i="23"/>
  <c r="AS174" i="23"/>
  <c r="BA174" i="23"/>
  <c r="AC174" i="23"/>
  <c r="BJ174" i="23"/>
  <c r="AD174" i="23"/>
  <c r="AR174" i="23"/>
  <c r="AM174" i="23"/>
  <c r="U174" i="23"/>
  <c r="BI174" i="23"/>
  <c r="BO174" i="23"/>
  <c r="AQ174" i="23"/>
  <c r="BK174" i="23"/>
  <c r="AT174" i="23"/>
  <c r="AF174" i="23"/>
  <c r="AO174" i="23"/>
  <c r="V174" i="23"/>
  <c r="AZ174" i="23"/>
  <c r="Q174" i="23"/>
  <c r="R174" i="23"/>
  <c r="AY174" i="23"/>
  <c r="AE174" i="23"/>
  <c r="BL174" i="23"/>
  <c r="X174" i="23"/>
  <c r="BD174" i="23"/>
  <c r="AB174" i="23"/>
  <c r="AL174" i="23"/>
  <c r="BE174" i="23"/>
  <c r="AV174" i="23"/>
  <c r="AN174" i="23"/>
  <c r="BB174" i="23"/>
  <c r="G174" i="23"/>
  <c r="O174" i="23"/>
  <c r="AU174" i="23"/>
  <c r="H174" i="23"/>
  <c r="AA174" i="23"/>
  <c r="W174" i="23"/>
  <c r="P174" i="23"/>
  <c r="N174" i="23"/>
  <c r="BC174" i="23"/>
  <c r="E174" i="23"/>
  <c r="K174" i="23"/>
  <c r="J174" i="23"/>
  <c r="Z174" i="23"/>
  <c r="Y174" i="23"/>
  <c r="L174" i="23"/>
  <c r="M174" i="23"/>
  <c r="F174" i="23"/>
  <c r="S174" i="23"/>
  <c r="T174" i="23"/>
  <c r="I174" i="23"/>
  <c r="D174" i="23"/>
  <c r="W175" i="23" l="1"/>
  <c r="P175" i="23"/>
  <c r="AJ175" i="23"/>
  <c r="AU175" i="23"/>
  <c r="D175" i="23"/>
  <c r="N175" i="23"/>
  <c r="F175" i="23"/>
  <c r="AE175" i="23"/>
  <c r="AB175" i="23"/>
  <c r="T175" i="23"/>
  <c r="AF175" i="23"/>
  <c r="V175" i="23"/>
  <c r="AI175" i="23"/>
  <c r="X175" i="23"/>
  <c r="AN175" i="23"/>
  <c r="Q175" i="23"/>
  <c r="L175" i="23"/>
  <c r="H175" i="23"/>
  <c r="AC175" i="23"/>
  <c r="S175" i="23"/>
  <c r="AH175" i="23"/>
  <c r="Y175" i="23"/>
  <c r="AM175" i="23"/>
  <c r="E175" i="23"/>
  <c r="G175" i="23"/>
  <c r="AK175" i="23"/>
  <c r="I175" i="23"/>
  <c r="AA175" i="23"/>
  <c r="M175" i="23"/>
  <c r="J175" i="23"/>
  <c r="R175" i="23"/>
  <c r="AO175" i="23"/>
  <c r="Z175" i="23"/>
  <c r="AG175" i="23"/>
  <c r="AL175" i="23"/>
  <c r="AS175" i="23"/>
  <c r="AD175" i="23"/>
  <c r="U175" i="23"/>
  <c r="AT175" i="23"/>
  <c r="O175" i="23"/>
  <c r="AP175" i="23"/>
  <c r="K175" i="23"/>
  <c r="AR175" i="23"/>
  <c r="AQ175" i="23"/>
</calcChain>
</file>

<file path=xl/comments1.xml><?xml version="1.0" encoding="utf-8"?>
<comments xmlns="http://schemas.openxmlformats.org/spreadsheetml/2006/main">
  <authors>
    <author>Gordon, Hal - NRCS, Portland, OR</author>
  </authors>
  <commentList>
    <comment ref="M1" authorId="0" shapeId="0">
      <text>
        <r>
          <rPr>
            <b/>
            <sz val="9"/>
            <color indexed="81"/>
            <rFont val="Tahoma"/>
            <family val="2"/>
          </rPr>
          <t>Place curser on practice cell (C1) and press the ENTER key, select practice from Drop Down Menu.</t>
        </r>
        <r>
          <rPr>
            <sz val="9"/>
            <color indexed="81"/>
            <rFont val="Tahoma"/>
            <family val="2"/>
          </rPr>
          <t xml:space="preserve">
</t>
        </r>
      </text>
    </comment>
  </commentList>
</comments>
</file>

<file path=xl/comments2.xml><?xml version="1.0" encoding="utf-8"?>
<comments xmlns="http://schemas.openxmlformats.org/spreadsheetml/2006/main">
  <authors>
    <author>Administrator</author>
  </authors>
  <commentList>
    <comment ref="E4" authorId="0" shapeId="0">
      <text>
        <r>
          <rPr>
            <b/>
            <sz val="8"/>
            <color indexed="81"/>
            <rFont val="Tahoma"/>
            <family val="2"/>
          </rPr>
          <t xml:space="preserve">Place curser on practice cell (C6) and press the ENTER key, select practice from Drop Down Menu.
</t>
        </r>
      </text>
    </comment>
  </commentList>
</comments>
</file>

<file path=xl/sharedStrings.xml><?xml version="1.0" encoding="utf-8"?>
<sst xmlns="http://schemas.openxmlformats.org/spreadsheetml/2006/main" count="19062" uniqueCount="3206">
  <si>
    <t>Leaching salts from the root zone may also leach pathogens.</t>
  </si>
  <si>
    <t>Infiltrating water in the basin may move soluble salts to ground water.</t>
  </si>
  <si>
    <t>Increases water infiltration that may move laterally to a seep area, particularly during fallow periods.</t>
  </si>
  <si>
    <t xml:space="preserve">Managing water to maintain surface moisture reduces soil detachment by wind. </t>
  </si>
  <si>
    <t>Reduces runoff resulting in increased water infiltration which will slightly reduce the potential for flooding or ponding.</t>
  </si>
  <si>
    <t>Reduces runoff resulting in increased water infiltration which increases subsurface water.</t>
  </si>
  <si>
    <t xml:space="preserve">Controlling compaction from construction equipment </t>
  </si>
  <si>
    <t>Surface waters can be treated on site before release</t>
  </si>
  <si>
    <t xml:space="preserve">Access Control </t>
  </si>
  <si>
    <t xml:space="preserve">Vegetated Treatment Area </t>
  </si>
  <si>
    <t>Soil organic matter is a major concern that will be addressed by mulching, soil amendments, manure, compost, and high biomass producing plants</t>
  </si>
  <si>
    <t>There will be increased moisture availability and plant use efficiency caused by decrease in undesirable species.</t>
  </si>
  <si>
    <t>The establishment of vigorous vegetative cover will reduce erosion from water.</t>
  </si>
  <si>
    <t>Reduces runoff, ponding, and increase infiltration.</t>
  </si>
  <si>
    <t>Vegetation causes flooding and ponding.</t>
  </si>
  <si>
    <t>Barrier will act as drain.</t>
  </si>
  <si>
    <t>Row arrangement may result in more infiltration.</t>
  </si>
  <si>
    <t>Increased vegetation can reduce concentrated runoff flowing over streambanks.</t>
  </si>
  <si>
    <t>Runoff is controlled and managed to prevent erosion.</t>
  </si>
  <si>
    <t>Inflows into the stream are controlled to prevent erosion.</t>
  </si>
  <si>
    <t>Deep tillage increases infiltration and reduces runoff.</t>
  </si>
  <si>
    <t>Crop rotation balances available water with crop needs.</t>
  </si>
  <si>
    <t>Rapid removal of water off site has the potential to decrease infiltration, thus decreasing contamination of ground water.</t>
  </si>
  <si>
    <t xml:space="preserve">The action eliminates seepage losses from canals, which reduces the potential for movement of pathogens to groundwater.    </t>
  </si>
  <si>
    <t>The action reduces runoff and erosion.</t>
  </si>
  <si>
    <t>The action reduces runoff and erosion and traps adsorbed pesticides.</t>
  </si>
  <si>
    <t>The action reduces runoff.</t>
  </si>
  <si>
    <t>Not Applicable</t>
  </si>
  <si>
    <t>Mole drains will tend to dry the soil profile near surface accentuating any water shortages.  Does not affect water use efficiency.</t>
  </si>
  <si>
    <t xml:space="preserve">Increases infiltration and decreases evaporation resulting in more available water. </t>
  </si>
  <si>
    <t>Increases infiltration and decreases evaporation resulting in more available water.</t>
  </si>
  <si>
    <t>Harmful levels of heavy metals are rarely associated with manure.  Digester provides storage and treatment of manure and other organics which would normally reach surface water.</t>
  </si>
  <si>
    <t xml:space="preserve">Stripcropping decreases soil erosion by wind and water and may increase water infiltration, thereby reducing the potential for transport of pathogens to surface water </t>
  </si>
  <si>
    <t>Trails and landings are designed, located and maintained to minimize on site and off site impacts to resources including streambanks.</t>
  </si>
  <si>
    <t>If vegetation is used to protect the site, organic matter may be increased.  If some other material is used to protect the site, organic matter will be decreased or unchanged.</t>
  </si>
  <si>
    <t>Permanent vegetation increases soil organic matter in the footprint of the practice.</t>
  </si>
  <si>
    <t>Root development in the footprint of the practice will improve soil structure and porosity.</t>
  </si>
  <si>
    <t>Restoration and Management of Rare or Declining Habitats</t>
  </si>
  <si>
    <t>Riparian Forest Buffer</t>
  </si>
  <si>
    <t>Riparian Herbaceous Cover</t>
  </si>
  <si>
    <t>Rock Barrier</t>
  </si>
  <si>
    <t>Roof Runoff Structure</t>
  </si>
  <si>
    <t>Row Arrangement</t>
  </si>
  <si>
    <t>Salinity and Sodic Soil Management</t>
  </si>
  <si>
    <t>Sediment Basin</t>
  </si>
  <si>
    <t>There will be an increase in vegetative cover, deeper root systems, increased soil organic material and biological activity, and improved nutrient cycling.</t>
  </si>
  <si>
    <t xml:space="preserve">An area with bare soil or reduction in vegetative cover and surface litter has potential for increased exposure of the soil surface to erosive wind energy. </t>
  </si>
  <si>
    <t xml:space="preserve">Removal of vegetation and litter from a site removes organic material that could have become soil organic matter. </t>
  </si>
  <si>
    <t>Concentrated flow is reduced or eliminated and excess water conveyed to safe outlet.</t>
  </si>
  <si>
    <t>Concentrated flows are directed to surface streams at an accelerated rate.</t>
  </si>
  <si>
    <t>Organic matter loss by wind erosion is reduced.</t>
  </si>
  <si>
    <t>The process of cuts and fills alters the soil profile.</t>
  </si>
  <si>
    <t>Could create habitat for noxious invasive plants</t>
  </si>
  <si>
    <t>Permanent vegetation established.</t>
  </si>
  <si>
    <t xml:space="preserve">Footprint usually too small for effect. </t>
  </si>
  <si>
    <t xml:space="preserve">A strip with bare soil or reduction in vegetative cover and surface litter has potential for increased exposure of the soil surface to erosive wind energy. </t>
  </si>
  <si>
    <t>A streambank may be used as an anchor or end point for a fire break or as a fire break with vegetation removed.</t>
  </si>
  <si>
    <t>There will be an increase in cover and infiltration, reducing runoff and overland flow.</t>
  </si>
  <si>
    <t xml:space="preserve">Stripcropping decreases soil erosion by wind and water and may increase water infiltration, thereby reducing the transport of nutrients and organics to surface water. </t>
  </si>
  <si>
    <t>Increased water use and infiltration will reduce runoff and ponding.</t>
  </si>
  <si>
    <t>Improved management and plant health and vigor reduces nutrients and organics used.</t>
  </si>
  <si>
    <t>Undesired species can colonize areas left bare.</t>
  </si>
  <si>
    <t>Undesired plants can colonize newly treated areas.</t>
  </si>
  <si>
    <t>Undesired plants can colonize bedded areas.</t>
  </si>
  <si>
    <t>Canals transport water to areas of irrigation use.</t>
  </si>
  <si>
    <t>HUAs are not installed on streambanks</t>
  </si>
  <si>
    <t>Revegetation where obstructions are removed will increase OM</t>
  </si>
  <si>
    <t>Slight worsening</t>
  </si>
  <si>
    <t>Infiltration at area has the potential to aggravate already saturated conditions.</t>
  </si>
  <si>
    <t>Water can be managed to leach salts and chemicals below the root zone</t>
  </si>
  <si>
    <t>Hillside ditch may provide outlet for seepage</t>
  </si>
  <si>
    <t>Theoretically there will be an increase in infiltration at pond site.</t>
  </si>
  <si>
    <t>Polluted runoff is collected and stored.</t>
  </si>
  <si>
    <t>Drainage has the predominant impact on subsidence.</t>
  </si>
  <si>
    <t>Soil organic matter concerns will decrease when improved vegetative cover is provided and traffic is controlled</t>
  </si>
  <si>
    <t xml:space="preserve">The action will prevent surface contaminants from reaching the groundwater through the well.  </t>
  </si>
  <si>
    <t>Better distribution of animals away from surface water reduces the risk of salt contamination from manures.</t>
  </si>
  <si>
    <t>Improved vegetative cover will stabilize slopes reducing runoff from salt-affected soils.</t>
  </si>
  <si>
    <t xml:space="preserve">Maintaining a vigorous vegetative cover will reduce soil detachment by wind.    </t>
  </si>
  <si>
    <t xml:space="preserve">Disturbed areas are not extensive enough for wind erosion.  </t>
  </si>
  <si>
    <t xml:space="preserve">The unsheltered distance may be reduced by trapping saltating soil particles.   </t>
  </si>
  <si>
    <t>Shaping or grading of the channel conveys runoff water without causing erosion.</t>
  </si>
  <si>
    <t xml:space="preserve">Dense vegetation traps saltating particles. </t>
  </si>
  <si>
    <t>Properly applied sprinkler irrigation will not increase groundwater.</t>
  </si>
  <si>
    <t>Conversion from surface to sprinkler will reduce surface runoff.</t>
  </si>
  <si>
    <t>More uniform applications reduces subsurface flows.</t>
  </si>
  <si>
    <t>Separation may have an impact on the release of a number of manure constituents</t>
  </si>
  <si>
    <t>Vegetation and surface litter reduce raindrop impact and slow runoff water increasing infiltration.</t>
  </si>
  <si>
    <t>The action collects runoff but does not affect the total salt load from the field.</t>
  </si>
  <si>
    <t>The action allows more efficient use of irrigation water, but does not affect the amount of salt leaving the field.</t>
  </si>
  <si>
    <t xml:space="preserve">The action allows more efficient application of irrigation water, which reduces the potential for runoff from the field. </t>
  </si>
  <si>
    <t>Vegetation and surface litter reduces erosive water energy on the planted site.</t>
  </si>
  <si>
    <t>Vegetation creates a wind shadow and reduces erosive wind velocities and provides a stable area which stops saltating particles.</t>
  </si>
  <si>
    <t>Site modification reduces ponding and runoff.</t>
  </si>
  <si>
    <t>Control of onsite  water reduces subsurface water.</t>
  </si>
  <si>
    <t>Land reconstruction will include grading, shaping, and revegetation to reduce potential for flooding and ponding.</t>
  </si>
  <si>
    <t>Use of the practice requires adding contaminants to the soil surface, some of which will infiltrate.</t>
  </si>
  <si>
    <t>Traffic may increase around the practice, but the practice will help reduce excess moisture where traffic occurs.</t>
  </si>
  <si>
    <t xml:space="preserve">Removal of woody vegetation from a site removes organic material that could have become soil organic matter. </t>
  </si>
  <si>
    <t>Forest products that have assimilated salts/chemicals are removed or harvested from the site.</t>
  </si>
  <si>
    <t>Stream bank erosion due to flows are reduced because of controlled flows, but 'clean' water from basin could create stream bank erosion.</t>
  </si>
  <si>
    <t>Collection of water reduces runoff.</t>
  </si>
  <si>
    <t>Because irrigation-induced erosion is reduced, there is less delivery of sediment-attached nutrients to be carried off-site to surface water.</t>
  </si>
  <si>
    <t>Discharge of wastewater from these ponds can result in the contamination of surface water with nutrients and organics.</t>
  </si>
  <si>
    <t>Tailwater is eliminated from gully.</t>
  </si>
  <si>
    <t>Tailwater is eliminated from over land flow.</t>
  </si>
  <si>
    <t xml:space="preserve">A ditch constructed across the slope may intercept runoff water and shorten the slope length. </t>
  </si>
  <si>
    <t xml:space="preserve">A ditch constructed across the slope may intercept runoff water.  </t>
  </si>
  <si>
    <t>Increased water use by permanent vegetation. However, increased infiltration could increase seepage.</t>
  </si>
  <si>
    <t>The action smoothes the surface which reduces ponding and the transport of nutrients to ground water.</t>
  </si>
  <si>
    <t>The action improves water use efficiency resulting in decreased deep percolation.</t>
  </si>
  <si>
    <t>The action smoothes the surface which reduces ponding and the transport of nutrients to groundwater.</t>
  </si>
  <si>
    <t>The action reduces the potential to contaminate groundwater.</t>
  </si>
  <si>
    <t xml:space="preserve">The action decreases the potential for ground water contamination in the animal production area.  </t>
  </si>
  <si>
    <t>Modifications to soil conditions will increase infiltration and reduce runoff.  Improved plant growth will better utilize nutrients, decreasing the potential for losses in runoff.</t>
  </si>
  <si>
    <t>Establishing permanent vegetation will increase biomass production, infiltration and  root establishment.</t>
  </si>
  <si>
    <t>If it affects drainage the practice can have an impact on subsidence.</t>
  </si>
  <si>
    <t>Permanent cover may increase salt uptake.</t>
  </si>
  <si>
    <t>High residue crops can lead to increased root development and increased soil organic carbon.</t>
  </si>
  <si>
    <t>Salt tolerant crops with high transpiration rates can increase salt uptake and reduce salt content in the root zone.</t>
  </si>
  <si>
    <t>Tall vegetation provides shelter.</t>
  </si>
  <si>
    <t>The process of cuts and fills alters the soil profile and aerates the soil.</t>
  </si>
  <si>
    <t xml:space="preserve">Equipment used for smoothing will cause compaction, which may be substantial in the short term.   </t>
  </si>
  <si>
    <t xml:space="preserve">Establishing or improving native vegetative cover will reduce erosion by water.  </t>
  </si>
  <si>
    <t xml:space="preserve">Establishing or improving native vegetative cover will reduce erosion by wind.  </t>
  </si>
  <si>
    <t>Warm Season grasses have a more rigid structure than cool season grasses and can maintain structural height under the weight of snow.</t>
  </si>
  <si>
    <t>The action improves infiltration, increases shade and provides for thermal regulation of gravitational water moving laterally to open water.</t>
  </si>
  <si>
    <t>The vegetation in the channel will filter out some sediments, and the vegetation will utilize some nutrients.</t>
  </si>
  <si>
    <t>Pipe can act as a collection and transport for water to prevent erosion.</t>
  </si>
  <si>
    <t xml:space="preserve">Wetting the surface reduces soil detachment by wind. </t>
  </si>
  <si>
    <t>Less intensive tillage reduces the potential for soil compaction.</t>
  </si>
  <si>
    <t>Soil disturbance to incorporate fertilizer loosens the soil and buries surface residue which can increase erosion. Other application methods do not contribute to erosion.</t>
  </si>
  <si>
    <t xml:space="preserve">Decreased erosion and less oxidation from lack of soil disturbance will increase or maintain organic matter. </t>
  </si>
  <si>
    <t>Because of more uniform infiltration.</t>
  </si>
  <si>
    <t>Canopy and soil cover reduce erosive energy of concentrated water flows limiting the detachment of soil particles.</t>
  </si>
  <si>
    <t>Infiltrating water in the basin can move soluble salts to the ground water</t>
  </si>
  <si>
    <t>Management of salts and the use of soil amendments improves plant productivity and vigor.</t>
  </si>
  <si>
    <t>Plants are selected and managed to maintain optimal productivity and health for their intended use.</t>
  </si>
  <si>
    <t>Available water to facilitate irrigation or grazing management improves growth and vigor of plants.</t>
  </si>
  <si>
    <t xml:space="preserve">Protection measures improves site conditions to enhance plant health and vigor of the desired plant community. </t>
  </si>
  <si>
    <t>Cuts may alter the soil profile moving salts into the root zone from deeper layers.</t>
  </si>
  <si>
    <t xml:space="preserve">Improving the health and vigor of plant communities will increase vegetative cover and decrease erosion by wind.  </t>
  </si>
  <si>
    <t>A channel constructed across the slope diverts damaging runoff and shortens slope length</t>
  </si>
  <si>
    <t>Runoff is reduced by increased ground cover.</t>
  </si>
  <si>
    <t>Reduced channel degradation improves ground water levels in floodplains, riparian areas, and wetlands.</t>
  </si>
  <si>
    <t>Removal of obstructions will reduce flooding.</t>
  </si>
  <si>
    <t xml:space="preserve">The action should allow better management of salts, but the degree of impact depends on water management. </t>
  </si>
  <si>
    <t>The action can over time collect or redistribute salts within a field due to seepage, if present.</t>
  </si>
  <si>
    <t>Pipeline will be used in conjunction with other practice to address resource concern.</t>
  </si>
  <si>
    <t>Dams can also provide stock water.</t>
  </si>
  <si>
    <t>Ponds provide stock water.</t>
  </si>
  <si>
    <t>Pipeline facilitates the distribution of water to livestock.</t>
  </si>
  <si>
    <t xml:space="preserve">Lining will prolong availability of water for livestock.  </t>
  </si>
  <si>
    <t>Pumping plants facilitates the distribution of water to livestock.</t>
  </si>
  <si>
    <t>Roof runoff can be diverted for stock water use.</t>
  </si>
  <si>
    <t>The criteria for this practice requires the finished grade match existing grades.</t>
  </si>
  <si>
    <t>There could be some increase in infiltration of soluble contaminants in the case of seepage.</t>
  </si>
  <si>
    <t xml:space="preserve">Improved plant production and vegetative cover decreases runoff and duration to streams. </t>
  </si>
  <si>
    <t xml:space="preserve">The action traps nutrients and organics. </t>
  </si>
  <si>
    <t xml:space="preserve">Maintaining sufficient canopy and residue cover reduces soil detachment by wind. </t>
  </si>
  <si>
    <t xml:space="preserve">Maintaining vegetation on the contour reduces runoff velocities, thus reducing the detachment and transport capacity of over-land flow.  </t>
  </si>
  <si>
    <t>Reduces overland flow to stream.</t>
  </si>
  <si>
    <t>Reduces runoff and traps drifting snow resulting in increased water infiltration that may move laterally to a seep area, particularly during fallow periods.</t>
  </si>
  <si>
    <t>Soil/plant moisture relationships are improved near and on channel banks for species diversity and plant growth.  Structures will not inhibit fish passage.</t>
  </si>
  <si>
    <t>The action reduces erosion and runoff and improves water efficiency.</t>
  </si>
  <si>
    <t>Mulches can stabilize the soil surface, reducing the generation of particulate matter.</t>
  </si>
  <si>
    <t>Vegetation planted across the slope and surface litter reduces erosive water energy.</t>
  </si>
  <si>
    <t>Vegetation across the slope reduces erosive energy of concentrated flows.</t>
  </si>
  <si>
    <t>Organic matter oxidation is reduced in flooded areas.  Where soil moisture is enhanced vegetative growth will be increased.</t>
  </si>
  <si>
    <t>Establishing permanent vegetation reduces the potential for generation of particulates by wind erosion.</t>
  </si>
  <si>
    <t>If a dike is constructed to hold water, suspended sediment and turbidity decreases; if dike is constructed as flood control measure, suspended sediment and turbidity will increase because of erosive effect of flowing, channelized water.</t>
  </si>
  <si>
    <t>Seepage may increase due to temporary storage behind the diversion.</t>
  </si>
  <si>
    <t>Moist soil surface is susceptible to equipment compaction.</t>
  </si>
  <si>
    <t>Drainage provides conditions for optimum plant growth.</t>
  </si>
  <si>
    <t xml:space="preserve">Disturbance of the site has short term but negligible effect on soil detachment by water. </t>
  </si>
  <si>
    <t xml:space="preserve">Disturbance of the site has short term but negligible effect on soil detachment by wind. </t>
  </si>
  <si>
    <t>Amendments can alter the waste stream to better meet the needs of the plant</t>
  </si>
  <si>
    <t>Amendments could favorably alter the waste stream to better provide the needs of growing feed and forage, but this would be minor impact</t>
  </si>
  <si>
    <t>Water containing salt could be diverted from a surface outlet to the subsurface.</t>
  </si>
  <si>
    <t>Separation and other treatment options are often used  to remove nutrients and organics from the waste stream</t>
  </si>
  <si>
    <t>Separation and other treatment options can be used to alter the waste stream to remove salts, metals, and some pathogens.</t>
  </si>
  <si>
    <t>Controlled traffic confines compaction to a more limited area.</t>
  </si>
  <si>
    <t>Interception water and reduction of seeps that can cause gully formation.</t>
  </si>
  <si>
    <t>Amendments are often used  to remove nutrients and organics from the waste stream</t>
  </si>
  <si>
    <t>Some amendments are used to treat the waste stream to the point water can be reused by livestock</t>
  </si>
  <si>
    <t>Reduced wind erosion decreases organic matter loss.</t>
  </si>
  <si>
    <t>Vegetative strips decrease organic matter loss by reducing wind erosion</t>
  </si>
  <si>
    <t>Reshaping the surface of the land provides the opportunity for more uniform flow.</t>
  </si>
  <si>
    <t>Drying of  soil profile promotes oxidation of organic material and subsidence.  The degree of subsidence depends on the amount of organic material in the soil.</t>
  </si>
  <si>
    <t>Infiltrating water leaches salts from the soil profile.</t>
  </si>
  <si>
    <t xml:space="preserve">Improved plant production and vegetative cover decreases depletion. </t>
  </si>
  <si>
    <t>If used, vegetation residue stores carbon.</t>
  </si>
  <si>
    <t>Controlling the volume, frequency, and application rate of irrigation water reduces runoff and erosion that may carry pesticides into surface water.</t>
  </si>
  <si>
    <t>Equipment operations temporarily produce particulate emissions and exhaust emissions.</t>
  </si>
  <si>
    <t>Spring flows provide some dilution effect.</t>
  </si>
  <si>
    <t>If the drain is designed to collect surface runoff, pesticides in surface water may be increased.  If the purpose is to collect subsurface water, surface runoff will be decreased and aerobic degradation of pesticide residues will increase.</t>
  </si>
  <si>
    <t>Exclusion of rainfall on the facility will reduce incidence of overflow and associated contaminants.</t>
  </si>
  <si>
    <t>Hedgerows can provide some shade and protection from wind.</t>
  </si>
  <si>
    <t>Removal of vegetation will reduce shelter.</t>
  </si>
  <si>
    <t>Captured water in basins can supplement stock water.</t>
  </si>
  <si>
    <t>Storage provides flexibility in rate, timing, and location of waste application, with the potential for reductions of contaminants available for transport.</t>
  </si>
  <si>
    <t>Storage allows nutrient application at a rate, time, and location most suited to the plant needs.</t>
  </si>
  <si>
    <t>Polluted runoff is collected and stored, but less likely than storage facility.</t>
  </si>
  <si>
    <t>This color indicates a change from the previous rating.  The change has been posted to SmarTech.</t>
  </si>
  <si>
    <t>Available water to facilitate grazing management improves growth and vigor of plants.</t>
  </si>
  <si>
    <t xml:space="preserve">Growing conditions are altered to enhance health and productivity of the more desirable plants. </t>
  </si>
  <si>
    <t>Improved plant and animal management enhances growing conditions of the desired plant community.</t>
  </si>
  <si>
    <t>Site modification will enhance the health and vigor of desired species.</t>
  </si>
  <si>
    <t>Permanent vegetation can serve as a windbreak, reducing erosive wind velocities and providing a stable area which stops saltating particles.</t>
  </si>
  <si>
    <t xml:space="preserve">A channel constructed across the slope intercepts surface flow and decreases soil detachment by water.  </t>
  </si>
  <si>
    <t xml:space="preserve">Tailwater is safely conveyed to a recovery site, therefore reducing concentrated flow.  </t>
  </si>
  <si>
    <t>Tall vegetation will trap snow upwind of structures and animal concentration areas.</t>
  </si>
  <si>
    <t>The barrier will trap snow upwind of structures and animal concentration areas.</t>
  </si>
  <si>
    <t>Because of improved water distribution.</t>
  </si>
  <si>
    <t>Activities are carried out to reduce fuel loading.</t>
  </si>
  <si>
    <t>Management will increased health and vigor and competition by desirable plants which will decrease noxious and invasive plants.</t>
  </si>
  <si>
    <t>Plants are selected and managed to maintain optimal productivity and health and can contribute to subsequent crop health and productivity.</t>
  </si>
  <si>
    <t xml:space="preserve">Salts in the root zone are reduced by leaching, drainage and/or plant management. </t>
  </si>
  <si>
    <t xml:space="preserve">Equipment used for cuts and fills will cause compaction, which may be substantial in the short term.   </t>
  </si>
  <si>
    <t>The action results in increased infiltration and potential for leaching soil contaminates.</t>
  </si>
  <si>
    <t>Soil bulk density decreases on long-term basis because of an increase in vegetative cover, deeper root systems, and increased soil organic material. There may be a slight increase in bulk density in the short term on intensively managed grazing systems.</t>
  </si>
  <si>
    <t>If food sources exist they will be eliminated.</t>
  </si>
  <si>
    <t>Carbon can be released with the disposal of material if the material is burned and/or soil surface disturbed.</t>
  </si>
  <si>
    <t>Upland Wildlife Habitat Management</t>
  </si>
  <si>
    <t>The action may promote increased salinity uptake due to vigorous plant growth..</t>
  </si>
  <si>
    <t xml:space="preserve">The action eliminates a potential source of salinity to the groundwater.  </t>
  </si>
  <si>
    <t>The action will result in increased uptake by plants.</t>
  </si>
  <si>
    <t xml:space="preserve">The action results in water reuse, which concentrates the contaminants in water that infiltrates.  </t>
  </si>
  <si>
    <t xml:space="preserve">The action eliminates seepage from earth canals which can move soluble salts to the ground water.    </t>
  </si>
  <si>
    <t>The action reduces infiltration into spoils containing contaminants.</t>
  </si>
  <si>
    <t>The action results in increased vegetative growth which may take up contaminants.</t>
  </si>
  <si>
    <t>Road will create ponding opportunities.</t>
  </si>
  <si>
    <t>There is a minimal reduction of ozone precursors through reduced incidence of wildfire.</t>
  </si>
  <si>
    <t xml:space="preserve">Reshaping the surface of land may reduce the degree of slope, however, slope length may be increased.  </t>
  </si>
  <si>
    <t>Varied canopy layers and surface cover and organic matter management reduces sediment-laden runoff from reaching surface water conveyances.</t>
  </si>
  <si>
    <t>Fewer field operations and less tillage reduce the potential for soil compaction.</t>
  </si>
  <si>
    <t>No-till increases infiltration resulting in more water moving through the profile.</t>
  </si>
  <si>
    <t>No-till increases infiltration, reducing  runoff and ponding.</t>
  </si>
  <si>
    <t>No-till increases infiltration and decreases evaporation resulting in more available water. However, increased infiltration reduces the efficiency of flood and furrow irrigation.</t>
  </si>
  <si>
    <t>No-till increases infiltration and decreases evaporation resulting in more available water.</t>
  </si>
  <si>
    <t>Less erosion and runoff reduces transport of nutrients.</t>
  </si>
  <si>
    <t>Less runoff reduces transport of soluble salts. However increased infiltration results in more seepage which can carry soluble salts to the surface.</t>
  </si>
  <si>
    <t>Surface run-off is diminished if flow is intercepted by alley cropping.</t>
  </si>
  <si>
    <t>The improved drainage that results from this practice can increase the delivery of nutrients in solution to surface waters.</t>
  </si>
  <si>
    <t>Non-commercial fishpond should not likely harbor pathogens.</t>
  </si>
  <si>
    <t>Rapid removal of water off site has the potential to decrease infiltration, thus increasing contamination of surface water.</t>
  </si>
  <si>
    <t>Liners reduce or prevent seepage losses from waste storage ponds, reducing the delivery of nutrients to surface water.</t>
  </si>
  <si>
    <t xml:space="preserve">The action increases infiltration of water and soluble contaminants. </t>
  </si>
  <si>
    <t>Water is applied at rates that minimize salinity transport to surface water.</t>
  </si>
  <si>
    <t>Interception water and reduction of seeps that can cause streambank instability.</t>
  </si>
  <si>
    <t>Increased infiltration increases the amount of available water for crop growth.</t>
  </si>
  <si>
    <t>Land use</t>
  </si>
  <si>
    <t>Forest</t>
  </si>
  <si>
    <t>Drainage ways provide better conveyance to waterways and other surface waters.</t>
  </si>
  <si>
    <t xml:space="preserve">Decreased erosion and less oxidation from less soil disturbance may increase or maintain organic matter. </t>
  </si>
  <si>
    <t>The action eliminates the potential for irrigation water to pick up salts from the ditch.</t>
  </si>
  <si>
    <t>Watering Facility</t>
  </si>
  <si>
    <t>Waterspreading</t>
  </si>
  <si>
    <t>Well Water Testing</t>
  </si>
  <si>
    <t>Wetland Creation</t>
  </si>
  <si>
    <t>Wetland Enhancement</t>
  </si>
  <si>
    <t>Wetland Restoration</t>
  </si>
  <si>
    <t>A uniform surface reduces the amount of runoff.</t>
  </si>
  <si>
    <t>May increase because of aquatic animal feed or decaying vegetation.</t>
  </si>
  <si>
    <t>The action increases groundwater elevation which moves it closer in proximity to nutrients. This increases the potential to contaminate groundwater.</t>
  </si>
  <si>
    <t>Fire increases smoke, particulates, and associated odors.</t>
  </si>
  <si>
    <t>Proper management will spread livestock, reducing manure concentrations.</t>
  </si>
  <si>
    <t xml:space="preserve">The action reduces soil erosion from wind.  Also, the barriers may attract beneficial insects or trap insect pests which reduce the need for pesticide applications.  </t>
  </si>
  <si>
    <t>The action retains pesticide residues for degradation.</t>
  </si>
  <si>
    <t>Runoff is captured and discharged subsurface reducing erosion potential.</t>
  </si>
  <si>
    <t>Increased grass cover due to better distribution of water will retard flows decreasing opportunity for classic erosion.</t>
  </si>
  <si>
    <t>The action reduces the amount of nutrients excreted in manure which reduces the potential for over-application on the land.</t>
  </si>
  <si>
    <t>The action may slightly increases infiltration within the waterway. However, the vegetation will uptake nutrients.</t>
  </si>
  <si>
    <t>Improves uniformity of water distribution.</t>
  </si>
  <si>
    <t>Improved water distribution.</t>
  </si>
  <si>
    <t>Warm surface irrigation water is re-used rather than discharged to streams or other water bodies.</t>
  </si>
  <si>
    <t>There is a short-term increase in vehicle emissions and ozone precursors from land clearing equipment.</t>
  </si>
  <si>
    <t>Removal of water to stabilize slopes reduces seepage.</t>
  </si>
  <si>
    <t>Canopy and understory removal reduces fuel loadings, breaks up fuel continuity, removes "ladder" fuels.</t>
  </si>
  <si>
    <t>Storage and reuse can increases available water.</t>
  </si>
  <si>
    <t>Provides a dependable supply of water allowing improved management.</t>
  </si>
  <si>
    <t>Vegetation provides cover, reduces wind velocities, and increases infiltration.</t>
  </si>
  <si>
    <t>Slowing water in associated structures will cause sediment to settle.</t>
  </si>
  <si>
    <t>Vegetation slows runoff, filters water, and increases infiltration.</t>
  </si>
  <si>
    <t>Reconstruction plans will provide for wildlife habitat improvements according to client objectives</t>
  </si>
  <si>
    <t>Water conveyed by these drains can transport dissolved nutrients to surface water.</t>
  </si>
  <si>
    <t>Irrigation Water Management</t>
  </si>
  <si>
    <t>Land Clearing</t>
  </si>
  <si>
    <t>Land Reclamation, Landslide Treatment</t>
  </si>
  <si>
    <t xml:space="preserve">May prevent small amounts of erosion </t>
  </si>
  <si>
    <t xml:space="preserve">Reduced soil erosion decreases organic matter loss. </t>
  </si>
  <si>
    <t>Ripping breaks up compaction, improves plant soil moisture, promotes root growth, and soil structure.</t>
  </si>
  <si>
    <t>Vegetation reduces erosive energy of concentrated water flows reducing detachment of soil particles.</t>
  </si>
  <si>
    <t>If practice is used to create roadways, trails, or other traffic areas, heavy machinery and traffic will increase compaction.</t>
  </si>
  <si>
    <t>Trees and shrubs take up pesticide residues.  Also, pesticide degradation may be improved by increased soil organic matter and biological activity.</t>
  </si>
  <si>
    <t xml:space="preserve">Some slash is disposed of and the remainder redistributed to control erosion. </t>
  </si>
  <si>
    <t xml:space="preserve">Some slash is disposed of and the remainder redistributed to control erosion and initiation of head-cutting. </t>
  </si>
  <si>
    <t>Some slash is disposed of and the remainder redistributed close to the ground or incorporated to facilitate decomposition.</t>
  </si>
  <si>
    <t>Shallow Water Development and Management</t>
  </si>
  <si>
    <t>Silvopasture Establishment</t>
  </si>
  <si>
    <t>Spoil Spreading</t>
  </si>
  <si>
    <t>Spring Development</t>
  </si>
  <si>
    <t>Stream Crossing</t>
  </si>
  <si>
    <t>Stream Habitat Improvement and Management</t>
  </si>
  <si>
    <t>Streambank and Shoreline Protection</t>
  </si>
  <si>
    <t>Stripcropping</t>
  </si>
  <si>
    <t>Structure for Water Control</t>
  </si>
  <si>
    <t>Subsurface Drain</t>
  </si>
  <si>
    <t>Surface Drainage, Field Ditch</t>
  </si>
  <si>
    <t>Surface Drainage, Main or Lateral</t>
  </si>
  <si>
    <t>Surface Roughening</t>
  </si>
  <si>
    <t>Terrace</t>
  </si>
  <si>
    <t>Tree/Shrub Establishment</t>
  </si>
  <si>
    <t>Tree/Shrub Pruning</t>
  </si>
  <si>
    <t>Nitrogen demanding or deep rooted crops can remove excess nitrogen. Legume in rotation will provide slow release nitrogen and reduce need for additional nitrogen.</t>
  </si>
  <si>
    <t xml:space="preserve">Suitable crops can take up salts, the amount depending on crop rotation and rooting pattern, </t>
  </si>
  <si>
    <t>The action increases infiltration that contributes to nutrient leaching. Also, high organic carbon will cause microbes to immobilize nutrients.</t>
  </si>
  <si>
    <t>The action will retain a substantial amount of contaminants in the pond.  The magnitude of the effect will depend on the integrity of the pond before lining.</t>
  </si>
  <si>
    <t>The action increases plant vigor and uptake of nutrients.</t>
  </si>
  <si>
    <t>The action facilitates the removal of surface runoff, thus reducing percolation of water and nutrients.</t>
  </si>
  <si>
    <t>Integrated Pest Management</t>
  </si>
  <si>
    <t>Distribution of residual slash reduces sediment delivery.</t>
  </si>
  <si>
    <t xml:space="preserve">Vegetative strips oriented across the prevailing wind erosion direction trap saltating soil particles.  </t>
  </si>
  <si>
    <t>Water can be diverted for beneficial use</t>
  </si>
  <si>
    <t>Mechanical disturbance of soil surface increases infiltration rate and soil moisture retention.</t>
  </si>
  <si>
    <t>There is a short-term increase in vehicle emissions and ozone precursors from site preparation equipment.</t>
  </si>
  <si>
    <t>Residual vegetation and debris maintain non-erosive conditions.</t>
  </si>
  <si>
    <t>Proper design, location, and maintenance will minimize off-site delivery of sediment and nutrients from areas disturbed during logging.</t>
  </si>
  <si>
    <t>The action promotes optimum biomass production.</t>
  </si>
  <si>
    <t>The quality and quantity of feed and forage plants is enhanced by improving the microclimate.</t>
  </si>
  <si>
    <t>Solid organics and nutrients attached to sediment may be filtered out. Soluble organics infiltrate into the soil and may be taken up by plants and soil organisms.</t>
  </si>
  <si>
    <t>Diversion of surface water to subsurface will increase any existing problems.</t>
  </si>
  <si>
    <t>Pond contents will provide limited source of moisture.</t>
  </si>
  <si>
    <t>Properly spaced barriers can effectively reduce wind erosion and particulate emissions.</t>
  </si>
  <si>
    <t>An irrigation application moistens the soil surface and reduces the erodibility of the soil.  Increased production from irrigation lowers the soil wind erodibility group by one class.</t>
  </si>
  <si>
    <t>Increased production from irrigation lowers the soil wind erodibility group by one class.</t>
  </si>
  <si>
    <t>Maintaining adequate soil moisture content reduces the potential soil erodibility and increases crop growth and residue production.</t>
  </si>
  <si>
    <t>Creates a more uniform surface and removal of depressions reduces seepage.</t>
  </si>
  <si>
    <t>Vegetation will reduce wind movement and intercept VOCs, fine particulates, and fugitive dust.</t>
  </si>
  <si>
    <t>Reduction of brush canopy will increase  herbaceous ground cover resulting in increased infiltration, reduced overland flow and reduced soil detachment.  There may be a temporary increase in exposure of the soil surface following mechanical treatment.</t>
  </si>
  <si>
    <t>Tall vegetation creates a wind shadow, reduces erosive wind velocities and provides a stable area which stops saltating particles.</t>
  </si>
  <si>
    <t>Vegetation reduces erosive energy of concentrated flows.</t>
  </si>
  <si>
    <t>Snow is captured within and down wind of tree/shrub rows.</t>
  </si>
  <si>
    <t>The action will tend to accumulate contaminants attached to sediments, and infiltrating waters will remove soluble contaminants.</t>
  </si>
  <si>
    <t>The action impounds surface water which reduces the potential to transport nutrients and organics downstream.</t>
  </si>
  <si>
    <t>Equipment used to maintain minimum vegetation can compact forest soils.</t>
  </si>
  <si>
    <t>Trees or shrubs create turbulence, reduce erosive wind velocities and provide a stable area which stops saltating particles.</t>
  </si>
  <si>
    <t>The action reduces soil erosion from wind and the potential transport of soil-adsorbed nutrients to surface water.</t>
  </si>
  <si>
    <t>The action collects runoff and delivers possible organics and dissolved nutrients to surface water.</t>
  </si>
  <si>
    <t>Surface water introduced to strata below the zones conducive to seepage.</t>
  </si>
  <si>
    <t>Excluded rainfall on pond will contribute to runoff.</t>
  </si>
  <si>
    <t>Well development will provide a dependable supply of water allowing more concentrated management.</t>
  </si>
  <si>
    <t>Provides temporary flood storage reducing flooding and ponding.</t>
  </si>
  <si>
    <t>Increases infiltration to subsurface water.</t>
  </si>
  <si>
    <t>Cultural Resources and/or  Historic Properties Present or Suspected to be Present (Effect)</t>
  </si>
  <si>
    <t>The action captures and delays pathogen movement, but pathogen mortality may also be delayed because vegetative cover may protect pathogens from desiccation.</t>
  </si>
  <si>
    <t xml:space="preserve">The action reuses irrigation water that may have higher levels of pathogens.  </t>
  </si>
  <si>
    <t>Water is applied at rates that reduce the potential for erosion and detachment, and minimize nutrient transport to surface water.</t>
  </si>
  <si>
    <t>The action increases surface runoff.</t>
  </si>
  <si>
    <t>The action reduces the need for pesticide use, decreases runoff and erosion, and increases soil organic matter.</t>
  </si>
  <si>
    <t>The action reduces soil erosion from wind.</t>
  </si>
  <si>
    <t>Land application equipment will tend to compact the soil in the area of travel.</t>
  </si>
  <si>
    <t>To the extent wastewater application increase hydraulic loading of the soil, there is some potential for increasing seeps.</t>
  </si>
  <si>
    <t>Water content of material applied from waste storage/treatment facilities can increase soil moisture.</t>
  </si>
  <si>
    <t xml:space="preserve">The action insures wastes are properly handled and contaminants are not available for infiltration. </t>
  </si>
  <si>
    <t>The action insures wastes are properly handled and pathogens are not available for infiltration or runoff.</t>
  </si>
  <si>
    <t xml:space="preserve">Proper handling of wastes will decrease the potential for surface water contamination in animal production areas.  </t>
  </si>
  <si>
    <t xml:space="preserve">The action insures wastes are properly handled and reduces the potential for salt runoff. </t>
  </si>
  <si>
    <t xml:space="preserve">The action requires ponding water, which will increase infiltration in ponded areas.  Infiltrating waters may leach pathogens.  </t>
  </si>
  <si>
    <t xml:space="preserve">The action increases infiltration of water and contaminants, including pathogens. </t>
  </si>
  <si>
    <t>The action decreases runoff and erosion.</t>
  </si>
  <si>
    <t>Material may contain weed seeds and other contaminants as a result of livestock consuming feed containing weed seed.</t>
  </si>
  <si>
    <t>Application aggregates soil particles making them less susceptible to detachment from concentrated flow.</t>
  </si>
  <si>
    <t xml:space="preserve">Maintaining sufficient canopy and residue cover reduces soil detachment by water. </t>
  </si>
  <si>
    <t xml:space="preserve">The action increases soil organic matter, biological activity, and pesticide uptake.  </t>
  </si>
  <si>
    <t>The action excludes surface water from the pesticide application site.</t>
  </si>
  <si>
    <t>The action diverts water from the pesticide application site.</t>
  </si>
  <si>
    <t>Trails and landings are located to avoid negative impacts on desirable plants as well as allow access for management activities to improve productivity, health and vigor.</t>
  </si>
  <si>
    <t>Thick and/or impenetrable mulch cover can prevent emergence of undesired species.</t>
  </si>
  <si>
    <t>Overstory trees are spaced and managed to reduce hazard.</t>
  </si>
  <si>
    <t>Impounded water is managed for aquatic species.</t>
  </si>
  <si>
    <t>Change in alignment, capacity, and velocity will cause a temporary increase in sediments and turbidity.</t>
  </si>
  <si>
    <t>Increased biomass and roots improve aggregation, which gives better resistance to compaction.</t>
  </si>
  <si>
    <t>The action increases runoff.</t>
  </si>
  <si>
    <t>The action reduces the need for pesticide use and increases soil organic matter.</t>
  </si>
  <si>
    <t>The action reduces the need for pesticide use by breaking pest lifecycles.</t>
  </si>
  <si>
    <t>Vegetation reduces soil erosion from wind and the resulting offsite sediment deposits</t>
  </si>
  <si>
    <t>Sediment is trapped as water velocity is reduced.</t>
  </si>
  <si>
    <t>The action eliminates a potential source of pathogens to the groundwater.</t>
  </si>
  <si>
    <t>Removal of canopy cover reduces the amount of shade and cooling effects on streams and water courses. Mitigation is part of practice design.</t>
  </si>
  <si>
    <t>Fish pathogens from facility wastewater could be discharged into surface waters. Mitigation is part of practice design.</t>
  </si>
  <si>
    <t>Management of multi layered canopy cover and organic matter impedes movement of harmful pathogens.</t>
  </si>
  <si>
    <t>Permanent vegetation traps air and slows movement of air, reducing wind velocities and wind stress on crops while providing a stable area to intercept air particles.</t>
  </si>
  <si>
    <t xml:space="preserve">Planned vegetation is installed and managed to control undesired species. </t>
  </si>
  <si>
    <t>In coastal areas pumping fresh groundwater may allow the intrusion of saltwater.</t>
  </si>
  <si>
    <t xml:space="preserve">Sealing the well will prevent soluble salts on the surface from reaching the groundwater through the well, or stop artesian flow.  </t>
  </si>
  <si>
    <t>Restored vegetation will uptake excess nutrients.</t>
  </si>
  <si>
    <t xml:space="preserve">Composting dead animals produces a stable product whose nutrients are slowly available to crops. </t>
  </si>
  <si>
    <t xml:space="preserve">The action decreases soil erosion by water and may increase water infiltration, thereby reducing the transport of nutrients and organics to surface water. </t>
  </si>
  <si>
    <t>Management of multi layered canopy cover and organic matter results in increased plant vigor and microbial activity reduces harmful pathogens.</t>
  </si>
  <si>
    <t>Plants and soil organisms uptake nutrients. Increase in tannins due to organic matter.</t>
  </si>
  <si>
    <t>Enhanced root growth and the reduction of concentrated contaminants improves plant health and vigor.</t>
  </si>
  <si>
    <t>Seepage may increase due to temporary storage behind the dikes.</t>
  </si>
  <si>
    <t>Herbicides, if used, could reach surface water.</t>
  </si>
  <si>
    <t>Removal of slash increases forage access.</t>
  </si>
  <si>
    <t>Forage species can be favored on a long-term basis to maintain practice function.</t>
  </si>
  <si>
    <t>Rotations with grass and legumes and high residue crops will reduce erosion and runoff.</t>
  </si>
  <si>
    <t>Rationale</t>
  </si>
  <si>
    <t>Trees, shrubs and other vegetation reduce runoff, trap adsorbed pesticides, take up pesticide residues and may intercept pesticide drift.</t>
  </si>
  <si>
    <t>Removal of permanent vegetative cover may increase runoff and erosion and the delivery of sediment-attached nutrients to surface water.</t>
  </si>
  <si>
    <t>Road/Trail/Landing Closure and Treatment</t>
  </si>
  <si>
    <t>Possible seepage from pit.</t>
  </si>
  <si>
    <t>Permanent vegetation reduces wind erosion and generation of fugitive dust.</t>
  </si>
  <si>
    <t>The proper selection of crops in the rotation can reduce the generation of fugitive dust.</t>
  </si>
  <si>
    <t>Ground cover helps reduce wind erosion and generation of fugitive dust.</t>
  </si>
  <si>
    <t>Permanent cover helps reduce wind erosion and generation of fugitive dust.</t>
  </si>
  <si>
    <t>Surface roughness oriented perpendicular to the erosive wind direction will reduce wind erosion.</t>
  </si>
  <si>
    <t>Any effect will tend to be an increase in seepage because of controlled runoff that may increase infiltration.</t>
  </si>
  <si>
    <t>Stored water in basin will infiltrate adding to seepage problem.</t>
  </si>
  <si>
    <t>Basin will retard flows reducing the runoff and controlling water releases.</t>
  </si>
  <si>
    <t>Retarded water in basin will infiltrate adding to subsurface water.</t>
  </si>
  <si>
    <t>Water collected and removed from site.</t>
  </si>
  <si>
    <t>Subsurface water collected and removed from the site.</t>
  </si>
  <si>
    <t>Drifting snow traps results in increased water infiltration which will slightly reduce the potential for flooding or ponding.</t>
  </si>
  <si>
    <t>Efficient and uniform irrigation reduces transport to surface water</t>
  </si>
  <si>
    <t>Because of reduced sediment yields and runoff</t>
  </si>
  <si>
    <t>Water is applied at rates that minimize pathogens transport to surface water</t>
  </si>
  <si>
    <t>removal of cover may increase runoff and erosion</t>
  </si>
  <si>
    <t>Established vegetation may add forage for domestic animals.</t>
  </si>
  <si>
    <t>Forage production may be enhanced by increasing rooting depth and vigor.</t>
  </si>
  <si>
    <t>Improving vegetative cover will reduce runoff and erosion, and reduce the delivery of organics and nutrients to surface water.</t>
  </si>
  <si>
    <t>Managing residue to reduce soil disturbance and increase residue cover reduces erosion by water.</t>
  </si>
  <si>
    <t>Managing residue to reduce soil disturbance and increase residue cover reduces erosion by wind.</t>
  </si>
  <si>
    <t>Subsurface earthen channels increase infiltration by improving drainage and therefore decrease water runoff.</t>
  </si>
  <si>
    <t xml:space="preserve">Subsurface earthen channels improve drainage and may increase surface soil drying. </t>
  </si>
  <si>
    <t xml:space="preserve">Soil cover reduces erosion from water.   </t>
  </si>
  <si>
    <t xml:space="preserve">Soil cover reduces erosion from wind.   </t>
  </si>
  <si>
    <t xml:space="preserve">The action traps nutrients and organics which are broken down and used by wetland plants. </t>
  </si>
  <si>
    <t>Wetland systems will utilize dissolved nutrients and trap sediment-attached nutrients and organics.</t>
  </si>
  <si>
    <t>Permanent woody vegetation will utilize nutrients and filter suspended organic material from runoff.</t>
  </si>
  <si>
    <t>Application aggregates soil particles making them less susceptible to detachment from flowing water.</t>
  </si>
  <si>
    <t>Application aggregates soil particles making them less susceptible to detachment from wind energy.</t>
  </si>
  <si>
    <t>Increased animal traffic around developed water source will increase compaction potential especially if the soil is moist.</t>
  </si>
  <si>
    <t>Amendments can be used to alter the waste stream to remove salts, metals, and some pathogens.</t>
  </si>
  <si>
    <t>Vegetative strips reduce soil erosion from wind and the resulting offsite sediment transport.</t>
  </si>
  <si>
    <t>Suspended sediments are trapped.</t>
  </si>
  <si>
    <t>Collects and slows run-off to a non-erosive velocity.</t>
  </si>
  <si>
    <t>Although vegetation is manipulated, soil disturbance is minimal.</t>
  </si>
  <si>
    <t>Diverts damaging runoff and shorten slope length.</t>
  </si>
  <si>
    <t>Diverts overland flow that may reach streambanks.</t>
  </si>
  <si>
    <t>Control of water table - subsurface water is collected and conveyed to a proper outlet.</t>
  </si>
  <si>
    <t>Because of improved drainage.</t>
  </si>
  <si>
    <t>Road will provide better farm and irrigation equipment access.</t>
  </si>
  <si>
    <t>The action facilitates the removal of surface water, thus reducing percolation of water and nutrients.</t>
  </si>
  <si>
    <t>Less runoff reduces transport of soluble salts. Permanent vegetation can use excess water which reduces seepage.</t>
  </si>
  <si>
    <t>The action stimulates plants to take up and assimilate nutrients and organics more efficiently.</t>
  </si>
  <si>
    <t>The action entails the application of waste which increases the potential for groundwater contamination.</t>
  </si>
  <si>
    <t>Anaerobic Digester</t>
  </si>
  <si>
    <t>The action can reduce erosion and runoff which reduces transport of salts. Some crops may accumulate salts.</t>
  </si>
  <si>
    <t>The action can reduce the transport of wind-borne saline particles to surface water bodies.</t>
  </si>
  <si>
    <t>The action can reduce the rate at which salt-contaminated water is released, but has no effect on the amount of salt.</t>
  </si>
  <si>
    <t>Undesired species can colonize areas where vegetation has been treated.</t>
  </si>
  <si>
    <t>Proper nutrient application should minimize leaching losses.  Uses of manure for other than land application will decrease opportunity for water contamination.</t>
  </si>
  <si>
    <t>Removal of cover may increase transport of salinity if contained in runoff and erosion related sediments.</t>
  </si>
  <si>
    <t>Less runoff reduces transport potential of soluble salts.</t>
  </si>
  <si>
    <t>Basins will tend to accumulate contaminants attached to sediments, and infiltrating waters will remove soluble contaminants.</t>
  </si>
  <si>
    <t>Percolating water picks up salts that are then collected in tile lines and outletted to surface waters.</t>
  </si>
  <si>
    <t>Proper nutrient application should minimize runoff losses.  Uses of manure for other than land application will decrease opportunity for water contamination.</t>
  </si>
  <si>
    <t xml:space="preserve">Removal of shade-producing canopy will lead to an increase in surface water temperature, especially during low flows. </t>
  </si>
  <si>
    <t>Nutrients in the water diverted into a vertical drain is kept out of surface water.</t>
  </si>
  <si>
    <t>Over land return flows cause erosion on streambanks.</t>
  </si>
  <si>
    <t xml:space="preserve">Unsuitable aquatic plants are managed to maintain habitat values.  </t>
  </si>
  <si>
    <t>Infiltrating water in treatment area will increase soluble contaminants moving to groundwater, however there will be die-off as pathogens are trapped in the vegetation and increased microbial activity enhances competition with pathogens.</t>
  </si>
  <si>
    <t>Infiltration and plant uptake in the treatment area will remove contaminants from polluted runoff and waste water.</t>
  </si>
  <si>
    <t>Captured water in structures can supplement stock water.</t>
  </si>
  <si>
    <t xml:space="preserve">The action eliminates seepage losses from canals, which reduces the potential for movement of heavy metals to groundwater.    </t>
  </si>
  <si>
    <t>Establishment of permanent vegetation provide competition that slows the spread of noxious plants; other treatment removes noxious plants directly.</t>
  </si>
  <si>
    <t>Improved access increases ability to manage stands.</t>
  </si>
  <si>
    <t>Plants are selected and managed to maintain optimal productivity and health.</t>
  </si>
  <si>
    <t>Improved drainage can enhance plant health and vigor.</t>
  </si>
  <si>
    <t>The removal of competition increases desirable plant community health, vigor, and biodiversity.</t>
  </si>
  <si>
    <t>Could be slight worsening to slight improvement depending on whether salts are concentrated or removed from the land applied waste stream</t>
  </si>
  <si>
    <t>There is potential for a decrease in seep flow because of increased utilization of soil moisture, however there may be slight worsening due to increased infiltration, especially during dormant season.</t>
  </si>
  <si>
    <t>Mole drains tend to dry surface soils promoting oxidation of organic material.</t>
  </si>
  <si>
    <t>Water is removed from the profile creating a drier less compactable soil surface.</t>
  </si>
  <si>
    <t>Increased cover will reduce runoff.</t>
  </si>
  <si>
    <t>Better vegetation and cover can reduce overland flow.</t>
  </si>
  <si>
    <t>Reduced slope and water velocity will reduce erosion.</t>
  </si>
  <si>
    <t xml:space="preserve">Controlling erosion and runoff will reduce off-site sediment. </t>
  </si>
  <si>
    <t>Basin retains sediment, decreasing runoff turbidity.</t>
  </si>
  <si>
    <t>Ponding slows water velocity, allowing sediment to settle.</t>
  </si>
  <si>
    <t xml:space="preserve">Sediment originating from spoil no longer reaches water bodies. </t>
  </si>
  <si>
    <t>Reduces erosion on banks and shorelines.</t>
  </si>
  <si>
    <t>Crossing will prevent stream bank erosion and stream bottom sediment displacement.</t>
  </si>
  <si>
    <t>Improved vegetation and management will reduce streambank erosion and improve channel stability.</t>
  </si>
  <si>
    <t>Reduces erosion, slows water and wind velocities, increases infiltration.</t>
  </si>
  <si>
    <t>Decrease in water velocity will result in reduction in suspended sediments.</t>
  </si>
  <si>
    <t>Conservation Crop Rotation</t>
  </si>
  <si>
    <t>Constructed Wetland</t>
  </si>
  <si>
    <t>Contour Buffer Strips</t>
  </si>
  <si>
    <t>Contour Farming</t>
  </si>
  <si>
    <t>Cover Crop</t>
  </si>
  <si>
    <t>Critical Area Planting</t>
  </si>
  <si>
    <t>Cross Wind Ridges</t>
  </si>
  <si>
    <t>Cross Wind Trap Strips</t>
  </si>
  <si>
    <t>Dam</t>
  </si>
  <si>
    <t>Dam, Diversion</t>
  </si>
  <si>
    <t>Deep Tillage</t>
  </si>
  <si>
    <t>Dike</t>
  </si>
  <si>
    <t>Diversion</t>
  </si>
  <si>
    <t>Drainage Water Management</t>
  </si>
  <si>
    <t>Dry Hydrant</t>
  </si>
  <si>
    <t>Early Successional Habitat Development/Mgt.</t>
  </si>
  <si>
    <t>Feed Management</t>
  </si>
  <si>
    <t>Fence</t>
  </si>
  <si>
    <t>Tall vegetation established near surface waters provides shade and reduces direct sunlight heating.</t>
  </si>
  <si>
    <t>Surface runoff retained will provide temporary water to wildlife as sediment is trapped,  improving water quality in watershed.</t>
  </si>
  <si>
    <t>Equipment used in removing obstructions will tend to increase compaction in travel areas.</t>
  </si>
  <si>
    <t>The action decreases runoff and promotes aerobic degradation of pesticide residues.   Avoid direct outlet to surface water.</t>
  </si>
  <si>
    <t>The action reduces runoff, erosion and the need for pesticide use.  Impervious mulches may increase runoff.</t>
  </si>
  <si>
    <t>The action reduces runoff and traps adsorbed pesticides.</t>
  </si>
  <si>
    <t>Anionic Polyacrylamide (PAM) Erosion Control</t>
  </si>
  <si>
    <t>Aquaculture Ponds</t>
  </si>
  <si>
    <t>Bedding</t>
  </si>
  <si>
    <t>Brush Management</t>
  </si>
  <si>
    <t>Clearing &amp; Snagging</t>
  </si>
  <si>
    <t>Composting Facility</t>
  </si>
  <si>
    <t>Conservation Cover</t>
  </si>
  <si>
    <t>Risk of wildfire and release of CO2 is diminished and decomposition of residual slash eventually becomes SOM.</t>
  </si>
  <si>
    <t>Concentrated flow erosion control is part of practice.</t>
  </si>
  <si>
    <t>Lining decreases contamination immediately below the pond.</t>
  </si>
  <si>
    <t>Reduction in seepage due to less water seeping from ponds.</t>
  </si>
  <si>
    <t>Field Border</t>
  </si>
  <si>
    <t>Filter Strip</t>
  </si>
  <si>
    <t>Firebreak</t>
  </si>
  <si>
    <t>Fish Raceway or Tank</t>
  </si>
  <si>
    <t>Fishpond Management</t>
  </si>
  <si>
    <t>Forage Harvest Management</t>
  </si>
  <si>
    <t>Forest Stand Improvement</t>
  </si>
  <si>
    <t>Forest Trails and Landings</t>
  </si>
  <si>
    <t>Fuel Break</t>
  </si>
  <si>
    <t>Grade Stabilization Structure</t>
  </si>
  <si>
    <t>Grassed Waterway</t>
  </si>
  <si>
    <t>Grazing Land Mechanical Treatment</t>
  </si>
  <si>
    <t>Heavy Use Area Protection</t>
  </si>
  <si>
    <t>Hedgerow Planting</t>
  </si>
  <si>
    <t>Herbaceous Wind Barriers</t>
  </si>
  <si>
    <t>Hillside Ditch</t>
  </si>
  <si>
    <t>Irrigation Canal or Lateral</t>
  </si>
  <si>
    <t>Irrigation Field Ditch</t>
  </si>
  <si>
    <t>Irrigation Land Leveling</t>
  </si>
  <si>
    <t>Irrigation System, Microirrigation</t>
  </si>
  <si>
    <t>Irrigation System, Sprinkler</t>
  </si>
  <si>
    <t>Irrigation System, Surface &amp; Subsurface</t>
  </si>
  <si>
    <t>Irrigation System, Tailwater Recovery</t>
  </si>
  <si>
    <t>Pond</t>
  </si>
  <si>
    <t>Pond Sealing or Lining, Bentonite Sealant</t>
  </si>
  <si>
    <t>Pond Sealing or Lining, Compacted Clay Treatment</t>
  </si>
  <si>
    <t>Pond Sealing or Lining, Flexible Membrane</t>
  </si>
  <si>
    <t>Pond Sealing or Lining, Soil Dispersant</t>
  </si>
  <si>
    <t>Precision Land Forming</t>
  </si>
  <si>
    <t>Prescribed Burning</t>
  </si>
  <si>
    <t>Prescribed Grazing</t>
  </si>
  <si>
    <t>Pumping Plant</t>
  </si>
  <si>
    <t>Range Planting</t>
  </si>
  <si>
    <t>Recreation Area Improvement</t>
  </si>
  <si>
    <t>Recreation Land Grading and Shaping</t>
  </si>
  <si>
    <t>Residue and Tillage Management, No Till/Strip Till/Direct Seed</t>
  </si>
  <si>
    <t>Improved irrigation efficiency improves crop health and vigor which decreases weed competition.</t>
  </si>
  <si>
    <t>Small irrigation applications and improved uniformity reduces seepage.</t>
  </si>
  <si>
    <t>The action provides better conveyance to waterways and other surface waters, reducing opportunity for infiltration.</t>
  </si>
  <si>
    <t xml:space="preserve">The action slows runoff, which may increase water infiltration, reducing the potential for transport of salts to surface water. </t>
  </si>
  <si>
    <t>The action results in slight increase of infiltration that could decrease soluble salts in runoff.</t>
  </si>
  <si>
    <t>The action reduces soil surface evaporation, increases infiltration and reduces runoff.</t>
  </si>
  <si>
    <t>Most productive, healthy and vigorous plants are retained.</t>
  </si>
  <si>
    <t>The uniform surface that results from this practice increases infiltration and reduces the potential for transport of nutrients to surface water.</t>
  </si>
  <si>
    <t>Land surface is formed to a non-erosive grade.</t>
  </si>
  <si>
    <t>Improved irrigation efficiency improves crop health and vigor which decrease weed competition.</t>
  </si>
  <si>
    <t>Erosion and runoff are reduced by the efficient application of irrigation water.</t>
  </si>
  <si>
    <t>A more uniform and efficient irrigation prevents losses to deep percolation.</t>
  </si>
  <si>
    <t>Water is applied more efficiently and uniformly.</t>
  </si>
  <si>
    <t>Lining eliminates water losses providing more water for irrigation.</t>
  </si>
  <si>
    <t>Pipe will convey water and make it possible to use more efficiently.</t>
  </si>
  <si>
    <t>Managed application of water for irrigation will increase the efficiency of use.</t>
  </si>
  <si>
    <t>Water diverted subsurface will reduce surface water flows.</t>
  </si>
  <si>
    <t>Better timing of waste application due to storage will minimize risk of runoff.</t>
  </si>
  <si>
    <t>Water development will decrease livestock trampling in wet areas and nearby streams.</t>
  </si>
  <si>
    <t>System traps sediment.</t>
  </si>
  <si>
    <t>The action stabilizes channel to prevent further erosion.</t>
  </si>
  <si>
    <t>Forage and Biomass Planting</t>
  </si>
  <si>
    <t>Movement of soils during construction and maintenance causes oxidation of the organic matter.</t>
  </si>
  <si>
    <t>Shaping of bedding areas increase removal of water from field.</t>
  </si>
  <si>
    <t>There will be increased infiltration, increased available water, and extended interflow yield.</t>
  </si>
  <si>
    <t>Calculated by amortizing the estimated average annual installation cost over the practice standard life of the practice and then adding expected annual O&amp;M costs in order to estimate the average annual cost of implementing the practice.</t>
  </si>
  <si>
    <t>Root penetration and organic matter helps restore soil structure and counteracts compactive forces of hooves as livestock traverse the grazed area.</t>
  </si>
  <si>
    <t xml:space="preserve">Adapted and managed vegetative production allows more efficient use of  available water. </t>
  </si>
  <si>
    <t>The uniform surface grade reduces ponding and excessive infiltration of contaminated water.</t>
  </si>
  <si>
    <t>Efficient and uniform irrigation reduces transport to ground water.</t>
  </si>
  <si>
    <t>Uniform water application reduces the potential for deep percolation.</t>
  </si>
  <si>
    <t>Water is applied at rates and times that minimize nutrient transport to ground water.</t>
  </si>
  <si>
    <t>An estimate, based on national data, of the average total cost of installing a typical or representative case of the conservation practice. This figure includes only "cost-shareable" expenses and is intended to give conservation planners a rough or "ballpark" idea as to the relative costs of implementing different conservation practices. It is not intended for use as the basis for calculating actual cost estimates for specific conservation systems or practices on individual land units.</t>
  </si>
  <si>
    <t>Estimated Average Annual Cost</t>
  </si>
  <si>
    <t>Composting kills pathogens.</t>
  </si>
  <si>
    <t>Permanent vegetation will uptake excess nutrients.</t>
  </si>
  <si>
    <t>Any salinity in runoff or wastewater will be assimilated in the wetland rather than infiltrating to groundwater.</t>
  </si>
  <si>
    <t>Microbial activity in wetlands can reduce pathogen levels.</t>
  </si>
  <si>
    <t>Increased water infiltration could move pathogens into the soil.</t>
  </si>
  <si>
    <t>Trees and shrubs take up pesticide residues and may intercept pesticide drift.  Also, the practice reduces runoff and erosion.</t>
  </si>
  <si>
    <t>Pesticides may be used to control brush.</t>
  </si>
  <si>
    <t>Water is applied at rates that minimize salinity transport to ground water.</t>
  </si>
  <si>
    <t>The action may attract beneficial insects or trap insect pests, reducing the need for pesticide applications.</t>
  </si>
  <si>
    <t>The action causes a decrease in ponding and a more uniform infiltration.</t>
  </si>
  <si>
    <t>Correct row arrangement provides better drainage control.</t>
  </si>
  <si>
    <t>Water is applied at rates that minimize pathogen transport to ground water.</t>
  </si>
  <si>
    <t xml:space="preserve">A strip with bare soil or reduction in vegetative cover and surface litter has potential for increases in erosive water energy. </t>
  </si>
  <si>
    <t>The plant species selected will be adapted to meet the seasonal distribution of moisture.</t>
  </si>
  <si>
    <t>Better infiltration could increase leaching, but increased microbial activity increases competition with pathogens.</t>
  </si>
  <si>
    <t>Water discharges are generally warmer than ambient temperature of receiving waters</t>
  </si>
  <si>
    <t>Eventual canopy cover of stand will shade streams.</t>
  </si>
  <si>
    <t xml:space="preserve">Contour Buffer Strips reduce sheet and rill erosion and slow the velocity of runoff, thereby reducing the transport of sediment to surface water </t>
  </si>
  <si>
    <t>Separation could favorably alter the waste stream to better provide the needs of growing feed and forage, but this would be minor impact</t>
  </si>
  <si>
    <t>Stream banks on and off site will benefit from controlled flows.</t>
  </si>
  <si>
    <t xml:space="preserve">Controlled flow will reduce gulley erosion down slope of basin. </t>
  </si>
  <si>
    <t xml:space="preserve">Constructing or improving channels may increase or decrease cover/shelter for fish and wildlife. </t>
  </si>
  <si>
    <t>Trails provide firebreaks and access to sites for fuel reduction activities.</t>
  </si>
  <si>
    <t>Management reduces fuel loadings.</t>
  </si>
  <si>
    <t>The action results in increased vigor of plant community which may increase contaminant uptake.</t>
  </si>
  <si>
    <t>The action may result in some uptake by plants.</t>
  </si>
  <si>
    <t xml:space="preserve">Although water retained in basin is warmer than flowing surface water, discharge to surface waters is unlikely. </t>
  </si>
  <si>
    <t>Springs are cooler than surface water and their proximity to streams moderates stream temperatures, via hyporheic exchange. Development of springs may decrease amount of hyporheic water in channel. .</t>
  </si>
  <si>
    <t>Restoration of riparian conditions will contribute to moderation of stream temperatures.</t>
  </si>
  <si>
    <t>Surface water is conveyed relatively quickly, reducing the risk of warming.</t>
  </si>
  <si>
    <t>Near streams and other water bodies, trees and shrubs provide shade to moderate water temperature.</t>
  </si>
  <si>
    <t xml:space="preserve">The slope length of the concentrated flow channel is shortened. </t>
  </si>
  <si>
    <t>Maintaining water table in the root zone decreases oxidation of organic matter.  Lowering water table can increase oxidation in certain situations.</t>
  </si>
  <si>
    <t>Liner will retain a substantial amount of contaminants in the pond.  The magnitude of the effect will depend on the integrity of the pond before lining.</t>
  </si>
  <si>
    <t>Lining decreases contamination immediately below the pond, but salts often used as dispersants can migrate below the pond.</t>
  </si>
  <si>
    <t>Roof runoff is collected and conveyed to a safe outlet.</t>
  </si>
  <si>
    <t>Establishment of permanent vegetation reduces erosion by water.</t>
  </si>
  <si>
    <t xml:space="preserve">Vegetative terraces may shorten the unsheltered distance and trap saltating soil particles when orientation is across the prevailing wind erosion direction.        </t>
  </si>
  <si>
    <t>Storage provides flexibility in rate, timing, and location of waste application; however, there could be some increase in infiltration of soluble contaminants at storage site.</t>
  </si>
  <si>
    <t>The action reduces soil erosion from wind which decreases the potential for transport of soil-adsorbed nutrients to surface water.</t>
  </si>
  <si>
    <t>The action increases organic matter promoting microbial activity which competes with pathogens.</t>
  </si>
  <si>
    <t xml:space="preserve">The action will alter the timing and possibly amount of drainage.  Holding water in root zone may contribute to pathogen die-off.  </t>
  </si>
  <si>
    <t xml:space="preserve">Travel-ways and cleared areas are treated to minimize soil detachment by water. </t>
  </si>
  <si>
    <t>Seepage from ditch or canal will be eliminated.</t>
  </si>
  <si>
    <t xml:space="preserve">The infiltration that occurs in the tailwater pond will reduce the amount of salt leaving the field.  </t>
  </si>
  <si>
    <t>Recovery and storage of tailwater eliminates runoff and ponding.</t>
  </si>
  <si>
    <t>Seepage from pit.</t>
  </si>
  <si>
    <t>The action impounds water which has the potential to transport nutrients to groundwater.</t>
  </si>
  <si>
    <t xml:space="preserve">The action reduces the velocity of runoff and traps drifting snow resulting in increased water infiltration which could move salts to groundwater. </t>
  </si>
  <si>
    <t>The action increases infiltration which is offset by increased soil organic matter and biological activity .</t>
  </si>
  <si>
    <t>Where well flows are used for irrigation, contaminants can be leached below the root zone.</t>
  </si>
  <si>
    <t>Water ponding promotes growth of wetland vegetation and reduces decomposition of soil organic matter.</t>
  </si>
  <si>
    <t>Support vegetation or diversion may reduce salinity from run-in water</t>
  </si>
  <si>
    <t>Support vegetation or diversion may trap and allow pesticides to degrade before surface water enters the sinkhole</t>
  </si>
  <si>
    <t>Reduction in nutrients and organic concentrations in run-in water may reduce them in water bodies that receive ground water.</t>
  </si>
  <si>
    <t>Reduction in sediment concentrations in run-in water may reduce sediment yield in water bodies that receive ground water.</t>
  </si>
  <si>
    <t>Impervious materials prevents erosion.</t>
  </si>
  <si>
    <t>Water is applied at rates that minimize soil erosion.</t>
  </si>
  <si>
    <t>Control of onsite  water reduces seepage.</t>
  </si>
  <si>
    <t>Formation of clods will reduce wind erosion.</t>
  </si>
  <si>
    <t>Terraces slow water and allow sediment deposition.</t>
  </si>
  <si>
    <t>Improved forage management improves water use efficiency.</t>
  </si>
  <si>
    <t>Depending on crop rotation and biomass produced, crop rotation reduces erosion and runoff which reduces transport of  sediment.</t>
  </si>
  <si>
    <t>Depending on crop rotation, less erosion and runoff reduces delivery of pathogens.</t>
  </si>
  <si>
    <t>Enhanced ground cover will reduce particulate generation.</t>
  </si>
  <si>
    <t>The action stabilizes channel to prevent further erosion</t>
  </si>
  <si>
    <t>The action is designed to prevent subsidence around mine area.</t>
  </si>
  <si>
    <t xml:space="preserve">Properly handled mortality will prevent  contamination.  </t>
  </si>
  <si>
    <t>The action reduces erosion and runoff, reducing the loss of dissolved and sediment-bound nutrients from the site.</t>
  </si>
  <si>
    <t>521D</t>
  </si>
  <si>
    <t>Increased cover and growing vegetation will increase soil organic matter.</t>
  </si>
  <si>
    <t>Increased root growth will decrease compaction.</t>
  </si>
  <si>
    <t>Retarded water in basin will infiltrate causing seepage problems below basin.</t>
  </si>
  <si>
    <t>Basin will retard flows reducing runoff.</t>
  </si>
  <si>
    <t>Retarded water in basin will infiltrate causing increased subsurface water.</t>
  </si>
  <si>
    <t xml:space="preserve">The action reduces sheet and rill erosion and can increase water infiltration, thereby reducing the transport of nutrients and organics to surface water. </t>
  </si>
  <si>
    <t xml:space="preserve">The action decreases sheet and rill erosion and may increase water infiltration, thereby reducing the transport of nutrients and organics to surface water. </t>
  </si>
  <si>
    <t>The action reduces erosion and runoff and transport of nutrients. Cover crops can uptake excess nutrients.</t>
  </si>
  <si>
    <t>The action reduces erosion and sediment-attached nutrient delivery to surface water.  Permanent vegetation will uptake nutrients.</t>
  </si>
  <si>
    <t>Improved vegetation due to better distribution of water will filter and reduce water borne contaminants.  In addition, better distribution of animals results in less concentration of contaminants.</t>
  </si>
  <si>
    <t>Rows are arranged in direction, grade, and length to reduce erosion</t>
  </si>
  <si>
    <t>Reduced erosion and sediment load can create water energy/stream bank erosion from runoff</t>
  </si>
  <si>
    <t>Reduced erosion reduces loss of organic material in sediments</t>
  </si>
  <si>
    <t>Improved moisture control may result in leaching of contaminants below the root zone</t>
  </si>
  <si>
    <t>Improved management will improve quantity and quality of feed and forage.</t>
  </si>
  <si>
    <t>Grazing management considers location of animals and available shelter(s) throughout the year.</t>
  </si>
  <si>
    <t>Agrichemical Handling Facility</t>
  </si>
  <si>
    <t>Less runoff reduces transport of soluble salts. Growing vegetation can use excess water which reduces seepage.</t>
  </si>
  <si>
    <t>The action stabilizes existing and prevent future gully erosion.</t>
  </si>
  <si>
    <t>The action not installed in gully area</t>
  </si>
  <si>
    <t>Water from roof is delivered to stable outlet, minimizing surface erosion.</t>
  </si>
  <si>
    <t>Spring flows are typically better quality than surface flows allowing opportunity for dilution.  Effect depends on the proportion of one flow to the other.</t>
  </si>
  <si>
    <t>Undesired aquatic vegetation is controlled by management.</t>
  </si>
  <si>
    <t>Site conditions are managed to minimize undesired vegetation.</t>
  </si>
  <si>
    <t>Filling in the pond will make maintenance somewhat easier so undesirable species can be controlled.</t>
  </si>
  <si>
    <t>Leaching of saline and sodic soils will be intercepted before salinity reaches groundwater.</t>
  </si>
  <si>
    <t>Reducing water table increases oxidation of organic matter</t>
  </si>
  <si>
    <t>By providing an alternate water source animal traffic on streambanks is removed reducing erosion.</t>
  </si>
  <si>
    <t>Trees and other vegetation are cut or killed but woody debris is left on site in contact with the ground surface.</t>
  </si>
  <si>
    <t>More uniform applications reduces ponding and excessive tailwater runoff.</t>
  </si>
  <si>
    <t>Field operations on moist soils cause soil compaction.</t>
  </si>
  <si>
    <t>Excess nitrogen promotes shoot growth in relation to root growth.</t>
  </si>
  <si>
    <t>Proper waste utilization will not result in salt build up.</t>
  </si>
  <si>
    <t>Vegetation retards sediment-laden water to allow it to drop sediment load.</t>
  </si>
  <si>
    <t>Improved production and vegetative density removes CO2 from the air and stores it in the form of carbon in the plants and soil.</t>
  </si>
  <si>
    <t>Reduces concentrated flow from the land unit. May increase sediment carrying capacity of runoff water entering stream.</t>
  </si>
  <si>
    <t>Because of increased infiltration</t>
  </si>
  <si>
    <t>Reduced use of machinery reduces CO2 emissions and increases soil carbon storage.</t>
  </si>
  <si>
    <t>Plants and soil organisms in the buffer will utilize nutrients.  The buffer will filter out suspended particles to which nutrients are attached.</t>
  </si>
  <si>
    <t xml:space="preserve">Contouring reduces sheet and rill erosion and slows the velocity of runoff, thereby reducing the transport of sediment to surface water </t>
  </si>
  <si>
    <t>Less erosion and runoff reduces transport of sediment.</t>
  </si>
  <si>
    <t>Less erosion and runoff reduces delivery of pathogens.</t>
  </si>
  <si>
    <t>Concentrated flow is eliminated and excess water conveyed to safe outlet</t>
  </si>
  <si>
    <t>Reducing stream flows will reduce habitat for aquatic species and water supply for riparian species.</t>
  </si>
  <si>
    <t>There will be enhancement of protective riparian vegetation.</t>
  </si>
  <si>
    <t>The land application process may disturb the soil surface and increase the potential of erosion by water.</t>
  </si>
  <si>
    <t xml:space="preserve">The action utilizes excess nutrients and increases organic matter. The additional organic matter will increase cation exchange capacity which will hold nutrients. </t>
  </si>
  <si>
    <t xml:space="preserve">The action reduces the velocity of runoff and traps drifting snow resulting in increased water infiltration which could move nutrients and organics to groundwater. </t>
  </si>
  <si>
    <t xml:space="preserve">The action reduces the velocity of runoff, resulting in increased water infiltration which could move nutrients and organics to groundwater. </t>
  </si>
  <si>
    <t>Increased surface water movement carries soil particles to waterways.</t>
  </si>
  <si>
    <t>Maintaining stable channels usually results in decreased suspended sediment.</t>
  </si>
  <si>
    <t>System traps and holds suspended materials from entering surface waters.</t>
  </si>
  <si>
    <t>Vegetation will reduce erosion and transport of sediment.</t>
  </si>
  <si>
    <t>Management of plant communities reduces fuel loads.</t>
  </si>
  <si>
    <t>Activities reduce and isolate fuel loads.</t>
  </si>
  <si>
    <t xml:space="preserve">Increased cover during erosive periods will reduce concentrated flow and associated soil detachment.    </t>
  </si>
  <si>
    <t xml:space="preserve">Adding roughness to the soil across the prevailing wind direction reduces saltation. </t>
  </si>
  <si>
    <t xml:space="preserve">A channel across the slope reduces the slope length and the opportunity for runoff water to detach soil particles.    </t>
  </si>
  <si>
    <t>Contaminated soil will be removed from the surface and buried using precautions that prevent water contamination</t>
  </si>
  <si>
    <t>Improved vegetative cover will reduce runoff causing erosion.</t>
  </si>
  <si>
    <t>Gully will be stabilized by grading and reshaping for recreation.</t>
  </si>
  <si>
    <t>Streambanks will be stabilized by grading and reshaping for recreation.</t>
  </si>
  <si>
    <t>Management options are increased.  Proper field application of nutrients should minimize runoff losses.</t>
  </si>
  <si>
    <t>Plants may take up some salts, and increased root penetration improves infiltration that may lead to increased leaching.</t>
  </si>
  <si>
    <t>Improved vegetative cover removes CO2 from the air and stores it in the form of carbon in the plants and soil.</t>
  </si>
  <si>
    <t>If used, vegetation removes CO2 from the air and stores it in the form of carbon in the plants and soil.</t>
  </si>
  <si>
    <t>Removal of overstory canopy increases amounts and vigor of erosion-controlling ground cover.</t>
  </si>
  <si>
    <t>Onsite gullies are reclaimed and stabilized.</t>
  </si>
  <si>
    <t>Any salts in surface runoff will be detained in the wetland. Some wetland plants may take up salts.</t>
  </si>
  <si>
    <t xml:space="preserve">Increased soil microbial activity will enhance competition with pathogens.  </t>
  </si>
  <si>
    <t>Vegetation and surface litter reduces erosive water energy.</t>
  </si>
  <si>
    <t>Roots of vegetation binds the soil making it resistant to water flow erosion.</t>
  </si>
  <si>
    <t>The action limits seepage to prevent leaching of pathogens from the pond.</t>
  </si>
  <si>
    <t>The action may increase soil microbial activity enhancing competition with pathogens.</t>
  </si>
  <si>
    <t>Water is distributed for more efficient use.</t>
  </si>
  <si>
    <t>Infiltrating water and soluble salts are removed through the drainage system.</t>
  </si>
  <si>
    <t>Storage will allow better management of waste as to rate and timing of application, which allows application when compaction is least likely.</t>
  </si>
  <si>
    <t>Infiltration in the treatment area may remove some salts from polluted runoff and waste water.</t>
  </si>
  <si>
    <t>Can be used to prevent need for long term storage of manure</t>
  </si>
  <si>
    <t>Treatment area will receive excess nutrients which could be toxic and diminish plant health.</t>
  </si>
  <si>
    <t>Crop or grassland converted to VTA</t>
  </si>
  <si>
    <t>Terrace embankments will collect snow</t>
  </si>
  <si>
    <t>Wastewater discharge  from ponds could result in groundwater contamination.</t>
  </si>
  <si>
    <t>Channels between beds facilitate surface drainage and reduce infiltration.</t>
  </si>
  <si>
    <t>Restoration of habitat adjacent to streams or water bodies will moderate surface water temperatures.</t>
  </si>
  <si>
    <t>Riparian areas capture and delay pathogen movement and increase pathogen mortality.  Soil microbial activity enhances competition with pathogens.</t>
  </si>
  <si>
    <t>Seepage is controlled by vegetation uptake and other hydrologic treatments.</t>
  </si>
  <si>
    <t>Hydrologic processes are restored through vegetative and other treatments.</t>
  </si>
  <si>
    <t>Vegetation and other treatments reduce erosion and sediment delivery.</t>
  </si>
  <si>
    <t>Permanent cover and other treatments help reduce wind erosion and wind and traffic generation of fugitive dust.</t>
  </si>
  <si>
    <t>Improved drainage enhances growing environment for non-hydrophytes.  If hydrophytes are desired, drainage will increase the problem.</t>
  </si>
  <si>
    <t>Mulching materials improve growing conditions contributing to increased plant  health and vigor.</t>
  </si>
  <si>
    <t>Nutrients and soil amendments are optimized to enhance health and vigor of desired species.</t>
  </si>
  <si>
    <t>Permanent vegetation will increase roots and organic matter and result in less field operations to cause compaction.</t>
  </si>
  <si>
    <t>Permanent vegetation can trap snow.</t>
  </si>
  <si>
    <t xml:space="preserve">An area of land with a reduction in vegetative cover and surface litter has potential for increases in erosive water energy. </t>
  </si>
  <si>
    <t>Nutrient cycling is diminished on areas with reduced vegetation.</t>
  </si>
  <si>
    <t>Establishment of permanent woody vegetation can lead to increased root and shoot development. Decomposition increases soil organic matter.</t>
  </si>
  <si>
    <t>The action reduces infiltration and seepage from waterways.</t>
  </si>
  <si>
    <t>The action removes concentrated flows before they infiltrate.</t>
  </si>
  <si>
    <t>The action may result in minor amounts of increased infiltration due to retarding flows with better vegetative cover.</t>
  </si>
  <si>
    <t>The action may result in minor amounts of increased infiltration (less surface flows) due to retarding flows with better vegetative cover.</t>
  </si>
  <si>
    <t>The action may remove obstruction that catches snow.</t>
  </si>
  <si>
    <t>588</t>
  </si>
  <si>
    <t>The action reduces runoff and erosion.  Also, the borders may attract beneficial insects or trap insect pests, reducing the need for pesticide applications.</t>
  </si>
  <si>
    <t>The action reduces runoff and traps adsorbed pesticides.  Also, the strips may attract beneficial insects or trap insect pests, reducing the need for pesticide applications.</t>
  </si>
  <si>
    <t>The action increases infiltration and traps adsorbed pesticides.</t>
  </si>
  <si>
    <t>The action reduces pesticide drift and may reduce runoff and erosion.  Also, the borders may attract beneficial insects or trap insect pests which reduce the need for pesticide applications.</t>
  </si>
  <si>
    <t>Managed foot traffic increases vegetative cover.</t>
  </si>
  <si>
    <t>Reduced use of machinery reduces ozone precursor emissions.</t>
  </si>
  <si>
    <t>Facility will properly treat manure or other agricultural by-products into a stable material. The nutrients are slowly available and less susceptible to losses from runoff or leaching.</t>
  </si>
  <si>
    <t>Water diverted to the subsurface may contain some pathogens.</t>
  </si>
  <si>
    <t xml:space="preserve">Contour Farming reduces sheet and rill erosion and slows the velocity of runoff, thereby reducing the transport of sediment to surface water </t>
  </si>
  <si>
    <t>Reduced runoff because of more efficient application</t>
  </si>
  <si>
    <t>Management improves vegetative cover, decrease runoff, and increased soil microbiological activity.</t>
  </si>
  <si>
    <t>Waterway acts as filter and reduces pathogens in the runoff</t>
  </si>
  <si>
    <t>Collects runoff and delivers possible pesticides to surface water</t>
  </si>
  <si>
    <t>Return flows from canals may deliver possible contaminates to surface water</t>
  </si>
  <si>
    <t>Removal of canopy/woody vegetation exposes the site and increases mortality of pathogens that would have otherwise entered ground water.</t>
  </si>
  <si>
    <t>Using amendments and separation could create high organic residues that when land applied could increase soil organic matter in excess of the application of untreated manure</t>
  </si>
  <si>
    <t>If used to manage water tables, this practice may increase or decrease organic matter oxidation.</t>
  </si>
  <si>
    <t xml:space="preserve">Removal of trees, stumps, and other vegetation increases runoff and erosion. </t>
  </si>
  <si>
    <t>Removing irregularities on the land surface reduces runoff.</t>
  </si>
  <si>
    <t>Reshaping the surface of the land reduces erosion.</t>
  </si>
  <si>
    <t>Managing for desirable plant vigor reduces runoff, erosion, and the need for pesticide applications.</t>
  </si>
  <si>
    <t>Soils have less risk of compaction when they are dryer.</t>
  </si>
  <si>
    <t xml:space="preserve">Surface and subsurface drainage diverted to underground strata and not available to surface problems.  </t>
  </si>
  <si>
    <t>Reduced seepage from the pond will result in less contribution to the ground water, particularly in the immediate area of the pond.</t>
  </si>
  <si>
    <t>Unlined earthen waste storage ponds do leak and may allow movement of pathogens to groundwater.</t>
  </si>
  <si>
    <t>Gullies are typically not part of practice setting.</t>
  </si>
  <si>
    <t>Removal of surface water with soluble contaminants will reduce soil concentrations.</t>
  </si>
  <si>
    <t>The land application process may disturb the soil surface and increase the potential of erosion by wind.</t>
  </si>
  <si>
    <t>Improved drainage promotes surface runoff and reduces infiltration, reducing potential for pathogen movement to groundwater.</t>
  </si>
  <si>
    <t>May provide a water source for infiltration that will add to subsurface water.</t>
  </si>
  <si>
    <t>The canal may intercept runoff and act as floodways.</t>
  </si>
  <si>
    <t>The action increases infiltration which may provide transport for nutrients.</t>
  </si>
  <si>
    <t xml:space="preserve">Reducing soil profile saturation increases infiltration by improving drainage and therefore decreases water runoff. </t>
  </si>
  <si>
    <t>Terrace shortens slope length and reduces erosion by water.</t>
  </si>
  <si>
    <t>Permanent vegetation planted across the slope reduces erosive water energy.</t>
  </si>
  <si>
    <t>Stiff-stemmed, permanent vegetation traps saltating particles. More roughened surface slows wind velocities.</t>
  </si>
  <si>
    <t>Vegetation across the slope reduces erosive energy of concentrated flows where they exit the field.</t>
  </si>
  <si>
    <t>Permanent cover and lack of soil disturbance reduces decomposition of soil organic materials such as roots and allows accumulation.</t>
  </si>
  <si>
    <t xml:space="preserve">Root penetration and organic matter helps restore soil structure. </t>
  </si>
  <si>
    <t>Stiff stemmed herbaceous vegetation established across the prevailing wind erosion direction reduces soil erosion from wind by trapping saltating soil particles and sheltering an area down wind.</t>
  </si>
  <si>
    <t xml:space="preserve">Provides permanent water storage. </t>
  </si>
  <si>
    <t xml:space="preserve">Retention of water in pond will allow more optimal use of water.  </t>
  </si>
  <si>
    <t xml:space="preserve">Retention of water in pond will allow more optimal use of water. </t>
  </si>
  <si>
    <t>Profitability - Change in Profitability</t>
  </si>
  <si>
    <t>Operations &amp; Maintenance Factor</t>
  </si>
  <si>
    <t>Practice Life</t>
  </si>
  <si>
    <t>Control of water surface elevations keeps the soil surface moist and prevents soil detachment by wind.</t>
  </si>
  <si>
    <t xml:space="preserve">Maintaining a vigorous vegetative cover will reduce soil detachment by water.  </t>
  </si>
  <si>
    <t>Nutrient cycling is halted on strips left unvegetated.</t>
  </si>
  <si>
    <t>Replacement of older pumping plants with more efficient internal combustion engines or electric motors will reduce emissions of ozone precursors, however, new placement of internal combustion engines will result in increase in emission of ozone precursors.</t>
  </si>
  <si>
    <t>Vegetative cover reduces wind erosion and fugitive dust generation.</t>
  </si>
  <si>
    <t xml:space="preserve">The action may prevent outside water from percolating through mine shaft and moving dissolved contaminants to ground water.  </t>
  </si>
  <si>
    <t>The action prevents contaminants in the pond from moving below the pond to the groundwater.</t>
  </si>
  <si>
    <t>The action may promote contaminant uptake by plants.</t>
  </si>
  <si>
    <t>The action smoothes the surface which increases infiltration and reduces transport of nutrients to surface waters.</t>
  </si>
  <si>
    <t>Slight Worsening</t>
  </si>
  <si>
    <t>Moderate Worsening</t>
  </si>
  <si>
    <t>Substantial Worsening</t>
  </si>
  <si>
    <t>Slight to Moderate Worsening</t>
  </si>
  <si>
    <t>Moderate to Substantial Worsening</t>
  </si>
  <si>
    <t>Slight to Moderate Improvement</t>
  </si>
  <si>
    <t>Moderate to Substantial Improvement</t>
  </si>
  <si>
    <t>Slight Improvement</t>
  </si>
  <si>
    <t>Moderate Improvement</t>
  </si>
  <si>
    <t>Substantial Improvement</t>
  </si>
  <si>
    <t xml:space="preserve">Improved plant production and vegetative cover reduces erosion from water. </t>
  </si>
  <si>
    <t xml:space="preserve">Improved plant production and vegetative cover reduces erosion from wind. </t>
  </si>
  <si>
    <t>Diversions collect and slow run-off to a non-erosive velocity.</t>
  </si>
  <si>
    <t>Soil disturbance increases erosion from the site.</t>
  </si>
  <si>
    <t>Trails will be designed to minimize erosion.</t>
  </si>
  <si>
    <t>Erosion control and revegetation will reduce concerns about sediments.</t>
  </si>
  <si>
    <t>Basin retains sediment and minimizes turbidity</t>
  </si>
  <si>
    <t>Pond water discharges will be warmer than ambient temperature of receiving waters.</t>
  </si>
  <si>
    <t>Herbaceous plants provide some shade and protect banks, moderating stream temperature.</t>
  </si>
  <si>
    <t>Equipment movement during construction and maintenance may cause compaction.</t>
  </si>
  <si>
    <t>Using amendments could create high organic residues that when land applied could increase soil organic matter in excess of the application of untreated manure</t>
  </si>
  <si>
    <t>Reduced peak flows downstream from embankment.</t>
  </si>
  <si>
    <t>Reduces overland flow</t>
  </si>
  <si>
    <t xml:space="preserve">Causes higher water depths and velocities. </t>
  </si>
  <si>
    <t>Overland flow is diverted from gully.</t>
  </si>
  <si>
    <t>Improved plant uptake reduces excessive seepage.</t>
  </si>
  <si>
    <t>Provide temporary flood storage.</t>
  </si>
  <si>
    <t>There could be some water contaminants on site, but overall impact of practice will be small.  The action tends to increase on site infiltration/reduce runoff to off site.</t>
  </si>
  <si>
    <t>No Effect</t>
  </si>
  <si>
    <t xml:space="preserve">Improved soil moisture facilitates improved health and vigor of desirable vegetation therefore reducing invasion of noxious weed. </t>
  </si>
  <si>
    <t>Helps collect excess water and convey to other locations where the water maybe used.</t>
  </si>
  <si>
    <t>Vegetation across the slope traps sediment preventing it from being deposited elsewhere.</t>
  </si>
  <si>
    <t>Restored vegetation traps sediment preventing it from being deposited elsewhere.</t>
  </si>
  <si>
    <t>vegetation traps pathogens providing increased opportunity for solar and microbial action to destroy some</t>
  </si>
  <si>
    <t>Barriers should increase infiltration of water and any associated pathogens.  Pathogens attached to deposited sediments will  not reach surface waters</t>
  </si>
  <si>
    <t>Roof runoff diverted away from manure areas.  Degree of impact depends on the portion of contamination associated with the roof runoff.</t>
  </si>
  <si>
    <t>Retarding surface water flow will reduce transport of pathogens</t>
  </si>
  <si>
    <t>Establishment of permanent vegetation reduces erosion by wind.</t>
  </si>
  <si>
    <t>The action diverts water from barnyard and feedlot areas, where it could pick up salts from manure.</t>
  </si>
  <si>
    <t>The action can increase percolation, which reduces the runoff of soluble salts. The action can also increase surface drainage, which moves contaminants from the site.</t>
  </si>
  <si>
    <t>The action removes both surface and subsurface flows and soluble contaminates from site.</t>
  </si>
  <si>
    <t>The action can increase infiltration, which will reduce runoff of salts from a field.</t>
  </si>
  <si>
    <t>The action does not increase or decrease the amount of salt lost from a field.</t>
  </si>
  <si>
    <t>Increased infiltration may permit leaching of some salts below the root zone.</t>
  </si>
  <si>
    <t>The action increases infiltration, increasing leaching potential and reducing the potential for moving salts to surface water.</t>
  </si>
  <si>
    <t>The action requires that appropriate erosion control practices will be applied on disturbed areas.</t>
  </si>
  <si>
    <t>Some alternatives are used to treat the waste stream to the point water can be reused by livestock</t>
  </si>
  <si>
    <t xml:space="preserve">Provides permanent water storage for irrigation. </t>
  </si>
  <si>
    <t>Roots and vegetative matter from permanent vegetation increases organic matter.</t>
  </si>
  <si>
    <t>Support vegetation may trap and use nutrients and organics from run-in water</t>
  </si>
  <si>
    <t>Support vegetation or diversion may trap and ameliorate bacteria from run-in water.</t>
  </si>
  <si>
    <t>Reduction in bacteria concentrations in run-in water may reduce bacteria contamination of water bodies that receive ground water.</t>
  </si>
  <si>
    <t>Land Reclamation, Toxic Discharge Control</t>
  </si>
  <si>
    <t>Land Smoothing</t>
  </si>
  <si>
    <t>Uniform surface eliminates ponding and associated infiltration, decreasing salt transport to ground water.</t>
  </si>
  <si>
    <t>Obstruction Removal</t>
  </si>
  <si>
    <t>Open Channel</t>
  </si>
  <si>
    <t>Trails and Walkways</t>
  </si>
  <si>
    <t>Herbaceous Weed Control</t>
  </si>
  <si>
    <t>Root penetration and organic matter helps restore soil structure.</t>
  </si>
  <si>
    <t>Plants and soil organisms uptake nutrients.</t>
  </si>
  <si>
    <t>Most woody species take up limited quantities of salts.</t>
  </si>
  <si>
    <t xml:space="preserve">Drainage increases aerobic pesticide degradation in the root zone during the periods when crops are growing. </t>
  </si>
  <si>
    <t>Managing for desirable plant vigor reduces the need for pesticide applications.</t>
  </si>
  <si>
    <t>A uniform surface reduces deep percolation.</t>
  </si>
  <si>
    <t>Ponds and adjacent areas provide additional space for wildlife and pond-dwelling species, but eliminates space for stream species.</t>
  </si>
  <si>
    <t>Lined Waterway or Outlet</t>
  </si>
  <si>
    <t>Mine Shaft &amp; Adit Closing</t>
  </si>
  <si>
    <t>Mole Drain</t>
  </si>
  <si>
    <t>Monitoring Well</t>
  </si>
  <si>
    <t>Mulching</t>
  </si>
  <si>
    <t>Deep rooted plants uptake excess water.</t>
  </si>
  <si>
    <t xml:space="preserve">Ponding and flooding are conveyed to a safe outlet.  </t>
  </si>
  <si>
    <t>Water conveyed to subsurface strata may contain organics and nutrients.</t>
  </si>
  <si>
    <t>Water containing soluble salts is outlet below the soil surface where it may reach groundwater.</t>
  </si>
  <si>
    <t>The action reduces soil erosion from wind and may intercept pesticide drift.</t>
  </si>
  <si>
    <t>The degree to which implementing the conservation practice is expected to cause an increase or decrease in the amount of capital equipment required for farm or ranch operations.</t>
  </si>
  <si>
    <t>A qualitative measure of the increase in total investment dollars required in order to implement the conservation practice.</t>
  </si>
  <si>
    <t>Underground outlets can provide a direct conduit for runoff to surface waters</t>
  </si>
  <si>
    <t>Underground outlets can provide a direct conduit for runoff contaminated with pathogens to surface waters</t>
  </si>
  <si>
    <t>Water containing pesticides may seep from the basin into the groundwater in highly permeable soils.</t>
  </si>
  <si>
    <t>Nutrients impounded could contaminate groundwater in highly permeable soils.</t>
  </si>
  <si>
    <t>Infiltrating water in the basin may leach pathogens into the groundwater in highly permeable soils.</t>
  </si>
  <si>
    <t>Basins reduce runoff losses but provide a direct conduit to surface waters</t>
  </si>
  <si>
    <t>The degree to which risk, as related to the flexibility of farm or ranch operations, is expected to increase or decrease as a result of implementing the conservation practice.  For example, converting from flood irrigation to a sprinkler system gives a farmer an increase in flexibility of irrigation, which results in a decrease in the level of risk associated with inflexibility of operations.</t>
  </si>
  <si>
    <t>A qualitative measure of the expected change in annual capital costs required in order to operate and maintain the conservation practice.</t>
  </si>
  <si>
    <t>Proper plant selection, nutrient modification, and management improves plant growth and vigor.</t>
  </si>
  <si>
    <t>The reduction of wind erosion decreases physical plant damage and maintains soil quality.</t>
  </si>
  <si>
    <t>Water is managed to optimize moisture requirements for plants.</t>
  </si>
  <si>
    <t>Increased vegetation cover and other treatments will decrease erosion and runoff.</t>
  </si>
  <si>
    <t>An increase in vegetation cover and other treatments will improve infiltration, protect the soil surface and decrease soil detachment by concentrated flow.</t>
  </si>
  <si>
    <t>Plant species will be selected that accommodate seasonal livestock production and nutritional needs.</t>
  </si>
  <si>
    <t xml:space="preserve">Plant and/or site conditions are restored to improve production and quality of desirable forage species. </t>
  </si>
  <si>
    <t>Livestock numbers are in balance with available feed and forage that meets nutritional and productive needs for the kinds and classes of livestock.</t>
  </si>
  <si>
    <t>These sites may be used as feed and forage by livestock if the intended purpose is maintained.</t>
  </si>
  <si>
    <t>Forage vigor and quantity is improved through effective management of soil salinity and sodium.</t>
  </si>
  <si>
    <t>There is short term carbon storage, however, periodic maintenance practices (tillage, burning) can release stored carbon.</t>
  </si>
  <si>
    <t>Basins will tend to accumulate contaminants attached to sediments, and infiltrating waters will remove soluble contaminants</t>
  </si>
  <si>
    <t>Vegetative barriers capture sediment-bound pathogens and retard pathogen movement, allowing more time for mortality to occur before pathogens can reach water bodies.</t>
  </si>
  <si>
    <t>The surface is protected from erosion by establishing vegetative cover, by surfacing with suitable materials, and/or by installing needed structures.</t>
  </si>
  <si>
    <t>Changes hydrology of the  land unit</t>
  </si>
  <si>
    <t>Established vegetation on spoils can provide additional forage.</t>
  </si>
  <si>
    <t>Re-establishment of streambank vegetation can provide additional forage.</t>
  </si>
  <si>
    <t>Vegetation reduces erosion and sediment delivery.</t>
  </si>
  <si>
    <t>Stream banks are stabilized.</t>
  </si>
  <si>
    <t>Terracing promotes vegetative growth that removes CO2 from the air and stores it in the form of carbon in the plants and soil.</t>
  </si>
  <si>
    <t>Activities are carried out to reduce ladder fuels.</t>
  </si>
  <si>
    <t>The action is not intended for use during irrigation periods.</t>
  </si>
  <si>
    <t>Water is conveyed offsite during periods of excess moisture.  The action may remove water during periods of crop needs.</t>
  </si>
  <si>
    <t>The action increases infiltration.</t>
  </si>
  <si>
    <t>The action increases soil organic matter and biological activity.</t>
  </si>
  <si>
    <t xml:space="preserve">The action increases infiltration </t>
  </si>
  <si>
    <t>The action discharges wastewater which could result in groundwater contamination.</t>
  </si>
  <si>
    <t xml:space="preserve">The action reduces the velocity of runoff, resulting in increased water infiltration which could move salts to groundwater. </t>
  </si>
  <si>
    <t xml:space="preserve">The action requires ponding water which will increase infiltration in ponded areas, which may carry soluble salts to groundwater. </t>
  </si>
  <si>
    <t>The action removes surface flows before infiltration and intercepts subsurface flows.</t>
  </si>
  <si>
    <t>The action removes both surface and subsurface water and associated contaminants from the site.</t>
  </si>
  <si>
    <t>The action results in increased infiltration and potential for moving soluble salts to ground water.</t>
  </si>
  <si>
    <t xml:space="preserve">The action may increase vegetative uptake in the shelterbelt.  </t>
  </si>
  <si>
    <t>Increases water infiltration which will slightly reduce the potential for flooding or ponding.</t>
  </si>
  <si>
    <t>Restored roots and vegetative matter and its breakdown increases organic matter.</t>
  </si>
  <si>
    <t>Restored root penetration and organic matter helps restore soil structure.</t>
  </si>
  <si>
    <t>Conservation Practices Physical Effects (CPPE) - National Template</t>
  </si>
  <si>
    <t>Pathogens leached from the soil will be intercepted before reaching groundwater.</t>
  </si>
  <si>
    <t>Increased vegetative cover and soil microbial activity can enhance competition with pathogens.</t>
  </si>
  <si>
    <t>Due to stabilization gully from embankment construction.</t>
  </si>
  <si>
    <t>Reduced peak flows downstream from reservoir.</t>
  </si>
  <si>
    <t>Land forming is used to reshape and fill gully.</t>
  </si>
  <si>
    <t>There will be decreased overland flow, enhanced vegetation cover.</t>
  </si>
  <si>
    <t>Control of animals influences vigor and health of vegetation.</t>
  </si>
  <si>
    <t>Distribution of animals makes forage more readily available to livestock.</t>
  </si>
  <si>
    <t>Less erosion and runoff reduces delivery of pathogens. More moist environment in permanent vegetation may slow pathogen mortality, however.</t>
  </si>
  <si>
    <t>Interception of runoff.</t>
  </si>
  <si>
    <t xml:space="preserve">Reducing soil profile saturation increases infiltration by improving drainage and therefore decreases water runoff.  </t>
  </si>
  <si>
    <t xml:space="preserve">Improving drainage may increase surface soil drying. </t>
  </si>
  <si>
    <t xml:space="preserve">Increased cover during erosive periods will reduce soil detachment by water.  </t>
  </si>
  <si>
    <t xml:space="preserve">Increased cover during erosive periods will reduce soil detachment by wind.   </t>
  </si>
  <si>
    <t>Controlled flow will reduce gulley erosion down slope of basin</t>
  </si>
  <si>
    <t>These sites may be used as feed and forage by livestock if the desired trees and shrubs are not harmed.</t>
  </si>
  <si>
    <t>Crop</t>
  </si>
  <si>
    <t>Wastes are applied to enhance production and nutritive value of the forage used by livestock.</t>
  </si>
  <si>
    <t>Roads provide firebreaks and access to sites for fuel reduction activities.</t>
  </si>
  <si>
    <t>Drier soils in high traffic areas around buildings may decrease compaction potential.</t>
  </si>
  <si>
    <t>Tailwater runoff  may cause gully erosion.</t>
  </si>
  <si>
    <t>Mole drains outlet at stream bank and will tend to increase surface erosion on streambanks.</t>
  </si>
  <si>
    <t xml:space="preserve">A channel constructed across the slope may intercept runoff water.  </t>
  </si>
  <si>
    <t>Increases infiltration and reduces runoff.</t>
  </si>
  <si>
    <t>Slope length is shortened therefore reducing erosion by water.</t>
  </si>
  <si>
    <t>Improved vegetation encourages infiltration of surface water and associated pathogens, but increased plant vigor and microbial activity reduces pathogen numbers.</t>
  </si>
  <si>
    <t>Heavy metals are rarely associated with manure.  Earthen waste storage ponds do have limited seepage which  may contain some metals.</t>
  </si>
  <si>
    <t>Drainage reduces runoff and erosion.</t>
  </si>
  <si>
    <t>An increase in vegetation and cover will protect the soil surface and decrease soil detachment by wind.</t>
  </si>
  <si>
    <t>An increase in vegetation and cover will improve infiltration, protect the soil surface and decrease soil detachment by concentrated flow.</t>
  </si>
  <si>
    <t>The degree to which farm or ranch profitability is expected to increase or decrease as a result of implementing the conservation practice.</t>
  </si>
  <si>
    <t>Access road does not exist on the planning unit or is just a driving path.</t>
  </si>
  <si>
    <t>The planning unit contains runoff and/or wastewater from agricultural lands that needs treatment.</t>
  </si>
  <si>
    <t>Untreated manure and/or other agricultural wastes are being applied to the land.</t>
  </si>
  <si>
    <t>Crop field is subject to wind erosion.</t>
  </si>
  <si>
    <t>Conservation cover does not exist.</t>
  </si>
  <si>
    <t>Increasing the random roughness of the soil surface reduces the potential for wind erosion.</t>
  </si>
  <si>
    <t>Permanent vegetative cover reduces wind erosion and fugitive dust generation.</t>
  </si>
  <si>
    <t>Plants are managed to maintain optimal productivity and health.</t>
  </si>
  <si>
    <t>Site is modified to enhance the health and vigor of desired species.</t>
  </si>
  <si>
    <t>Plants selected will be maintained at optimal growing conditions for the intended purpose.</t>
  </si>
  <si>
    <t>Diverting runoff and reducing erosion will enhance the health and vigor of desired species.</t>
  </si>
  <si>
    <t>Increased water availability enhances plant growth, health and vigor.</t>
  </si>
  <si>
    <t>Site modification to improve irrigation application enhances the health and vigor of desired species.</t>
  </si>
  <si>
    <t>Increased water availability and access enhances plant growth, health and vigor.</t>
  </si>
  <si>
    <t>Increased water availability and managed application enhances plant growth, health and vigor.</t>
  </si>
  <si>
    <t>Managed application of water enhances plant growth, health and vigor.</t>
  </si>
  <si>
    <t>Removal of undesirable plants will provide a better growing environment for desired plant species.</t>
  </si>
  <si>
    <t>Vegetative cover species will be selected and maintained at optimal conditions for the intended purpose.</t>
  </si>
  <si>
    <t>The action will allow waste application at rates and times to address the resource concern.</t>
  </si>
  <si>
    <t xml:space="preserve">The action increases water infiltration and plant uptake, increasing biomass production. </t>
  </si>
  <si>
    <t>The action limits the wetted area in the soil profile as compared to other irrigation methods.  The compaction during field operations should be limited.</t>
  </si>
  <si>
    <t>Vegetative Barrier</t>
  </si>
  <si>
    <t>Vertical Drain</t>
  </si>
  <si>
    <t>Waste Storage Facility</t>
  </si>
  <si>
    <t>Waste Treatment</t>
  </si>
  <si>
    <t>Waste Treatment Lagoon</t>
  </si>
  <si>
    <t>Water and Sediment Control Basin</t>
  </si>
  <si>
    <t>Water Harvesting Catchment</t>
  </si>
  <si>
    <t>Water Well</t>
  </si>
  <si>
    <t>Surface water removal may result in increased oxidation of organic matter.</t>
  </si>
  <si>
    <t>Water used from storage for fire suppression will not be available for other uses.</t>
  </si>
  <si>
    <t>Runoff reduction will do little to impact the classic gully.</t>
  </si>
  <si>
    <t>Activities are designed and carried out to manage undesirable vegetation.</t>
  </si>
  <si>
    <t xml:space="preserve">Tall vegetation reduces wind speeds and evapotranspiration allowing more efficient use of available water. </t>
  </si>
  <si>
    <t>Vegetation restored across the slope and surface litter reduces erosive water energy.</t>
  </si>
  <si>
    <t>Conserving moisture and reduced erosion will improve plant productivity and health.</t>
  </si>
  <si>
    <t>Reducing oxidation of organic matter will reduce the opportunity for subsidence.</t>
  </si>
  <si>
    <t>If the water table is kept high, salt build up may occur.</t>
  </si>
  <si>
    <t>Earthen waste storage ponds do have limited seepage.  The amount of seepage depends on the viability of the lining materials chosen. Seepage will contain some level of salinity.</t>
  </si>
  <si>
    <t>Restored tall vegetation provides shelter.</t>
  </si>
  <si>
    <t xml:space="preserve">There is a minimal reduction of ozone precursors through reduced incidence of wildfire. There is a short-term increase in ozone precursors (NOx and VOC emissions) during the burn. </t>
  </si>
  <si>
    <t>Replacement of older pumping plants with more efficient internal combustion engines or electric motors will reduce CO2 emissions, however, new placement of internal combustion engines will result in an increase in CO2 emissions.</t>
  </si>
  <si>
    <t>Enhanced ground cover will improve carbon storage in soils and in biomass, however, the removal of trees will reduce carbon storage in biomass.</t>
  </si>
  <si>
    <t xml:space="preserve">There will be improved root development, litter accumulation, increased biological activity and decrease number of mechanical operations. </t>
  </si>
  <si>
    <t>Because of increased cover and reduced infiltration</t>
  </si>
  <si>
    <t>Reconstructed mine land provides reduced runoff and erosion and the filtering effects of vegetation reduces the risk of harmful levels of pathogens entering surface water.</t>
  </si>
  <si>
    <t>Irrigation Pipeline</t>
  </si>
  <si>
    <t>Irrigation Reservoir</t>
  </si>
  <si>
    <t>Use of heavy equipment during land forming may cause compaction. Mitigation and appropriate timing are part of practice design.</t>
  </si>
  <si>
    <t>When applied on or near the contour, this practice reduces runoff velocities, thus reducing the detachment and transport capacity of overland flow.  Additional credit is given for the sediment trapped and retained on the slope by the non-erosive strips.</t>
  </si>
  <si>
    <t>The action promotes contaminant uptake by plants.</t>
  </si>
  <si>
    <t>Control of animals facilitates grazing management enhancing health and vigor of desired plant communities.</t>
  </si>
  <si>
    <t>Where pathogens are transported by sediments</t>
  </si>
  <si>
    <t>Deep tillage can bury the organic horizon and reduce the organic matter content by diluting it with subsoil materials.  The mixing and inversion action of deep moldboard plows, or the lifting and fracturing of deep rippers increases the oxidation of organic matter.</t>
  </si>
  <si>
    <t>Deep tillage causes mixing and aeration. Histosols are subject to subsidence if drained and tilled.  Deep tillage will increase oxidation of organic soils.</t>
  </si>
  <si>
    <t>Storage provides flexibility in rate, timing, and location of waste application, reducing the potential for pathogen contamination.. Increased infiltration of pathogens at storage site is possible.  Treatment tends to encourage die-off of bacteria.</t>
  </si>
  <si>
    <t>Efficient and uniform irrigation reduces runoff and erosion.</t>
  </si>
  <si>
    <t>Riparian areas capture and delay pathogen movement and thereby increase their mortality.</t>
  </si>
  <si>
    <t>Feed and forage are in balance to ensure nutritional requirements of livestock.</t>
  </si>
  <si>
    <t xml:space="preserve">Reduced erosion will reduce losses of organic matter. </t>
  </si>
  <si>
    <t>Construction activities cause compaction in the terrace channel and embankment.</t>
  </si>
  <si>
    <t xml:space="preserve">Classic gullies on site are not a common feature of development site; off site gullies will receive controlled flows. </t>
  </si>
  <si>
    <t xml:space="preserve">Deep ripping a tillage pan or fragipan can remove a perched water table in the root zone. </t>
  </si>
  <si>
    <t>Deep ripping increases infiltration resulting in greater leaching potential.</t>
  </si>
  <si>
    <t>The action facilitates the removal of surface runoff, thus increasing the potential for surface water contamination by organics and nutrients.</t>
  </si>
  <si>
    <t>Lined ditches reduce the delivery of sediment-attached nutrients to surface water.</t>
  </si>
  <si>
    <t>Utilizing pipelines for water delivery reduces the delivery of sediment-attached nutrients to surface water.</t>
  </si>
  <si>
    <t xml:space="preserve">Diversion of stream flow during warm periods when irrigation is needed will decrease depth of flow, making stream more susceptible to solar radiation and increased stream temperature. </t>
  </si>
  <si>
    <t>Water released from impoundments may be warmer or cooler than receiving waters, depending on site conditions.</t>
  </si>
  <si>
    <t>Surface water temperature is dependent on site conditions and location of dike.</t>
  </si>
  <si>
    <t>Removal of shade-producing canopy along streams will lead to an increase in surface water temperature, especially during low flows.</t>
  </si>
  <si>
    <t xml:space="preserve">Water is not retained in the waterway </t>
  </si>
  <si>
    <t xml:space="preserve">Improvement in vegetative cover will reduce erosion from water.  </t>
  </si>
  <si>
    <t xml:space="preserve">Improvement in vegetative cover will reduce erosion from wind.  </t>
  </si>
  <si>
    <t xml:space="preserve">Improvement in vegetative cover will reduce erosion from water.   </t>
  </si>
  <si>
    <t xml:space="preserve">Pathways may direct travel away from erosion prone areas. </t>
  </si>
  <si>
    <t>Woody vegetation captures and delays pathogen movement and thereby increase their mortality.</t>
  </si>
  <si>
    <t xml:space="preserve">Collecting and releasing nutrient laden water removed from fields to receiving surface waters.  </t>
  </si>
  <si>
    <t>Drifting snow trapped results in increased water infiltration and greater water storage in the profile.</t>
  </si>
  <si>
    <t>Drains can collect water for beneficial use or reuse and improved soil, water air relationship.</t>
  </si>
  <si>
    <t>May provide outlet for seepage, however canals may provide a source of seepage.</t>
  </si>
  <si>
    <t>May collect and conveys runoff to safe outlet.</t>
  </si>
  <si>
    <t>Possible seepage from Reservoir.</t>
  </si>
  <si>
    <t>Site modifications may include revegetation or other features that impact compaction.</t>
  </si>
  <si>
    <t>In some cases the loose talus may contain salts or other material that must be removed to re-establish vegetation.</t>
  </si>
  <si>
    <t>Mulching, soil amendments, compost, and tillage will address soil compaction of the reconstructed area.</t>
  </si>
  <si>
    <t>Removal of overstory canopy can increase the amount and vigor of ground cover, slowing runoff and increasing infiltration.</t>
  </si>
  <si>
    <t xml:space="preserve">Stripcropping slows runoff  and can increase water, thereby reducing the potential for transport of salts to surface water. </t>
  </si>
  <si>
    <t>Multi-Story Cropping</t>
  </si>
  <si>
    <t>The action decreases deep percolation and promotes aerobic degradation of pesticide residues.</t>
  </si>
  <si>
    <t>The action reduces the need for pesticide use and trees and shrubs take up pesticide residues.</t>
  </si>
  <si>
    <t xml:space="preserve">Creating a more uniform surface may increase infiltration and decrease concentrated flow. </t>
  </si>
  <si>
    <t>Shaping and lining the channel conveys runoff water without causing erosion.</t>
  </si>
  <si>
    <t>The establishment of vigorous vegetative cover will reduce erosion from wind.</t>
  </si>
  <si>
    <t>Reshaping of disturbed land and establishing vegetative cover can reduce erosion from water.</t>
  </si>
  <si>
    <t>Reshaping of disturbed land and establishing vegetative cover can reduce erosion from wind.</t>
  </si>
  <si>
    <t xml:space="preserve">Reshaping the land surface may decrease the degree of slope, however, the slope length may be increased.   </t>
  </si>
  <si>
    <t>Improved irrigation allows the limited leaching of salt below the root zone.</t>
  </si>
  <si>
    <t>Reuse of contaminated water increases salts in the profile.</t>
  </si>
  <si>
    <t>Organic material may be removed by clearing.</t>
  </si>
  <si>
    <t>Efficient and uniform irrigation reduces soluble contaminant transport to ground water.  Magnitude of effect depends on previous irrigation method.</t>
  </si>
  <si>
    <t>Provides control for better water distribution.</t>
  </si>
  <si>
    <t>Reduced evaporation may reduce salt build-up. Added organic matter will buffer salts.</t>
  </si>
  <si>
    <t>Stabilizing grade diminishes hyporheic (subsurface) flow.</t>
  </si>
  <si>
    <t>Use of this practice along small streams increases shade and moderates stream temperatures.</t>
  </si>
  <si>
    <t>Ditches collect but do not retain overland flow.</t>
  </si>
  <si>
    <t>Reduced runoff of higher temperature water is likely.</t>
  </si>
  <si>
    <t>Conservation irrigation systems minimize affects to surface water quality.</t>
  </si>
  <si>
    <t xml:space="preserve">Diverted water does not generally return to surface water source. </t>
  </si>
  <si>
    <t>Improved hydrological conditions are likely.</t>
  </si>
  <si>
    <t>Row arrangement with proper grade and length improves water capture.</t>
  </si>
  <si>
    <t>Control of salt improves use of available water.</t>
  </si>
  <si>
    <t>Vegetation, surface litter and roots reduce erosive energy of concentrated flows.</t>
  </si>
  <si>
    <t>Runoff and resulting erosion will be decreased</t>
  </si>
  <si>
    <t>Only data managers are to modify this worksheet; they are cautioned that changes to ratings in "named" ranges will make newly rated items inconsistent with national values. Only named ranges highlighted in green are used at this time.</t>
  </si>
  <si>
    <t>Pipeline can collect and convey excessive seepage to suitable outlet.</t>
  </si>
  <si>
    <t>Travel-ways and cleared areas are treated to minimize soil detachment by water.</t>
  </si>
  <si>
    <t>Site planted to adapted species could contribute to the reduction of saline seep areas.  There would be a negligible decrease of selenium, boron, and heavy metals because of very limited uptake by range plants.</t>
  </si>
  <si>
    <t>Permanent vegetation established and organic matter captured</t>
  </si>
  <si>
    <t>If protection isn't provided the diverted flows may cause erosion</t>
  </si>
  <si>
    <t>Flows are diverted into other channels to provide relief</t>
  </si>
  <si>
    <t>Removal of trees and vegetation will increase runoff and erosion. Mitigation is part of practice design.</t>
  </si>
  <si>
    <t>Stabilizing eroding banks will reduce the delivery of nutrients and organic material in the soil profile to surface water.</t>
  </si>
  <si>
    <t>Structure used for flow control, or level regulation of water.</t>
  </si>
  <si>
    <t>Interception of excessive seepage through drainage.</t>
  </si>
  <si>
    <t>Removal of excessive surface water through drainage will reduce flooding and ponding.</t>
  </si>
  <si>
    <t>Pasture</t>
  </si>
  <si>
    <t xml:space="preserve">Proper siting and management are required If used as part of an agricultural waste management system </t>
  </si>
  <si>
    <t>Management of water to establish vegetation desirable for wildlife is expected to retard invasive plants.</t>
  </si>
  <si>
    <t>Winds acting on the road edges that are routinely graded may cause saltation, creep, and suspension of soil particles.</t>
  </si>
  <si>
    <t>Proper nutrient application should minimize leaching losses.</t>
  </si>
  <si>
    <t>Proper nutrient application should minimize losses due to runoff.</t>
  </si>
  <si>
    <t>The action will intercept and move Infiltrating water off site or to an outlet.</t>
  </si>
  <si>
    <t>The action increases infiltration and reduces runoff.</t>
  </si>
  <si>
    <t xml:space="preserve">Access Road </t>
  </si>
  <si>
    <t>Alley Cropping</t>
  </si>
  <si>
    <t>Amendments for Treatment of Agricultural Waste</t>
  </si>
  <si>
    <t>Animal Mortality Facility</t>
  </si>
  <si>
    <t>Animal Trails and Walkways</t>
  </si>
  <si>
    <t>Erosion control and increased cover will reduce runoff and sediment.</t>
  </si>
  <si>
    <t>Proper nutrient application will minimize losses due to runoff.</t>
  </si>
  <si>
    <t>Management will result in increased plant vigor and cover, decreasing sediment yields.</t>
  </si>
  <si>
    <t>Suspended sediment and turbidity in surface water will decrease due to controlled traffic and reduced erosion</t>
  </si>
  <si>
    <t>Benching will reduce slopes and erosion.</t>
  </si>
  <si>
    <t>Erosion is controlled, vegetation traps sediment, and runoff is delivered at a safe velocity.</t>
  </si>
  <si>
    <t>Protection can reduce erosion and sediment.</t>
  </si>
  <si>
    <t>The action increases infiltration and reduces runoff, which may reduce salt movement off-site..</t>
  </si>
  <si>
    <t>Treatment can alter the waste stream to better meet the needs of the plant</t>
  </si>
  <si>
    <t>Amendments and other treatment options are often used  to remove nutrients and organics from the waste stream</t>
  </si>
  <si>
    <t>Amendments and other treatment options can be used to alter the waste stream to remove salts, metals, and some pathogens.</t>
  </si>
  <si>
    <t>Treatment could favorably alter the waste stream to better provide the needs of growing feed and forage, but this would be minor impact</t>
  </si>
  <si>
    <t>Increased drainage and runoff will carry sediments.</t>
  </si>
  <si>
    <t>Permanent vegetation increases organic matter promoting microbial activity which competes with pathogens.</t>
  </si>
  <si>
    <t>Less erosion and runoff reduces transport of nutrients. Permanent cover can take up excess nutrients and convert them to stable organic forms.</t>
  </si>
  <si>
    <t>The action collects and stores adsorbed pesticides.</t>
  </si>
  <si>
    <t xml:space="preserve">The action reduces runoff and erosion and traps adsorbed pesticides.  </t>
  </si>
  <si>
    <t>The action reduces runoff and the need for pesticide use.  Also, trees and shrubs take up pesticide residues.</t>
  </si>
  <si>
    <t>Fish pathogens from facility wastewater could be discharged into surface waters and infect wild fish</t>
  </si>
  <si>
    <t>vegetation, microbes, and sediments may trap</t>
  </si>
  <si>
    <t xml:space="preserve">Contour Buffer Strips decrease sheet and rill erosion and slow runoff velocities, thereby reducing the potential for transport of pathogens to surface water </t>
  </si>
  <si>
    <t>Stabilizes channel to prevent further degradation and improves bank stabilization.</t>
  </si>
  <si>
    <t>Stabilization of the gully due to the embankment.</t>
  </si>
  <si>
    <t xml:space="preserve">Stiff-stemmed vegetation planted along the contour or across areas of concentrated flow slows runoff, effectively reducing slope length and increasing infiltration . </t>
  </si>
  <si>
    <t>Increase in infiltration may be negated by the increased erosion of the bare and loosened soil conditions that result from the deep tillage method.</t>
  </si>
  <si>
    <t xml:space="preserve">Deep ripping increases infiltration, reducing runoff and erosion. </t>
  </si>
  <si>
    <t>Vegetated buffer reduces soil/contaminant runoff to ground water.</t>
  </si>
  <si>
    <t>Vegetation is maintained at optimal conditions for the function of the waterway</t>
  </si>
  <si>
    <t xml:space="preserve">The reduction of undesirable brush species increases production of forage that meets nutritional and productive needs for livestock. </t>
  </si>
  <si>
    <t>There may be some use of the planting for feed and forage by livestock.</t>
  </si>
  <si>
    <t>The percentage of initial installation cost that a producer is expected to need to spend on an annual basis in order to perform the operations and maintenance (O&amp;M) necessary to meeting the requirements of NRCS practice standards. To calculate expected annual O&amp;M costs, multiply the installation cost by the O&amp;M factor.</t>
  </si>
  <si>
    <t>The chemical make up of the soil is not altered by disturbance or short term manipulation of vegetative cover.</t>
  </si>
  <si>
    <t>Creates a more uniform surface and removal of depressions improves drainage.</t>
  </si>
  <si>
    <t>Creates a more uniform surface and removal of depressions reduces subsurface water.</t>
  </si>
  <si>
    <t>Waterway provides a stable conveyance and outlet for runoff, flooding and ponding.</t>
  </si>
  <si>
    <t>Reduces runoff and erosion.</t>
  </si>
  <si>
    <t>Contouring reduces runoff velocities and changes overland flow direction, thus reducing the detachment and transport capacity of concentrated over-land flow.</t>
  </si>
  <si>
    <t>Leveling facilitates more uniform application of irrigation water.</t>
  </si>
  <si>
    <t>Burning mineralizes organic materials.</t>
  </si>
  <si>
    <t xml:space="preserve">Improved plant production and vegetative cover reduces runoff. </t>
  </si>
  <si>
    <t>Farming operations are not on the contour.</t>
  </si>
  <si>
    <t>Decreased erosion and biomass addition from organic mulches will increase soil organic matter.</t>
  </si>
  <si>
    <t>Water collected subsurface will remain relatively cool.</t>
  </si>
  <si>
    <t xml:space="preserve">Sound management of upland vegetation tends to improve watershed conditions.  </t>
  </si>
  <si>
    <t>Diversion of drainage water subsurface removes water from surface flows.</t>
  </si>
  <si>
    <t xml:space="preserve">Catchment draining for seasonal protection is generally done during fall, when retained water is cooler. </t>
  </si>
  <si>
    <t>Runoff is collected and given less infiltration time.</t>
  </si>
  <si>
    <t>Water is collected for more efficient use.</t>
  </si>
  <si>
    <t>Heavy equipment used to apply the practice may result in temporary compaction.</t>
  </si>
  <si>
    <t>Contouring reduces runoff velocities and changes overland flow direction, thus reducing the detachment and transport capacity of over-land flow.</t>
  </si>
  <si>
    <t>Improved surface drainage promotes surface runoff, reduces infiltration and reduces salts in groundwater.</t>
  </si>
  <si>
    <t>Improved distribution of animals makes forage more readily available to livestock.</t>
  </si>
  <si>
    <t>Restoration of tall vegetation reestablishes a wind shadow, reduces erosive wind velocities and provides a stable area which stops saltating particles.</t>
  </si>
  <si>
    <t>Vegetation restored across the slope reduces erosive energy of concentrated flows.</t>
  </si>
  <si>
    <t>The spring increases the quality and quantity of water for livestock.</t>
  </si>
  <si>
    <t>Crossings facilitate access to water.</t>
  </si>
  <si>
    <t>Growing plants will reduce runoff and increase infiltration.</t>
  </si>
  <si>
    <t>Possible seepage from ponding of water.</t>
  </si>
  <si>
    <t xml:space="preserve">Runoff and peak flows reduced. </t>
  </si>
  <si>
    <t>Seepage from ponded water.</t>
  </si>
  <si>
    <t>Water is kept within the channel and prevents flooding.</t>
  </si>
  <si>
    <t>Water is diverted and prevented from ponding or flooding.</t>
  </si>
  <si>
    <t>Intercepts shallow subsurface flows.</t>
  </si>
  <si>
    <t>Water table is managed to prevent excessive seepage.</t>
  </si>
  <si>
    <t>Runoff is controlled to create ponding or flooding conditions.</t>
  </si>
  <si>
    <t>Pathogens are trapped in the wetland.</t>
  </si>
  <si>
    <t>Control access of animals and/or people to stream areas.</t>
  </si>
  <si>
    <t>Removal of canopy/woody vegetation exposes the site and increases mortality of pathogens that would have otherwise entered surface water.</t>
  </si>
  <si>
    <t>The rate of water release is slower than under natural conditions, allowing more time for some nutrients in solution to volatilize and for sediment-attached nutrient to settle out.</t>
  </si>
  <si>
    <t>Reducing the amount of nutrients excreted in manure can reduce the potential for over-application of nutrients on land which the manure is applied, thus reducing the potential for loss to surface waters.</t>
  </si>
  <si>
    <t>Solid organics and sediment-attached nutrients are filtered out. Soluble nutrients infiltrate the soil and may be taken up by plants or utilized by soil organisms.</t>
  </si>
  <si>
    <t>Increases infiltration which could contribute to excess subsurface water.</t>
  </si>
  <si>
    <t>Growing plants will take up excess water. However, infiltration will increase, which may offset some of the benefits.</t>
  </si>
  <si>
    <t>Ridges reduce soil erosion from wind and the resulting offsite sediment transport.</t>
  </si>
  <si>
    <t>Treatment improves plant production and species diversity.</t>
  </si>
  <si>
    <t>Production will be improved with uniform and consistent application of water.</t>
  </si>
  <si>
    <t>Revegetation efforts could include species that provide quality forage for livestock.</t>
  </si>
  <si>
    <t>Quantity and quality of forage species will be improved if drainage is installed to enhance their production.</t>
  </si>
  <si>
    <t>Nutrients are managed to ensure optimal production and nutritive value of the forage used by livestock.</t>
  </si>
  <si>
    <t xml:space="preserve">Clods and ridges from tillage temporarily reduce wind erosion </t>
  </si>
  <si>
    <t>Heat in the composting process normally destroys weed seeds.</t>
  </si>
  <si>
    <t>Accessing the dry hydrant may result in limited compaction in the area of the water source.</t>
  </si>
  <si>
    <t>Controlled runoff could increase temperature on site, but will be little impact off site</t>
  </si>
  <si>
    <t xml:space="preserve">Nutrients from runoff are removed when the strips of vegetation are established where they can intercept overland flow or wind-borne soil. </t>
  </si>
  <si>
    <t>Return flows from canals may deliver dissolved and sediment-attached nutrients to surface water.</t>
  </si>
  <si>
    <t>Efficient and uniform irrigation reduces transport of nutrients to surface water.</t>
  </si>
  <si>
    <t>Because of higher concentration and velocities from water collection.</t>
  </si>
  <si>
    <t>Increases water infiltration resulting in improved water storage in the profile.</t>
  </si>
  <si>
    <t xml:space="preserve">Contouring reduces slope grade, velocities of irrigation applied water and increases infiltration. </t>
  </si>
  <si>
    <t>Baseline Setting</t>
  </si>
  <si>
    <t>Stabilizing high-traffic areas can reduce the amount of dust generated from human, animal and vehicular traffic.</t>
  </si>
  <si>
    <t>Ditches facilitate proper use of irrigation water.</t>
  </si>
  <si>
    <t>Increased water infiltration and improved plant, soil, moisture, and air relationships.</t>
  </si>
  <si>
    <t>Trapped snow can provide additional plant available moisture.</t>
  </si>
  <si>
    <t>Where practice is used to increase infiltration, the percolating water has the potential to remove contaminants from the soil profile.</t>
  </si>
  <si>
    <t>Collecting and conveying roof runoff away from buildings to an outlet will tend to reduce opportunity for infiltration at the site.</t>
  </si>
  <si>
    <t>Elimination of eroding banks in areas adjacent to feedlots and livestock stream accesses.</t>
  </si>
  <si>
    <t>Increased vegetation will increase salt uptake and increased organic matter may tie up salts and other chemicals.</t>
  </si>
  <si>
    <t>Ground vegetation captures and delays pathogen movement and thereby increase their mortality.</t>
  </si>
  <si>
    <t>Digester provides storage and treatment of manure and other organics which would normally reach surface water.</t>
  </si>
  <si>
    <t xml:space="preserve">The action requires that temporary cover will be established as necessary to control wind erosion on the cleared area until the planned land use is in place.   </t>
  </si>
  <si>
    <t xml:space="preserve">The action requires that temporary cover will be established as necessary to control water erosion on the cleared area until the planned land use is in place.   </t>
  </si>
  <si>
    <t>There will be enhanced biomass production, root development, litter accumulation, increased biological activity, and/or reduced tillage if associated with change in land use.</t>
  </si>
  <si>
    <t>Wetland Wildlife Habitat Management</t>
  </si>
  <si>
    <t>Windbreak/Shelterbelt Establishment</t>
  </si>
  <si>
    <t>Windbreak/Shelterbelt Renovation</t>
  </si>
  <si>
    <t>Establishing vegetation on areas where the soil surface is exposed can reduce erosion from water.</t>
  </si>
  <si>
    <t xml:space="preserve">An area with disturbed soil or reduction in vegetative cover and surface litter has potential for increases in erosive water energy. </t>
  </si>
  <si>
    <t>Establishing vegetation on areas where the soil surface is exposed can reduce erosion from wind.</t>
  </si>
  <si>
    <t>New vegetation may be established.</t>
  </si>
  <si>
    <t>Conserving moisture and improving soil conditions contribute to enhanced plant productivity and health.</t>
  </si>
  <si>
    <t>Site modification will reduce erosion and enhance the health and vigor of desired species.</t>
  </si>
  <si>
    <t>Permanent vegetation can take up salts and water reducing the leaching potential of salts.</t>
  </si>
  <si>
    <t>The action captures pesticide residues and facilitates their degradation.</t>
  </si>
  <si>
    <t xml:space="preserve">Contour Farming decreases sheet and rill erosion and slows runoff velocities, thereby reducing the potential for transport of pathogens to surface water </t>
  </si>
  <si>
    <t>Tree/Shrub Site Preparation</t>
  </si>
  <si>
    <t>Underground Outlet</t>
  </si>
  <si>
    <t>Revegetation of spoil will improve soil organic matter</t>
  </si>
  <si>
    <t>Noxious and invasive plants are removed from streambank and replaced with stabilization species.</t>
  </si>
  <si>
    <t>Capital - Total Investment Cost</t>
  </si>
  <si>
    <t>Capital - Annual Cost</t>
  </si>
  <si>
    <t>Capital - Credit &amp; Farm Program Eligibility</t>
  </si>
  <si>
    <t>Labor - Labor</t>
  </si>
  <si>
    <t>Labor - Change in Management Level</t>
  </si>
  <si>
    <t>Risk - Yield</t>
  </si>
  <si>
    <t>Risk - Flexibility</t>
  </si>
  <si>
    <t>Risk - Cash Flow</t>
  </si>
  <si>
    <t>The action reduces erosion and sediment load</t>
  </si>
  <si>
    <t>The action will not appreciably alter runoff and runoff-related contaminants.</t>
  </si>
  <si>
    <t xml:space="preserve">Improved plant production and vegetative cover reduces runoff and sediment. </t>
  </si>
  <si>
    <t>Increased surface roughness and improved vegetation cover will increase infiltration, reduce runoff, reduce soil movement.</t>
  </si>
  <si>
    <t>Collected water can be used to increase available water for other uses.</t>
  </si>
  <si>
    <t>Planning area includes an orchard or fruit area that is not on the contour, or installation of a contour orchard is being considered.</t>
  </si>
  <si>
    <t>Contamination would be minimal when practice standard is properly implemented</t>
  </si>
  <si>
    <t>Included to make conservation planners aware of the potential availability of funding for implementing conservation practices.</t>
  </si>
  <si>
    <t>The degree to which implementing the conservation practice is likely to cause an increase or decrease in the total amount of overall farm or ranch labor required for operations.</t>
  </si>
  <si>
    <t>The degree to which implementing the conservation practice is likely to cause an increase or decrease in the total amount of required active management on a farm or ranch.</t>
  </si>
  <si>
    <t>The degree to which risk, as related to crop or livestock yields, is expected to increase or decrease as a result of implementing the conservation practice.</t>
  </si>
  <si>
    <t>521A</t>
  </si>
  <si>
    <t>521B</t>
  </si>
  <si>
    <t>521C</t>
  </si>
  <si>
    <t>Lead Discipline(s)</t>
  </si>
  <si>
    <t>Practice Code</t>
  </si>
  <si>
    <t xml:space="preserve">A channel constructed across the slope diverts damaging runoff to a protected outlet. </t>
  </si>
  <si>
    <t>Riparian forest canopy shades streams and rivers, moderating water temperatures.</t>
  </si>
  <si>
    <t>Increased woody vegetation on site may encourage microbial activity in the soil, reducing pathogen numbers.</t>
  </si>
  <si>
    <t>Forest products that are storing salts in their biomass may be removed or harvested from the site. Reduced stand density can increase infiltration and leaching of salts.</t>
  </si>
  <si>
    <t>Spoils are used for grading and stabilizing gullies.</t>
  </si>
  <si>
    <t>Protected strips will capture additional snow.</t>
  </si>
  <si>
    <t>Water collected And conveyed to surface outlet will have limited opportunity to infiltrate.</t>
  </si>
  <si>
    <t>Seepage that may contain pesticide residues is controlled .</t>
  </si>
  <si>
    <t>Efficient and uniform irrigation reduces deep percolation.</t>
  </si>
  <si>
    <t>The action is designed or mitigated to maintain surface water temperatures.</t>
  </si>
  <si>
    <t xml:space="preserve">Some shrubs and trees which provide shelter are removed from area. </t>
  </si>
  <si>
    <t>Temporary site condition.</t>
  </si>
  <si>
    <t xml:space="preserve">Site is altered to allow more suitable species to grow resulting in increased productivity, improved health and vigor. </t>
  </si>
  <si>
    <t>Trails and landings are designed, located and maintained to minimize on site and off site impacts to resources.</t>
  </si>
  <si>
    <t>Wet and flood prone areas are avoided.</t>
  </si>
  <si>
    <t>Reservoirs can also provide stock water.</t>
  </si>
  <si>
    <t>Dense vegetation will increase infiltration and reduce runoff.  Planting of range species in recharge areas may reduce movement of salts to seep areas and surface waters.</t>
  </si>
  <si>
    <t xml:space="preserve">Barriers should increase infiltration of water and any dissolved chemical.  </t>
  </si>
  <si>
    <t>Recreational traffic is diverted away from problem area and can facilitate healing.</t>
  </si>
  <si>
    <t>Effect will vary based upon initial land use.</t>
  </si>
  <si>
    <t>Clearing may allow for increased vehicle traffic.</t>
  </si>
  <si>
    <t>Site modifications including vegetation establishment increases on-site organic matter.</t>
  </si>
  <si>
    <t>Establishment of permanent vegetation may provide competition that would slow the spread of noxious plants.</t>
  </si>
  <si>
    <t>Use of heavy equipment compacts soil.</t>
  </si>
  <si>
    <t>Permanent vegetation in the area of the waterway increases soil organic matter.</t>
  </si>
  <si>
    <t>Vegetation traps contaminated sediment.</t>
  </si>
  <si>
    <t>Improved plant vigor and productivity increases organic matter.</t>
  </si>
  <si>
    <t>Establishment of temporary vegetative cover is needed to protect the treated area from erosion until the planned use is in place.</t>
  </si>
  <si>
    <t>Establishment of adapted species  increases vegetative cover and reduces erosion potential.  During the establishment period, there may be a slight to moderate risk of erosion,  depending on seedbed preparation, seeding method, and species planted.</t>
  </si>
  <si>
    <t>Restored plants and soil organisms uptake nutrients.</t>
  </si>
  <si>
    <t>Water</t>
  </si>
  <si>
    <t>Land use definitions</t>
  </si>
  <si>
    <t xml:space="preserve">The degree to which implementation of the conservation practice is expected to increase or decrease the risk of cultural resource disturbance, degradation, or loss. </t>
  </si>
  <si>
    <t>CED-EE &amp; ESD-NM</t>
  </si>
  <si>
    <t>ESD-NM &amp; CED-EE</t>
  </si>
  <si>
    <t>ESD-Agron &amp; CED-LA</t>
  </si>
  <si>
    <t>CED-HE</t>
  </si>
  <si>
    <t>ESD-WBio</t>
  </si>
  <si>
    <t>ESD-AqEco</t>
  </si>
  <si>
    <t>ESD-AqEco &amp; CED-DE</t>
  </si>
  <si>
    <t>ESD-For &amp; CED-AE</t>
  </si>
  <si>
    <t>CED-WME &amp; ESD-Agron</t>
  </si>
  <si>
    <t>CED-SE</t>
  </si>
  <si>
    <t>CED-CE</t>
  </si>
  <si>
    <t>ESD-For &amp; CED-LA</t>
  </si>
  <si>
    <t>589C</t>
  </si>
  <si>
    <t>There will be an increase in plant uptake and transpiration in the long-term.  There may be a slight to moderate increase in seepage because of increased infiltration depending on the species selected.</t>
  </si>
  <si>
    <t>Vegetation and dense roots protects and binds the soil making it resistant to water flow erosion.</t>
  </si>
  <si>
    <t>Infiltrating waters are intercepted and removed from the site, thus reducing the water available for seeps.</t>
  </si>
  <si>
    <t>The crossing allows animals easier access to stream, which may result in the deposit of animal waste in the stream.</t>
  </si>
  <si>
    <t>Restored plants uptake excess water.</t>
  </si>
  <si>
    <t>Snow is captured within and down wind of restored tree/shrub rows.</t>
  </si>
  <si>
    <t xml:space="preserve">Restored tall vegetation reduces wind speeds and evapotranspiration allowing more efficient use of available water. </t>
  </si>
  <si>
    <t>Total carbon content is maintained.</t>
  </si>
  <si>
    <t>There is a decrease in CO2 emissions from reduced incidence of wildfire.</t>
  </si>
  <si>
    <t xml:space="preserve">Stiff-stemmed vegetation effectively reduces the unsheltered distance when oriented across the prevailing wind erosion direction.   </t>
  </si>
  <si>
    <t>Increased vegetated cover due to better distribution of water reduces soil erosion.</t>
  </si>
  <si>
    <t>The action reduces salts and toxic chemicals both on and off-site.</t>
  </si>
  <si>
    <t>The action impounds water reducing the delivery of nutrients to surface water downstream.</t>
  </si>
  <si>
    <t>The action keeps excess runoff water out of concentrated livestock areas.  The degree of impact depends on the portion of contamination associated with the roof runoff.</t>
  </si>
  <si>
    <t>Efficient and uniform irrigation reduces the potential for transport of dissolved nutrient to surface water.</t>
  </si>
  <si>
    <t>Increased availability and managed application of irrigation water enhances plant growth, health and vigor.</t>
  </si>
  <si>
    <t>Plants are renovated and managed to maintain optimal productivity and health.</t>
  </si>
  <si>
    <t>Subsurface water is managed to limit periods of saturation compatible with the present or intended land use.</t>
  </si>
  <si>
    <t>Provide outlet for seeps.</t>
  </si>
  <si>
    <t>Waterways provide outlets for diversions and other water control practices.</t>
  </si>
  <si>
    <t>Subsurface drainage installed as part of this practice removes excess water.</t>
  </si>
  <si>
    <t>Increased infiltration and decreased runoff.</t>
  </si>
  <si>
    <t>Impermeable surfaces will cause increased runoff.</t>
  </si>
  <si>
    <t>Collects and conveys runoff to safe outlet.</t>
  </si>
  <si>
    <t>Canal may provide outlet for seepage, however canals may provide a source of seepage.</t>
  </si>
  <si>
    <t>Woody vegetation takes up limited quantities of salts and other chemicals.</t>
  </si>
  <si>
    <t>Reduced peak flows downstream from impoundment.</t>
  </si>
  <si>
    <t>There will be improved vegetative cover with a reduction of runoff and sedimentation.</t>
  </si>
  <si>
    <t>Row arrangement with proper grade and length improves irrigation efficiency.</t>
  </si>
  <si>
    <t xml:space="preserve">Vegetation protects soil surface and traps sediment. </t>
  </si>
  <si>
    <t xml:space="preserve">Vegetation protects soil surface and traps sediment, nutrients and other materials. </t>
  </si>
  <si>
    <t>Traffic is confined to road areas.</t>
  </si>
  <si>
    <t>May help capture and reuse runoff.</t>
  </si>
  <si>
    <t>Increased vegetation and cover will decrease erosion and runoff.</t>
  </si>
  <si>
    <t>Uniform slopes reduce ponding. May increase runoff.</t>
  </si>
  <si>
    <t>Because of more uniform infiltration and less ponding</t>
  </si>
  <si>
    <t>Perennial crops in the alternating strips can add organic matter to the soil. Reduced erosion reduces organic matter loss.</t>
  </si>
  <si>
    <t>Roofs and Covers</t>
  </si>
  <si>
    <t>Stormwater Runoff Control</t>
  </si>
  <si>
    <t xml:space="preserve">Stripcropping reduces the "L" factor value of WEQ.  The amount of erosion reduction depends on strip width, vegetative cover and strip orientation in relation to the direction of erosive winds. </t>
  </si>
  <si>
    <t>Permanent vegetation will reduce runoff and increase infiltration.</t>
  </si>
  <si>
    <t xml:space="preserve">Improved vegetative cover may increase soil organic matter. However, if prescribed burning is used, removal of vegetation and litter from a site temporarily removes organic material that could have become soil organic matter. </t>
  </si>
  <si>
    <t>When prescribed burning is used, organic materials are mineralized.</t>
  </si>
  <si>
    <t>Increased vegetative matter and its breakdown increases soil organic matter.</t>
  </si>
  <si>
    <t>The action design addresses stream water quality and fish habitat, which includes stream temperature.</t>
  </si>
  <si>
    <t>The action controls surface erosion and surface water movement.</t>
  </si>
  <si>
    <t>Barriers reduce the  excessive disturbance of soil and vegetation by facilitating the effective control of timing, frequency, duration and intensity of use of an area by  animals or people.</t>
  </si>
  <si>
    <t>Barriers reduce the excessive disturbance of soil and vegetation by facilitating the effective control of timing, frequency, duration and intensity of use of an area by animals or people.</t>
  </si>
  <si>
    <t>Barriers reduce the excessive disturbance of soil and vegetation by facilitating the effective control of timing, frequency, duration and intensity of use of an area by animals or people. This promotes vegetative growth and streambank stabilization.</t>
  </si>
  <si>
    <t>Vegetation reduces erosive wind velocities and provides a stable area which stops saltating particles.</t>
  </si>
  <si>
    <t>Vegetative cover reduces wind erosion and provides a stable area which stops saltating particles.</t>
  </si>
  <si>
    <t>Preventing or reducing salt accumulation in the soil leads to improved vegetative cover, reducing the potential for soil movement by wind.</t>
  </si>
  <si>
    <t>Vegetated strips provide ground cover and reduces wind erosion.</t>
  </si>
  <si>
    <t>There will be crusting of soil surface during seed germination and wheel compaction due to movement of the irrigation system.</t>
  </si>
  <si>
    <t>Improved irrigation allows the leaching of salt below the root zone.</t>
  </si>
  <si>
    <t>Increased soil moisture in the profile may result in increased compaction during field operations.</t>
  </si>
  <si>
    <t>Erosion and sediment control features are a part of the practice</t>
  </si>
  <si>
    <t>Controlling the volume, frequency, and application rate of irrigation water reduces deep percolation.</t>
  </si>
  <si>
    <t>Removing irregularities on the land surface reduces deep percolation.</t>
  </si>
  <si>
    <t>Reshaping the surface of the land reduces deep percolation.</t>
  </si>
  <si>
    <t>Trees, shrubs, and other vegetation take up pesticide residues.  Also, pesticide degradation may be improved by increased soil organic matter and biological activity.</t>
  </si>
  <si>
    <t>Pesticide degradation may be improved by increased soil organic matter and biological activity.</t>
  </si>
  <si>
    <t>Water is removed from subsurface water source.</t>
  </si>
  <si>
    <t>Spring development removes seeps and flows that keep stream banks saturated and easily erodible.</t>
  </si>
  <si>
    <t>Crossing will prevent sloughing and erosion due to traffic on streambanks.</t>
  </si>
  <si>
    <t xml:space="preserve">Management and improvement measures create or maintain the  health and vigor of desired riparian and aquatic plant communities. </t>
  </si>
  <si>
    <t>Managing for desirable plant health and vigor reduces the need for pesticide applications.</t>
  </si>
  <si>
    <t>Managing for desirable plant health and vigor reduces runoff, erosion, and the need for pesticide applications.</t>
  </si>
  <si>
    <t xml:space="preserve">Storage provides flexibility in rate, timing, and location of waste application, reducing the potential for pathogen contamination.  Increased infiltration of water containing pathogens at the storage site is possible. </t>
  </si>
  <si>
    <t>Proper waste application should minimize leaching losses.  Uses of manure for other than land application will decrease opportunity for water contamination.</t>
  </si>
  <si>
    <t>Establishment of adapted species increases vegetative cover and reduces erosion potential. During the establishment period, there may be a slight to moderate risk of erosion, depending on seedbed preparation, seeding method, and species planted.</t>
  </si>
  <si>
    <t>Improved vegetative cover reduces the generation of particulates.</t>
  </si>
  <si>
    <t>Less soil disturbance, increased residue on the surface and fewer field operations reduce the generation of particulate matter.</t>
  </si>
  <si>
    <t>Closure limits surface water entering mine and adding to subsurface water.</t>
  </si>
  <si>
    <t>Water is intercepted and removed from the site, thus reducing subsurface water.</t>
  </si>
  <si>
    <t>Increased infiltration results in more water moving through the profile.</t>
  </si>
  <si>
    <t>Increased infiltration, reduces  runoff and ponding.</t>
  </si>
  <si>
    <t>Water conveyance reduces seepage.</t>
  </si>
  <si>
    <t>Channel capacity accommodates runoff and reduces flooding and ponding.</t>
  </si>
  <si>
    <t>Provides suitable outlets and facilitates drainage.</t>
  </si>
  <si>
    <t>Creates a more uniform surface and removal of depressions.</t>
  </si>
  <si>
    <t>Creates a more uniform surface and removal of depressions will eliminate ponding.</t>
  </si>
  <si>
    <t>Creates a more uniform surface and removes depressions to improve drainages.</t>
  </si>
  <si>
    <t>Runoff will be reduced and infiltration increased due to improved vegetative cover.</t>
  </si>
  <si>
    <t>Provide drainage by the removal of  groundwater.</t>
  </si>
  <si>
    <t>Provides drainage by the removal of surface water.</t>
  </si>
  <si>
    <t>Depending on crop rotation, crop rotation creates diversity that may reduce weed pressures, break weed life cycles, and provide competition that would slow the spread of noxious plants.</t>
  </si>
  <si>
    <t>Water containing pesticides may seep from the basin.</t>
  </si>
  <si>
    <t xml:space="preserve">this practice increases infiltration </t>
  </si>
  <si>
    <t>Water entering the drain may contain pesticide residues.</t>
  </si>
  <si>
    <t>Drier soil profile promotes infiltration that decreases runoff peaks.</t>
  </si>
  <si>
    <t xml:space="preserve">Less erosion and runoff reduces sediment. </t>
  </si>
  <si>
    <t>The degree to which implementing the conservation practice is expected to cause a change from one land use to another.</t>
  </si>
  <si>
    <t>The degree to which implementing the conservation practice is expected to cause an increase or decrease in the amount of land in production.</t>
  </si>
  <si>
    <t>Nutrient Management</t>
  </si>
  <si>
    <t>CED-AE</t>
  </si>
  <si>
    <t>ESD-For</t>
  </si>
  <si>
    <t>CED-EE</t>
  </si>
  <si>
    <t>CED-WME</t>
  </si>
  <si>
    <t>CED-AE &amp; ESD-AqEco</t>
  </si>
  <si>
    <t>CED-EG</t>
  </si>
  <si>
    <t>ESD-Agron</t>
  </si>
  <si>
    <t>CED-DE</t>
  </si>
  <si>
    <t>Seepage from reservoir.</t>
  </si>
  <si>
    <t xml:space="preserve">Maintaining water levels reduces opportunity for organic material oxidation, however, if the pump is used as a drainage tool, the oxidation and resulting subsidence may increase.  </t>
  </si>
  <si>
    <t>Enhanced root development, litter accumulation, increased biological activity, and/or reduced tillage may improve soil structure.</t>
  </si>
  <si>
    <t>There will be an increase in vegetative cover and deeper root systems that may increase soil organic material.</t>
  </si>
  <si>
    <t>Deep tillage may temporarily increase soil water content.</t>
  </si>
  <si>
    <t>Improved infiltration and porosity leaches salts. Deep plowing will bury and dilute the contaminant.</t>
  </si>
  <si>
    <t>Increased vegetation and cover will improve infiltration and decrease soil detachment by water.</t>
  </si>
  <si>
    <t>Increased vegetation and cover, and stabilization of erosive conditions   will improve infiltration and decrease soil detachment by water.</t>
  </si>
  <si>
    <t xml:space="preserve">Shade provided by trees and shrubs may moderate stream temperatures. </t>
  </si>
  <si>
    <t>Infiltrating water in the basin may move pathogens to the ground water.</t>
  </si>
  <si>
    <t xml:space="preserve">Stripcropping may reduce the velocity of runoff and trap drifting snow resulting in increased water infiltration which could move salts to groundwater. </t>
  </si>
  <si>
    <t>Soil organic matter concerns will decrease when improved vegetative cover is provided and traffic is controlled.  There will be a temporary increase in the problem as organic material oxidizes during construction.</t>
  </si>
  <si>
    <t>The decrease is due to improved plant cover and increased infiltration, reducing overland flow and runoff.</t>
  </si>
  <si>
    <t>Storage water for irrigation can be used in amore timely fashion increasing efficiency.</t>
  </si>
  <si>
    <t>More uniform application of water.</t>
  </si>
  <si>
    <t>There will be an increase in plant uptake when adapted plant species are used.  There is the slight potential for leaching of salt into ground water because of increased infiltration.</t>
  </si>
  <si>
    <t>Infiltrating water behind barriers could leach salts from the profile when present.</t>
  </si>
  <si>
    <t>Diverted water maybe be used for irrigation</t>
  </si>
  <si>
    <t xml:space="preserve">May collect or direct water for water-spreading or water-harvesting systems. </t>
  </si>
  <si>
    <t>Mulch till increases infiltration, reducing  runoff and ponding.</t>
  </si>
  <si>
    <t>Mulch till increases infiltration and decreases evaporation resulting in more available water. However, increased infiltration reduces the efficiency of flood and furrow irrigation.</t>
  </si>
  <si>
    <t>Mulch till increases infiltration and decreases evaporation resulting in more available water.</t>
  </si>
  <si>
    <t>Crop rotation may be designed to add forage crops.</t>
  </si>
  <si>
    <t>More biomass produced will increase organic matter.</t>
  </si>
  <si>
    <t>Plants uptake excess water.</t>
  </si>
  <si>
    <t>Vegetation removes CO2 from the air and stores it in the form of carbon in the plants and soil.</t>
  </si>
  <si>
    <t>Worksheet: Lookup</t>
  </si>
  <si>
    <t>Activities reduce fuel load buildup.</t>
  </si>
  <si>
    <t>Increasing the rate of runoff from a field can increase the amount of soluble pollutants delivered to surface water.</t>
  </si>
  <si>
    <t>Reduced erosion and increased infiltration can result in fewer dissolved and sediment-attached nutrients leaving the field.</t>
  </si>
  <si>
    <t>Establishment of vegetative cover, surfacing with suitable materials, or installing needed structures will provide needed cover to protect area from soil erosion.</t>
  </si>
  <si>
    <t>Decrease in potential surface water contamination in the animal production areas.  May be limited increase in surface  water contamination in the areas where manure is land applied.</t>
  </si>
  <si>
    <t>The improved vegetative cover and increased soil microbiological activity will reduce movement of pathogens, however a land use change to pasture may increase potential pathogen levels.</t>
  </si>
  <si>
    <t>Type of lagoon and location will determine odor production, however, a correctly sited and managed facility will be relatively odor free.</t>
  </si>
  <si>
    <t>Collected water provides drinking for livestock.</t>
  </si>
  <si>
    <t>Facilities supply water at remote locations.</t>
  </si>
  <si>
    <t>Wells facilitate the availability and distribution of water.</t>
  </si>
  <si>
    <t>Optimum moisture is maintained for forage production.</t>
  </si>
  <si>
    <t>Infiltration in the treatment area will add to subsurface water.</t>
  </si>
  <si>
    <t xml:space="preserve">If beds are oriented across the prevailing wind erosion direction, detachment may be reduced. </t>
  </si>
  <si>
    <t>Design criteria prohibit erosive concentrated flow.</t>
  </si>
  <si>
    <t>The degree to which risk, as related to cash flow in farm or ranch operations, is expected to increase or decrease as a result of implementing the conservation practice.</t>
  </si>
  <si>
    <t>Cropland field is subject to wind erosion and has soils that are stable enough to sustain effective ridges and cloddiness.</t>
  </si>
  <si>
    <t>Improved vegetative cover will reduce runoff, flooding, or ponding on the recreation area.</t>
  </si>
  <si>
    <t>Proper nutrient application should reduce salinity if nutrient source contains salts.</t>
  </si>
  <si>
    <t xml:space="preserve">The action collects and stores water preventing both infiltration and runoff.  </t>
  </si>
  <si>
    <t xml:space="preserve">The action collects and removes water and soluble nutrients from the site.  </t>
  </si>
  <si>
    <t>May reduce sediment in runoff water which tends to increase gully erosion, but will also decrease runoff peaks</t>
  </si>
  <si>
    <t>The period of time, measured in years, during which the conservation practice must remain fully functional--through design, construction, implementation, and/or O&amp;M--in order to meet the requirements of NRCS practice standards.</t>
  </si>
  <si>
    <t>Land - Change in Land Use</t>
  </si>
  <si>
    <t>Land - Land in Production</t>
  </si>
  <si>
    <t>Capital - Change in Equipment</t>
  </si>
  <si>
    <t>Stabilized channel bottom and sides.</t>
  </si>
  <si>
    <t xml:space="preserve">There will be an increase of vegetative cover and reduced runoff in the watershed in the long-term. </t>
  </si>
  <si>
    <t>Clearing will reduce vegetation resulting in a short term increase of erosion.</t>
  </si>
  <si>
    <t>Reduced erosion will improve site potential to enhance plant productivity and health.</t>
  </si>
  <si>
    <t xml:space="preserve">Pruning increases health and vigor of selected tree/shrub species as well as desired understory vegetation.  </t>
  </si>
  <si>
    <t>Reduced erosion and improved water management creates site conditions favorable to plant health and productivity.</t>
  </si>
  <si>
    <t>Nutrients and soil amendments are applied to optimize to plant health and productivity.</t>
  </si>
  <si>
    <t xml:space="preserve">Water diverted from gulley and spread in a nonerosive manner. </t>
  </si>
  <si>
    <t>Worksheet: Physical Effects</t>
  </si>
  <si>
    <t>Planning unit includes channels or drainages that contain snags, drifts, or other obstructions.</t>
  </si>
  <si>
    <t>Organic waste material is generated from agricultural production or processing in the headquarters area.</t>
  </si>
  <si>
    <t>There is no on-farm facility for disposal of livestock or poultry carcasses.</t>
  </si>
  <si>
    <t>Planning area has brush cover.</t>
  </si>
  <si>
    <t>Cropland without bedding.</t>
  </si>
  <si>
    <t>Water storage is increased and runoff is reduced.</t>
  </si>
  <si>
    <t>Irrigation Ditch Lining</t>
  </si>
  <si>
    <t>The amount and timing of nutrient application are balanced with plant needs.</t>
  </si>
  <si>
    <t>Lagoon contents will provide limited source of moisture.</t>
  </si>
  <si>
    <t>Improves infiltration, soil structure, and winter water use that may otherwise be lost. For dry climates (&lt;20 inches/year); cover crops will compete for main crop's moisture.</t>
  </si>
  <si>
    <t>The soil compaction concern will decrease as vegetative cover improves and traffic is controlled</t>
  </si>
  <si>
    <t xml:space="preserve">Establishment of salt tolerant species will reduce the salinity concern </t>
  </si>
  <si>
    <t>Channel is stabilized and protected from excessive erosion.</t>
  </si>
  <si>
    <t xml:space="preserve">Initial increase in compaction due to construction equipment will be followed by a decrease in compaction due to the effect of improved vegetative cover.   </t>
  </si>
  <si>
    <t xml:space="preserve">Dense herbaceous vegetation reduces erosion from wind.  </t>
  </si>
  <si>
    <t>Treatment options such as amendments can be used to alter the waste stream to remove salts, metals, and some pathogens.</t>
  </si>
  <si>
    <t>The process of land forming alters the soil profile and aerates the soil.</t>
  </si>
  <si>
    <t xml:space="preserve">Increased percolation may move soluble salts into groundwater.  </t>
  </si>
  <si>
    <t>Controlled flow will reduce gulley erosion down slope of basin.</t>
  </si>
  <si>
    <t>Smoothing causes a more uniform infiltration</t>
  </si>
  <si>
    <t xml:space="preserve">Vegetation is installed and managed to control undesired species. </t>
  </si>
  <si>
    <t>Vegetation takes up moisture and salts.</t>
  </si>
  <si>
    <t>Nutrients impounded could contaminate groundwater.</t>
  </si>
  <si>
    <t>Pathogen-creating actions are mitigated during practice design.</t>
  </si>
  <si>
    <t xml:space="preserve">The action requires removing salts from the root-zone. Leaching is one alternative and degree of effect depends on the amount of leaching used and the location of the ground water table.  </t>
  </si>
  <si>
    <t xml:space="preserve">Permanent vegetation will take up available nutrients and increase organic matter. The increased organic matter will increase cation exchange capacity which will hold nutrients. </t>
  </si>
  <si>
    <t>Some carbon may be lost due to soil disturbance.</t>
  </si>
  <si>
    <t>Conserving moisture and improving soil conditions contribute to enhanced plant productivity and health. However, on cold and wet soils there may be a delay in emergence and early growth.</t>
  </si>
  <si>
    <t>Some alternatives are used to treat the waste stream to the point water can be reused by livestock.  Liquid/solid separation is almost always the first step</t>
  </si>
  <si>
    <t>Reduced runoff and erosion will reduce the concern about sediment and turbidity in surface water</t>
  </si>
  <si>
    <t>There will be a removal of competition to increase desirable plant community health, vigor, and biodiversity.</t>
  </si>
  <si>
    <t>Infiltrating water and soluble salts are collected and conveyed to an outlet.</t>
  </si>
  <si>
    <t>Water from mole drains will tend to be cooler than that exposed to sunlight, but not appreciably so.</t>
  </si>
  <si>
    <t>There could be a slight reduction of pathogens in surface waters because runoff will be reduced; however this is expected to be offset by increased pathogen levels in the water from the drains.</t>
  </si>
  <si>
    <t>The action conveys water quickly and will not result in increased surface water temperatures.</t>
  </si>
  <si>
    <t>The action protects soil and water quality.</t>
  </si>
  <si>
    <t>The action includes vegetation along stream courses.</t>
  </si>
  <si>
    <t>The action is used to control water releases and regulate surface water temperature.</t>
  </si>
  <si>
    <t>Runoff is to be controlled on the site itself.</t>
  </si>
  <si>
    <t>There could be some water contaminants on site, but overall impact of practice will be small/</t>
  </si>
  <si>
    <t>Because of aquatic animal feed or decaying vegetation, or from excessive nutrients in runoff</t>
  </si>
  <si>
    <t>Enables better runoff management</t>
  </si>
  <si>
    <t>There is a potential to increase infiltration and absorption by plant roots and breakdown of pesticides with biological activity.</t>
  </si>
  <si>
    <t>Salts leached from the root zone by drainage may enter surface water.</t>
  </si>
  <si>
    <t>Roughened surface may cause some modest infiltration increases, moving soluble contaminates and pathogens below the root zone.</t>
  </si>
  <si>
    <t>Purpose of practice is to protect vegetation along water courses, which in turn moderates stream temperatures.</t>
  </si>
  <si>
    <t>Water retained in basin is generally warmer than receiving waters to which outlets drain.</t>
  </si>
  <si>
    <t>Planning area has a need for Critical Area Planting.</t>
  </si>
  <si>
    <t>Planning area requires vegetative cover for natural resource protection or improvement.</t>
  </si>
  <si>
    <t>Planning area has uniform slopes ranging from 4-8 percent, with appropriate slope lengths for contour buffers.</t>
  </si>
  <si>
    <t>Contaminants taken up by forage plants will be returned to the soil as manure. Most tree species take up limited amounts of salt.</t>
  </si>
  <si>
    <t>The action improves surface water quality and provides seasonal habitat for aquatic species, especially if connected to a stream or river.</t>
  </si>
  <si>
    <t>Lowering of water table allows the oxidation of organic matter.</t>
  </si>
  <si>
    <t xml:space="preserve">The leached salts may be removed from the soil through drainage. </t>
  </si>
  <si>
    <t>Drainage increases organic matter oxidation.</t>
  </si>
  <si>
    <t>Soluble pollutants will decrease because of increased water removal.</t>
  </si>
  <si>
    <t xml:space="preserve">A channel constructed across the slope may intercept runoff water and shorten the slope length.  </t>
  </si>
  <si>
    <t>Reduced opportunity for overflow due to rainfall exclusion will reduce opportunity for groundwater contamination.</t>
  </si>
  <si>
    <t>The action may remove structures used for shelter.</t>
  </si>
  <si>
    <t>The action criteria requires non-erosive water velocities.</t>
  </si>
  <si>
    <t>Pipeline can collect and convey excessive subsurface water to suitable outlet.</t>
  </si>
  <si>
    <t>Management of irrigation water will help reduce excess subsurface water.</t>
  </si>
  <si>
    <t>Removal of vegetation may increase runoff.</t>
  </si>
  <si>
    <t>Removal of vegetation may decrease evapotranspiration.</t>
  </si>
  <si>
    <t xml:space="preserve">Peak flows are reduced. </t>
  </si>
  <si>
    <t>Seepage is minimal.</t>
  </si>
  <si>
    <t>Air Filtration and Scrubbing</t>
  </si>
  <si>
    <t>Some filtration and scrubbing systems can be highly effective at mitigating emissions of volatile organic compounds (VOCs).</t>
  </si>
  <si>
    <t>Some filtration and scrubbing systems can be highly effective at mitigating emissions of volatile organic compounds (VOCs), odorous sulfur compounds, and ammonia.</t>
  </si>
  <si>
    <t>Combustion System Improvement</t>
  </si>
  <si>
    <t>A primary purpose of this standard is to mitigate emissions of particulate matter from agricultural combustion systems.</t>
  </si>
  <si>
    <t>A primary purpose of this standard is to mitigate emissions of oxides of nitrogen (NOx) from agricultural combustion systems.</t>
  </si>
  <si>
    <t>Depending on the technology used to improve the agricultural combustion system, reductions in fossil fuel emissions of CO2 can be achieved.</t>
  </si>
  <si>
    <t>Dust Control on Unpaved Roads and Surfaces</t>
  </si>
  <si>
    <t>Treatment of unpaved surfaces can help to bind particles, resulting in reduced erosion.</t>
  </si>
  <si>
    <t>Treatment of unpaved surfaces can help to bind particles, resulting in reduced erosion and sediment load to nearby surface waters.</t>
  </si>
  <si>
    <t>Waste Facility Closure</t>
  </si>
  <si>
    <t>Dust Control from Animal Activity on Open Lot Surfaces</t>
  </si>
  <si>
    <t>Removal of undesirable obstructions will prevent bank erosion by eddies or redirection of flow.</t>
  </si>
  <si>
    <t xml:space="preserve">Removal of snags or large wood may re-suspend sediments into the stream. </t>
  </si>
  <si>
    <t>Noxious or invasive plants can be removed and the area replanted with appropriate species.</t>
  </si>
  <si>
    <t xml:space="preserve">Aquatic Organism Passage </t>
  </si>
  <si>
    <t>Equipment operated on the contour vs up and down hill</t>
  </si>
  <si>
    <t>Cover crops can reduce nitrogen inputs.</t>
  </si>
  <si>
    <t>Equipment will not need to cross gullies nor do tillage to fill the gullies</t>
  </si>
  <si>
    <t>The same tillage and physical inputs are required with or without the tunnel</t>
  </si>
  <si>
    <t>Channel Bed Stabilization</t>
  </si>
  <si>
    <t xml:space="preserve">Karst Sinkhole Treatment </t>
  </si>
  <si>
    <t>Water Well Decommissioning</t>
  </si>
  <si>
    <t>Fewer gullies to cross with equipment</t>
  </si>
  <si>
    <t>No tillage operations</t>
  </si>
  <si>
    <t>Although the hoop structure may capture solar energy, more energy is needed for irrigation and other management</t>
  </si>
  <si>
    <t xml:space="preserve">Increase health and vigor of desirable plant species increases ground cover decreasing sheet and rill erosion.  </t>
  </si>
  <si>
    <t>Increase health and vigor of desirable plant species increases ground cover decreasing wind erosion.</t>
  </si>
  <si>
    <t>Increase health and vigor of desirable plant species increases ground cover decreasing  erosion potential.</t>
  </si>
  <si>
    <t>Pesticides may be used to control vegetation.</t>
  </si>
  <si>
    <t>Management may reduces fuel loadings.</t>
  </si>
  <si>
    <t xml:space="preserve">The reduction of undesirable  species increases production of forage that meets nutritional and productive needs for livestock. </t>
  </si>
  <si>
    <t xml:space="preserve">Improving aquatic passage could reduce pooling and standing water within stream channel potentially reducing heating. </t>
  </si>
  <si>
    <t xml:space="preserve">All aquatic habitats where barriers impede passage for fish and other aquatic organisms. </t>
  </si>
  <si>
    <t>Fouling organisms will be removed from nets and cages and from the aqueous environment reducing organics in localized surface waters</t>
  </si>
  <si>
    <t xml:space="preserve">By removing fouling organisms material infected with pathogens or diseased organisms will also be removed from the local aquatic environment. </t>
  </si>
  <si>
    <t xml:space="preserve">Bivalves thrive by filtering nutrients and organisms out of the water.  Aquaculture production of increases bivalve biomass and increase water filtration.  </t>
  </si>
  <si>
    <t xml:space="preserve">Bivalve shellfish aquaculture production sites in approved areas. </t>
  </si>
  <si>
    <t>Land Reclamation, Abandoned Mined Land</t>
  </si>
  <si>
    <t>Land Reclamation, Currently Mined Land</t>
  </si>
  <si>
    <t>Waste Transfer</t>
  </si>
  <si>
    <t>Requires less water and lower pressure pumping. Substantially reduces water needs because being applied directly to plant roots.</t>
  </si>
  <si>
    <t>Reduces energy requirements for firefighting and pest control.</t>
  </si>
  <si>
    <t>Few tillage trips across the field and less horsepower requirements.</t>
  </si>
  <si>
    <t>Combustion systems can be improved for energy efficiency.</t>
  </si>
  <si>
    <t>Some air filtration systems are energy intensive.</t>
  </si>
  <si>
    <t>Improved equipment efficiency can reduce particulate matter emissions from combustion.</t>
  </si>
  <si>
    <t>Improved equipment efficiency can reduce emissions of oxides of nitrogen associated with combustion.</t>
  </si>
  <si>
    <t>Soil Erosion</t>
  </si>
  <si>
    <t>Waste Recycling</t>
  </si>
  <si>
    <t>Woody Residue Treatment</t>
  </si>
  <si>
    <t>Concentrates salts and chemicals in one location where build up over time can occur.</t>
  </si>
  <si>
    <t xml:space="preserve">Salts and other chemicals removed from the facility will be remediated.  </t>
  </si>
  <si>
    <t>Headquarters area includes a waste facility that is no longer needed as part of a waste management system.</t>
  </si>
  <si>
    <t>Agricultural waste or by-product is generated that is not being processed and/or recycled to prevent a resource problem or provide a conservation benefit.</t>
  </si>
  <si>
    <t>Management of pH and applying sufficient nutrients will maintain or enhance biomass production</t>
  </si>
  <si>
    <t>Matching plant requirements with nutrient applications decreases excess nutrient conditions and reduces salts and other contaminants</t>
  </si>
  <si>
    <t>Right: Amount, source, placement, and timing (4R) provides nutrients when plants need them most.</t>
  </si>
  <si>
    <t>Bivalve Aquaculture Gear and Biofouling Control</t>
  </si>
  <si>
    <t>Certain feedstuffs lead to high salt levels in manure</t>
  </si>
  <si>
    <t xml:space="preserve"> Certain additives can be fed that will reduce pathogens in manure.</t>
  </si>
  <si>
    <t>Certain additives can be fed that reduce pathogens in manure.</t>
  </si>
  <si>
    <t>Farmstead Energy Improvement</t>
  </si>
  <si>
    <t>Possible if water-source heat pump is installed.</t>
  </si>
  <si>
    <t>Reduced energy use will typically reduce GHG.</t>
  </si>
  <si>
    <t xml:space="preserve">Reduces seepage losses which can result in reduced energy use for pumping. </t>
  </si>
  <si>
    <t>Properly sizing pipe to reduce friction losses, will result in reduced energy use for pumping.</t>
  </si>
  <si>
    <t>Allows for off-peak or night time irrigation, will can result in reduced energy use for pumping.</t>
  </si>
  <si>
    <t>Reuse of tailwater runoff will result in reduced energy use for pumping.</t>
  </si>
  <si>
    <t>Properly sizing pumps, power plants, and controllers to maximize efficiency, will result in reduced energy use for pumping.</t>
  </si>
  <si>
    <t>-1 Slight Worsening</t>
  </si>
  <si>
    <t>Effect</t>
  </si>
  <si>
    <t>- 4 Moderate to Substantial Worsening</t>
  </si>
  <si>
    <t>- 2 Slight to Moderate Worsening</t>
  </si>
  <si>
    <t>- 3 Moderate Worsening</t>
  </si>
  <si>
    <t>- 5 Substantial Worsening</t>
  </si>
  <si>
    <t xml:space="preserve">  5 Substantial Improvement</t>
  </si>
  <si>
    <t xml:space="preserve">  4 Moderate to Substantial Improvement</t>
  </si>
  <si>
    <t xml:space="preserve">  3 Moderate Improvement</t>
  </si>
  <si>
    <t xml:space="preserve">  2 Slight to Moderate Improvement</t>
  </si>
  <si>
    <t xml:space="preserve">  1 Slight Improvement</t>
  </si>
  <si>
    <t xml:space="preserve">  0 No Effect</t>
  </si>
  <si>
    <t>CED-AQS &amp; ESD-ARS</t>
  </si>
  <si>
    <t>ESD-AH</t>
  </si>
  <si>
    <t>CED-AE &amp; ESD-Agron</t>
  </si>
  <si>
    <t>Growing plants will take up metals.</t>
  </si>
  <si>
    <t>PAM will reduce transport of heavy metals attached to soils.</t>
  </si>
  <si>
    <t>Vegetation and anaerobic conditions trap heavy metals.</t>
  </si>
  <si>
    <t>Decreased erosion and runoff reduces heavy metal delivery to surface water. Increased soil organic matter increases capacity of soils to retain heavy metals. Permanent vegetation can uptake heavy metals.</t>
  </si>
  <si>
    <t>Controlled runoff reduces erosion and heavy metals attached to associated sediment.</t>
  </si>
  <si>
    <t>Water releases are controlled giving less opportunity for heavy metal-laden sediment to enter surface water.</t>
  </si>
  <si>
    <t>Runoff containing heavy metals is slowed, trapping sediment and increasing infiltration into the soil where metals are often tied up. Some plants can take up heavy metals.</t>
  </si>
  <si>
    <t>Increased uptake by some pasture plants and reduced erosion and runoff  may reduce off-site movement of heavy metals attached to sediment.</t>
  </si>
  <si>
    <t xml:space="preserve">Improved plant density, health and vigor will marginally improve plant uptake. </t>
  </si>
  <si>
    <t>Removal of overstory canopy increases  vigor of ground cover that can increase heavy metal uptake and reduces runoff.</t>
  </si>
  <si>
    <t>Waterway acts as filter and reduces heavy metals in the runoff. Vegetation may take up heavy metals.</t>
  </si>
  <si>
    <t>The action collects runoff and may deliver heavy metals to surface water.</t>
  </si>
  <si>
    <t>Return flows from canals may deliver contaminates to surface water.</t>
  </si>
  <si>
    <t>The action may collect runoff and return flows may deliver possible contaminates to surface water.</t>
  </si>
  <si>
    <t>Uniform surface reduces transport to surface water.</t>
  </si>
  <si>
    <t>Efficient and uniform irrigation reduces transport to surface water.</t>
  </si>
  <si>
    <t>More efficient application reduces potential runoff.</t>
  </si>
  <si>
    <t>The action captures irrigation runoff and associated metal-laden sediment.</t>
  </si>
  <si>
    <t>Water is applied at rates that minimize heavy metals transport to surface water.</t>
  </si>
  <si>
    <t>Removal of cover may increase runoff and erosion.</t>
  </si>
  <si>
    <t>Increased vegetation increases infiltration and reduces runoff and erosion.</t>
  </si>
  <si>
    <t>Control of discharge and reduction in infiltration reduces off-site movement of contaminated water.</t>
  </si>
  <si>
    <t>Smoothing uneven land allows the application of practices that can reduce sheet, rill and ephemeral gully erosion and increase infiltration.</t>
  </si>
  <si>
    <t>Where closure occurs, the practice prevents toxic discharge from mines to surface water.</t>
  </si>
  <si>
    <t>Changing pH will alter the solubility of metals. The action will reduce the application rate of heavy metals if required.</t>
  </si>
  <si>
    <t>Rapid movement of water off site will tend to move contaminants in surface water.</t>
  </si>
  <si>
    <t>Initial removal of vegetation is followed by improved plant growth.</t>
  </si>
  <si>
    <t>The action filters sediment, and some plants may take up heavy metals.</t>
  </si>
  <si>
    <t xml:space="preserve">Barriers should increase infiltration of water and any dissolved chemical.  Chemicals attached to deposited sediments will  not reach surface waters.  </t>
  </si>
  <si>
    <t xml:space="preserve">Heavy metals are rarely associated with manure.  Roof runoff is diverted away from manure areas. </t>
  </si>
  <si>
    <t>Exclusion of rainfall on the facility will reduce incidents of manure overflow and associated contaminants.</t>
  </si>
  <si>
    <t>Collected runoff may discharge into surface water.</t>
  </si>
  <si>
    <t>Basins will tend to accumulate contaminants attached to sediments.</t>
  </si>
  <si>
    <t>Some plants may take up heavy metals.</t>
  </si>
  <si>
    <t>Spring flows are typically better quality than surface flows allowing opportunity for dilution. Effect depends on the proportion of one flow to the other.</t>
  </si>
  <si>
    <t>Onsite treatment can reduce the release of heavy metals to surface waters</t>
  </si>
  <si>
    <t>The action reduces runoff and increases infiltration. Percolating water picks up metals that are then collected in tile lines.</t>
  </si>
  <si>
    <t>Heavy metals are carried with sediment to surface waters.</t>
  </si>
  <si>
    <t xml:space="preserve">The action traps sediment, reduces ephemeral gully erosion and increases infiltration of surface runoff. </t>
  </si>
  <si>
    <t>Decrease in erosion  will lead to decrease in sediment bound contaminants, but practice can increase the delivery of soluble contaminants.</t>
  </si>
  <si>
    <t>Heavy metals are rarely associated with manure; however, infiltration and plant uptake in the treatment strip will remove contaminants from polluted runoff and waste water.</t>
  </si>
  <si>
    <t>Water diverted subsurface will reduce metal transport to surface waters.</t>
  </si>
  <si>
    <t>Excess heavy metals are rarely associated with manure.  There is a decrease in potential surface water contamination in the animal production areas.  There may be limited increase in surface  water contamination in the areas where manure is land applied.</t>
  </si>
  <si>
    <t xml:space="preserve">The action increases infiltration and reduces surface runoff.  </t>
  </si>
  <si>
    <t>The action reduces wind erosion, reducing transport of heavy metals attached to particulates. Some plants may take up heavy metals..</t>
  </si>
  <si>
    <t>The action may promote increased uptake due to vigorous plant growth.</t>
  </si>
  <si>
    <t>Improved drainage promotes surface runoff and reduces infiltration, reducing potential for metal movement to groundwater.</t>
  </si>
  <si>
    <t xml:space="preserve">Heavy metals attached to sediment can be trapped in wetlands.  </t>
  </si>
  <si>
    <t>Higher organic matter levels increases buffering capacity of the soil. Vegetation can take up some heavy metals.</t>
  </si>
  <si>
    <t xml:space="preserve">Changing the soil water level can affect soil chemistry, which can increase the solubility of some metals. This may make them more or less susceptible to leaching.  </t>
  </si>
  <si>
    <t>Higher organic matter levels increases buffering capacity of the soil. Some plants can take up some heavy metals.</t>
  </si>
  <si>
    <t>Certain plant species can take up heavy metals.  Increased infiltration may increase the potential of heavy metal movement to groundwater.</t>
  </si>
  <si>
    <t xml:space="preserve">The action reuses irrigation water that may have higher levels of heavy metals.  </t>
  </si>
  <si>
    <t>Water is applied at rates that minimize heavy metal transport to ground water.</t>
  </si>
  <si>
    <t>Support vegetation may reduce concentrations of heavy metals in run-in water.</t>
  </si>
  <si>
    <t>The action results in increased vegetative growth which may take up heavy metals.</t>
  </si>
  <si>
    <t>The action reduces infiltration through spoils containing heavy metals.</t>
  </si>
  <si>
    <t xml:space="preserve">The action may prevent outside water from percolating through the mine shaft and moving heavy metals to ground water.  </t>
  </si>
  <si>
    <t>Management of diverse species and organic matter may promote increased uptake.</t>
  </si>
  <si>
    <t>Management of pH will alter the solubility of metals.  The action will reduce the application rate of heavy metals, if required</t>
  </si>
  <si>
    <t>The action limits seepage to prevent leaching of heavy metals from the pond.</t>
  </si>
  <si>
    <t>The action may result in metal uptake by some plants.</t>
  </si>
  <si>
    <t>Leaching salts from the root zone may also leach heavy metals.</t>
  </si>
  <si>
    <t>Infiltrating water in the basin may move soluble contaminants to the ground water.</t>
  </si>
  <si>
    <t xml:space="preserve">The action requires ponding water which will increase infiltration in ponded areas.  Infiltrating waters may leach heavy metals.  </t>
  </si>
  <si>
    <t>Heavy metals leached from the soil will be intercepted before reaching groundwater.</t>
  </si>
  <si>
    <t>Establishing metal-accumulating trees and shrubs may remove heavy metals from the soil profile.</t>
  </si>
  <si>
    <t>Increased woody vegetation on site may result in minor uptake of contaminants.</t>
  </si>
  <si>
    <t>Heavy metals are rarely associated with manure, however, infiltrating water in treatment strip will increase soluble contaminants moving to groundwater.</t>
  </si>
  <si>
    <t>Water diverted to the subsurface may contain some heavy metals.</t>
  </si>
  <si>
    <t>Heavy metals are rarely associated with manure, but this practice could eliminate the source.</t>
  </si>
  <si>
    <t>Heavy metals are rarely associated with manure; however, storage provides flexibility in rate, timing, and location of waste application.  There could be some increase in infiltration of soluble contaminants at storage site.</t>
  </si>
  <si>
    <t>Infiltrating water in the basin will move soluble contaminants to the ground water in highly permeable soils.</t>
  </si>
  <si>
    <t xml:space="preserve">Not Applicable </t>
  </si>
  <si>
    <t xml:space="preserve">Plants selected are adapted and suited.  </t>
  </si>
  <si>
    <t>When species are selected, they are adapted and suited.</t>
  </si>
  <si>
    <t>Crop selection will be modified to include species better suited to soils and climate.</t>
  </si>
  <si>
    <t>Control of animals facilitates grazing management which encourages growth of plants that are adapted and suitable for the site.</t>
  </si>
  <si>
    <t xml:space="preserve">Unsuitable aquatic plants are controlled.  </t>
  </si>
  <si>
    <t>There will be a selection of well-adapted and compatible species, varieties, and/or cultivars for each site.</t>
  </si>
  <si>
    <t>Plants selected for retention are more adapted and suited.</t>
  </si>
  <si>
    <t>Site is modified to enhancing suited and desired species.</t>
  </si>
  <si>
    <t>Undesirable species will be removed by physical, chemical, or biological means to make it suitable for the desired plant community.</t>
  </si>
  <si>
    <t>When species are selected for stabilization, they are adapted and suited.</t>
  </si>
  <si>
    <t>Nutrients and soil amendments are optimized to enhance suited and desired species.</t>
  </si>
  <si>
    <t xml:space="preserve">Growing conditions are altered to allow more suitable species to grow. </t>
  </si>
  <si>
    <t xml:space="preserve">Grazing management is implemented to create or maintain the desired plant community. </t>
  </si>
  <si>
    <t xml:space="preserve">Restoration and management creates or maintains the desired plant community. </t>
  </si>
  <si>
    <t xml:space="preserve">Buffer establishment and management creates or maintains the desired plant community. </t>
  </si>
  <si>
    <t xml:space="preserve">Establishment and management of cover creates or maintains the desired plant community. </t>
  </si>
  <si>
    <t>Management of salts and the use of soil amendments enhances suited and desired species.</t>
  </si>
  <si>
    <t xml:space="preserve">Moist soil management creates or maintains the desired plant community. </t>
  </si>
  <si>
    <t xml:space="preserve">Management and improvement measures create or maintain the desired riparian and aquatic plant communities. </t>
  </si>
  <si>
    <t xml:space="preserve">Protection measures create or maintain the desired plant community. </t>
  </si>
  <si>
    <t xml:space="preserve">Plants selected  are adapted and suited.  </t>
  </si>
  <si>
    <t xml:space="preserve">Site is altered to allow more suited and desired species to grow. </t>
  </si>
  <si>
    <t xml:space="preserve">Management and improvement measures create or maintain the desired plant communities. </t>
  </si>
  <si>
    <t xml:space="preserve">Renovation maintains adapted and suited plants.  </t>
  </si>
  <si>
    <t>Site is altered to allow establishment or planting of more suited and desired species.</t>
  </si>
  <si>
    <t>Not Applicable since subsidence is water table function.</t>
  </si>
  <si>
    <t>Growing plants will take up excess water but planting area is so small there is a neutral effect.</t>
  </si>
  <si>
    <t>Could be neutral to slight improvement where excess water originates in part from leaking waste facilities.</t>
  </si>
  <si>
    <t>Some amendments such as PAM could alter the intake rates of soils receiving an altered waste stream,</t>
  </si>
  <si>
    <t>Altered waste stream with minimum solids will be compatible with irrigation needs</t>
  </si>
  <si>
    <t>A number of amendments are very successful in reducing odor emissions from manure</t>
  </si>
  <si>
    <t>The action reduces runoff and erosion and the amount of pesticide applied.</t>
  </si>
  <si>
    <t>Contour Orchard and Other Perennial Crops</t>
  </si>
  <si>
    <t>Filter strips capture and delay pathogen movement, but mortality may also be delayed because vegetative cover may protect pathogens from desiccation.</t>
  </si>
  <si>
    <t>Uniform surface reduces transport to surface water</t>
  </si>
  <si>
    <t xml:space="preserve">The action reduces the potential for runoff from the field but concentrates salts around the wetted perimeter. </t>
  </si>
  <si>
    <t>Reduction in pesticide concentrations in run-in water may reduce pesticides in water bodies that receive ground water.</t>
  </si>
  <si>
    <t>Management of multiple layers and surface organic matter reduce ladder fuel load buildup.</t>
  </si>
  <si>
    <t xml:space="preserve">Species selected from the Ecological Site Description generally resist or are adapted to pest thereby eliminating the need for harmful pesticides. </t>
  </si>
  <si>
    <t>Plants are selected and managed to maintain optimal productivity, health and ecological function.</t>
  </si>
  <si>
    <t>Maladaptation will be avoided by a plant selection based on considerations of geographic region, precipitation, winter hardiness, soil type, genetic ploidy, field testing and Ecological Site Description information.</t>
  </si>
  <si>
    <t>Conventional clean tilled field</t>
  </si>
  <si>
    <t>Increased root growth from established vegetation and restorative treatments will decrease compaction.</t>
  </si>
  <si>
    <t>Liquid/solids separators are very successful in facilitating the reduction of odor emissions from manure, particularly when solids are allowed to remain in an aerobic environment</t>
  </si>
  <si>
    <t>Limited decrease due to decreased runoff, but any infiltrating water with pathogens will be concentrated in tile lines</t>
  </si>
  <si>
    <t>Stabilized trails can improve cover on other areas</t>
  </si>
  <si>
    <t>Removal of excess surface water can positively affect plant growth and vigor</t>
  </si>
  <si>
    <t>Permanent vegetation established</t>
  </si>
  <si>
    <t>Water diverted subsurface reduces surface runoff.</t>
  </si>
  <si>
    <t>If the treatment process includes a storage component, it will allow better management of waste as to rate and timing of application, which allows application when compaction is least likely.</t>
  </si>
  <si>
    <t>Treatment with some amendments such as PAM could alter the intake rates of soils receiving an altered waste stream,</t>
  </si>
  <si>
    <t>A number of treatment options  are very successful in reducing odor emissions from manure</t>
  </si>
  <si>
    <t>This color indicates the CPPE subcommittee has an opportunity to recommend changes from the national discipline leaders effects.</t>
  </si>
  <si>
    <t>This color instructs  the national discipline leaders to develop new or edit effects.</t>
  </si>
  <si>
    <t>Reduced runoff, grazing management, and properly placed and designed watering facilities will reduce risk of movement of pathogens in surface waters.</t>
  </si>
  <si>
    <t>Range</t>
  </si>
  <si>
    <t>Land used primarily for the production and harvest of annual or perennial field, forage, food, fiber, horticultural, orchards, vineyards and/or energy crops.</t>
  </si>
  <si>
    <t>Lands composed of introduced or domesticated native forage species that is used primarily for the production of livestock. They receive periodic renovation and/or cultural treatments, such as tillage, fertilization, mowing, weed control, and may be irrigated. They are not in rotation with crops.</t>
  </si>
  <si>
    <t>Land used primarily for the production of grazing animals. Includes native plant communities and those seeded to native or introduced species, or naturalized by introduced species, that are ecologically managed using range management principles.</t>
  </si>
  <si>
    <t>Land on which the primary vegetation is tree cover (climax, natural or introduced plant community) and use is primarily for production of wood products and/or non-timber forest products.</t>
  </si>
  <si>
    <t>Designated Protected Areas</t>
  </si>
  <si>
    <t>Land used for facilities and supporting infrastructure where farming, forestry, animal husbandry and ranching activities are often initiated.  This may include dwellings, equipment storage plus farm input and output storage and handling facilities. Also includes land dedicated to the facilitation and production of high intensity animal agriculture in a containment facility where daily nutritional requirements are obtained from other lands or feed sources.  Land used for dwellings, barns, pens, corrals, or other facilities used in connection with farm and ranch operations.</t>
  </si>
  <si>
    <t>Farmstead</t>
  </si>
  <si>
    <t>Land occupied by buildings and related facilities used for residences, commercial sites, public highways, airports, and open space associated with towns and cities.</t>
  </si>
  <si>
    <t>Developed Land</t>
  </si>
  <si>
    <t>Land associated with farms and ranches that are not purposefully managed for food, forage or fiber and are typically associated with nearby production and/or conservation lands.  This could include incidental areas such as: idle center pivot corners, odd areas, ditches and watercourses, riparian areas, field edges, seasonal and permanent wetlands, and other similar areas.</t>
  </si>
  <si>
    <t>Associated Agriculture Lands</t>
  </si>
  <si>
    <t>Geographic area whose dominant characteristic is open water/permanent ice or snow. May include intermingled land, including tidal influenced coastal marsh lands.</t>
  </si>
  <si>
    <t>Land that is barren, sandy, rocky or that is impacted by the extraction of natural resources such as minerals, gravel/sand, coal, shale, rock, oil or natural gas.</t>
  </si>
  <si>
    <t>Other</t>
  </si>
  <si>
    <t>Livestock Pipeline</t>
  </si>
  <si>
    <t xml:space="preserve"> </t>
  </si>
  <si>
    <t>Code:</t>
  </si>
  <si>
    <t>Units:</t>
  </si>
  <si>
    <t>Typical Landuse:</t>
  </si>
  <si>
    <t>Change in Land Use - The original farm enterprise will no longer be maintained.</t>
  </si>
  <si>
    <t>Land Available for Production - Land  available for the original farm enterprise.</t>
  </si>
  <si>
    <t>Change in Equipment - New or additional equipment is required to implement the practice.</t>
  </si>
  <si>
    <t>Labor - The number of farm workers or hours of work needed to preform farm operatons.</t>
  </si>
  <si>
    <t>Total Investment Cost -  Costs associated with implementing or beginning the practice.</t>
  </si>
  <si>
    <t>Annual Cost - Costs that are expected to be incurred on an annual basis (operation &amp;  maintenance).</t>
  </si>
  <si>
    <t>Yield - The projected affect of practice implementation on crop/livestock yield.</t>
  </si>
  <si>
    <t>Flexibility - The adaptability of the practice to the overall farm/ranch operation.</t>
  </si>
  <si>
    <t>Profitability - The dollar benefits exceeding the dollar costs.</t>
  </si>
  <si>
    <t>CPPE Practice Effects:</t>
  </si>
  <si>
    <t>0 No Effect</t>
  </si>
  <si>
    <t>5 Substantial Improvement</t>
  </si>
  <si>
    <t>4 Moderate to Substantial Improvement</t>
  </si>
  <si>
    <t>-2 Slight to Moderate Worsening</t>
  </si>
  <si>
    <t>3 Moderate Improvement</t>
  </si>
  <si>
    <t>-3 Moderate Worsening</t>
  </si>
  <si>
    <t>2 Slight to Moderate Improvement</t>
  </si>
  <si>
    <t>-4 Moderate to Substantial Worsening</t>
  </si>
  <si>
    <t>1 Slight Improvement</t>
  </si>
  <si>
    <t>-5 Substantial Worsening</t>
  </si>
  <si>
    <t xml:space="preserve">               Hal Gordon, WNTSC Economist, Portland, Oregon</t>
  </si>
  <si>
    <t xml:space="preserve">                Effects of NRCS Conservation Practices - National</t>
  </si>
  <si>
    <t>Units</t>
  </si>
  <si>
    <t>SOIL EROSION - Sheet, rill, &amp; wind erosion</t>
  </si>
  <si>
    <t>Detachment and transportation of soil particles caused by rainfall runoff/splash, irrigation runoff or wind that degrades soil quality</t>
  </si>
  <si>
    <t>SOIL EROSION – Concentrated flow erosion</t>
  </si>
  <si>
    <t>Untreated classic gullies may enlarge progressively by head cutting and/or lateral widening. Ephemeral gullies occur in the same flow area and are obscured by tillage. This includes concentrated flow erosion caused by runoff from rainfall, snowmelt or irrigation water.</t>
  </si>
  <si>
    <t>SOIL EROSION– Excessive bank erosion from streams shorelines or water conveyance channels</t>
  </si>
  <si>
    <t>Sediment from banks or shorelines threatens to degrade water quality and limit use for intended purposes</t>
  </si>
  <si>
    <t>SOIL QUALITY DEGRADATION - Subsidence</t>
  </si>
  <si>
    <t>SOIL QUALITY DEGRADATION – Compaction</t>
  </si>
  <si>
    <t>Management induced soil compaction resulting in decreased rooting depth that reduces plant growth, animal habitat and soil biological activity</t>
  </si>
  <si>
    <t>SOIL QUALITY DEGRADATION – Organic matter depletion</t>
  </si>
  <si>
    <t>Soil organic matter is not adequate to provide a suitable medium for plant growth, animal habitat, and soil biological activity</t>
  </si>
  <si>
    <t>SOIL QUALITY DEGRADATION – Concentration of salts or other chemicals</t>
  </si>
  <si>
    <t>Concentration of salts leading to salinity and/or sodicity reducing productivity or limiting desired use
Concentrations of other chemicals impacting productivity or limiting desired use</t>
  </si>
  <si>
    <t>Surface water or poor subsurface drainage restricts land use and management goals. Wind-blown snow accumulates around and over surface structures, restricting access to humans and animals.</t>
  </si>
  <si>
    <t>INSUFFICIENT WATER – Inefficient moisture management</t>
  </si>
  <si>
    <t>Natural precipitation is not optimally managed to support desired land use goals or ecological processes</t>
  </si>
  <si>
    <t>INSUFFICIENT WATER – Inefficient use of irrigation water</t>
  </si>
  <si>
    <t xml:space="preserve">Irrigation water is not stored, delivered, scheduled and/or applied efficiently Aquifer or surface water withdrawals threaten sustained availability of ground or surface water Available irrigation water supplies have been reduced due to aquifer depletion, competition, regulation and/or drought </t>
  </si>
  <si>
    <t>WATER QUALITY DEGRADATION – Excess nutrients in surface and ground waters</t>
  </si>
  <si>
    <t>Nutrients - organic and inorganic - are transported to receiving waters through surface runoff and/or leaching into shallow ground waters in quantities that degrade water quality and limit use for intended purposes</t>
  </si>
  <si>
    <t>WATER QUALITY DEGRADATION – Pesticides transported to surface and ground waters</t>
  </si>
  <si>
    <t>Pest control chemicals are transported to receiving waters in quantities that degrade water quality and limit use for intended purposes</t>
  </si>
  <si>
    <t>Pathogens, pharmaceuticals, and other chemicals carried by land applied soil amendments are transported to receiving waters in quantities that degrade water quality and limit use for intended purposes. This resource concern also includes the off-site transport of leachate and runoff from compost or other organic materials of animal origin.</t>
  </si>
  <si>
    <t>WATER QUALITY DEGRADATION – Excessive salts in surface and ground waters</t>
  </si>
  <si>
    <t>Irrigation or rainfall runoff transports salts to receiving water in quantities that degrade water quality and limit use for intended purposes</t>
  </si>
  <si>
    <t>WATER QUALITY DEGRADATION – Petroleum, heavy metals and other pollutants transported to receiving waters</t>
  </si>
  <si>
    <t>Heavy metals, petroleum and other pollutants are transported to receiving water sources in quantities that degrade water quality and limit use for intended purposes</t>
  </si>
  <si>
    <t>WATER QUALITY DEGRADATION – Excessive sediment in surface waters</t>
  </si>
  <si>
    <t>Off-site transport of sediment from sheet, rill, gully, and wind erosion into surface water that threatens to degrade surface water quality and limit use for intended purposes</t>
  </si>
  <si>
    <t>WATER QUALITY DEGRADATION – Elevated water temperature</t>
  </si>
  <si>
    <t>Surface water temperatures exceed State/Federal standards and/or limit use for intended purposes</t>
  </si>
  <si>
    <t>DEGRADED PLANT CONDITION – Undesirable plant productivity and health</t>
  </si>
  <si>
    <t>Plant productivity, vigor and/or quality negatively impacts other resources or does not meet yield potential due to improper fertility, management or plants not adapted to site This includes addressing pollinators and beneficial insects.</t>
  </si>
  <si>
    <t>DEGRADED PLANT CONDITION – Inadequate structure and composition</t>
  </si>
  <si>
    <t>Plant communities have insufficient composition and structure to achieve ecological functions and management objectives This includes degradation of wetland habitat, targeted ecosystems, or unique plant communities.</t>
  </si>
  <si>
    <t>DEGRADED PLANT CONDITION – Excessive plant pest pressure</t>
  </si>
  <si>
    <t>Excessive pest damage to plants including that from undesired plants, diseases, animals, soil borne pathogens, and nematodes This concern addresses invasive plant, animal and insect species</t>
  </si>
  <si>
    <t>DEGRADED PLANT CONDITION– Wildfire hazard, excessive biomass accumulation</t>
  </si>
  <si>
    <t>The kinds and amounts of fuel loadings - plant biomass - create wildfire hazards that pose risks to human safety, structures, plants, animals, and air resources</t>
  </si>
  <si>
    <t>INADEQUATE HABITAT FOR FISH AND WILDLIFE – Habitat degradation</t>
  </si>
  <si>
    <t>Quantity, quality or connectivity of food, cover, space, shelter and/or water is inadequate to meet requirements of identified fish, wildlife or invertebrate species</t>
  </si>
  <si>
    <t>LIVESTOCK PRODUCTION LIMITATION – Inadequate feed and forage</t>
  </si>
  <si>
    <t>Feed and forage quality or quantity is inadequate for nutritional needs and production goals of the kinds and classes of livestock</t>
  </si>
  <si>
    <t>LIVESTOCK PRODUCTION LIMITATION – Inadequate livestock shelter</t>
  </si>
  <si>
    <t>Livestock lack adequate shelter from climatic conditions to maintain health or production goals</t>
  </si>
  <si>
    <t>LIVESTOCK PRODUCTION LIMITATION – Inadequate livestock water</t>
  </si>
  <si>
    <t>Quantity, quality and/or distribution of drinking water are insufficient to maintain health or production goals for the kinds and classes of livestock</t>
  </si>
  <si>
    <t>INEFFICIENT ENERGY USE – Equipment and facilities</t>
  </si>
  <si>
    <t>Inefficient use of energy in the Farm Operation increases dependence on non-renewable energy sources that can be addressed through improved energy efficiency and the use of on-farm renewable energy sources. As an example, this concern addresses inefficient energy use in pumping plants, on-farm processing, drying and storage.</t>
  </si>
  <si>
    <t>INEFFICIENT ENERGY USE – Farming/ranching practices and field operations</t>
  </si>
  <si>
    <t>Inefficient use of energy in field operations increases dependence on non-renewable energy sources that can be addressed through improved efficiency and the use of on-farm renewable energy sources.</t>
  </si>
  <si>
    <t>AIR QUALITY IMPACTS - Emissions of Particulate Matter - PM - and PM Precursors</t>
  </si>
  <si>
    <t>Direct emissions of particulate matter - dust and smoke -, as well as the formation of fine particulate matter in the atmosphere from other agricultural emissions - ammonia, NOx, and VOCs - cause multiple environmental impacts, such as: 1) The unintended movement of particulate matter - typically dust or smoke - results in safety or nuisance visibility restriction, 2) The unintended movement of particulate matter and/or chemical droplets results in unwanted deposits on surfaces, 3) Increased atmospheric concentrations of particulate matter can impact human and animal health and degrade regional visibility.</t>
  </si>
  <si>
    <t>AIR QUALITY IMPACTS - Emissions of Greenhouse Gases - GHGs -</t>
  </si>
  <si>
    <t>Emissions increase atmospheric concentrations of greenhouse gases.</t>
  </si>
  <si>
    <t>AIR QUALITY IMPACTS - Emissions of Ozone Precursors</t>
  </si>
  <si>
    <t>Emissions of ozone precursors - NOx and VOCs - resulting in formation of ground- level ozone that cause negative impacts to plants and animals.</t>
  </si>
  <si>
    <t>AIR QUALITY IMPACTS - Objectionable odors</t>
  </si>
  <si>
    <t>Emissions of odorous compounds - VOCs, ammonia and odorous sulfur compounds - cause nuisance conditions</t>
  </si>
  <si>
    <t>Source: National Conservation Practices Physical Effects</t>
  </si>
  <si>
    <t>Loss of volume and depth of organic soils due to oxidation caused by above normal microbial activity resulting from excessive water drainage, soil disturbance, or extended drought.  This excludes karst / sinkholes issues or depressions caused by underground activities.</t>
  </si>
  <si>
    <t>ac</t>
  </si>
  <si>
    <t>ft.</t>
  </si>
  <si>
    <t>no</t>
  </si>
  <si>
    <t>ani unt</t>
  </si>
  <si>
    <t>ac.</t>
  </si>
  <si>
    <t>mi</t>
  </si>
  <si>
    <t>no.</t>
  </si>
  <si>
    <t>sq ft</t>
  </si>
  <si>
    <t>ft</t>
  </si>
  <si>
    <t>Practice Name</t>
  </si>
  <si>
    <t>Code</t>
  </si>
  <si>
    <t>Practice Description</t>
  </si>
  <si>
    <t>Landuse</t>
  </si>
  <si>
    <t>The temporary or permanent exclusion of animals, people, vehicles, and/or equipment from an area.</t>
  </si>
  <si>
    <t>A travel-way for equipment and vehicles constructed as part of a conservation plan.</t>
  </si>
  <si>
    <t>Feet</t>
  </si>
  <si>
    <t>Number</t>
  </si>
  <si>
    <t>A facility with an impervious surface to provide an environmentally safe area for the handling of on-farm agrichemicals.</t>
  </si>
  <si>
    <t>A device or system for reducing emissions of air contaminants from a structure via interception and/or collection.</t>
  </si>
  <si>
    <t>Trees or shrubs planted in a set or series of single or multiple rows with agronomic, horticultural crops or forages produced in the alleys between the rows of woody plants.</t>
  </si>
  <si>
    <t>Acre</t>
  </si>
  <si>
    <t>Treatment of manure, process wastewater, storm water runoff from lots or other high intensity areas, and other wastes, with chemical or biological additives</t>
  </si>
  <si>
    <t>An on-farm facility for the treatment or disposal of livestock and poultry carcasses for routine and catastrophic mortality events.</t>
  </si>
  <si>
    <t>Application of water-soluble Anionic Polyacrylamide (PAM) to meet a resource concern.</t>
  </si>
  <si>
    <t>A water impoundment constructed and managed for farming of freshwater and saltwater organisms including fish, mollusks, crustaceans and aquatic plants.</t>
  </si>
  <si>
    <t>Modification or removal of barriers that restrict or impede movement of aquatic organisms.</t>
  </si>
  <si>
    <t>Plowing, blading, or otherwise elevating the surface of flat land into a series of broad, low ridges separated by shallow, parallel channels with positive drainage.</t>
  </si>
  <si>
    <t xml:space="preserve">Actions that reduce, clean or remove biofouling organisms and other waste from bivalve production areas while minimizing environmental risk. </t>
  </si>
  <si>
    <t>The management or removal of woody (non-herbaceous or succulent) plants including those that are invasive and noxious.</t>
  </si>
  <si>
    <t>Measure(s) used to stabilize the bed or bottom of a channel.</t>
  </si>
  <si>
    <t>Removal of vegetation along the bank (clearing) and/or selective removal of snags, drifts, or other obstructions (snagging) from natural or improved channels and streams</t>
  </si>
  <si>
    <t>Installing, replacing, or retrofitting agricultural combustion systems and/or related components or devices for air quality and energy efficiency improvement.</t>
  </si>
  <si>
    <t>Growing crops in a planned sequence on the same field.</t>
  </si>
  <si>
    <t>An artificial ecosystem with hydrophytic vegetation for water treatment.</t>
  </si>
  <si>
    <t>Narrow strips of permanent, herbaceous vegetative cover established around the hill slope, and alternated down the slope with wider cropped strips that are farmed on the contour.</t>
  </si>
  <si>
    <t>Using ridges and furrows formed by tillage, planting and other farming operations to change the direction of runoff from directly downslope to around the hillslope</t>
  </si>
  <si>
    <t>Planting orchards, vineyards, or other perennial crops so that all cultural operations are done on or near the contour.</t>
  </si>
  <si>
    <t>Crops including grasses, legumes, and forbs for seasonal cover and other conservation purposes.</t>
  </si>
  <si>
    <t>Establishing permanent vegetation on sites that have, or are expected to have, high erosion rates, and on sites that have physical, chemical or biological conditions that prevent the establishment of vegetation with normal practices.</t>
  </si>
  <si>
    <t>Ridges formed by tillage, planting or other operations and aligned across the direction of erosive wind</t>
  </si>
  <si>
    <t>Herbaceous cover established in one or more strips typically perpendicular to the most erosive wind events.</t>
  </si>
  <si>
    <t xml:space="preserve">A structure built to divert all or part of the water from a waterway or a stream. </t>
  </si>
  <si>
    <t>Performing tillage operations below the normal tillage depth to modify adverse physical or chemical properties of a soil.</t>
  </si>
  <si>
    <t>A barrier constucted of earth or manufactured materials</t>
  </si>
  <si>
    <t>A channel generally constructed across the slope with a supporting ridge on the lower side.</t>
  </si>
  <si>
    <t>The process of managing water discharges from surface and/or subsurface agricultural drainage systems</t>
  </si>
  <si>
    <t>A non-pressurized permanent pipe assembly system installed into water sources that permits the withdrawal of water by suction.</t>
  </si>
  <si>
    <t>Reducing or preventing the emissions of particulate matter arising from animal activity on open lot surfaces at animal feeding operations.</t>
  </si>
  <si>
    <t>Controlling direct particulate matter emissions produced by vehicle and machinery traffic or wind action from unpaved roads and other surfaces by applying a palliative on the surface.</t>
  </si>
  <si>
    <t>Manage plant succession to develop and maintain early successional habitat to benefit desired wildlife and/or natural communities.</t>
  </si>
  <si>
    <t xml:space="preserve">Development and implementation of improvements to reduce, or improve the energy efficiency of on-farm energy use   </t>
  </si>
  <si>
    <t>Manipulating and controlling the quantity and quality of available nutrients, feedstuffs, or additives fed to livestock and poultry.</t>
  </si>
  <si>
    <t>A constructed barrier to animals or people.</t>
  </si>
  <si>
    <t>A stripe of permanent vegetation established at the edge or around the perimeter or a field.</t>
  </si>
  <si>
    <t>A strip or area of herbaceous vegetation that removes contaminants from overland flow.</t>
  </si>
  <si>
    <t>A permanent or temporary strip of bare or vegetated land planned to retard fire.</t>
  </si>
  <si>
    <t>A channel or tank with a continuous flow or water constructed or used for high-density fish production.</t>
  </si>
  <si>
    <t>Managing impounded aquatic habitat and water quality for the production of fish.</t>
  </si>
  <si>
    <t>Establishing adapted and/or compatible species, varieties, or cultivars of herbaceous species suitable for pasture, hay, or biomass production.</t>
  </si>
  <si>
    <t>The timely cutting and removal or forages from the field as hay, green-chop, or ensilage.</t>
  </si>
  <si>
    <t>The manipulation of species composition, stand structure, and stocking by cutting or killing selected trees and understory vegetation.</t>
  </si>
  <si>
    <t>A temporary or infrequently used route, path or cleared area.</t>
  </si>
  <si>
    <t>A structure used to control the grade and head cutting in a natural or artificial channels.</t>
  </si>
  <si>
    <t>A shaped or graded channel that is established with suitable vegetation to carry surface water at a non-erosive velocity to a stable outlet.</t>
  </si>
  <si>
    <t>Modifying physical soil and or plant conditions with mechanical tools by treatment such as; pitting, contour furrowing, and ripping or sub-soiling.</t>
  </si>
  <si>
    <t>The stabilization or areas frequently and intensively used by people, animals or vehicles by establishing vegetation cover, by surfacing with suitable materials, and/or by installing needed structures.</t>
  </si>
  <si>
    <t>Establishment of dense vegetation in a linear design to achieve a natural resource conservation purpose.</t>
  </si>
  <si>
    <t>The removal or control of herbaceous weeds including invasive, noxious and prohibited plants.</t>
  </si>
  <si>
    <t>Herbaceous vegetation established in rows or narrow strips in the field across the prevailing wind direction.</t>
  </si>
  <si>
    <t>A channel that has a supporting ridge on the lower side constructed across the slope at definite vertical intervals and gradient, with or without a vegetative barrier.</t>
  </si>
  <si>
    <t>A site-specific combination of pest prevention, pest avoidance, pest monitoring, and pest suppression strategies.</t>
  </si>
  <si>
    <t>A permanent channel constructed to convey irrigation water from the source of supply to one or more irrigated areas.</t>
  </si>
  <si>
    <t>A permanent irrigation ditch constructed in or with earth materials, to convey water from the source of supply to a field or fields in an irrigation system.</t>
  </si>
  <si>
    <t>Reshaping the surface of land to be irrigated, to planned lines and grades.</t>
  </si>
  <si>
    <t>A pipeline and appurtenances installed to convey water for storage or application, as part of an irrigation water system.</t>
  </si>
  <si>
    <t>An irrigation water storage structure made by constructing a dam, embankment, pit, or tank.</t>
  </si>
  <si>
    <t>An irrigation system for frequent application of small quantities of water on or below the soil surface: as drops, tiny streams or miniature spray through emitters or applicators placed along a water delivery line.</t>
  </si>
  <si>
    <t>An irrigation system in which all necessary equipment and facilities are installed for efficiently applying water by means of nozzles operated under pressure.</t>
  </si>
  <si>
    <t>A system in which all necessary earthwork, multi-outlet pipelines, and water-control structures have been installed for distribution of water by surface means, such as furrows, borders, and contour levees, or by subsurface means through water table control</t>
  </si>
  <si>
    <t>A planned irrigation system in which all facilities utilized for the collection, storage, and transportation of irrigation tailwater and/or rainfall runoff for reuse have been installed</t>
  </si>
  <si>
    <t>Irrigation water management is the process of determining and controlling the volume, frequency, and application rate of irrigation water in a planned, efficient manner.</t>
  </si>
  <si>
    <t>The treatment of sinkholes in karst areas to reduce contamination of groundwater resources, and/or to improve farm safety</t>
  </si>
  <si>
    <t>Removing trees, stumps, and other vegetation from wooded areas to achieve a conservation objective.</t>
  </si>
  <si>
    <t>Reclamation of land and water areas adversely affected by past mining activities</t>
  </si>
  <si>
    <t>Restoring currently mined land to an acceptable form and planned use.</t>
  </si>
  <si>
    <t>Managing in-place natural materials, mine spoil (excavated over-burden), mine waste or overburden to reduce down-slope movement.</t>
  </si>
  <si>
    <t>Control of acid or otherwise toxic aqueous discharge from abandoned coal mines or coal-mine waste.</t>
  </si>
  <si>
    <t>Removing irregularities on the land surface</t>
  </si>
  <si>
    <t>A pipeline and appurtenances installed to convey water for livestock or wildlife.</t>
  </si>
  <si>
    <t>Closure of underground mine openings by filling, plugging, capping, installing barriers, gating or fencing.</t>
  </si>
  <si>
    <t>An underground conduit constructed by pulling a bullet-shaped cylinder though the soil.</t>
  </si>
  <si>
    <t>A well designed and installed to obtain representative groundwater quality samples and hydrogeologic information.</t>
  </si>
  <si>
    <t>Applying plant residues or other suitable materials produced off site, to the land surface</t>
  </si>
  <si>
    <t>Existing or planted stands of trees or shrubs that are managed as an overstory with an understory of woody and/or non-woody plants that are grown for a variety of products.</t>
  </si>
  <si>
    <t>Managing the amount (rate), source, placement (method of application), and timing of plant nutrients and soil amendments.</t>
  </si>
  <si>
    <t>Removal and disposal of buildings, structures, other works of improvement, vegetation, debris or other materials.</t>
  </si>
  <si>
    <t>Constructing or improving a channel either natural or artificial, in which water flows with a free surface</t>
  </si>
  <si>
    <t>A water impoundment made by constructing an embankment or by excavating a pit or dugout.</t>
  </si>
  <si>
    <t>A liner for a pond or waste storage impoundment consisting of a compacted soil-bentonite mixture.</t>
  </si>
  <si>
    <t>A liner for a pond or waste storage impoundment constructed using compacted soil without soil amendments.</t>
  </si>
  <si>
    <t xml:space="preserve">A manufactured hydraulic barrier consisting of a functionally continuous layer of synthetic or partially synthetic, flexible material.  </t>
  </si>
  <si>
    <t>A liner for a pond or waste impoundment consisting of a compacted soil-dispersant mixture.</t>
  </si>
  <si>
    <t>Reshaping the surface of land to planned grades.</t>
  </si>
  <si>
    <t>Controlled fire applied to a predetermined area</t>
  </si>
  <si>
    <t>Managing the harvest of vegetation with grazing and/or browsing animals.</t>
  </si>
  <si>
    <t>A facility that delivers water at a designed pressure and flow rate.  Includes the required pump(s), associated power unit(s), plumbing, appurtenances, and may include on-site fuel or energy source(s), and protective structures.</t>
  </si>
  <si>
    <t>Establishment of adapted perennial or self-sustaining vegetation such as grasses, forbs, legumes, shrubs and trees.</t>
  </si>
  <si>
    <t>Establishing grasses, legumes, vines, shrubs, trees, or other plants or selectively reducing stand density and trimming woody plants to improve an area for recreation.</t>
  </si>
  <si>
    <t xml:space="preserve">Reshaping the surface of the land to support recreation land use. </t>
  </si>
  <si>
    <t>Managing the amount, orientation and distribution of crop and other plant residue on the soil surface year round while limiting the soil-disturbing activities used to grow and harvest  crops in systems where the field surface is tilled prior to planting.</t>
  </si>
  <si>
    <t>Managing the amount, orientation and distribution of crop and other plant residue on the soil surface year round, limiting soil-disturbing activities to those necessary to place nutrients, condition residue and plant crops.</t>
  </si>
  <si>
    <t>Restoring, conserving, and managing unique or diminishing native terrestrial and aquatic ecosystems.</t>
  </si>
  <si>
    <t>An area predominantly trees and/or shrubs located adjacent to and up-gradient from watercourses or water bodies.</t>
  </si>
  <si>
    <t>Grasses, sedges, rushes, ferns, legumes, and forbs tolerant of intermittent flooding or saturated soils, established or managed as the dominant vegetation in the transitional zone between upland and aquatic habitats.</t>
  </si>
  <si>
    <t>The closure, decommissioning, or abandonment of roads, trails, and/or landings and associated treatment to achieve conservation objectives.</t>
  </si>
  <si>
    <t>A rock retaining wall constructed across the slope to form and support a bench terrace that will control the flow of water and check erosion on sloping land.</t>
  </si>
  <si>
    <t>Structures that collect, control, and transport precipitation from roofs.</t>
  </si>
  <si>
    <t>A rigid, semi-rigid, or flexible manufactured membrane, composite material, or roof structure placed over a waste management facility.</t>
  </si>
  <si>
    <t>A system of crop rows on planned grades and lengths.</t>
  </si>
  <si>
    <t>Management of land, water and plants to reduce accumulations of salts and/or sodium on the soil surface and in the crop rooting zone.</t>
  </si>
  <si>
    <t>A basin constructed with an engineered outlet, formed by an embankment or excavation or a combination of the two.</t>
  </si>
  <si>
    <t>The inundation of lands to provide habitat for fish and/or wildlife.</t>
  </si>
  <si>
    <t>An application establishing a combination of trees or shrubs and compatible forages on the same acreage.</t>
  </si>
  <si>
    <t>A filtration or screening device, settling tank, settling basin, or settling channel used to separate a portion of solids from a liquid waste stream.</t>
  </si>
  <si>
    <t>Disposal of surplus excavated materials</t>
  </si>
  <si>
    <t>Collection of water from springs or seeps to provide water for a conservation need.</t>
  </si>
  <si>
    <t>Controlling the quantity and quality of stormwater runoff.</t>
  </si>
  <si>
    <t>Treatment(s) used to stabilize and protect banks of streams or constructed channels, and shorelines of lakes, reservoirs, or estuaries.</t>
  </si>
  <si>
    <t>A stabilized area or structure constructed across a stream to provide a travel way for people, livestock, equipment, or vehicles.</t>
  </si>
  <si>
    <t>Maintain, improve or restore physical, chemical and biological functions of a stream, and its associated riparian zone, necessary for meeting the life history requirements of desired aquatic species.</t>
  </si>
  <si>
    <t>Growing planned rotations of row crops, forages, small grains, or fallow in a systematic arrangement of equal width strips across a field.</t>
  </si>
  <si>
    <t>A structure in a water management system that conveys water, controls the direction or rate of flow, maintains a desired water surface elevation or measures water.</t>
  </si>
  <si>
    <t>A conduit installed beneath the ground surface to collect and/or convey excess water.</t>
  </si>
  <si>
    <t>Performing tillage operations that create random roughness of the soil surface.</t>
  </si>
  <si>
    <t>A graded ditch for collecting excess water in a field.</t>
  </si>
  <si>
    <t>An open drainage ditch constructed to a designed cross section, alignment and grade.</t>
  </si>
  <si>
    <t>A pathway for pedestrian, equestrian, bicycle, other off-road modes of recreation travel, farm-workers, construction/maintenance access and small walk behind equipment.</t>
  </si>
  <si>
    <t>An earth embankment, or a combination ridge and channel, constructed across the field slope.</t>
  </si>
  <si>
    <t>Establishing woody plants by planting seedlings or cuttings, direct seeding, or natural regeneration.</t>
  </si>
  <si>
    <t>The removal of all or part of selected branches, leaders or roots from trees and shrubs.</t>
  </si>
  <si>
    <t>Treatment of areas to improve site conditions for establishing trees and/or shrubs.</t>
  </si>
  <si>
    <t>A conduit or system of conduits installed beneath the surface of the ground to convey surface water to a suitable outlet.</t>
  </si>
  <si>
    <t>Provide and manage upland habitats and connectivity within the landscape for wildlife.</t>
  </si>
  <si>
    <t>An area of permanent vegetation used for agricultural wastewater treatment.</t>
  </si>
  <si>
    <t>Permanent strips of stiff, dense vegetation established along the general contour of slopes or across concentrated flow areas.</t>
  </si>
  <si>
    <t>A well, pipe, pit, or bore in porous, underground strata into which drainage water can be discharged without contaminating groundwater resources.</t>
  </si>
  <si>
    <t>The decommissioning of facilities, and/or the rehabilitation of contaminated soil, in an environmentally safe manner, where agricultural waste has been handled, treated, and/or stored and is no longer used for the intended purpose.</t>
  </si>
  <si>
    <t>A waste storage impoundment made by constructing an embankment and/or excavating a pit or dugout, or by fabricating a structure.</t>
  </si>
  <si>
    <t xml:space="preserve">A system using structures, conduits or equipment to convey byproducts (wastes) from agricultural operations to points of usage.  </t>
  </si>
  <si>
    <t>The mechanical, chemical or biological treatment of agricultural waste.</t>
  </si>
  <si>
    <t>A waste treatment impoundment made by constructing an embankment and/or excavating a pit or dugout.</t>
  </si>
  <si>
    <t>The use of the by-products of agricultural production or the agricultural use of non-agricultural by-products.</t>
  </si>
  <si>
    <t>An earth embankment or a combination ridge and channel constructed across the slope of minor watercourses to form a sediment trap and water detention basin with a stable outlet.</t>
  </si>
  <si>
    <t>A facility for collecting and storing runoff from precipitation.</t>
  </si>
  <si>
    <t>A hole drilled, dug, driven, bored, jetted or otherwise constructed to an aquifer for water supply.</t>
  </si>
  <si>
    <t>A permanent or portable device to provide an adequate amount and quality of drinking water for livestock and or wildlife.</t>
  </si>
  <si>
    <t>A system of dams, dikes, ditches, or other means of diverting or collecting runoff from natural channels, gullies, or streams and spreading it over relatively flat areas.</t>
  </si>
  <si>
    <t>The sealing and permanent closure of an inactive, abandoned, or unusable water well.</t>
  </si>
  <si>
    <t>The creation of a wetland on a site location that was historically non-wetland.</t>
  </si>
  <si>
    <t>The augmentation of wetland functions beyond the original natural conditions on a former, degraded, or naturally functioning wetland site; sometimes at the expense of other functions.</t>
  </si>
  <si>
    <t xml:space="preserve">The return of a wetland and its functions to a close approximation of its original condition as it existed prior to disturbance on a former or degraded wetland site. </t>
  </si>
  <si>
    <t>Retaining, developing or managing wetland habitat for wetland wildlife.</t>
  </si>
  <si>
    <t>Windbreaks or shelterbelts are single or multiple rows of trees or shrubs in linear configurations.</t>
  </si>
  <si>
    <t>Replacing, releasing and/or removing selected trees and shrubs or rows within an existing windbreak or shelterbelt, adding rows to the windbreak or shelterbelt or removing selected tree and shrub branches.</t>
  </si>
  <si>
    <t>The treatment of residual woody material that is created due to management activities or natural disturbances.</t>
  </si>
  <si>
    <t>Search the Database by Practice Name</t>
  </si>
  <si>
    <t>Help</t>
  </si>
  <si>
    <t>A structure or device to contain and facilitate the controlled aerobic decomposition of manure or other organic material by micro-organisms into a biologically stable organic material that is suitable for use as a soil amendment.</t>
  </si>
  <si>
    <t>Establishing and maintaining permanent vegetative cover</t>
  </si>
  <si>
    <t>An artificial barrier that can impound water for one or more beneficial purposes.</t>
  </si>
  <si>
    <t>A strip or block of land on which the vegetation, debris and detritus have been reduced and/or modified to control or diminish the risk of the spread of fire crossing the strip or block of land.</t>
  </si>
  <si>
    <t>A lining of impervious material or chemical treatment, installed in an irrigation ditch, canal, or lateral.</t>
  </si>
  <si>
    <t>A waterway or outlet having an erosion-resistant lining of concrete, stone, synthetic turf reinforcement fabrics, or other permanent material.</t>
  </si>
  <si>
    <t>Hal Gordon</t>
  </si>
  <si>
    <t>USDA-NRCS, Portland, Oregon</t>
  </si>
  <si>
    <t>Human</t>
  </si>
  <si>
    <t>Estimated Average Installation Cost</t>
  </si>
  <si>
    <t>SOIL</t>
  </si>
  <si>
    <t>WATER</t>
  </si>
  <si>
    <t>EXCESS WATER – Ponding, flooding, seasonal high water table, seeps, and drifted snow</t>
  </si>
  <si>
    <t>WATER QUALITY DEGRADATION – Excess pathogens and chemicals from manure, bio-solids or compost applications</t>
  </si>
  <si>
    <t>PLANT</t>
  </si>
  <si>
    <t>ANIMAL</t>
  </si>
  <si>
    <t>ENERGY</t>
  </si>
  <si>
    <t>AIR</t>
  </si>
  <si>
    <t>Landuses</t>
  </si>
  <si>
    <t>Protected</t>
  </si>
  <si>
    <t>Associated Ag. Land</t>
  </si>
  <si>
    <t>Anionic Polyacrylamide (PAM) Application</t>
  </si>
  <si>
    <t xml:space="preserve">Bivalve Aquaculture Gear and Biofouling Control </t>
  </si>
  <si>
    <t xml:space="preserve">Building Envelope Improvement </t>
  </si>
  <si>
    <t>Early Successional Habitat Development/Management</t>
  </si>
  <si>
    <t xml:space="preserve">Lighting System Improvement </t>
  </si>
  <si>
    <t>W</t>
  </si>
  <si>
    <t>Waste Separation Facility</t>
  </si>
  <si>
    <t>Associated Ag. Land               Other                                         Water                          Developed Land               Farmstead                     Protected                         Pasture                                Range                                     Forest                                     Crop</t>
  </si>
  <si>
    <t>C</t>
  </si>
  <si>
    <t>F</t>
  </si>
  <si>
    <t>R</t>
  </si>
  <si>
    <t>P</t>
  </si>
  <si>
    <t>Pr</t>
  </si>
  <si>
    <t>FS</t>
  </si>
  <si>
    <t>DL</t>
  </si>
  <si>
    <t>O</t>
  </si>
  <si>
    <t>AL</t>
  </si>
  <si>
    <t>D</t>
  </si>
  <si>
    <t>AL-Aso Land               O-Other                                         W-Water                          D-Developed               FS-Farmstead                     Pr-Protected                         P-Pasture                                R-Range                                     F-Forest                                     C-Crop</t>
  </si>
  <si>
    <t>5 to 50 percent change in landuse</t>
  </si>
  <si>
    <t>5 to 50 percent of area change to less intensive agricultural use</t>
  </si>
  <si>
    <t>50 to 100 hours labor no longer required for enterprise</t>
  </si>
  <si>
    <t>25 to 50 hours management no longer required for enterprise</t>
  </si>
  <si>
    <t>Discourages other enterprises, shortens or restricts season of use</t>
  </si>
  <si>
    <t>1 percent or less change in landuse</t>
  </si>
  <si>
    <t>1 percent or less of area change to less intensive agricultural use</t>
  </si>
  <si>
    <t>Up to 50 hours labor no longer required for enterprise</t>
  </si>
  <si>
    <t>Creates new opportunities for other enterprises</t>
  </si>
  <si>
    <t>Up to 50 hours additional labor required for enterprise</t>
  </si>
  <si>
    <t>Opportunities for other enterprise activities benefited while implementing the practice</t>
  </si>
  <si>
    <t>No change in landuse</t>
  </si>
  <si>
    <t>No change in agricultural production</t>
  </si>
  <si>
    <t>5 to 50 percent of area change to more intensive agricultural use</t>
  </si>
  <si>
    <t>Compliments other enterprises, allows earlier access or longer season of use</t>
  </si>
  <si>
    <t>No change in management</t>
  </si>
  <si>
    <t>100 to 250 hours additional labor required for enterprise</t>
  </si>
  <si>
    <t>50 to 100 additional hours management required for enterprise</t>
  </si>
  <si>
    <t>50 to 100 additional hours labor required for enterprise</t>
  </si>
  <si>
    <t>1 percent or less of area change to more intensive agricultural use</t>
  </si>
  <si>
    <t>1 to 5 percent change in landuse</t>
  </si>
  <si>
    <t>25 to 50 additional hours management required for enterprise</t>
  </si>
  <si>
    <t>No change in permanent labor</t>
  </si>
  <si>
    <t>100 percent permanent change in landuse</t>
  </si>
  <si>
    <t>Other enterprise activities delayed while implementing the practice</t>
  </si>
  <si>
    <t>1 to 5 percent of area change to less intensive agricultural use</t>
  </si>
  <si>
    <t>50 to 100 hours management no longer required for enterprise</t>
  </si>
  <si>
    <t>50 to 75 percent change in landuse</t>
  </si>
  <si>
    <t>100 percent of area change to more intensive agricultural use</t>
  </si>
  <si>
    <t>1 to 5 percent of area change to more intensive agricultural use</t>
  </si>
  <si>
    <t>100 percent of area change to less intensive agricultural use</t>
  </si>
  <si>
    <t>50 to 75 percent of area change to more intensive agricultural use</t>
  </si>
  <si>
    <t>Inhibits other enterprises</t>
  </si>
  <si>
    <t>No change in flexibility or timing</t>
  </si>
  <si>
    <t>Discount Rate:</t>
  </si>
  <si>
    <t>Capital - Total Investment Cost Effect</t>
  </si>
  <si>
    <t xml:space="preserve">(AR) Practice cost X% </t>
  </si>
  <si>
    <t>of enterprise annual net income</t>
  </si>
  <si>
    <t>&gt;% Income</t>
  </si>
  <si>
    <t>CPPE Score</t>
  </si>
  <si>
    <t>No investment cost</t>
  </si>
  <si>
    <t>Acres</t>
  </si>
  <si>
    <t>$/Acre/Year</t>
  </si>
  <si>
    <t>Capital - Annual Cost Effect</t>
  </si>
  <si>
    <t>(AS) Annual O&amp;M Costs</t>
  </si>
  <si>
    <t>No O&amp;M costs</t>
  </si>
  <si>
    <t>Annual O&amp;M costs less than 1% of total installation costs</t>
  </si>
  <si>
    <t>Annual O&amp;M costs 1 to 2% of total installation costs</t>
  </si>
  <si>
    <t>Annual O&amp;M costs 2 to 3% of total installation costs</t>
  </si>
  <si>
    <t>Annual O&amp;M costs 3 to 4% of total installation costs</t>
  </si>
  <si>
    <t>Annual O&amp;M costs greater than 4% of total installation costs</t>
  </si>
  <si>
    <t>Profitability - Change in Profitability Effect</t>
  </si>
  <si>
    <t>(AT) Benefit/Cost Ratio</t>
  </si>
  <si>
    <t>B/C</t>
  </si>
  <si>
    <t>Risk - Yield Effect</t>
  </si>
  <si>
    <t>(AU) Risk - Yield</t>
  </si>
  <si>
    <t>Greater than 50% yield increase</t>
  </si>
  <si>
    <t>5% or less yield increase</t>
  </si>
  <si>
    <t>No change in yield</t>
  </si>
  <si>
    <t>5% or less yield decrease</t>
  </si>
  <si>
    <t>&gt;-.50</t>
  </si>
  <si>
    <t>Greater than 50% yield decrease</t>
  </si>
  <si>
    <t>Risk - Cash Flow Effect</t>
  </si>
  <si>
    <t>(AT) Risk - Cash Flow</t>
  </si>
  <si>
    <t>Breakeven over Loan Period</t>
  </si>
  <si>
    <t>Years</t>
  </si>
  <si>
    <t>1 or less years to breakeven</t>
  </si>
  <si>
    <t>1-2 years to breakeven</t>
  </si>
  <si>
    <t>2-3 years to breakeven</t>
  </si>
  <si>
    <t>3-4 years to breakeven</t>
  </si>
  <si>
    <t>4-5 years to breakeven</t>
  </si>
  <si>
    <t>No change in cash flow</t>
  </si>
  <si>
    <t>5-6 years to breakeven</t>
  </si>
  <si>
    <t>6-7 years to breakeven</t>
  </si>
  <si>
    <t>7-8 years to breakeven</t>
  </si>
  <si>
    <t>8-9 years to breakeven</t>
  </si>
  <si>
    <t>9 or more years to breakeven</t>
  </si>
  <si>
    <t>50 to 75 percent of area change to less intensive agricultural use</t>
  </si>
  <si>
    <t>More than one half-time laborer no longer required for enterprise</t>
  </si>
  <si>
    <t>At least one quarter-time laborer no longer required for enterprise</t>
  </si>
  <si>
    <t>100 to 250 hours labor no longer required for enterprise</t>
  </si>
  <si>
    <t>At least one quarter-time laborer required for enterprise</t>
  </si>
  <si>
    <t>More than one half-time additional laborer required for enterprise</t>
  </si>
  <si>
    <t>Risk - Flexibility and Timing</t>
  </si>
  <si>
    <t>Effects Conversion Table: Text-to-Numbers-to-Text</t>
  </si>
  <si>
    <t>Land or water used for the preservation, protection, and observation of the existing resources, archaeological or historical interpretation, resource interpretation, or for aesthetic value. These areas are officially designated by legislation or other authorities. Examples: legislated natural or scenic areas and rural burial plots.</t>
  </si>
  <si>
    <r>
      <rPr>
        <b/>
        <sz val="10"/>
        <rFont val="Arial"/>
        <family val="2"/>
      </rPr>
      <t>Practice Setting:</t>
    </r>
    <r>
      <rPr>
        <sz val="10"/>
        <rFont val="Arial"/>
        <family val="2"/>
      </rPr>
      <t xml:space="preserve"> A description of the practice as typically used and its representative setting. Applicable land use(s) and other specific information may be listed to further define the situation being rated for "effects."</t>
    </r>
  </si>
  <si>
    <r>
      <rPr>
        <b/>
        <sz val="10"/>
        <rFont val="Arial"/>
        <family val="2"/>
      </rPr>
      <t>Baseline Setting:</t>
    </r>
    <r>
      <rPr>
        <sz val="10"/>
        <rFont val="Arial"/>
        <family val="2"/>
      </rPr>
      <t xml:space="preserve"> A description of the conditions that exist in the planning situation on which the effects of practice application are based.</t>
    </r>
  </si>
  <si>
    <r>
      <rPr>
        <b/>
        <sz val="10"/>
        <rFont val="Arial"/>
        <family val="2"/>
      </rPr>
      <t>Effect:</t>
    </r>
    <r>
      <rPr>
        <sz val="10"/>
        <rFont val="Arial"/>
        <family val="2"/>
      </rPr>
      <t xml:space="preserve"> The magnitude of the practice's effect on the resource concern assuming the practice is fully functional. WORSENING indicates the concern becomes greater and IMPROVEMENT denotes the concern diminishes. The term SLIGHT signifies a noticeable but limited worsening or improvement in the resource concern commensurate with the potential influence at the site level (e.g., generally no more than a 10 percent change in measurable quantities achievable at the site level). The term SUBSTANTIAL denotes that the practice clearly and markedly worsens or improves the resource concern (e.g., usually more than a 50 percent change at the site level). The term MODERATE describes a condition more than SLIGHT and less than SUBSTANTIAL. A rating of No Effect indicates that the fully-functioning practice normally causes no change, a negligible change, or a "net" no effect in the resource concern. No Effect can also be used when the practice normally has no relation to the resource concern.</t>
    </r>
  </si>
  <si>
    <r>
      <rPr>
        <b/>
        <sz val="10"/>
        <rFont val="Arial"/>
        <family val="2"/>
      </rPr>
      <t>Rationale:</t>
    </r>
    <r>
      <rPr>
        <sz val="10"/>
        <rFont val="Arial"/>
        <family val="2"/>
      </rPr>
      <t xml:space="preserve"> Explanation of how the practice produces the effect</t>
    </r>
  </si>
  <si>
    <t>TERM / DESCRIPTION</t>
  </si>
  <si>
    <t>Strippcropping</t>
  </si>
  <si>
    <t>Minimizing furrow erosion allows a higher water flow in the furrow that provides more efficient application.</t>
  </si>
  <si>
    <t>Lining eliminates seepage.</t>
  </si>
  <si>
    <t>Piipline eliminates surface flow that could pick up salts from an unlined ditch.  The pipeline also eliminates evaporation, which can concentrate salts in irrigation water.</t>
  </si>
  <si>
    <t xml:space="preserve">Water releases are controlled, lowering the overall amount of drainage water released. </t>
  </si>
  <si>
    <t>May collect runoff and return flows that could deliver  contaminates to surface water.</t>
  </si>
  <si>
    <t>May collect runoff and return flows that deliver possible contaminates to surface water.</t>
  </si>
  <si>
    <t>Pipeline eliminates surface water flow reducing contaminated water runoff.</t>
  </si>
  <si>
    <t>Installation of irrigation system limits or eliminates surface erosion and resulting sedimentation.</t>
  </si>
  <si>
    <t>Canal could distribute water more efficiently or could increase return flows that deliver contaminates to surface water.</t>
  </si>
  <si>
    <t>Pipeline does not pick up contaminated surface runoff.</t>
  </si>
  <si>
    <t>Increased irrigation efficiency improves crop health and vigor which decrease weed competition.</t>
  </si>
  <si>
    <t>Requires less water and lower pressure pumping.  Reduces water applied due to an increase in application uniformity.</t>
  </si>
  <si>
    <t>not applicable</t>
  </si>
  <si>
    <t>Deep rooted crops in the rotation may reduce compaction</t>
  </si>
  <si>
    <t>Improves infiltration</t>
  </si>
  <si>
    <t>Compacted layers or sediment deposition is adversely affecting crop growth and infiltration.</t>
  </si>
  <si>
    <t>Can reduce evaporation and increase infiltration of water</t>
  </si>
  <si>
    <t>Excess runoff from plastic causes concentrated flow</t>
  </si>
  <si>
    <t>requires irrigation where non was required prior</t>
  </si>
  <si>
    <t>Concentrated flow from tunnel</t>
  </si>
  <si>
    <t>Reduced runoff results in increased water infiltration which will slightly reduce the potential for flooding or ponding.</t>
  </si>
  <si>
    <t>Snow is captured by tree/shrub crowns and deposited between rows.</t>
  </si>
  <si>
    <t>Crops must be adapted and managed to account for use of  available water by trees.</t>
  </si>
  <si>
    <t>Vegetation encourages infiltration, which reduces the amount of surface runoff.</t>
  </si>
  <si>
    <t>Use of designated trails restricts compaction to limited areas.</t>
  </si>
  <si>
    <t xml:space="preserve">Trails and landings facilitate management of undesirable vegetation. </t>
  </si>
  <si>
    <t>Removal of vegetation may reduce uptake of subsurface water.</t>
  </si>
  <si>
    <t>Trees or shrubs increase infiltration but may retard flood water movement from the site.</t>
  </si>
  <si>
    <t>Disturbed road and trail areas are generally not extensive enough for wind erosion.  An increase in vegetation and cover on landings will protect the soil surface and decrease soil detachment by wind.</t>
  </si>
  <si>
    <t>Reestablishment of natural hydrology can improve hyporheic flow.</t>
  </si>
  <si>
    <t>Grazing animals may cause difficulty in scheduling irrigations.</t>
  </si>
  <si>
    <t>Snow is captured and deposited down wind of planted trees and shrubs.</t>
  </si>
  <si>
    <t>Herbicides, if used, could reach groundwater.</t>
  </si>
  <si>
    <t xml:space="preserve">Shelting effect of windbreak reduces evapotranspiration allowing more efficient use of available water. </t>
  </si>
  <si>
    <t>Woody debris may be redistributed close to the ground to serve as mulch.</t>
  </si>
  <si>
    <t>Removing woody residue facilitates movement of livestock within stand.</t>
  </si>
  <si>
    <t>Building Envelope Improvement</t>
  </si>
  <si>
    <t>672</t>
  </si>
  <si>
    <t>Less equipment useage can reduce particulate matter emissions from combustion.</t>
  </si>
  <si>
    <t>Less equipment useage can reduce emissions of oxides of nitrogen associated with combustion.</t>
  </si>
  <si>
    <t>Planning unit was wasting energy</t>
  </si>
  <si>
    <t>Lighting System Improvement</t>
  </si>
  <si>
    <t>670</t>
  </si>
  <si>
    <t>Not applicable.</t>
  </si>
  <si>
    <t>Undesirable brush species will be managed by physical, chemical, or biological means to make it suitable for the desired plant community.</t>
  </si>
  <si>
    <t>Brush manipulation is needed to achieve land management objectives.</t>
  </si>
  <si>
    <t>Fence used to control movement of animals and/or people.</t>
  </si>
  <si>
    <t>The plant species selected will decrease runoff and erosion.</t>
  </si>
  <si>
    <t>Plants are selected based on site adaptability.</t>
  </si>
  <si>
    <t>Plants selected are adapted and suited.</t>
  </si>
  <si>
    <t xml:space="preserve">Not applicable. </t>
  </si>
  <si>
    <t>Establish adapted plants suitable for forage, hay, or biomass production.</t>
  </si>
  <si>
    <t xml:space="preserve">Not applicable.  </t>
  </si>
  <si>
    <t xml:space="preserve">Plants are managed to maintain the composition of adapted and suited species.  </t>
  </si>
  <si>
    <t>Removal of forages as hay green-chop or ensilage.</t>
  </si>
  <si>
    <t>An increase in vegetative cover decreases erosion by wind.</t>
  </si>
  <si>
    <t>Slight improvement because of increased infiltration and decreased runoff.</t>
  </si>
  <si>
    <t>Inproved hydrologic indicators increase infiltration and decreases runoff.</t>
  </si>
  <si>
    <t>Based on management objective</t>
  </si>
  <si>
    <t>There may be a slight improvement due to plant community ground cover reducing overland flow.</t>
  </si>
  <si>
    <t>Functional group change may create effect.</t>
  </si>
  <si>
    <t>Organic soils are susceptible.</t>
  </si>
  <si>
    <t xml:space="preserve">Improving the vigor of plant communities will speed vegetative recovery when eposodic storms cause erosion.   </t>
  </si>
  <si>
    <t>Enhanced vegetation cover limits the speed of concentrated flow.</t>
  </si>
  <si>
    <t>Bare Ground is covered by increased litter and plant bases. Cover reduces evaporative salt accumulation.</t>
  </si>
  <si>
    <t>Springs and seeps can be utilized and maintained.</t>
  </si>
  <si>
    <t>Toxic substances not grazed.</t>
  </si>
  <si>
    <t>There will be enhanced root development, litter accumulation, and increased biological activity.</t>
  </si>
  <si>
    <t>Mitigated by low application requirements.</t>
  </si>
  <si>
    <t>Live plant growth reduces runoff.</t>
  </si>
  <si>
    <t xml:space="preserve">Vegetation strategy is to control undesired species.  </t>
  </si>
  <si>
    <t>Proper handling of solid agrichemicals can reduce emissions of particulate matter.  Proper handling of nitrogen-based fertilizers can reduce emissions of ammonia.</t>
  </si>
  <si>
    <t>Proper handling of organic liquids can reduce emissions of VOCs.</t>
  </si>
  <si>
    <t>Some filtration and scrubbing systems can be highly effective at mitigating emissions of methane.  However, some biofilters may also increase emissions of nitrous oxide (N2O).</t>
  </si>
  <si>
    <t>Amendments can reduce ammonia emissions and inhibit dust.</t>
  </si>
  <si>
    <t>Amendments that help retain nitrogen can reduce emissions of NOx, however, one would not normally use an amendment specifically for this purpose.</t>
  </si>
  <si>
    <t>Amendments that help retain nitrogen can reduce emissions of N2O, however, one would not normally use an amendment specifically for this purpose.</t>
  </si>
  <si>
    <t xml:space="preserve"> Dust from manure application will be less from a liguid application system than a dry untreated manure system.  However, anaerobic digestion may result in a greater potential for ammonia release.</t>
  </si>
  <si>
    <t>There is a decrease in potential ozone precursor emissions.  Digesters breakdown VOCs which are ozone precursors.</t>
  </si>
  <si>
    <t>By flaring or combusting the syngas, methane is converted to CO2, reducing net GHG.</t>
  </si>
  <si>
    <t>Cover will retain gas emissions and eliminate contact with atmosphere.  Digesters breakdown VOCs, substantially reducing odors.</t>
  </si>
  <si>
    <t xml:space="preserve">Mortality incinerators can produce PM emissions.  Proper composting of mortalities can decrease ammonia and PM emissions. </t>
  </si>
  <si>
    <t>Mortality incinerators can produce emissions of NOx</t>
  </si>
  <si>
    <t>CO2 emissions are increased when incineration is used.  Methane releases are typically decreased from proper mortality management.</t>
  </si>
  <si>
    <t xml:space="preserve">Proper mortality management reduces odor emissions from dead animals </t>
  </si>
  <si>
    <t>Application of PAM can reduce the susceptibility of soil to wind erosion.</t>
  </si>
  <si>
    <t>Intensive tillage can increase emissions of particulate matter.</t>
  </si>
  <si>
    <t>Intensive tillage can increase emissions of NOx and VOC from tractor engines.</t>
  </si>
  <si>
    <t>Intensive tillage can release stored soil carbon as carbon dioxide.</t>
  </si>
  <si>
    <t>Removal of vegetation by mechanical means or burning can increase short-term PM emissions.  However, there should be no long-term effect from brush management.</t>
  </si>
  <si>
    <t>Removal of vegetation by chemical means or burning can increase short-term VOC and/or NOx emissions.  However, there should be no long-term effect from brush management.</t>
  </si>
  <si>
    <t>Removal of vegetation by burning can increase short-term CO2 emissions.  However, there should be a positive long-term carbon sequestration effect from brush management.</t>
  </si>
  <si>
    <t>Proper composting can reduce ammonia and PM emissions.</t>
  </si>
  <si>
    <t>Proper composting can reduce emissions of VOCs by converting them to CO2.</t>
  </si>
  <si>
    <t>Proper composting will increase CO2 emissions, but decrease the potential for methane and nitrous oxide production.</t>
  </si>
  <si>
    <t>Proper composting can reduce emissions of odorous compounds.</t>
  </si>
  <si>
    <t>Vegetation removes CO2 from the air and stores it in the form of carbon in the plants and soil.  Reduced use of machinery in permanent vegetation reduces CO2 emissions.</t>
  </si>
  <si>
    <t>The accumulation of organic matter and sediments sequester carbon.  However, anaerobic conditions can promote the generation of methane.</t>
  </si>
  <si>
    <t>Anaerobic conditions can promote the generation of hydrogen sulfide and other odorous compounds.</t>
  </si>
  <si>
    <t>Strips of vegetation that trap saltating soil particles can help slow or stop the wind erosion process.</t>
  </si>
  <si>
    <t>Managing drainage water can keep the soil surface moist, reducing the potential for wind erosion.</t>
  </si>
  <si>
    <t>Provides for conditions to promote plant growth.  Increased plant growth removes CO2 from the air and stores it in the form of carbon in the plants and soil.</t>
  </si>
  <si>
    <t>Use of dust suppressants will mitigate particulate matter emissions from vehicle traffic and wind erosion on unpaved roads and surfaces.  The primary purpose of this standard is to mitigate particulate matter emissions.</t>
  </si>
  <si>
    <t>Changing form of feed can reduce dust level.  Better nitrogen management in feed can greatly reduce emissions of ammonia.</t>
  </si>
  <si>
    <t>Feed management can reduce VOC emissions.  Better nitrogen management can reduce nitrogen excretion, resulting in lower potential for emissions of oxides of nitrogen.</t>
  </si>
  <si>
    <t>Feed management can reduce nitrogen excretion, resulting in lower potential for nitrous oxide emissions.  Feed management in ruminants can also reduce methane emissions.</t>
  </si>
  <si>
    <t>Feed management can reduce VOC emissions.  Better nitrogen and sulfur management can result in lower ammonia and hydrogen sulfide emissions.</t>
  </si>
  <si>
    <t>Fencing can be used to protect and/or improve vegetation.</t>
  </si>
  <si>
    <t>Permanent vegetation around the field edge reduces particulate emissions from vehicle traffic and tillage in the border area.</t>
  </si>
  <si>
    <t>Areas converted to permanent vegetation reduce the area susceptible to wind erosion and tillage.</t>
  </si>
  <si>
    <t>There is a minimal reduction of particulate matter through reduced incidence of wildfire.</t>
  </si>
  <si>
    <t>Vegetation removes CO2 from the air and stores it in the form of carbon in the plants and soil.  Also, use of biomass as an alternative energy source can greatly reduce the use of (and emissions of CO2 from) fossil fuels.</t>
  </si>
  <si>
    <t>Can be used to intercept and filter odorous gases.</t>
  </si>
  <si>
    <t>Removal of vegetation by mechanical means or burning can increase short-term PM emissions.  However, there should be no long-term effect from herbaceous weed control.</t>
  </si>
  <si>
    <t>Removal of vegetation by chemical means or burning can increase short-term VOC and/or NOx emissions.  However, there should be no long-term effect from herbaceous weed control.</t>
  </si>
  <si>
    <t>Removal of vegetation by burning can increase short-term CO2 emissions.  However, there should be a positive long-term carbon sequestration effect from herbaceous weed control.</t>
  </si>
  <si>
    <t>Intensive disturbance of soil can release particulate matter, but this is a short-term effect.  Better irrigation capability via land leveling should have a corresponding positive effect by allowing for better soil moisture management.</t>
  </si>
  <si>
    <t>Intensive disturbance of soil can release stored soil carbon as carbon dioxide, but this is a short-term effect.</t>
  </si>
  <si>
    <t>Increased vegetative growth from irrigation can improve carbon sequestration in a reduced tillage system.</t>
  </si>
  <si>
    <t>Equipment operations temporarily produce particulate emissions and exhaust emissions.  Also, disturbance of the soil surface can release particulate emissions and cleared land may have more susceptibility to PM emissions from wind erosion.</t>
  </si>
  <si>
    <t>Vegetation stabilizes the soil surface and helps to keep soil particulate from being emitted.</t>
  </si>
  <si>
    <t>Closure of underground mine openings can reduce release of methane emissions created in the mine.</t>
  </si>
  <si>
    <t>Closure of underground mine openings can reduce release of hydrogen sulfide emissions created in the mine.</t>
  </si>
  <si>
    <t>The proper application of nitrogen can greatly reduce ammonia emissions.  Proper application techniques can also reduce particulate emissions from solid manure and fertilizers.</t>
  </si>
  <si>
    <t>The proper application of nitrogen can reduce NOx emissions.  Proper application techniques can also reduce VOC emissions from manure.</t>
  </si>
  <si>
    <t>Management of nutrients optimizes the storage of soil carbon.  The propoer application of nitrogen can reduce emissions of nitrous oxide.</t>
  </si>
  <si>
    <t>The proper application of nitrogen can reduce ammonia emissions.  Proper application techniques can also reduce emissions of VOCs and other odorous compounds from manure.</t>
  </si>
  <si>
    <t>Dust may be generated during obstruction removal and smoke may be generated if the obstruction materials are burned.  However, if obstructions are removed instead of burning, there could be a decrease in PM emissions.</t>
  </si>
  <si>
    <t>NOx will be generated if the obstruction materials are burned.  However, if obstructions are removed instead of burning, there could be a decrease in NOx emissions.</t>
  </si>
  <si>
    <t>CO2 will be generated if the obstruction materials are burned.  However, if obstructions are removed instead of burning, there could be a decrease in CO2 emissions.</t>
  </si>
  <si>
    <t>Equipment operations temporarily produce exhaust emissions.</t>
  </si>
  <si>
    <t>Increased plant vigor reduces the potential for generation of particulates by wind erosion.  However, there will be increased particulate emissions from the fire itself.</t>
  </si>
  <si>
    <t>CO2 emissions are decreased with the decreased incidence of wildfire.  Increased plant vigor also increases the potential for carbon sequestration.</t>
  </si>
  <si>
    <t>Replacement of older pumping plants with more efficient internal combustion engines or electric motors will reduce PM emissions, however, new placement of internal combustion engines will result in increase in PM emissions.</t>
  </si>
  <si>
    <t>Covering solid materials protects those materials from erosive wind forces.  Covers can also help to prevent emissions of ammonia.</t>
  </si>
  <si>
    <t>Cover can prevent emission of VOCs.  Roofs and covers can also be used to prevent excess moisture addition to solid materials, which helps to reduce emissions of NOx and VOCs.</t>
  </si>
  <si>
    <t>Covers can be used for capturing biogas (methane) reducing net GHG emissions. Covered lagoon would be substantial.  Roofs and covers can also be used to prevent excess moisture addition to solid materials, which helps to reduce air emissions.</t>
  </si>
  <si>
    <t>Cover can prevent emission of odorous gases. Covered lagoon would be substantial.  Roofs and covers can also be used to prevent excess moisture addition to solid materials, which helps to reduce air emissions.</t>
  </si>
  <si>
    <t>Preventing or reducing salt accumulation in the soil leads to improved vegetative cover, which improves CO2 removal from the atmosphere and stores it in the form of carbon in the plants and soil.</t>
  </si>
  <si>
    <t>Solid/liquid separation allows for better management of solid and liquid manure streams.  Improperly managed solid manure may result in particulate emissions, however.</t>
  </si>
  <si>
    <t>Solid/liquid separation can help to reduce emissions of VOCs via better management of aerobic solid systems and anaerobic liquid systems.</t>
  </si>
  <si>
    <t>Vegetation will reduce wind movement and can intercept odors.</t>
  </si>
  <si>
    <t>There is a short-term increase in vehicle emissions from site preparation equipment.</t>
  </si>
  <si>
    <t>Reduces particulate emissions from aged waste facilities.</t>
  </si>
  <si>
    <t>Reduces VOC emissions from aged waste facilities.</t>
  </si>
  <si>
    <t>Uncovered storages can increase ammonia emissions.  Uncovered solid material storages can increase particulate matter emissions.</t>
  </si>
  <si>
    <t>Uncovered storages can increase emissions of VOCs.</t>
  </si>
  <si>
    <t>Uncovered storages can increase emissions of methane and nitrous oxide.</t>
  </si>
  <si>
    <t>Uncovered storages can increase odor emissions.</t>
  </si>
  <si>
    <t xml:space="preserve">Movement and application of material can increase emissions of particulates. Waste products tranferred through a piping system should have no effect on emissions of particulate matter </t>
  </si>
  <si>
    <t>Movement and application of material can increase emissions. Waste products tranferred through a piping system should have no effect on emissions of ozone precursors</t>
  </si>
  <si>
    <t>Movement and application of material  can increase emissions of particulates, VOCs, and  odors.</t>
  </si>
  <si>
    <t>Some treatment options may result in less particulate matter and ammonia emissions.</t>
  </si>
  <si>
    <t>Some treatment options may result in less VOC emissions.</t>
  </si>
  <si>
    <t>Some treatment options may result in less methane or nitrous oxide emissions.</t>
  </si>
  <si>
    <t>Lagoons convert organic nitrogen to ammonia.</t>
  </si>
  <si>
    <t>Properly functioning lagoons can reduce emissions of VOCs.</t>
  </si>
  <si>
    <t>Anaerobic conditions create methane.</t>
  </si>
  <si>
    <t>Windbreaks can be very effective in reducing particulate emissions associated with wind erosion.  They are also effective in filtering particulate matter and ammonia from the air.</t>
  </si>
  <si>
    <t>Vegetation removes CO2 from the air and stores it in the form of carbon in the plants and soil.  Renovation of a windbreak/shelterbelt will not provide as much vegetation growth as newly established windbreaks/shelterbelts.</t>
  </si>
  <si>
    <t>Availability of water source to fight fires.</t>
  </si>
  <si>
    <t xml:space="preserve">The testing itself does not improve water quality degraded by pesticides.  However, if testing indicates their presence in groundwater, it will be the measures taken afterward that will control the movement of pesticides into groundwater.   </t>
  </si>
  <si>
    <t xml:space="preserve">The testing itself does not improve water quality degraded by salts.  However, if testing indicates their presence in groundwater, it will be the measures taken afterward that will control the movement of salts into groundwater.   </t>
  </si>
  <si>
    <t xml:space="preserve">The testing itself does not improve water quality degradation by manure.  However, if testing indicates their presence in groundwater, it will be the measures taken afterward that will control the movement of manure into groundwater.   </t>
  </si>
  <si>
    <t>B/C Ratio 1.75 to 2.00</t>
  </si>
  <si>
    <t>B/C Ratio 1.50 to 1.75</t>
  </si>
  <si>
    <t>B/C Ratio 1.25 to 1.50</t>
  </si>
  <si>
    <t>B/C Ratio .50 to .75</t>
  </si>
  <si>
    <t>B/C Ratio .25 to .50</t>
  </si>
  <si>
    <t>B/C Ratio .10 to .25</t>
  </si>
  <si>
    <t>25 to 50% yield increase</t>
  </si>
  <si>
    <t>10 to 25% yield increase</t>
  </si>
  <si>
    <t>5 to 10% yield increase</t>
  </si>
  <si>
    <t>5 to 10% yield decrease</t>
  </si>
  <si>
    <t>10 to 25% yield decrease</t>
  </si>
  <si>
    <t>25 to 50% yield decrease</t>
  </si>
  <si>
    <t>Cash Flow - Change in net revenue over time</t>
  </si>
  <si>
    <t>No breakeven</t>
  </si>
  <si>
    <t>Annual costs greater than annual benefits</t>
  </si>
  <si>
    <t>Annual benefits significantly greater than annual costs</t>
  </si>
  <si>
    <t>Annual benefits moderately greater than annual costs</t>
  </si>
  <si>
    <t>Annual benefits slightly greater than annual costs</t>
  </si>
  <si>
    <t>Annual on-farm equipment costs 75% or greater of enterprise annual net income</t>
  </si>
  <si>
    <t>Annual on-farm equipment costs 75 to 50% of enterprise annual net income</t>
  </si>
  <si>
    <t>Annual on-farm equipment costs 50 to 25% of enterprise annual net income</t>
  </si>
  <si>
    <t>Annual on-farm equipment costs 25 to 5% of enterprise annual net income</t>
  </si>
  <si>
    <t>Annual on-farm equipment costs 5% or less of enterprise annual net income</t>
  </si>
  <si>
    <t>No change in on-farm equipment</t>
  </si>
  <si>
    <t>B/C Ratio .05 to .10</t>
  </si>
  <si>
    <t>B/C Ratio less than .02</t>
  </si>
  <si>
    <t>B/C Ratio 2.00 to 2.25</t>
  </si>
  <si>
    <t>B/C Ratio greater than 2.25</t>
  </si>
  <si>
    <t>Up to 10 hours management no longer required for enterprise</t>
  </si>
  <si>
    <t>10 to 25 hours management no longer required for enterprise</t>
  </si>
  <si>
    <t>More than 100 hours management no longer required for enterprise</t>
  </si>
  <si>
    <t>Up to 10 hours additional management required for enterprise</t>
  </si>
  <si>
    <t>10 to 25 additional hours management required for enterprise</t>
  </si>
  <si>
    <t>More than 100 additional hours management required for enterprise</t>
  </si>
  <si>
    <t>Typical</t>
  </si>
  <si>
    <t>Field Size</t>
  </si>
  <si>
    <t>Net Income</t>
  </si>
  <si>
    <t>Logic to calculate "effects" and "rational" statements (changing "blue" wording changes CPPE matrix text):</t>
  </si>
  <si>
    <t>Human Considerations</t>
  </si>
  <si>
    <t>Notes to Users:</t>
  </si>
  <si>
    <t>Human Considerations Tabs:</t>
  </si>
  <si>
    <t xml:space="preserve">     Row 1, Columns X-BS, Instructions:</t>
  </si>
  <si>
    <t xml:space="preserve">       Drop Down Choice List: Use "drop down" lists (see arrow)</t>
  </si>
  <si>
    <t xml:space="preserve">       Text:  The developed inputs text</t>
  </si>
  <si>
    <t xml:space="preserve">     Cost Information (Columns G-M)</t>
  </si>
  <si>
    <t xml:space="preserve">     Benefit Information (Columns N-S)</t>
  </si>
  <si>
    <t xml:space="preserve">          Cost data is very general information only used to broadly compare practices</t>
  </si>
  <si>
    <t xml:space="preserve">     Side Calculations (Columns T-W)</t>
  </si>
  <si>
    <t xml:space="preserve">          Use the cost and benefit data to estimate economic and financial parameters</t>
  </si>
  <si>
    <t xml:space="preserve">     The numbers are used to distribute the effects rating, the text describes the effects rating</t>
  </si>
  <si>
    <t xml:space="preserve">     The user can adjust the "blue" numbers with caution</t>
  </si>
  <si>
    <t>ONLY edit "blue" text and numbers in the entire spreadsheet</t>
  </si>
  <si>
    <t xml:space="preserve">       LookUp: Worksheet automatically imports the text/number from within the spreadsheet</t>
  </si>
  <si>
    <t xml:space="preserve">          Enter the most common/typical practice scenario cost data</t>
  </si>
  <si>
    <t xml:space="preserve">          Select the most typical landuse from drop-down menu, income/acres are imported from the Lookup tab</t>
  </si>
  <si>
    <t xml:space="preserve">     Human effects are calculated using the "blue text/numbers in the Lookup tab, and correspond with the +5/-5 rating</t>
  </si>
  <si>
    <t>One-time practice implementation cost 5% or less of enterprise annual net income</t>
  </si>
  <si>
    <t>One-time practice implementation cost 5 to 100% of enterprise annual net income</t>
  </si>
  <si>
    <t>One-time practice implementation cost 1 to 2 times enterprise annual net income</t>
  </si>
  <si>
    <t>One-time practice implementation cost 2 to 5 times enterprise annual net income</t>
  </si>
  <si>
    <t>One-time practice implementation cost 5 times or greater enterprise annual net income</t>
  </si>
  <si>
    <t>Cross Wind  Ridges</t>
  </si>
  <si>
    <t xml:space="preserve">Complete replacement or retrofitting of one or more components of an existing agricultural lighting system. </t>
  </si>
  <si>
    <t>Modification or retrofit of the building envelope of an existing agricultural structure.</t>
  </si>
  <si>
    <t>Negative Effects (only)</t>
  </si>
  <si>
    <t>B/C Ratio .75 to 1.25</t>
  </si>
  <si>
    <t>A surfaced access road will be less erosive.</t>
  </si>
  <si>
    <t xml:space="preserve">Road will intercept runoff and break up gullies. </t>
  </si>
  <si>
    <t>In the west, roads may create landscape breaks increasing snow trapping and drifting.  In some cases, this would assist with groundwater recharge.</t>
  </si>
  <si>
    <t xml:space="preserve">The standard has a surfacing criterion to address particulate emissions.  </t>
  </si>
  <si>
    <t>Lower fuel usage with properly placed roads and a stable surface.</t>
  </si>
  <si>
    <t>The HUAP area will be used preferentially and the area adjacent to the site will have less compaction.</t>
  </si>
  <si>
    <t>HUAs will allow collection of manure that would otherwise runoff to contaminate surface water</t>
  </si>
  <si>
    <t xml:space="preserve">By providing a protected area for use, there will be less traffic on adjacent areas, resulting in improved plant health. </t>
  </si>
  <si>
    <t>CED-AE, ESD-Graz Land Sp, &amp; CED-LA</t>
  </si>
  <si>
    <t>575</t>
  </si>
  <si>
    <t>Traffic is diverted away from problem area and can facilitate healing of gully.</t>
  </si>
  <si>
    <t>Trails and Walkways can move traffic away from sensitive areas</t>
  </si>
  <si>
    <t>By confining animals to a trail, animals will stay out of the stream and away from wildlife cover sources.</t>
  </si>
  <si>
    <t>Provides access to previously inaccessible feeding areas.</t>
  </si>
  <si>
    <t>Provides access to previously inaccessible water areas.</t>
  </si>
  <si>
    <t>When used in place of a in-stream water source, this action decreases manure deposition in stream.</t>
  </si>
  <si>
    <t>Improved vegetation due to better distribution of animals will filter and reduce water borne contaminants.  In addition, better distribution of animals results in less concentration of contaminants.</t>
  </si>
  <si>
    <t>The action tends to concentrate animals, however, getting animals out of the stream will keep them cleaner and reduce contact with manure-borne pathogens.</t>
  </si>
  <si>
    <t>Treatment of open lots to reduce dust emissions from animal activity can also lessen the potential for entrainment of particles by wind.</t>
  </si>
  <si>
    <t>Surface drain lowers the water table and minimizes surface runoff</t>
  </si>
  <si>
    <t>Properly installed ditch has no impact on classic gullies.</t>
  </si>
  <si>
    <t>On-Farm Secondary Containment Facility</t>
  </si>
  <si>
    <t>319</t>
  </si>
  <si>
    <t>Provides for spill containment of petroleum products</t>
  </si>
  <si>
    <t>Short Term Storage of Animal Waste and Byproducts</t>
  </si>
  <si>
    <t>318</t>
  </si>
  <si>
    <t>Temporary storage will allow better management of waste as to rate and timing of application, which allows application when compaction is least likely.</t>
  </si>
  <si>
    <t>Short term storage provides flexibility in rate, timing, and location of waste application, with the potential for reductions of contaminants available for transport.</t>
  </si>
  <si>
    <t>Stackable animal waste and byproduct material is generated from animal production in the headquarters area.</t>
  </si>
  <si>
    <t>The action collects and disposes of runoff which could dissolve and convey nutrients to groundwater.</t>
  </si>
  <si>
    <t>Soil disturbing land application processes by equipment or vehicles is not covered by this practice.</t>
  </si>
  <si>
    <t>649</t>
  </si>
  <si>
    <t>Groundwater Testing</t>
  </si>
  <si>
    <t>576</t>
  </si>
  <si>
    <t>Residue and Tillage Management, No Till</t>
  </si>
  <si>
    <t>Residue and Tillage Management, Reduced Till</t>
  </si>
  <si>
    <t>Excluding animals, people and vehicles reduces disturbance of soil and vegetation.</t>
  </si>
  <si>
    <t>Excluding animals, people and vehicles help maintain conditions of soil and vegetation.</t>
  </si>
  <si>
    <t>Excluding animals, people and vehicles lessens compactive forces on soil.</t>
  </si>
  <si>
    <t>Excluding animals, people and vehicles influences vigor and health of vegetation which in turn can influence water uptake and infiltration.</t>
  </si>
  <si>
    <t>Excluding animals, people and vehicles can improve vigor and health of vegetation and improve soil structure which can increase retardance of water flows. Also, exclusion structures can trap debris further retarding flows.</t>
  </si>
  <si>
    <t>Excluding animals, people and vehicles influences vigor and health of vegetation which in turn can influence water uptake.</t>
  </si>
  <si>
    <t>Excluding animals, people and vehicles influences vegetation vigor and soil structure which can help optimize water use.</t>
  </si>
  <si>
    <t>Excluding animals, people and vehicles influences vigor and health of vegetation and soil conditions which retain pesticides when applied with other management practices.</t>
  </si>
  <si>
    <t>Excluding animals, people and vehicles influences vigor and health of vegetation and soil condition reducing runoff when applied with other management practices.</t>
  </si>
  <si>
    <t>Excluding animals, people, and vehicles influences vegetation vigor and soil structure which can accelerate use and breakdown of nutrients/organics.</t>
  </si>
  <si>
    <t>Excluding animals, people and vehicles influences vigor and health of vegetation and soil condition which in turn can influence water uptake and infiltration to reduce runoff and increase mortality of pathogens.</t>
  </si>
  <si>
    <t>Excluding animals and people lessens pathogen production in sensitive areas.</t>
  </si>
  <si>
    <t>Excluding animals, people and vehicles influences vigor and health of vegetation and soil condition reducing sediment supply to surface waters when applied with other management practices.</t>
  </si>
  <si>
    <t>Excluding animals, people and vehicles influences vigor, health, and availability of riparian vegetation which can shade associated surface waters.</t>
  </si>
  <si>
    <t>Excluding animals, people and vehicles improves vigor and health of vegetation and soil condition, which influences water uptake and infiltration to reduce runoff. Reducing vehicles eliminates heavy metals from brakes and fuel.</t>
  </si>
  <si>
    <t>Excluding animals, people, and vehicles influences vegetation vigor and soil structure which can accelerate attenuation of heavy metals.</t>
  </si>
  <si>
    <t>Excluding vehicles influences vegetation health and vigor, resulting in improved ground cover and reducing the generation of particulates.</t>
  </si>
  <si>
    <t>Excluding vehicles reduces engine emissions from the area.</t>
  </si>
  <si>
    <t>Excluding animals, people, and vehicles when applied with other conservation practices maintains and enhances health and vigor of desired plant communities.</t>
  </si>
  <si>
    <t>Excluding access encourages natural revegetation and aids in establishment of seeded or planted species.</t>
  </si>
  <si>
    <t>Excluding animals, people and vehicles influences vigor and health of desirable vegetation thereby reducing threat of noxious and invasive plants when applied with other conservation practices.</t>
  </si>
  <si>
    <t>Excluding people and vehicles from high hazard areas reduces the risk of fire starts.</t>
  </si>
  <si>
    <t>Excluding livestock, people and vehicles protects available water sources.</t>
  </si>
  <si>
    <t>Excluding animals, people, and vehicles influences vigor and health of vegetation.</t>
  </si>
  <si>
    <t>Excluding animals, people, and vehicles influences vigor and health of vegetation, including trees that limit livestock heat stress.</t>
  </si>
  <si>
    <t>Any land use needing permanent or temporary use exclusion to protect, maintain, or improve the quantity and quality of the natural resources in the area.</t>
  </si>
  <si>
    <t>Vegetation and surface litter reduces the flows contributing to gully erosion.</t>
  </si>
  <si>
    <t xml:space="preserve">Plants are selected for desirable composition and structural characteristics.  </t>
  </si>
  <si>
    <t>Trees are chosen to limit livestock heat stress.</t>
  </si>
  <si>
    <t>Cropland or forage land fields. Field concerns are water and wind erosion, plant stress and lack of woody habitat and products.</t>
  </si>
  <si>
    <t xml:space="preserve">A strip with bare soil or reduced vegetative cover and surface litter has potential for increases in erosive water energy that may transport additional sediments to surface waters. </t>
  </si>
  <si>
    <t>Plant productivity and health are improved through reduced incidence of wildfire.</t>
  </si>
  <si>
    <t>Fuel loadings are isolated and wildfire risk is reduced.</t>
  </si>
  <si>
    <t>The incidence of wildfire is reduced, and energy use associated with fighting wildfire is also reduced.</t>
  </si>
  <si>
    <t>Areas with fuel loadings or flammable conditions that pose a risk of wildfire.</t>
  </si>
  <si>
    <t>Trees and other vegetation are cut or killed; decomposition of woody debris and dead root systems increases soil OM.</t>
  </si>
  <si>
    <t>Equipment used to harvest or remove forest products can compact forest soils; however, forest management plans and practice plans will minimize impacts.</t>
  </si>
  <si>
    <t>Reduction in tree density temporarily leads to less evapotranspiration and more water on site, but increases in vigor as the stand regrows will offset this condition.</t>
  </si>
  <si>
    <t>Excess trees and undesired vegetation are removed which reallocates water to remaining desired vegetation or may provide additional water yield from the site.</t>
  </si>
  <si>
    <t>Management may include the use of pesticides; stand entry may lead to invasion of undesired plants and pests in some caes, but increased health and vigor of desired tree species may reduce the need for pesticide use in others.</t>
  </si>
  <si>
    <t>Management may includesthe use of pesticides; stand entry may lead to invasion of undesired plants and pests in some caes, but increased health and vigor of desired tree species may reduce the need for pesticide use in others.</t>
  </si>
  <si>
    <t>As the vigor of the stand increases following removal of all or part of the overstory, nutrient uptake increases.</t>
  </si>
  <si>
    <t>Use of Best Management Practices, and maintaining vegetative cover, should result in minimal sediment production.</t>
  </si>
  <si>
    <t>Use of Best Management Practices, including maintaining vegetative cover in riparian zones, should improve water temperature.</t>
  </si>
  <si>
    <t>As the vigor of the stand increases following removal of all or part of the overstory, uptake of heavy metals and some pollutants increases, reducing the potential for leaching.</t>
  </si>
  <si>
    <t>On fireprone sites, there may be a minimal reduction of particulate matter through reduced incidence of wildfire; however, this improvement is partly offset by emissions from equipment used in stand management.</t>
  </si>
  <si>
    <t>Decomposition increases with canopy opening and releases carbon stored on site. Increased vigor of remaining plants increases their rate of capture of CO2 but it may be many years before on-site storage is recouped. Carbon may be stored in long-lived wood products, or released as CO2 soon after harvest. On some sites there is a decrease in CO2 emissions from reduced incidence of wildfires.</t>
  </si>
  <si>
    <t>Plants selected for retention are those that make the stand more desirable in structure and composition.</t>
  </si>
  <si>
    <t>Noxious and invasive plants are controlled.</t>
  </si>
  <si>
    <t xml:space="preserve">Changes in stand structure may increase forage, but typically not by an amount that would reduce limitations on livestock production. </t>
  </si>
  <si>
    <t>Remaining canopy and understory continue to provide shelter on sites where livestock grazing is appropriate.</t>
  </si>
  <si>
    <t>1) Desired tree species competing with undesired species; 2) overstocked desired tree species.</t>
  </si>
  <si>
    <t>Trails provide firebreaks and access to sites for fuel reduction activities or firefighting.</t>
  </si>
  <si>
    <t>A forest stand where temporary, periodic equipment access is needed to carry out a management activity. Sites are on suited soils with appropriate bearing strength, drainage class, and slope. Sites avoid critical wildlife habitat and environmentally sensitive areas.</t>
  </si>
  <si>
    <t>Equipment used to treat vegetation can compact soils.; however, conservation plans and practice plans will minimize impacts.</t>
  </si>
  <si>
    <t>Herbicides, if used to treat fuels, could reach surface water.</t>
  </si>
  <si>
    <t xml:space="preserve">Herbicides applied to treat fuels may reduce vegetative cover, resulting in less pesticide degradation and more pesticide residue reaching groundwater.  </t>
  </si>
  <si>
    <t xml:space="preserve">An area with bare soil or reduced vegetative cover and surface litter has potential for increases in erosive water energy that may transport additional sediments to surface waters. </t>
  </si>
  <si>
    <t>Removal of trees can exacerbate heat stress.</t>
  </si>
  <si>
    <t>On sites that previously lacked permanent vegetatation, an increase in biological activity, root depth and density, and vegetative matter cycling from permanent vegetation increases surface and below-ground organic components.</t>
  </si>
  <si>
    <t>On sites that previously lacked permanent vegetatation, root penetration, organic matter cycling, and biological activity help to restore soil structure.</t>
  </si>
  <si>
    <t xml:space="preserve">On sites that previously lacked permanent vegetatation, canopy cover and organic matter provide soil buffer during extended tropical droughts to reduce OM oxidation and loss. </t>
  </si>
  <si>
    <t>On sites that previously lacked permanent vegetatation, plants may take up some salts, and increased root penetration improves infiltration that may lead to increased leaching.</t>
  </si>
  <si>
    <t>On sites that previously lacked permanent vegetatation, plant evapotranspiration utilizes water, and increased soil OM holds water.</t>
  </si>
  <si>
    <t>On sites that previously lacked permanent vegetatation, roots increase infiltration, evapotranspiration utilizes water, and increased soil OM holds water.</t>
  </si>
  <si>
    <t>On sites that previously lacked permanent vegetatation, management of mixed multistoried crops reduces need for chemicals to manage pests. Pesticide degradation may be improved by interception of drift by varied canopy layers.</t>
  </si>
  <si>
    <t>On sites that previously lacked permanent vegetatation, management of mixed multistoried crops reduces need for chemicals to manage pests. Also, pesticide degradation may be improved by increased soil organic matter and biological activity.</t>
  </si>
  <si>
    <t>On sites that were formerly cropland, permanent vegetatation and soil organisms uptake nutrients.</t>
  </si>
  <si>
    <t>Varied canopy layers and surface cover and organic matter management increases infiltration and reduces need for irrigation or chemical inputs.</t>
  </si>
  <si>
    <t>On sites that previously lacked permanent vegetatation, CO2 removed from the air is stored as carbon in living plants (stem, roots, foliage, etc.) and soil organic carbon components.</t>
  </si>
  <si>
    <t>Plants selected are those that make the stand more desirable in structure and composition.</t>
  </si>
  <si>
    <t>Cropland or unmanaged forest with the potential for growing trees or shrubs.</t>
  </si>
  <si>
    <t>On sites that previously lacked permanent vegetatation, establishing a combination of trees or shrubs and compatible forages will reduce erosion by water.</t>
  </si>
  <si>
    <t>On sites that previously lacked permanent tall vegetation, a wind shadow will reduce erosive wind velocities and, along with understory forage, provide a stable area which stops saltating particles.</t>
  </si>
  <si>
    <t>For riparian areas that previously lacked permanent vegetatation, establishing a combination of trees or shrubs and compatible forages will reduce erosion by water.</t>
  </si>
  <si>
    <t>On sites that previously lacked permanent vegetation, roots, vegetative matter and livestock waste and their breakdown increases organic matter.</t>
  </si>
  <si>
    <t>On sites that previously lacked permanent vegetatation, establishing a combination of trees or shrubs and compatible forages will reduce runoff.</t>
  </si>
  <si>
    <t>There may be an increase in evapotranspiration due to changes in vegetative structure and composition, resulting in a lowered seasonal water table.</t>
  </si>
  <si>
    <t>On sites that previously lacked permanent tall vegetation, snow is captured by tree/shrub crowns and deposited within the forage area.</t>
  </si>
  <si>
    <t>Depending on the amount of change from previous vegetative conditions, there may be increased infiltration, increased available water, and extended interflow yield.</t>
  </si>
  <si>
    <t>On sites that previously lacked permanent tall vegetation, trees and shrubs will take up additional pesticide residues and may intercept pesticide drift.  Also, the practice reduces runoff and erosion.</t>
  </si>
  <si>
    <t>On sites that previously lacked permanent tall vegetation, trees and shrubs will take up additional pesticide residues.  Also, pesticide degradation may be improved by increased soil organic matter and biological activity.</t>
  </si>
  <si>
    <t>Depending on previous vegetative conditions, whether forestland or pasture, the permanent silvopasture vegetation may take up comparatively greater amounts of nutrients.</t>
  </si>
  <si>
    <t>Depending on previous vegetative conditions, whether forestland or pasture, the permanent silvopasture vegetation may take up comparatively greater amounts of nutrients and limit leaching.</t>
  </si>
  <si>
    <t>Dense vegetation will increase infiltration and reduce runoff.  Planting of suited species in recharge areas may reduce movement of salts to seep areas and surface waters.</t>
  </si>
  <si>
    <t>Establishing silvopasture vegetation may increase salt uptake by plants, reducing its movement to groundwater.</t>
  </si>
  <si>
    <t>For grazed lands, a permanent silvopasture vegetation will be more effective in capturing and delaying pathogen movement, and creating more open conditions that increase pathogen mortality. Conversion from forest land to silvpasture will not produce this benefit.</t>
  </si>
  <si>
    <t>On sites that previously lacked permanent vegetatation, establishing a combination of trees or shrubs and compatible forages will reduce the erosive force of water, and reduce sedimentation.</t>
  </si>
  <si>
    <t xml:space="preserve">Depending on previous vegetative conditions, the permanent silvopasture vegetation may take up comparatively more heavy metals. </t>
  </si>
  <si>
    <t xml:space="preserve">Depending on previous vegetative conditions, the permanent silvopasture vegetation may may take up comparatively more heavy metals. </t>
  </si>
  <si>
    <t>Depending on previous vegetative conditions, the permanent silvopasture vegetation may be comparatively more effective at slowing winds to reduce erosive wind velocities, filtering particulates from the air, and stopping saltating particles.</t>
  </si>
  <si>
    <t xml:space="preserve">Depending on previous vegetative conditions, the permanent silvopasture vegetation may be comparatively more effective at capturing and storing carbon. On sites converted from forest land and not previously grazed, livestock will release methane. </t>
  </si>
  <si>
    <t xml:space="preserve">Depending on previous vegetative conditions, establishment of permanent silvopasture vegetation may negatively impact the native understroy plant community. </t>
  </si>
  <si>
    <t>Depending on previous vegetative conditions, plant species established in the understory may be comparatively more effective in supporting seasonal livestock production and nutritional needs.</t>
  </si>
  <si>
    <t>Depending on previous vegetative conditions, silvopasture establishment may be comparatively more effective in providing livestock shelter.</t>
  </si>
  <si>
    <t>Cropland, forage, or forested fields suitable for the establishment of the desired woody and forage plant species</t>
  </si>
  <si>
    <t>Depending on initial conditions, root penetration and organic matter deposition will help restore soil structure.</t>
  </si>
  <si>
    <t>Former riparian forests and habitat used for forage, cropland, speculation property, or other nonforest condition. Livestock are excluded from riparian areas. Includes cutover riparian zones within forested areas</t>
  </si>
  <si>
    <t>Existing road, trail, and/or landing that will be closed and treated to achieve a resource objective</t>
  </si>
  <si>
    <t>Cropland; forage land; animal feeding operations; or urban area where wind erosion, snow drift, plant, animal, and human stress related to wind or temperature; energy consumption; or odor are concerns.</t>
  </si>
  <si>
    <t xml:space="preserve"> Existing decadent windbreaks/shelterbelts that have reduced  functionality for intended purposes</t>
  </si>
  <si>
    <t xml:space="preserve">Lands with quantities of woody slash and debris that are treated during forestry, agroforestry, and horticultural activities. </t>
  </si>
  <si>
    <t xml:space="preserve">Woody material is retained on site (unless is poses a fire risk), increasing soil organic matter content. </t>
  </si>
  <si>
    <t>Pruning improves structure and growth form of selected tree/shrub species.</t>
  </si>
  <si>
    <t>Forest, wildlife, or other land dominated by tree growth and/or shrub cover that is characterized by undesirable branching limiting the intended purpose</t>
  </si>
  <si>
    <t>There is a short-term increase in vehicle emissions and dust during site preparation operations.</t>
  </si>
  <si>
    <t xml:space="preserve">Nonforested sites capable of producing wood fiber and forest habitat; or cutover forestland. </t>
  </si>
  <si>
    <t>Plantings reduce need for heating and cooling around farmsteads</t>
  </si>
  <si>
    <t>1) Nonforested sites capable of producing wood fiber and forest habitat; or 2) cutover forestland. Both settings lack woody biomass of desired species.</t>
  </si>
  <si>
    <t>The practice gives animals a place to shelter away from stream banks and riparian areas</t>
  </si>
  <si>
    <t>Moving livestock away from streams and riparian areas will decreae the probability of excess  manure nutrients in the water</t>
  </si>
  <si>
    <t>Removing livestock from streams and riparian areas will decrease the probability of manure pathogens degrading water quality</t>
  </si>
  <si>
    <t>Removing livestock from streams and riparian areas should decrease sediment in stream waters.</t>
  </si>
  <si>
    <t>Livestock shelter availability will increase likelihood that aniimals will graze away from riparian areas.</t>
  </si>
  <si>
    <t>Practice will provide shelter from wind or sun away from riparian areas</t>
  </si>
  <si>
    <t>Livestock Shelter Structure</t>
  </si>
  <si>
    <t>ea.</t>
  </si>
  <si>
    <t>A permanent or portable structure with less than four walls and/or a roof to provide for improved utilization of pastureland and rangeland and to shelter livestock from negative environmental factors.  This structure is not to be construed to be a building.</t>
  </si>
  <si>
    <t>If more frequent manure removal is applied, there will be less potential for odors to arise from biological breakdown of manure in the open lot.</t>
  </si>
  <si>
    <t>If road oils are used, nearby surface water may be impacted.  Otherwise, no effect is expected.</t>
  </si>
  <si>
    <t>Treatment of unpaved surfaces can help to bind particles, resulting in reduced erosion.  Addressing wind erosion is a purpose in the standard.</t>
  </si>
  <si>
    <t>Unit</t>
  </si>
  <si>
    <t>Practice</t>
  </si>
  <si>
    <t>Well Decommissioning</t>
  </si>
  <si>
    <t>Structures for Wildlife</t>
  </si>
  <si>
    <t>ESD-BIO</t>
  </si>
  <si>
    <t>Feral Swine Management</t>
  </si>
  <si>
    <t>A seasonal polyethylene covered structure that is used to cover crops to extend the growing season in an environmentally safe manner.</t>
  </si>
  <si>
    <t>Field Operations Emissions Reduction</t>
  </si>
  <si>
    <t>Emergency Animal Mortality Management</t>
  </si>
  <si>
    <t>Denitrifying Bioreactor</t>
  </si>
  <si>
    <t>Controlled Traffic Farming</t>
  </si>
  <si>
    <t>Amending Soil Properties with Gypsum Products</t>
  </si>
  <si>
    <t>Waste Separation Facility (no)</t>
  </si>
  <si>
    <t>Sprinkler System</t>
  </si>
  <si>
    <t>High Tunnel System</t>
  </si>
  <si>
    <t>Primarily air flow from structures (livestock containment, etc.) that have air emissions of various types.  Can be ventilation systems and others.</t>
  </si>
  <si>
    <t>Combustion systems of many types that could reduce various air emissions via system changes.</t>
  </si>
  <si>
    <t>Open lot surfaces at animal feeding operations where dust (particulate matter emissions) are of concern.</t>
  </si>
  <si>
    <t>Unpaved roads or surfaces where dust (particulate matter emissions) are of concern.</t>
  </si>
  <si>
    <t>Many of these techniques will reduce the potential for sheet and rill erosion</t>
  </si>
  <si>
    <t>Many of these techniques will reduce the potential for wind erosion</t>
  </si>
  <si>
    <t>Reduce soil and residue particulates in the air via changes in tillage, harvest and other field operations.</t>
  </si>
  <si>
    <t>Excess particulate matter emissions (dust, esp.) are being produced from various field operations (primarily cropping situations).</t>
  </si>
  <si>
    <t>Recycling organic material as a soil amendment will  increase soil organic matter and nutrients as per the nutrient management needs.</t>
  </si>
  <si>
    <t>Waste recycling can improve soil heath when properly applied and at a time when compaction is least likely.</t>
  </si>
  <si>
    <t>Improved soil health will also increase water holding capacity of the soil profile.</t>
  </si>
  <si>
    <t>Recycled waste handling can potentially create more PM emissions.</t>
  </si>
  <si>
    <t>Recycled waste handling can potentially create more ozone precursors.</t>
  </si>
  <si>
    <t>Recycled waste handling can potentially create more emissions from GHG.</t>
  </si>
  <si>
    <t>Recycled waste handling can potentially create more objectionable odors.</t>
  </si>
  <si>
    <t>Properly handled mortality will prevent groundwater contamination.</t>
  </si>
  <si>
    <t xml:space="preserve">Properly handled mortality should prevent groundwater contamination. </t>
  </si>
  <si>
    <t>Reactors remove 30 to 60% of the nitrogen load coming from a drain pipe.</t>
  </si>
  <si>
    <t>Water containing nirtrogen could infiltrate and contribute to additional N in the groundwater. Bioreactor removes  30 to % of the annual nitrogen load in drain tile outflow.</t>
  </si>
  <si>
    <t>Waste Hauling</t>
  </si>
  <si>
    <t>Lands with vegetation or residue fuel loads with potential to carry and/or exacerbate wildfire.</t>
  </si>
  <si>
    <t>Cover will produce more concentrated runoff</t>
  </si>
  <si>
    <t>Tunnel increases plant healh and vigor by extending growing season</t>
  </si>
  <si>
    <t>Improves soil structure</t>
  </si>
  <si>
    <t>Improves Soil Structure</t>
  </si>
  <si>
    <t>Improved soil structure</t>
  </si>
  <si>
    <t>Reduce aluminum toxicity</t>
  </si>
  <si>
    <t>Improved infiltration</t>
  </si>
  <si>
    <t>Field with high P levels or aluminum toxicity concerns</t>
  </si>
  <si>
    <t>Wheel track are confined to the same tracks at all times.</t>
  </si>
  <si>
    <t>more infiltration</t>
  </si>
  <si>
    <t>Better infiltration</t>
  </si>
  <si>
    <t>Reduced compaction area and better infiltration</t>
  </si>
  <si>
    <t>Field with compaction where future wheel/tracks are limits to specific zones</t>
  </si>
  <si>
    <t>With reduce sheet and rill the emphemeral erosion can be reduced</t>
  </si>
  <si>
    <t>Using gypsum- (calcium sulfate dihydrate) derived products to change the physical and/or chemical properties of soil.</t>
  </si>
  <si>
    <t xml:space="preserve">Testing the physical, biological, and chemical quality of groundwater from a water well or spring. </t>
  </si>
  <si>
    <t xml:space="preserve">A permanent facility designed to provide secondary containment of oil and petroleum products used on-farm.  </t>
  </si>
  <si>
    <t>Temporary, non-structural measures used to store solid or semi-solid, organic agricultural waste or manure (stackable livestock and poultry manure, bedding, litter, spilled feed, or soil mixed with manure) on a short-term basis between collection and utilization.</t>
  </si>
  <si>
    <t>A structure installed to replace or modify a missing or deficient wildlife habitat component.</t>
  </si>
  <si>
    <t>Mass mortality die-off may result in excavation for burial and short-term soil disturbance.</t>
  </si>
  <si>
    <t>Properly handled mortality will prevent groundwater contamination.  May be slight worsening in problem where burial pits are the facility option.</t>
  </si>
  <si>
    <t>Properly handled mortality should prevent groundwater contamination.  Where burial pits are used a slight potential for pathogen movement exists.</t>
  </si>
  <si>
    <t>There is no on-farm plan for disposal of catastrophic mortality of livestock or poultry.</t>
  </si>
  <si>
    <t>Controlled Traffic Farming (CTF) is confining all high load wheel traffic from farm equipment to specific lanes or tramlines (traffic pattern) in crop fields year after year.</t>
  </si>
  <si>
    <t>Adjusting field operations and technologies to reduce particulate matter (PM) emissions from field operations.</t>
  </si>
  <si>
    <t>As part of an area-wide effort of monitoring, scouting, and exclusion to document and reduce resource damage and focus inter-agency management efforts to lessen adverse resource impacts and health concerns for other animals and humans due to feral swine.</t>
  </si>
  <si>
    <t>A means or method for the management of animal carcasses from catastrophic mortality events.</t>
  </si>
  <si>
    <t>A structure containing a carbon source, installed to reduce the concentration of nitrate nitrogen in subsurface agricultural drainage flow via enhanced denitrification.</t>
  </si>
  <si>
    <r>
      <t xml:space="preserve">By practice (rows), two interpretations are displayed for each resource concern (columns): 1) the </t>
    </r>
    <r>
      <rPr>
        <i/>
        <sz val="9"/>
        <rFont val="Arial"/>
        <family val="2"/>
      </rPr>
      <t>effect,</t>
    </r>
    <r>
      <rPr>
        <sz val="9"/>
        <rFont val="Arial"/>
        <family val="2"/>
      </rPr>
      <t xml:space="preserve"> 2) the </t>
    </r>
    <r>
      <rPr>
        <i/>
        <sz val="9"/>
        <rFont val="Arial"/>
        <family val="2"/>
      </rPr>
      <t>rationale</t>
    </r>
    <r>
      <rPr>
        <sz val="9"/>
        <rFont val="Arial"/>
        <family val="2"/>
      </rPr>
      <t xml:space="preserve"> for how the practice produces the effect. In addition, lead disciplines for each practice, the practice code, and a </t>
    </r>
    <r>
      <rPr>
        <i/>
        <sz val="9"/>
        <rFont val="Arial"/>
        <family val="2"/>
      </rPr>
      <t>practice setting</t>
    </r>
    <r>
      <rPr>
        <sz val="9"/>
        <rFont val="Arial"/>
        <family val="2"/>
      </rPr>
      <t xml:space="preserve"> is recorded to define the typical circumstances and settings of how the practice is used and rated. This setting is used as the basis or reference for establishing the </t>
    </r>
    <r>
      <rPr>
        <i/>
        <sz val="9"/>
        <rFont val="Arial"/>
        <family val="2"/>
      </rPr>
      <t>effect</t>
    </r>
    <r>
      <rPr>
        <sz val="9"/>
        <rFont val="Arial"/>
        <family val="2"/>
      </rPr>
      <t>.</t>
    </r>
  </si>
  <si>
    <t>Cu Ft</t>
  </si>
  <si>
    <t xml:space="preserve"> Hauling waste off-site.</t>
  </si>
  <si>
    <t>The action will properly treat manure and organic waste that was once mishandled.  Degree of impact depends on conditions before installation.</t>
  </si>
  <si>
    <t>Facility will properly treat manure solids and organic waste reducing pathogens.</t>
  </si>
  <si>
    <t>Improves surface infiltration rate</t>
  </si>
  <si>
    <t>Increased surface infiltration rate</t>
  </si>
  <si>
    <t>Buffer removes 60-100% of Nitrogen from drain pipe discharge</t>
  </si>
  <si>
    <t>Removing impediments and obstructions to aquatic organisms provides connectivity and continuity in a watershed.</t>
  </si>
  <si>
    <t>Might improve or might not, as many sites could be fenced from grazing.</t>
  </si>
  <si>
    <t>Proper application of manure, compost, and bio-solids should reduce or eliminate pathogens and/or chemicals (if present in source material) from moving into surface water.</t>
  </si>
  <si>
    <t>Proper application of manure, compost, and bio-solids should reduce or eliminate pathogens and/or chemicals (if present in source material) from moving into ground water.</t>
  </si>
  <si>
    <t>Management may improve livestock water quality.</t>
  </si>
  <si>
    <t xml:space="preserve">The testing itself does not improve water quality degraded by nutrients.  However, if testing indicates their presence in groundwater, it will be the measures taken afterward that will control the movement of nutrients into groundwater.   </t>
  </si>
  <si>
    <t>If the sinkhole is treated with an inverted filter or plugged, there may be a slight increase in flooding or ponding potential.</t>
  </si>
  <si>
    <t>The action has no direct effect on any resource concern.  Wells do provide an access to aquifers to monitor groundwater quality.</t>
  </si>
  <si>
    <t>Provides dependable water supply to livestock and wildlife in areas where surface water is scarce.</t>
  </si>
  <si>
    <t>Use of wells to irrigate previously non irrigated land will increase the likelihood of soluble and sediment-attached contaminants moving off-site.  Probable less contaminants on grazing lands</t>
  </si>
  <si>
    <t>In some areas, pumping large volumes of groundwater from a well may cause subsidence.</t>
  </si>
  <si>
    <t>IPM mitigation practices can reduce risks to solution and adsorbed runoff losses.</t>
  </si>
  <si>
    <t>IPM mitigation practices can reduce risks to soil, air, drift and volatilization losses.</t>
  </si>
  <si>
    <t>IPM mitigation practices can reduce the risks to solution and adsorbed runoff losses.</t>
  </si>
  <si>
    <t>Organic matter depletion can be decreased with IPM mitigation practices.</t>
  </si>
  <si>
    <t>Soil compaction can be decreased by optimizing the timing and application of IPM mitigation practices.</t>
  </si>
  <si>
    <t>IPM mitigation practices can reduce the risks from solution and adsorbed runoff losses to improve surface water quality.</t>
  </si>
  <si>
    <t>IPM mitigation practices can reduce the risks from leaching losses and improve groundwater quality.</t>
  </si>
  <si>
    <t>IPM mitigation practices can reduce the effects of chemical drift of liquid particles.</t>
  </si>
  <si>
    <t>IPM mitigation practices can reduce the negative impacts to livestock water quality.</t>
  </si>
  <si>
    <t>Typical area on cropland where high hazard pesticides are used with potentail effects to water and air quality.</t>
  </si>
  <si>
    <t>not Applicable</t>
  </si>
  <si>
    <t>Not applicable</t>
  </si>
  <si>
    <t>A liner for an impoundment constructed using reinforced or nonreinforced concrete.</t>
  </si>
  <si>
    <t>POND SEALING OR LINING – CONCRETE</t>
  </si>
  <si>
    <t>Saturated Buffer (604) (Ft)</t>
  </si>
  <si>
    <t>Ft</t>
  </si>
  <si>
    <t>A subsurface, perforated distribution pipe is used to divert and spread drainage system discharge to a vegetated area to increase soil saturation.</t>
  </si>
  <si>
    <t>Channels beds undergoing damaging aggradation or degradation that cannot be feasibly controlled by clearing or snagging, establishment of vegetative protection, installation of bank protection, or installation of upstream water control measures.</t>
  </si>
  <si>
    <t>Where an intermittent or perennial watercourse exists and a ford, bridge, or culvert type crossing is needed for controlled access.</t>
  </si>
  <si>
    <t>A controlled access crossing does not allows animals access a to stream, which may reduce the impacts of animal waste on surface water quality.</t>
  </si>
  <si>
    <t>The action has no direct effect on any resource concern.  Wells do provide an access to aquifers and the water table to monitor fluctuations in groundwater elevations.</t>
  </si>
  <si>
    <t>Reduced channel degradation improves ground water levels and surface water levels in floodplains, riparian areas, and wetlands.</t>
  </si>
  <si>
    <t>Existing aquaculture production system has 1) excessive seepage or frequent release of nutrient laden aquaculture water, 2) potential of loss of non-native aquaculture production fish species to the native environment, and/or 3) poor growing conditions for the current aquaculture species.</t>
  </si>
  <si>
    <t>Aquaculture production system has 1) excessive seepage or frequent release of nutrient laden aquaculture water, 2) potential of loss of non-native aquaculture production fish species to the native environment, and/or 3) poor growing conditions for the current aquaculture species.</t>
  </si>
  <si>
    <t>An existing pond, lake, or reservoir that is not managed for commercial aquaculture purposes.</t>
  </si>
  <si>
    <t>Streams, including their associated backwaters, floodplains, wetlands, and riparian areas, that have impaired habitat.</t>
  </si>
  <si>
    <t xml:space="preserve">Reduced soil erosion and increased infiltration will increase or maintain organic matter. </t>
  </si>
  <si>
    <t>Producer is mixing pesticide and fertilizers in a manner where spills could contaminate surface or groundwater resources.</t>
  </si>
  <si>
    <t>Agriculture waste are stored in a manner where odor and greenhouse gasses are released in excess.</t>
  </si>
  <si>
    <t>Producer needs secondary containment of petroleum in order to protect surface and groundwater from accidental spills.</t>
  </si>
  <si>
    <t>Producer has uncontrolled roof runoff which will be contaminated by entering the livestock production area.</t>
  </si>
  <si>
    <t>Producer can capture odor and greenhouse gasses from a waste storage area or needs to divert rain water away from a waste storage area.</t>
  </si>
  <si>
    <t>Agricultural waste water has a high amount of solids material which is limiting the methods of utilizing the waste beneficially.</t>
  </si>
  <si>
    <t>Agricultural manure of by-product is stored in a manner which leaves the material vulnerable to contamination of surface or ground water resources.</t>
  </si>
  <si>
    <t>If salt-based hygroscopic suppressants (such as calcium chloride or magnesium chloride) are used, adjacent soil may be impacted.</t>
  </si>
  <si>
    <t>If organic suppressants (such as lignosulfonates or oils) are used, nearby surface water may be impacted.</t>
  </si>
  <si>
    <t>If salt-based hygroscopic suppressants (such as calcium chloride or magnesium chloride) are used, nearby surface water may be impacted.</t>
  </si>
  <si>
    <t>Vegetation removes CO2 from the air and stores it in the form of carbon in the plants and soil and reduced soil organic matter loss</t>
  </si>
  <si>
    <t>Intensive disturbance of soil can release particulate matter.  However, improved grazing  land systems will improve vegetative cover and thus reduce overall PM emissions.</t>
  </si>
  <si>
    <t>Intensive disturbance of soil can release stored soil carbon as carbon dioxide.  However, improvements to grazing lands systems can build long-term soil carbon.</t>
  </si>
  <si>
    <t>On fireprone sites, there may be a minimal reduction of ozone precursors through reduced incidence of wildfire; however, this improvement is partly offset by emissions from equipment used in stand management.</t>
  </si>
  <si>
    <t>Some of these techniques can reduce GHG emissions from engines</t>
  </si>
  <si>
    <t>Denitrification can produce nitrous oxide (N2O)</t>
  </si>
  <si>
    <t>Excluding vehicles influences vegetation health and vigor, resulting more removal of CO2 from the air.  Excluding vehicles also reduces engine emissions from the area.</t>
  </si>
  <si>
    <t>Improved soil structure and infiltration</t>
  </si>
  <si>
    <t>Increased infiltration reduces runoff and erosion potential</t>
  </si>
  <si>
    <t>Tillage causes mixing and aeration. Histosols are subject to subsidence if drained and tilled.  Tillage will increase oxidation of organic soils.</t>
  </si>
  <si>
    <t>The action diverts surface water away from feedlots and reduces BOD5, Total Phosphorous, and Total Nitrogen loading to receiving surface waters.</t>
  </si>
  <si>
    <t>The action diverts surface water away from feedlots and reduces salt concentrations in receiving surface water</t>
  </si>
  <si>
    <t>Removing irregularities on the land surface allows uniform infiltration and improves drainage with negligible change in pollutant transport.</t>
  </si>
  <si>
    <t>Removing irregularities on the land surface allows uniform infiltration and improves drainage with negligible change in pollutant infiltration.</t>
  </si>
  <si>
    <t>This action allows uniform infiltration and improved drainage on flat grades.</t>
  </si>
  <si>
    <t xml:space="preserve">Equipment operations temporarily produce particulate emissions and exhaust emissions.  </t>
  </si>
  <si>
    <t xml:space="preserve">This action improves plant productivity in ephemeral erosion areas. </t>
  </si>
  <si>
    <t>Debris removal may remove habitat used for cover/shelter by wildlife, but in some cases it eliminates obstructions that concentrates predation.</t>
  </si>
  <si>
    <t>This action may remove obstructions to increase livestock feed and forage.</t>
  </si>
  <si>
    <t>This action reduces inefficient manure management operations</t>
  </si>
  <si>
    <t xml:space="preserve">This action is typically designed to improve or facilitate farm and ranch operations, such as squaring up irrigated field. </t>
  </si>
  <si>
    <t xml:space="preserve">This action improves feedlot drainage to storage and treatment areas. </t>
  </si>
  <si>
    <t xml:space="preserve">This action removes ephemeral gullies and allows efficient farm equipment crossing. </t>
  </si>
  <si>
    <t>Proper handling of nitrogen-based fertilizers can reduce emissions of ammonia.</t>
  </si>
  <si>
    <t>Some filtration and scrubbing systems are highly effective at mitigating particulate matter and ammonia emissions.</t>
  </si>
  <si>
    <t>Some filtration and scrubbing systems can be highly effective at mitigating emissions of ammonia.</t>
  </si>
  <si>
    <t>Some amendments can reduce ammonia emissions.</t>
  </si>
  <si>
    <t>Anaerobic digestion may result in a greater potential for ammonia release post-digestion.</t>
  </si>
  <si>
    <t>Mortality incinerators can produce emissions of NOx. Proper composting of mortalities can decrease ammonia emissions.</t>
  </si>
  <si>
    <t>Intensive tillage can increase emissions of NOx from tractor engines.</t>
  </si>
  <si>
    <t>Less equipment usage can reduce emissions of oxides of nitrogen associated with combustion.</t>
  </si>
  <si>
    <t>Proper composting can reduce ammonia emissions.</t>
  </si>
  <si>
    <t>Reduced use of machinery in permanent vegetation reduces NOx emissions.</t>
  </si>
  <si>
    <t>Use of manure harvesting and other dust control techniques will mitigate particulate matter emissions from animal activity on open lot surfaces.  The primary purpose of this standard is to mitigate particulate matter emissions.</t>
  </si>
  <si>
    <t>Better nitrogen management in feed can greatly reduce emissions of ammonia and oxides of nitrogen.</t>
  </si>
  <si>
    <t>Reduced engine use can reduce emissions of ozone precursors.  Utilizing alternatives to biomass burning can also reduce emissions of ozone precursors.</t>
  </si>
  <si>
    <t>There is a minimal reduction of NOx through reduced incidence of wildfire.</t>
  </si>
  <si>
    <t>Permanent rows of trees or shrubs can reduce wind erosion and intercept and trap airborne particles and ammonia.</t>
  </si>
  <si>
    <t>Permanent rows of trees or shrubs can intercept and trap airborne ammonia.</t>
  </si>
  <si>
    <t>IPM mitigation practices can reduce volatilization of VOCs.</t>
  </si>
  <si>
    <t>IPM mitigation pratices can reduce volatilization of VOCs.</t>
  </si>
  <si>
    <t xml:space="preserve">Equipment operations temporarily produce exhaust emissions.  </t>
  </si>
  <si>
    <t>The proper application of nitrogen can greatly reduce ammonia and NOx emissions.</t>
  </si>
  <si>
    <t xml:space="preserve">There is a minimal reduction of NOx through reduced incidence of wildfire. There is a short-term increase in NOx emissions during the burn. </t>
  </si>
  <si>
    <t>Replacement of older pumping plants with more efficient internal combustion engines or electric motors will reduce emissions of NOx, however, new placement of internal combustion engines will result in increase in emission of NOx.</t>
  </si>
  <si>
    <t>Reduced use of machinery reduces NOx emissions.</t>
  </si>
  <si>
    <t>Covers can also help to prevent emissions of ammonia.</t>
  </si>
  <si>
    <t>Uncovered storages can increase ammonia emissions.</t>
  </si>
  <si>
    <t>Water moistens the soil surface and reduces the erodibility of the soil.  Increased production from irrigation lowers the soil wind erodibility group by one class.  Sprinkler systems for livestock dust control can be highly effective at reducing dust.</t>
  </si>
  <si>
    <t>There is a short-term increase in vehicle emissions and NOx from site preparation equipment.</t>
  </si>
  <si>
    <t>Vegetative barriers can be effective in filtering dust and ammonia emissions.</t>
  </si>
  <si>
    <t>Vegetative barriers can be effective in filtering VOC emissions.</t>
  </si>
  <si>
    <t>Vegetative barriers can be effective in filtering emissions of dust and odorous gases.</t>
  </si>
  <si>
    <t>Vegetative barriers can be effective in filtering ammonia emissions.</t>
  </si>
  <si>
    <t>Reduces methane and nitrous oxide emissions from aged waste facilities.</t>
  </si>
  <si>
    <t>Reduces emissions of odorous gases from aged waste facilities.</t>
  </si>
  <si>
    <t>Reduces ammonia emissions from aged waste facilities.</t>
  </si>
  <si>
    <t>Recycled waste handling can potentially create more ammonia emissions.</t>
  </si>
  <si>
    <t>Solid/liquid separation can help to reduce emissions of ammonia via better management of aerobic solid systems and anaerobic liquid systems.</t>
  </si>
  <si>
    <t>Movement and application of material  can increase emissions of ammonia.</t>
  </si>
  <si>
    <t>Some treatment options may result in less ammonia emissions.</t>
  </si>
  <si>
    <t>There is a minimal reduction of NOx through reduced incidence of wildfire and implementation of alternatives to burning.</t>
  </si>
  <si>
    <t>If more frequent manure removal is applied, there will be less potential for manure nutrients to be included in runoff from the open lot surface.</t>
  </si>
  <si>
    <t>If more frequent manure removal is applied, there will be less potential for pathogens and chemicals to be included in runoff from the open lot surface.</t>
  </si>
  <si>
    <t>If more frequent manure removal is applied, there will be less potential for manure salts to be included in runoff from the open lot surface.</t>
  </si>
  <si>
    <t>Ponds may provide incidental use by wildlife</t>
  </si>
  <si>
    <t>confines  traffic to a limited area thereby reducing impact over all</t>
  </si>
  <si>
    <t>Provide stable habitat for  organism</t>
  </si>
  <si>
    <t>Reduces errosion provides stable environment for aggregates</t>
  </si>
  <si>
    <t>Riparian improvements associated with stream habitat improvement will improve food, cover, space, and water quality, and where applicable, water quantity for riparian species and their habitats.</t>
  </si>
  <si>
    <t>Aquatic habitat is improved providing food, cover, and space for fish and wildlife.</t>
  </si>
  <si>
    <t>Area treated does not provide good enviroment for organisims</t>
  </si>
  <si>
    <t>Treated area stablizes soil and prevents errosion</t>
  </si>
  <si>
    <t>Compaction of area used for trail. Prevents instability in other areas by confining traffic to trail</t>
  </si>
  <si>
    <t>Removes vegetation and  distrubes soil</t>
  </si>
  <si>
    <t>Lining stablizes soil and prevents erosion</t>
  </si>
  <si>
    <t>Disturbs soil reduces habitat</t>
  </si>
  <si>
    <t>Distrubs soil breaks down aggregate</t>
  </si>
  <si>
    <t>Reduces erosion</t>
  </si>
  <si>
    <t>Disturbs soil reduces habitat for short term in area of terrace construction</t>
  </si>
  <si>
    <t>reduces erosion improves infiltration</t>
  </si>
  <si>
    <t>increases infiltration</t>
  </si>
  <si>
    <t>Slowing runoff and surface watermovement . Allowing more  infiltraion</t>
  </si>
  <si>
    <t>Slows water allowing more  infiltraion to ground water</t>
  </si>
  <si>
    <t>Lining may reduce infiltration</t>
  </si>
  <si>
    <t>reduces obstruction to surface water movement</t>
  </si>
  <si>
    <t>reduces opportunity time for infiltration</t>
  </si>
  <si>
    <t>Increases opportunity time for infiltration</t>
  </si>
  <si>
    <t>Increases opportunity for surface water movement</t>
  </si>
  <si>
    <t>Grading and shaping activities eliminate or reduce food species and shelter.</t>
  </si>
  <si>
    <t>Clearing removes tree-related food.Removal of vegetation will reduce cover/shelter.</t>
  </si>
  <si>
    <t>May increase sediment and runoff</t>
  </si>
  <si>
    <t>grass may provide habitat for smaller wildlife</t>
  </si>
  <si>
    <t>Use of this practice can lead to increased evaporation of wastewater effluent.</t>
  </si>
  <si>
    <t>Restricting floodplaines eliminates refuge habitat for stream and river-dwelling wildlif species;  could case aquatic habitats to be fragmented.</t>
  </si>
  <si>
    <t>Dikes used to manage water levels within wetlands areas can create ponded areas where water is retained on the surface.</t>
  </si>
  <si>
    <t>Dikes used to manage water levels within wetlands areas can create ponded areas where water is retained on the surface and potentially infiltrated into the groundwater.</t>
  </si>
  <si>
    <t xml:space="preserve">Although water is impounded for lotic species, passage to upstream and downstream habitats is not possible for fish and other aquatic wildlife. </t>
  </si>
  <si>
    <t>The retention of water improves the accessibility of surface water.</t>
  </si>
  <si>
    <t>The retention of water can help recharge ground water depending on the geology below the reservoir.</t>
  </si>
  <si>
    <t xml:space="preserve">Reduces the potential for downstream erosion. </t>
  </si>
  <si>
    <t>Reduces the potential for downstream erosion.</t>
  </si>
  <si>
    <t xml:space="preserve"> A dam diversion can provide additional water for irrigation or for flood control desreasing the need to use groundwater.</t>
  </si>
  <si>
    <t xml:space="preserve"> A dam diversion can provide additional water for irrigation or for flood control increasing the availibility of surface water.</t>
  </si>
  <si>
    <t xml:space="preserve">Soil/plant moisture relationships are improved near and on channel banks for species diversity and plant growth.  </t>
  </si>
  <si>
    <t>Since a grade stabilization structure is a pass through structrure it has little to no effect on surface water.</t>
  </si>
  <si>
    <t>Grade stabilization structures deceases downstream erosion which untimately increases the soil organism habitat.</t>
  </si>
  <si>
    <t>Constructing or improving channel may increase or decrease food and habitat for fish and wildlife depending on species and the vegetation of the stabilized channel</t>
  </si>
  <si>
    <t>Open channels are not designed to deplete source water.</t>
  </si>
  <si>
    <t xml:space="preserve">Open channels can increase groundwater infiltration. </t>
  </si>
  <si>
    <t>Correctly designed open channels can reduce soil instability.</t>
  </si>
  <si>
    <t>Open channels can increase or descrease soil organism habitat depending on the design.</t>
  </si>
  <si>
    <t>Ponds provide water for wildlife; entrapment, especially of fish and salamanders.</t>
  </si>
  <si>
    <t xml:space="preserve">Water is only stored temporaraly.  </t>
  </si>
  <si>
    <t>Sediment basins can have significant groundwater infiltration from stored water</t>
  </si>
  <si>
    <t>Vegatation provides cover and food as well as bank stabilization</t>
  </si>
  <si>
    <t>Vegatation provides food and shade</t>
  </si>
  <si>
    <t>Depending on the type of construction practice used it can benefit or degrade soil organism habitat</t>
  </si>
  <si>
    <t>Increase soil stability</t>
  </si>
  <si>
    <t>Improved flocculation</t>
  </si>
  <si>
    <t>Increased diversity of live root impacts food and shelter</t>
  </si>
  <si>
    <t>Improved aggregation with perennial root system and organic matter turnover.</t>
  </si>
  <si>
    <t>Improved plant diversity, structure and composition, and connectivity.</t>
  </si>
  <si>
    <t>Improved structure and composition provides some cover of aquatic habitat.</t>
  </si>
  <si>
    <t>Diversity of annuals and perennial in rotation improves quality of food, cover, shelter for soil organisms.</t>
  </si>
  <si>
    <t>Rotations with high residue crops build soil organic matter, diversity of root structure impacts aggregation.</t>
  </si>
  <si>
    <t>Ammonium fertilizers may be used; legumes in rotation decrease amount of N required.</t>
  </si>
  <si>
    <t>Decrease sediment delivery to surface water.</t>
  </si>
  <si>
    <t>Improved space, water and connectivity outside the designated wheel tracks.</t>
  </si>
  <si>
    <t>Reduced impact outside the designated wheel tracks.</t>
  </si>
  <si>
    <t>Live plant roots and diversity of roots improves quality of food, shelter, and cover.</t>
  </si>
  <si>
    <t>Live plant roots increase  aggregation physically and through exudates.</t>
  </si>
  <si>
    <t>Improved ntirogen cycling may reduce use of ammoium fertilizers.</t>
  </si>
  <si>
    <t>Cover crops provide food and shelter between commercial crop years.</t>
  </si>
  <si>
    <t>Improved habitat by reduced compaction.</t>
  </si>
  <si>
    <t>Compacted layers shattered allows roots to improve physical aggregation.</t>
  </si>
  <si>
    <t>Permanent vegetation provides food and cover for soil organisms.</t>
  </si>
  <si>
    <t>Permanent vegetation improves soil aggregate formation.</t>
  </si>
  <si>
    <t>Decreased annual inputs of fertilizer.</t>
  </si>
  <si>
    <t>Permanent vegetation provides food and cover.  Controlled or limited traffic can improve cover conditions.</t>
  </si>
  <si>
    <t>Reduces sediment delivery to adjacent surface water, reduces nutrient delivery to adjacent surface water; increases habitat quality</t>
  </si>
  <si>
    <t>Reduced traffic on filterstrip reduces compaction and shear stress.</t>
  </si>
  <si>
    <t>Filterstrips can be managed as wildlife friendly when wildlife is a secondary concern.</t>
  </si>
  <si>
    <t>Suspended sediments and suspended or dissolved contaminants delivery to surface water is reduced.</t>
  </si>
  <si>
    <t>When compatible, selected species can improve food and cover habitat.</t>
  </si>
  <si>
    <t>Location of wind barrier can decrease sediment delivery to surface water.</t>
  </si>
  <si>
    <t>Mulch can buffer the impact of traffic compaction.</t>
  </si>
  <si>
    <t>Mulch buffers soil habitat from temperature changes. Provides food and cover.</t>
  </si>
  <si>
    <t>Decreased evapotranspiration rates can reduce irrigation water needs.</t>
  </si>
  <si>
    <t>May provide food and cover for invertebrates.</t>
  </si>
  <si>
    <t>Decreased disturbance and management of residue improves habitat quality, food and space.</t>
  </si>
  <si>
    <t>Decreased disturbance events and residue decomposition improve aggregation.</t>
  </si>
  <si>
    <t>residue management and decreased disturbance improves quality and quantity of habitat.</t>
  </si>
  <si>
    <t>Strips of cover crops or perennials in rotation improve food quantity and quality</t>
  </si>
  <si>
    <t>Diverse crops in rotation offer improved structure and composition of habitat.</t>
  </si>
  <si>
    <t>Reduced wind erosion sediment delivery to surface waters.</t>
  </si>
  <si>
    <t>Plant materials can be selected to improve soil organism habitat, permanent root system improves connectivity.</t>
  </si>
  <si>
    <t>Barrier provides cover and food, improves connectivity in field.</t>
  </si>
  <si>
    <t>Reduces sediment delivery to adjacent surface waters.</t>
  </si>
  <si>
    <t>Plant materials selected will improve quantity and quality of habitat.  Reconstruction plans will provide for wildlife habitat improvements according to client objectives</t>
  </si>
  <si>
    <t>Diverse species mix improves habitat or reduces degradation</t>
  </si>
  <si>
    <t>When adjacent to surface waters, plant materials reduce sediment delivery.</t>
  </si>
  <si>
    <t>When wildlife is a secondary concern, plant materials may be selected to improve structure and composition available for habitat.</t>
  </si>
  <si>
    <t>If roof runoff is captured for reuse, that is less water that would make it to surface water. This is a tiny effect.</t>
  </si>
  <si>
    <t>If roof runoff is captured for reuse, that is less water that would make it to groundwater. This is a tiny effect.</t>
  </si>
  <si>
    <t>limits animals  to a specific area for a specific time  thereby reducing impact over all</t>
  </si>
  <si>
    <t>limits  animals  to a specific area for a specific time  thereby reducing impact over all</t>
  </si>
  <si>
    <t>controlling movement of animals provides plant rest which provides habitat for wildlife or invertabrates</t>
  </si>
  <si>
    <t>Plant and/or site conditions are restored to improve production and quality of desirable forage species</t>
  </si>
  <si>
    <t>Improve or maintain desired species composition and vigor of plant communities reduce erosion improve riparian function</t>
  </si>
  <si>
    <t>Benefit realized when planting adjacent to stream</t>
  </si>
  <si>
    <t>Benefit realized when planting in association with stream or other water body</t>
  </si>
  <si>
    <t>If designed to benefit wildlife, improvement may be realized</t>
  </si>
  <si>
    <t>Improvement in cases where aquatic habitats / systems are focus</t>
  </si>
  <si>
    <t>If wildlife is focus, improvements may be realized</t>
  </si>
  <si>
    <t>By improved forage management, vegetative cover and deeper roots will increase soil organism habitat.</t>
  </si>
  <si>
    <t>Stream Crossings facilitate access to water and reduce the sediment volume</t>
  </si>
  <si>
    <t>Increased forage management will improve root development, litter accumulation and increased biological activity reducing aggregate instability.</t>
  </si>
  <si>
    <t>Grondwater usage may lower groundwater levels</t>
  </si>
  <si>
    <t>Depending on nutrient source, as well as application methods and timing, may have a positive, negeative or neutral effect on this RC.</t>
  </si>
  <si>
    <t>PAMS activities can iprove soil organism habitat</t>
  </si>
  <si>
    <t>PAMS activities can reduce plant pest pressures</t>
  </si>
  <si>
    <t>PAMS and Mitigation activities can improve terrestrial habitat</t>
  </si>
  <si>
    <t>PAMS and Mitigation activities can improve aquatic habitat</t>
  </si>
  <si>
    <t>Perrennial living plants and roots provide habitat and food for soil organisms</t>
  </si>
  <si>
    <t>Perrennial living plants and roots capture most rainfall events during most storms, holding the water in developed organic matter and root channels.</t>
  </si>
  <si>
    <t>Perrennial living plants, roots and developing organic matter holds water to allow the slow movement to groundwater instead of runoff losses.</t>
  </si>
  <si>
    <t>Removal of pervasive plants will result in more roots per area which builds more habitat.</t>
  </si>
  <si>
    <t>Removal of pervasive plants will result in more roots per area which builds more aggregates.</t>
  </si>
  <si>
    <t>Removal of pervasive plants will result in more desirable plant leaves, stems and roots per area which builds organic matter holding more surface water.</t>
  </si>
  <si>
    <t>Removal of pervasive plants will result in more desirable plant leaves, stems and roots per area which allows water to go to groundwater instead of runoff.</t>
  </si>
  <si>
    <t>Increased water infiltration</t>
  </si>
  <si>
    <t>Removal of undesireable woody species will increase hydrologic-enhanced vegetative cover long term</t>
  </si>
  <si>
    <t>Improving the health and vigor of plant communities by moving animals will increase vegetative cover, organic matter, and soil biology improving aggregate stability</t>
  </si>
  <si>
    <t>vegetative cover improved or maintained increasing root growth, organic matter, as well as potential reduction in compaction provides a healthy soil biological community and habitat for soil organisms</t>
  </si>
  <si>
    <t>increase in diversity of plant species to stimulate growth of soil organisms</t>
  </si>
  <si>
    <t>Improvement in composition, structure, amount, and availability of desired plants for terrestrial food, cover and shelter.</t>
  </si>
  <si>
    <t>increaase in diversity of root structure and depth would enhance aggregate development</t>
  </si>
  <si>
    <t>Plant species are selected that are well-adapted and compatible to the site providing habitat for terrestrial wildlife and invertebrates.</t>
  </si>
  <si>
    <t>Increased quality and quantity of forage with managed timing of harvest improves terrestrial habitat, food and cover.</t>
  </si>
  <si>
    <t xml:space="preserve">Increased management will retain more surface water and less runoff from rainfall by increased plant cover, roots and litter. </t>
  </si>
  <si>
    <t>Increased retention of surface water will filter more water to groundwater instead of losses to runoff.</t>
  </si>
  <si>
    <t xml:space="preserve">Can't be rated. Forest ecosystems' capability to utilize reactive nitrogen is variable and net effects on C-N cycles are scientifically uncertain. </t>
  </si>
  <si>
    <t>Excluding animals, people and vehicles influences vigor and health of vegetation and improves habitat for certain wildlife species.</t>
  </si>
  <si>
    <t>Roots and vegetative matter from permanent vegetation increases organism habitat.</t>
  </si>
  <si>
    <t>Root penetration and organic matter input improves stablility</t>
  </si>
  <si>
    <t xml:space="preserve">Tall vegetation reduces wind speeds and creates microclimate that uses available water more efficiently. </t>
  </si>
  <si>
    <t>Trees and shrubs may be selected and managed to enhancefood, cover, and/or shelter for desired wildlife species.</t>
  </si>
  <si>
    <t>Trees and shrubs intercept precipitation and provide infiltration sites to reduce runoff; this improves water quality and aquatic habitat.</t>
  </si>
  <si>
    <t>A strip with bare soil or reduction in vegetative cover and surface litter has potential to decrease organism habitat</t>
  </si>
  <si>
    <t>A strip with bare soil or reduction in vegetative cover and surface litter has potential to increase soil instablility</t>
  </si>
  <si>
    <t>Fire protection benefits wildlife</t>
  </si>
  <si>
    <t>Fire protection helps maintain quality of water sources, and maintain vegetation for soil protection, interception, and filtration associated with precipitation.</t>
  </si>
  <si>
    <t>When trees and other vegetation are cut or killed, woody debris, leaf litter, and dead root systems become food for soil organisms. Increased heat and light can alter habit in +/- ways.</t>
  </si>
  <si>
    <t xml:space="preserve">Effects on soil stability are +/-. Increased plant vigor holds soil, organic inputs improve stability, but associated road/trail construction/ maintenance can be a negative impact. </t>
  </si>
  <si>
    <t>Excess trees and undesired vegetation are removed which leaves more moisture on site to be allocated to desired vegetation.</t>
  </si>
  <si>
    <t>Changes in stand structure and composition has positive effects on cover and shelter for certain wildlife species and negative effects on others. Decreases in snags, cavity trees, and large trees may affect some less-common species.</t>
  </si>
  <si>
    <t xml:space="preserve">Increased plant vigor and understory development may improve water quality through interception and filtering. </t>
  </si>
  <si>
    <t>Trails and landings are cleared and compacted, decreasing soil organism habitat.</t>
  </si>
  <si>
    <t>Trails and landings are cleared and compacted; effects can be +/- where existing trails are stabilized initially but may become unstable over time.</t>
  </si>
  <si>
    <t xml:space="preserve">Practice is +/-. Rehabilitating roads in poor condition can reduce sedimentation. Construction of new roads may increase it. </t>
  </si>
  <si>
    <t>Practice is +/-. Reduction in vegetative cover and surface litter can decrease soil organism habitat, but reducing wildfire risk may improve conditions in the longer term.</t>
  </si>
  <si>
    <t>Practice is +/-. Reduction in vegetative cover and surface litter can decrease soil stability, but reducing wildfire risk may improve conditions in the longer term.</t>
  </si>
  <si>
    <t>Treatment is +/-.  Reduction in vegetative cover, woody debris, and snags can decrease cover/shelter. The treated area can provide additional food sources for certain wildlife species.</t>
  </si>
  <si>
    <t xml:space="preserve">Reduction of vegetation, snags, and woody debris can increase overland flow and impact water quality. </t>
  </si>
  <si>
    <t>Root turnover and litter/detritus from permanent vegetation increases organic matter and organism habitat.</t>
  </si>
  <si>
    <t>Roots and organic matter from permanent vegetation improves soil stability.</t>
  </si>
  <si>
    <t xml:space="preserve">Permanent vegetation reduces wind and creates a microclimate where available water is used more efficiently. </t>
  </si>
  <si>
    <t>Suitable plant species may be selected and managed to enhance food/cover/shelter for desired wildlife.</t>
  </si>
  <si>
    <t xml:space="preserve">Improved plant diversity and quality and quantity of vegetation provides food, cover, and shelter for wildlife. </t>
  </si>
  <si>
    <t>Increased vegetation and canopy cover will provide organic matter and improve soil organism habitat.</t>
  </si>
  <si>
    <t>Increased vegetation and cover, and stabilization of trails will improve soil stability.</t>
  </si>
  <si>
    <t xml:space="preserve">Increased vegetation and cover, and stabilization of trails, provides more food, cover, and shelter for wildlife. </t>
  </si>
  <si>
    <t>Increased vegetation cover intercepts precipitation and provides infiltration sites, and trail stabilization reduces sedimentation, improving water quality and aquatic habitat.</t>
  </si>
  <si>
    <t>Establishing trees and forages and following a grazing plan will increase soil organic matter and provide organism habitat.</t>
  </si>
  <si>
    <t xml:space="preserve">Roots of trees and forages physically hold soils; organic matter inputs improve soil stability, and following a grazing plan limits soil displacement. </t>
  </si>
  <si>
    <t xml:space="preserve">Sheltering effect of silvopasture trees cools site &amp; reduces evaporation, allowing more efficient use of available water. </t>
  </si>
  <si>
    <t xml:space="preserve">Suitable plant species may be selected and managed to enhance food/cover/shelter for desired wildlife species. Depending on previous vegetative conditions, silvopasture may benefit different species than those that previously utilized the site. </t>
  </si>
  <si>
    <t xml:space="preserve">Prescribed grazing improves water quality by limiting nutrient inputs; trees provide interception and infiltration sites to reduce runoff. </t>
  </si>
  <si>
    <t>Roots of trees and forages physically hold soils; organic matter inputs improve soil stability.</t>
  </si>
  <si>
    <t>Plants may be chosen and managed to enhance food value, and provide cover and shelter, for desired wildlife species.</t>
  </si>
  <si>
    <t xml:space="preserve">Practice is +/-. Temporary site conditions may lead to reduced organism habitat, but improve it in the longer term by facilitating tree/shrub establishment.   </t>
  </si>
  <si>
    <t xml:space="preserve">Practice is +/-. Temporary site conditions may lead to reduced soil stability, but improve it in the longer term by facilitating tree/shrub establishment.   </t>
  </si>
  <si>
    <t xml:space="preserve">Practice is +/-. Temporary site conditions may decrease food, cover, and shelter for wildlife, but improve them in the longer term.   </t>
  </si>
  <si>
    <t xml:space="preserve">Practice is +/-. Temporary site conditions may lead to reduced water quality, but improve it in the longer term by facilitating tree/shrub establishment.   </t>
  </si>
  <si>
    <t>Reduction in canopy cover increases amount and vigor of ground cover, and woody debris provides organic matter, improving organism habitat.</t>
  </si>
  <si>
    <t>Reduction in canopy cover increases amount and vigor of ground cover, and along with woody debris inputs increases organic matter, improving soil stability.</t>
  </si>
  <si>
    <t>Growth of herbaceous and shrubby plants are enhanced and available as food, cover, or shelter for wildlife.</t>
  </si>
  <si>
    <t>Growth of herbaceous and shrubby plants is enhanced; they intercept precipitation and provide infiltration sites to reduce runoff, improving water quality and aquatic habitat.</t>
  </si>
  <si>
    <t>Root turnover and litter/detritus increases organic matter, and microclimate conditions favor organism habitat.</t>
  </si>
  <si>
    <t>Tree roots physically hold soils; organic matter inputs improve soil stability.</t>
  </si>
  <si>
    <t xml:space="preserve">Practice is +/- depending on type of treatment. Organic matter inputs may increase, or wood may be removed &amp; temporarily impact organisms but improve habitat in the longer term by reducing fire risk. </t>
  </si>
  <si>
    <t xml:space="preserve">Practice is +/- depending on type of treatment. Organic matter inputs may increase, or wood may be removed &amp; temporarily impact stability but improve it in the longer term by reducing fire risk. </t>
  </si>
  <si>
    <t xml:space="preserve">Sheltering effect of windbreak reduces evaporation &amp; creates a microclimate that allows more efficient use of available water. </t>
  </si>
  <si>
    <t>Woody debris redistributed close to the ground functions like mulch and conserves moisture.</t>
  </si>
  <si>
    <t>Short-term emissions from equipment and dust add particulate matter to the air; however, this effect may be offset by reduced incidence of wildfire and use of alternatives to burning (although burning continues to be used on some sites).</t>
  </si>
  <si>
    <t>Trees and shrubs intercept precipitation and provide infiltration sites to reduce runoff, and windbreaks reduce inputs of airborne dust and contaminants; this improves water quality and aquatic habitat.</t>
  </si>
  <si>
    <t xml:space="preserve">Temporary site conditions may decrease food, cover, and shelter for wildlife, but improve conditions in the longer term.   </t>
  </si>
  <si>
    <t xml:space="preserve">Practice is +/1. Temporary site conditions may impact water quality, but improve conditions in the longer term by reducing fire risk, or limiting vegetation loss due to pest outbreaks.   </t>
  </si>
  <si>
    <t>Depending on the application, structure for water control can be used to retain water.</t>
  </si>
  <si>
    <t>Structures can be used to modify aquatic water levels or provide access to wildlife via fish ladder.</t>
  </si>
  <si>
    <t>Soil organism habitat will improve as vegetative cover is provided and traffic is controlled.</t>
  </si>
  <si>
    <t>Aggregate stability will improve as vegetative cover is provided and traffic is controlled.</t>
  </si>
  <si>
    <t>Fish Raceway or Tank provides artificial habitat for species of interest. Some systems are used to race stock that is then released in to natural environment.</t>
  </si>
  <si>
    <t>Aquaculture pond management can address invasive aquatic vegetation</t>
  </si>
  <si>
    <t>May allow altered ventilation strategies at an appreciable energy savings.</t>
  </si>
  <si>
    <t>Reduce volume/weight for material transport. Can reduce commercial fertilizer use through nutrient tie-up.</t>
  </si>
  <si>
    <t xml:space="preserve">Reduced seepage losses may result in reduced energy use for pumping. </t>
  </si>
  <si>
    <t>Reduces tillage requirements by reducing furrow erosion and sedimentation.</t>
  </si>
  <si>
    <t>Only purpose is to address energy efficicency resource concern.</t>
  </si>
  <si>
    <t>Mobile combustion system modifications can be designed to increase energy efficiency.</t>
  </si>
  <si>
    <t>Reduce volume/weight for material transport. Can reduce commercial fertilizer use through effcicent nutrient use.</t>
  </si>
  <si>
    <t>Convert land use from more to less intensive operations.</t>
  </si>
  <si>
    <t>Reduced need for pesticides may reduce field operations.</t>
  </si>
  <si>
    <t>Convert land use from more to less intensive operations. The incidence of wildfire is reduced, and energy use associated with fighting wildfire is also reduced.</t>
  </si>
  <si>
    <t>Improvement of Distribution Uniformity may result in reduced energy use for pumping.</t>
  </si>
  <si>
    <t>More efficient water distribution, may result in reduced energy use for pumping.</t>
  </si>
  <si>
    <t>Properly sizing pipe to reduce friction losses, will result in reduced energy use for pumping. Pipeline can be used to eliminate pumping of water and powering center pivot equipment.</t>
  </si>
  <si>
    <t>Improvement of irrigation efficiency will result in reduced energy use for pumping.</t>
  </si>
  <si>
    <t>Pipeline can be used to minimize or eliminate hauling of water.</t>
  </si>
  <si>
    <t xml:space="preserve">Reduced evaporation and increased irrigation efficiency  may result in reduced energy use for pumping. </t>
  </si>
  <si>
    <t>NM practices can result in a reduction or an increase in energy use in field operations. (May require more energy if nutrient are injected or incorporated or may reduce energy by using legumes for nitrogen over commercial sources.)</t>
  </si>
  <si>
    <t>Lower fuel usage by reducing obstacles in fields.</t>
  </si>
  <si>
    <t>Pest Management practices can result in a reduction of field operations.</t>
  </si>
  <si>
    <t xml:space="preserve">Reduced energy due to conversion of crop to permanent cover.  Reduced energy due to ephemeral gully erosion management. </t>
  </si>
  <si>
    <t>This action may result in efficient field operations.</t>
  </si>
  <si>
    <t>Depending on previous land uses, silvopasture management operations may be comparatively more energy-efficient.</t>
  </si>
  <si>
    <t>High energy use to maintain and to perform operations on a roughened surface.</t>
  </si>
  <si>
    <t>Convert land use from more to less intensive operation.</t>
  </si>
  <si>
    <t>Waste can provide nutrients, but transportation requires substantial fuel.</t>
  </si>
  <si>
    <t xml:space="preserve">Reduce volume/weight for material transport. Can reduce commercial fertilizer use through effcicent  nutrient use. </t>
  </si>
  <si>
    <t>Waste treatments that tie-up phosphorus allows for higher nutrient application rates and reduced hauling requirements.</t>
  </si>
  <si>
    <t xml:space="preserve">A water well requires energy use for pumping and distribution. </t>
  </si>
  <si>
    <t>Convert land use from more to less intensive operations. Reduce snow removal.</t>
  </si>
  <si>
    <t>Reduce snow removal.</t>
  </si>
  <si>
    <t xml:space="preserve">Energy Efficient Building Envelope </t>
  </si>
  <si>
    <t>Energy Efficent Lighting System</t>
  </si>
  <si>
    <t>Incorporating forages and alternative feeds in the diet may increase in bulk of manure.</t>
  </si>
  <si>
    <t xml:space="preserve">Depending on previous land uses, alley cropping management operations may be comparatively more energy-efficient. </t>
  </si>
  <si>
    <t>Reduces heating and cooling around farmsteads. May reduce energy use for pumping.</t>
  </si>
  <si>
    <t>Supplies sulfur</t>
  </si>
  <si>
    <t>The use of legume crops to supply nitrogen may reduce field passes.</t>
  </si>
  <si>
    <t>Rotations with grass and legumes and high residue crops will reduce erosion and runoff. Diversification of rooting systems over the rotation increased porosity.</t>
  </si>
  <si>
    <t>Cover crops grazed will add supplemental forage.</t>
  </si>
  <si>
    <t>Controlled or limited traffic can provide undisturbed  habitat</t>
  </si>
  <si>
    <t>Revegetation efforts could include species that provide quality forage for livestock, when crop production is found in the area.</t>
  </si>
  <si>
    <t>Creates an undisturbed habitat for invertebrates and microbes.</t>
  </si>
  <si>
    <t>Strip crops may be forage species.</t>
  </si>
  <si>
    <t>Sheet and rill erosion</t>
  </si>
  <si>
    <t>Wind erosion</t>
  </si>
  <si>
    <t>Ephemeral gully erosion</t>
  </si>
  <si>
    <t>Classic gully erosion</t>
  </si>
  <si>
    <t>Bank erosion from streams, shorelines or water conveyance channels</t>
  </si>
  <si>
    <t xml:space="preserve">Subsidence </t>
  </si>
  <si>
    <t xml:space="preserve">Compaction </t>
  </si>
  <si>
    <t>Organic matter depletion</t>
  </si>
  <si>
    <t>Concentration of salts or other chemicals</t>
  </si>
  <si>
    <t>Soil organism habitat loss or degradation</t>
  </si>
  <si>
    <t>Aggregate instability</t>
  </si>
  <si>
    <t xml:space="preserve">Ponding and flooding </t>
  </si>
  <si>
    <t xml:space="preserve">Seasonal high water table </t>
  </si>
  <si>
    <t>Seeps</t>
  </si>
  <si>
    <t>Drifted Snow</t>
  </si>
  <si>
    <t>Surface water depletion</t>
  </si>
  <si>
    <t>Groundwater depletion</t>
  </si>
  <si>
    <t xml:space="preserve">Naturally available moisture use </t>
  </si>
  <si>
    <t>Inefficient irrigation water use</t>
  </si>
  <si>
    <t xml:space="preserve">Nutrients transported to surface water </t>
  </si>
  <si>
    <t xml:space="preserve">Nutrients transported to groundwater </t>
  </si>
  <si>
    <t>Pesticides transported to surface water</t>
  </si>
  <si>
    <t>Pesticides transported to groundwater</t>
  </si>
  <si>
    <t xml:space="preserve">Pathogens and chemicals from manure, biosolids or compost applications tranported to surface water </t>
  </si>
  <si>
    <t xml:space="preserve">Pathogens and chemicals from manure, biosolids or compost applications tranported to groundwater </t>
  </si>
  <si>
    <t>Salts transported to surface water</t>
  </si>
  <si>
    <t>Salts transported to groundwater</t>
  </si>
  <si>
    <t>Petroleum, heavy metals and other pollutants transported to surface water</t>
  </si>
  <si>
    <t>Petroleum, heavy metals and other pollutants transported to groundwater</t>
  </si>
  <si>
    <t>Sediment tansported to surface water</t>
  </si>
  <si>
    <t>Emissions of particulate matter (PM) and PM precursors</t>
  </si>
  <si>
    <t xml:space="preserve">Emissions of greenhouse gasses - GHGs </t>
  </si>
  <si>
    <t>Emissions of ozone precursors</t>
  </si>
  <si>
    <t>Objectionable odors</t>
  </si>
  <si>
    <t>Emissions of airborne reactive nitrogen</t>
  </si>
  <si>
    <t>Plant productivity and health</t>
  </si>
  <si>
    <t>Plant structure and composition</t>
  </si>
  <si>
    <t xml:space="preserve">Plant pest pressure </t>
  </si>
  <si>
    <t>Wildfire hazard from biomass accumulation</t>
  </si>
  <si>
    <t>Elevated water temperature</t>
  </si>
  <si>
    <t>Inadequate livestock shelter</t>
  </si>
  <si>
    <t>Inadequate livestock water quantity, quality and distribution</t>
  </si>
  <si>
    <t>Energy efficiency of equipment and facilities</t>
  </si>
  <si>
    <t>Energy efficiency of farming/ranching practices and field operations</t>
  </si>
  <si>
    <t>Feed and forage imbalance</t>
  </si>
  <si>
    <t>Aquatic habitat for fish and other organisms</t>
  </si>
  <si>
    <t>Terrestrial habitat for wildlife and invertebrates</t>
  </si>
  <si>
    <t>FY 2021 - Do Not Edit</t>
  </si>
  <si>
    <t>Resource Concerns FY2021</t>
  </si>
  <si>
    <t>Removal of vegetation by burning can increase short-term NOx emissions.  However, there should be no long-term effect from brush management.</t>
  </si>
  <si>
    <t>Reduced engine use can reduce emissions of oxides of nitrogen.  Utilizing alternatives to biomass burning can also reduce emissions of oxides of nitrogen.</t>
  </si>
  <si>
    <t>Removal of vegetation by chemical means or burning can increase short-term NOx emissions.  However, there should be no long-term effect from herbaceous weed control.</t>
  </si>
  <si>
    <t>Windbreaks are effective in filtering ammonia from the air.</t>
  </si>
  <si>
    <t>Improve or maintain quantity and quality of forage for grazing and browsing animals’ health and productivity Improve or maintain the quantity and quality or connectivity of food and/or cover available for wildlife.</t>
  </si>
  <si>
    <t>Establishment of permanent vegetation (where it did not exist previously) will uptake excess nutrients.</t>
  </si>
  <si>
    <t xml:space="preserve">Establishing or improving vegetative cover for the benefit of wildlife will may reduce erosion by water.  </t>
  </si>
  <si>
    <t>Improved vegetative cover, increasing root growth and microclimatic conditions improve organism habitat</t>
  </si>
  <si>
    <t>Access Control (ac)</t>
  </si>
  <si>
    <t>Access Road (ft)</t>
  </si>
  <si>
    <t>Agrichemical Handling Facility (no)</t>
  </si>
  <si>
    <t>Air Filtration and Scrubbing (no)</t>
  </si>
  <si>
    <t>Alley Cropping (ac)</t>
  </si>
  <si>
    <t>Amending Soil Properties with Gypsum Products (ac)</t>
  </si>
  <si>
    <t>Amendments for Treatment of Agricultural Waste (au)</t>
  </si>
  <si>
    <t>Anaerobic Digester (no)</t>
  </si>
  <si>
    <t>Animal Mortality Facility (no)</t>
  </si>
  <si>
    <t>Anionic Polyacrylamide (PAM) Application (ac)</t>
  </si>
  <si>
    <t>Aquaculture Pond (ac)</t>
  </si>
  <si>
    <t>Aquatic Organism Passage (mi)</t>
  </si>
  <si>
    <t>ESD-AqEco &amp; CED-HE</t>
  </si>
  <si>
    <t>Bivalve Aquaculture Gear and Biofouling Control (ac)</t>
  </si>
  <si>
    <t>Brush Management (ac)</t>
  </si>
  <si>
    <t>ESD-GLS</t>
  </si>
  <si>
    <t>Channel Bed Stabilization (ft)</t>
  </si>
  <si>
    <t>Clearing and Snagging (ft)</t>
  </si>
  <si>
    <t>Combustion System Improvement (no)</t>
  </si>
  <si>
    <t>Composting Facility (no)</t>
  </si>
  <si>
    <t>Conservation Cover (ac)</t>
  </si>
  <si>
    <t>Conservation Crop Rotation (ac)</t>
  </si>
  <si>
    <t>Constructed Wetland (ac)</t>
  </si>
  <si>
    <t>Contour Buffer Strips (ac)</t>
  </si>
  <si>
    <t>Contour Farming  (ac)</t>
  </si>
  <si>
    <t>Contour Orchard and Other Perennial Crops (ac)</t>
  </si>
  <si>
    <t>Controlled Traffic Farming (ac)</t>
  </si>
  <si>
    <t>Cover Crop (ac)</t>
  </si>
  <si>
    <t>Critical Area Planting (ac)</t>
  </si>
  <si>
    <t>Dam (no)</t>
  </si>
  <si>
    <t>Dam, Diversion (no)</t>
  </si>
  <si>
    <t>Deep Tillage (ac)</t>
  </si>
  <si>
    <t>Denitrifying Bioreactor (no)</t>
  </si>
  <si>
    <t>Dike (ft)</t>
  </si>
  <si>
    <t>Diversion (ft)</t>
  </si>
  <si>
    <t>Drainage Water Management (ac)</t>
  </si>
  <si>
    <t>Dry Hydrant (no)</t>
  </si>
  <si>
    <t>Dust Control from Animal Activity on Open Lot Surfaces (ac)</t>
  </si>
  <si>
    <t>Dust Control on Unpaved Roads and Surfaces (sf)</t>
  </si>
  <si>
    <t>Early Successional Habitat Development-Mgt (ac)</t>
  </si>
  <si>
    <t>Emergency Animal Mortality Management (no)</t>
  </si>
  <si>
    <t>CED-ECE</t>
  </si>
  <si>
    <t>Farmstead Energy Improvement (no)</t>
  </si>
  <si>
    <t>Feed Management (au)</t>
  </si>
  <si>
    <t>Fence (ft)</t>
  </si>
  <si>
    <t>Field Border (ac)</t>
  </si>
  <si>
    <t>Field Operations Emissions Reduction (ac)</t>
  </si>
  <si>
    <t>Filter Strip (ac)</t>
  </si>
  <si>
    <t>Firebreak (ft)</t>
  </si>
  <si>
    <t>Fish Raceway or Tank (no)</t>
  </si>
  <si>
    <t>Fishpond Management (ac)</t>
  </si>
  <si>
    <t>Forage and Biomass Planting (ac)</t>
  </si>
  <si>
    <t>Forage Harvest Management (ac)</t>
  </si>
  <si>
    <t>Forest Stand Improvement (ac)</t>
  </si>
  <si>
    <t>Forest Trails and Landings (ac)</t>
  </si>
  <si>
    <t>Fuel Break (ac)</t>
  </si>
  <si>
    <t>Grade Stabilization Structure (no)</t>
  </si>
  <si>
    <t>Grassed Waterway (ac)</t>
  </si>
  <si>
    <t>Grazing Land Mechanical Treatment (ac)</t>
  </si>
  <si>
    <t>Groundwater Testing (no)</t>
  </si>
  <si>
    <t>Heavy Use Area Protection (sf)</t>
  </si>
  <si>
    <t>Hedgerow Planting (ft)</t>
  </si>
  <si>
    <t>Herbaceous Weed Treatment (ac)</t>
  </si>
  <si>
    <t>Herbaceous Wind Barriers (ft)</t>
  </si>
  <si>
    <t>High Tunnel System (sf)</t>
  </si>
  <si>
    <t>Hillside Ditch (ft)</t>
  </si>
  <si>
    <t>Irrigation and Drainage Tailwater Recovery (no)</t>
  </si>
  <si>
    <t>Irrigation Canal or Lateral (ft)</t>
  </si>
  <si>
    <t>Irrigation Ditch Lining (ft)</t>
  </si>
  <si>
    <t>Irrigation Field Ditch (ft)</t>
  </si>
  <si>
    <t>Irrigation Land Leveling (ac)</t>
  </si>
  <si>
    <t>Irrigation Pipeline (ft)</t>
  </si>
  <si>
    <t>Irrigation Reservoir (no)</t>
  </si>
  <si>
    <t>Irrigation System, Microirrigation (ac)</t>
  </si>
  <si>
    <t>Irrigation System, Surface and Subsurface (ac)</t>
  </si>
  <si>
    <t>Irrigation Water Management (ac)</t>
  </si>
  <si>
    <t>CED-WME &amp; ESD-Agon</t>
  </si>
  <si>
    <t>Karst Sinkhole Treatment (no)</t>
  </si>
  <si>
    <t>Land Clearing (ac)</t>
  </si>
  <si>
    <t>Land Reclamation, Abandoned Mined Land (ac)</t>
  </si>
  <si>
    <t>CED-SE &amp; ESD-Agron</t>
  </si>
  <si>
    <t>Land Reclamation, Currently Mined Land (ac)</t>
  </si>
  <si>
    <t>Land Reclamation, Landslide Treatment (ac)</t>
  </si>
  <si>
    <t>Land Reclamation, Toxic Discharge Control (no)</t>
  </si>
  <si>
    <t>Land Smoothing (ac)</t>
  </si>
  <si>
    <t>Lined Waterway or Outlet (ft)</t>
  </si>
  <si>
    <t>Livestock Pipeline (ft)</t>
  </si>
  <si>
    <t>Mine Shaft and Adit Closing (no)</t>
  </si>
  <si>
    <t>Monitoring Well (no)</t>
  </si>
  <si>
    <t>Mulching (ac)</t>
  </si>
  <si>
    <t>Multi-Story Cropping (ac)</t>
  </si>
  <si>
    <t>Nutrient Management (ac)</t>
  </si>
  <si>
    <t>Obstruction Removal (no)</t>
  </si>
  <si>
    <t>Open Channel (ft)</t>
  </si>
  <si>
    <t>Pest Management Conservation System (ac)</t>
  </si>
  <si>
    <t>ESD-PM</t>
  </si>
  <si>
    <t>Pond (no)</t>
  </si>
  <si>
    <t>Pond Sealing or Lining, Compacted Soil Treatment (sf)</t>
  </si>
  <si>
    <t>Pond Sealing or Lining, Concrete (sf)</t>
  </si>
  <si>
    <t>Precision Land Forming (ac)</t>
  </si>
  <si>
    <t>Prescribed Burning (ac)</t>
  </si>
  <si>
    <t>ESD-GLS &amp; ESD-For</t>
  </si>
  <si>
    <t>Prescribed Grazing (ac)</t>
  </si>
  <si>
    <t>Pumping Plant (no)</t>
  </si>
  <si>
    <t>Range Planting (ac)</t>
  </si>
  <si>
    <t>Recreation Area Improvement (ac)</t>
  </si>
  <si>
    <t>CED-LA &amp; ESD-For</t>
  </si>
  <si>
    <t>Recreation Land Grading and Shaping (ac)</t>
  </si>
  <si>
    <t>Residue and Tillage Management, No Till (ac)</t>
  </si>
  <si>
    <t>Residue and Tillage Management, Reduced Till (ac)</t>
  </si>
  <si>
    <t>Restoration of Rare or Declining Natural Communities (ac)</t>
  </si>
  <si>
    <t>Riparian Forest Buffer (ac)</t>
  </si>
  <si>
    <t>ESD-For, CED-LA,  ESD WBio</t>
  </si>
  <si>
    <t>Riparian Herbaceous Cover (ac)</t>
  </si>
  <si>
    <t>Road-Trail-Landing Closure and Treatment (ft)</t>
  </si>
  <si>
    <t>Rock Wall Terrace (ft)</t>
  </si>
  <si>
    <t>Roof Runoff Structure (no)</t>
  </si>
  <si>
    <t>Roofs and Covers (no)</t>
  </si>
  <si>
    <t>Row Arrangement (ac)</t>
  </si>
  <si>
    <t>Salinity and Sodic Soil Management (ac)</t>
  </si>
  <si>
    <t>Saturated Buffer (ft)</t>
  </si>
  <si>
    <t>Sediment Basin (no)</t>
  </si>
  <si>
    <t>Shallow Water Development and Management (ac)</t>
  </si>
  <si>
    <t>Silvopasture (ac)</t>
  </si>
  <si>
    <t>Spoil Disposal (cf)</t>
  </si>
  <si>
    <t>Spring Development (no)</t>
  </si>
  <si>
    <t>Sprinkler System (ac)</t>
  </si>
  <si>
    <t>Stormwater Runoff Control (ac)</t>
  </si>
  <si>
    <t>Stream Crossing (no)</t>
  </si>
  <si>
    <t>CED-EG &amp; ESD-AqEco</t>
  </si>
  <si>
    <t>Stream Habitat Improvement and Management (ac)</t>
  </si>
  <si>
    <t>Streambank and Shoreline Protection (ft)</t>
  </si>
  <si>
    <t>Stripcropping  (ac)</t>
  </si>
  <si>
    <t>Structure for Water Control (no)</t>
  </si>
  <si>
    <t>Subsurface Drain (ft)</t>
  </si>
  <si>
    <t>Surface Drain, Field Ditch (ft)</t>
  </si>
  <si>
    <t>Surface Drain, Main or Lateral (ft)</t>
  </si>
  <si>
    <t>Surface Roughening (ac)</t>
  </si>
  <si>
    <t>Terrace (ft)</t>
  </si>
  <si>
    <t>Tree-Shrub Establishment (ac)</t>
  </si>
  <si>
    <t>Tree-Shrub Pruning (ac)</t>
  </si>
  <si>
    <t>Tree-Shrub Site Preparation (ac)</t>
  </si>
  <si>
    <t>Underground Outlet (ft)</t>
  </si>
  <si>
    <t>Upland Wildlife Habitat Management (ac)</t>
  </si>
  <si>
    <t>Vegetated Treatment Area (ac)</t>
  </si>
  <si>
    <t>Vegetative Barrier (ft)</t>
  </si>
  <si>
    <t>Vertical Drain (no)</t>
  </si>
  <si>
    <t>Waste Facility Closure (no)</t>
  </si>
  <si>
    <t>Waste Recycling (no)</t>
  </si>
  <si>
    <t>Waste Storage Facility (no)</t>
  </si>
  <si>
    <t>Waste Transfer (no)</t>
  </si>
  <si>
    <t>Waste Treatment (no)</t>
  </si>
  <si>
    <t>Waste Treatment Lagoon (no)</t>
  </si>
  <si>
    <t>Water and Sediment Control Basin (no)</t>
  </si>
  <si>
    <t>Water Harvesting Catchment (no)</t>
  </si>
  <si>
    <t>Water Well (no)</t>
  </si>
  <si>
    <t>Watering Facility (no)</t>
  </si>
  <si>
    <t>CED-AE &amp; ESD-WBio</t>
  </si>
  <si>
    <t>Waterspreading (ac)</t>
  </si>
  <si>
    <t>Well Decommissioning (no)</t>
  </si>
  <si>
    <t>Wetland Creation (ac)</t>
  </si>
  <si>
    <t>ESD-WBio &amp; CED- WME</t>
  </si>
  <si>
    <t>Wetland Enhancement (ac)</t>
  </si>
  <si>
    <t>Wetland Restoration (ac)</t>
  </si>
  <si>
    <t>Wetland Wildlife Habitat Management (ac)</t>
  </si>
  <si>
    <t>Wildlife Habitat Planting (ac)</t>
  </si>
  <si>
    <t>Windbreak-Shelterbelt Establishment (ft)</t>
  </si>
  <si>
    <t>Windbreak-Shelterbelt Renovation (ft)</t>
  </si>
  <si>
    <t>Woody Residue Treatment (ac)</t>
  </si>
  <si>
    <t>sf</t>
  </si>
  <si>
    <t>cf</t>
  </si>
  <si>
    <r>
      <t>Resource Concerns and Definitions</t>
    </r>
    <r>
      <rPr>
        <b/>
        <sz val="9"/>
        <rFont val="Arial"/>
        <family val="2"/>
      </rPr>
      <t xml:space="preserve"> (should be updated)</t>
    </r>
  </si>
  <si>
    <r>
      <t xml:space="preserve">Conservation Practice Descriptionsm </t>
    </r>
    <r>
      <rPr>
        <b/>
        <sz val="10"/>
        <rFont val="Times New Roman"/>
        <family val="1"/>
      </rPr>
      <t>(should be updated)</t>
    </r>
  </si>
  <si>
    <r>
      <t xml:space="preserve">Conservation Practices </t>
    </r>
    <r>
      <rPr>
        <b/>
        <sz val="8"/>
        <color theme="1"/>
        <rFont val="Calibri"/>
        <family val="2"/>
        <scheme val="minor"/>
      </rPr>
      <t>(should be updated)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</si>
</sst>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0.000%"/>
    <numFmt numFmtId="166" formatCode="0_)"/>
    <numFmt numFmtId="167" formatCode="&quot;$&quot;#,##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u/>
      <sz val="10"/>
      <color indexed="12"/>
      <name val="Arial"/>
      <family val="2"/>
    </font>
    <font>
      <b/>
      <sz val="10"/>
      <name val="Arial"/>
      <family val="2"/>
    </font>
    <font>
      <b/>
      <sz val="9"/>
      <name val="Arial"/>
      <family val="2"/>
    </font>
    <font>
      <sz val="9"/>
      <name val="Arial"/>
      <family val="2"/>
    </font>
    <font>
      <i/>
      <sz val="9"/>
      <name val="Arial"/>
      <family val="2"/>
    </font>
    <font>
      <b/>
      <sz val="8"/>
      <color indexed="81"/>
      <name val="Tahoma"/>
      <family val="2"/>
    </font>
    <font>
      <b/>
      <i/>
      <sz val="9"/>
      <name val="Arial"/>
      <family val="2"/>
    </font>
    <font>
      <b/>
      <sz val="10"/>
      <name val="Arial"/>
      <family val="2"/>
    </font>
    <font>
      <b/>
      <sz val="14"/>
      <color indexed="10"/>
      <name val="Arial"/>
      <family val="2"/>
    </font>
    <font>
      <sz val="10"/>
      <name val="Arial"/>
      <family val="2"/>
    </font>
    <font>
      <b/>
      <sz val="12"/>
      <color indexed="10"/>
      <name val="Arial"/>
      <family val="2"/>
    </font>
    <font>
      <b/>
      <sz val="8"/>
      <name val="Arial"/>
      <family val="2"/>
    </font>
    <font>
      <b/>
      <sz val="14"/>
      <color theme="1"/>
      <name val="Arial"/>
      <family val="2"/>
    </font>
    <font>
      <b/>
      <sz val="9"/>
      <color theme="1"/>
      <name val="Arial"/>
      <family val="2"/>
    </font>
    <font>
      <b/>
      <i/>
      <sz val="9"/>
      <color theme="1"/>
      <name val="Arial"/>
      <family val="2"/>
    </font>
    <font>
      <b/>
      <i/>
      <sz val="8"/>
      <color theme="1"/>
      <name val="Arial"/>
      <family val="2"/>
    </font>
    <font>
      <sz val="5"/>
      <name val="Arial"/>
      <family val="2"/>
    </font>
    <font>
      <sz val="9"/>
      <color indexed="10"/>
      <name val="Arial"/>
      <family val="2"/>
    </font>
    <font>
      <sz val="12"/>
      <name val="Arial"/>
      <family val="2"/>
    </font>
    <font>
      <sz val="10"/>
      <color indexed="14"/>
      <name val="Arial"/>
      <family val="2"/>
    </font>
    <font>
      <b/>
      <sz val="12"/>
      <name val="Arial"/>
      <family val="2"/>
    </font>
    <font>
      <b/>
      <sz val="12"/>
      <color indexed="12"/>
      <name val="Arial"/>
      <family val="2"/>
    </font>
    <font>
      <b/>
      <sz val="10"/>
      <color indexed="12"/>
      <name val="Arial"/>
      <family val="2"/>
    </font>
    <font>
      <b/>
      <u/>
      <sz val="12"/>
      <name val="Arial"/>
      <family val="2"/>
    </font>
    <font>
      <b/>
      <i/>
      <u/>
      <sz val="10"/>
      <name val="Arial"/>
      <family val="2"/>
    </font>
    <font>
      <b/>
      <i/>
      <sz val="8"/>
      <name val="Arial"/>
      <family val="2"/>
    </font>
    <font>
      <b/>
      <sz val="12"/>
      <color indexed="37"/>
      <name val="Arial"/>
      <family val="2"/>
    </font>
    <font>
      <b/>
      <u/>
      <sz val="10"/>
      <name val="Arial"/>
      <family val="2"/>
    </font>
    <font>
      <sz val="10"/>
      <color rgb="FF000000"/>
      <name val="Times New Roman"/>
      <family val="1"/>
    </font>
    <font>
      <b/>
      <sz val="10"/>
      <color rgb="FF0000FF"/>
      <name val="Arial"/>
      <family val="2"/>
    </font>
    <font>
      <b/>
      <i/>
      <u/>
      <sz val="10"/>
      <color indexed="61"/>
      <name val="Arial"/>
      <family val="2"/>
    </font>
    <font>
      <b/>
      <sz val="9"/>
      <color rgb="FF000000"/>
      <name val="Arial"/>
      <family val="2"/>
    </font>
    <font>
      <sz val="9"/>
      <color rgb="FF000000"/>
      <name val="Arial"/>
      <family val="2"/>
    </font>
    <font>
      <b/>
      <i/>
      <sz val="9"/>
      <color rgb="FFFF0000"/>
      <name val="Arial"/>
      <family val="2"/>
    </font>
    <font>
      <sz val="10"/>
      <name val="Times New Roman"/>
      <family val="1"/>
    </font>
    <font>
      <b/>
      <sz val="20"/>
      <name val="Times New Roman"/>
      <family val="1"/>
    </font>
    <font>
      <b/>
      <u/>
      <sz val="10"/>
      <name val="Times New Roman"/>
      <family val="1"/>
    </font>
    <font>
      <b/>
      <sz val="10"/>
      <name val="Times New Roman"/>
      <family val="1"/>
    </font>
    <font>
      <b/>
      <sz val="16"/>
      <name val="Times New Roman"/>
      <family val="1"/>
    </font>
    <font>
      <b/>
      <sz val="14"/>
      <name val="Times New Roman"/>
      <family val="1"/>
    </font>
    <font>
      <b/>
      <sz val="20"/>
      <name val="Arial"/>
      <family val="2"/>
    </font>
    <font>
      <b/>
      <sz val="11"/>
      <color theme="1"/>
      <name val="Calibri"/>
      <family val="2"/>
      <scheme val="minor"/>
    </font>
    <font>
      <sz val="10"/>
      <color theme="1"/>
      <name val="Calibri"/>
      <family val="2"/>
      <scheme val="minor"/>
    </font>
    <font>
      <b/>
      <i/>
      <sz val="24"/>
      <name val="Arial"/>
      <family val="2"/>
    </font>
    <font>
      <sz val="8"/>
      <color rgb="FFC00000"/>
      <name val="Arial"/>
      <family val="2"/>
    </font>
    <font>
      <b/>
      <sz val="8"/>
      <color indexed="12"/>
      <name val="Arial"/>
      <family val="2"/>
    </font>
    <font>
      <u/>
      <sz val="8"/>
      <name val="Arial"/>
      <family val="2"/>
    </font>
    <font>
      <sz val="8"/>
      <color rgb="FF0000FF"/>
      <name val="Arial"/>
      <family val="2"/>
    </font>
    <font>
      <b/>
      <sz val="8"/>
      <color rgb="FFC00000"/>
      <name val="Arial"/>
      <family val="2"/>
    </font>
    <font>
      <sz val="6"/>
      <name val="Times New Roman"/>
      <family val="1"/>
    </font>
    <font>
      <sz val="8"/>
      <color indexed="10"/>
      <name val="Times New Roman"/>
      <family val="1"/>
    </font>
    <font>
      <b/>
      <sz val="24"/>
      <color theme="2" tint="-0.749992370372631"/>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6.5"/>
      <color theme="2" tint="-0.749992370372631"/>
      <name val="Arial"/>
      <family val="2"/>
    </font>
    <font>
      <b/>
      <sz val="9"/>
      <color theme="1"/>
      <name val="Calibri"/>
      <family val="2"/>
      <scheme val="minor"/>
    </font>
    <font>
      <sz val="11"/>
      <color rgb="FF0000FF"/>
      <name val="Calibri"/>
      <family val="2"/>
      <scheme val="minor"/>
    </font>
    <font>
      <b/>
      <u/>
      <sz val="8"/>
      <name val="Arial"/>
      <family val="2"/>
    </font>
    <font>
      <sz val="9"/>
      <color rgb="FFFF0000"/>
      <name val="Arial"/>
      <family val="2"/>
    </font>
    <font>
      <b/>
      <sz val="9"/>
      <color rgb="FFFF0000"/>
      <name val="Arial"/>
      <family val="2"/>
    </font>
    <font>
      <sz val="12"/>
      <name val="Times New Roman"/>
      <family val="1"/>
    </font>
    <font>
      <sz val="11"/>
      <name val="Calibri"/>
      <family val="2"/>
      <scheme val="minor"/>
    </font>
    <font>
      <b/>
      <sz val="14"/>
      <name val="Arial"/>
      <family val="2"/>
    </font>
    <font>
      <sz val="9"/>
      <color indexed="81"/>
      <name val="Tahoma"/>
      <family val="2"/>
    </font>
    <font>
      <b/>
      <sz val="9"/>
      <color indexed="81"/>
      <name val="Tahoma"/>
      <family val="2"/>
    </font>
    <font>
      <sz val="10"/>
      <color rgb="FFFF0000"/>
      <name val="Arial"/>
      <family val="2"/>
    </font>
    <font>
      <sz val="11"/>
      <color rgb="FFFF0000"/>
      <name val="Calibri"/>
      <family val="2"/>
      <scheme val="minor"/>
    </font>
    <font>
      <sz val="10"/>
      <color rgb="FF0000FF"/>
      <name val="Arial"/>
      <family val="2"/>
    </font>
    <font>
      <b/>
      <sz val="8"/>
      <color theme="1"/>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FF"/>
      </patternFill>
    </fill>
    <fill>
      <patternFill patternType="solid">
        <fgColor rgb="FFCCFFFF"/>
        <bgColor indexed="64"/>
      </patternFill>
    </fill>
    <fill>
      <patternFill patternType="solid">
        <fgColor rgb="FFCC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rgb="FFFFFFCC"/>
        <bgColor indexed="64"/>
      </patternFill>
    </fill>
    <fill>
      <patternFill patternType="solid">
        <fgColor rgb="FFCCFF66"/>
        <bgColor indexed="64"/>
      </patternFill>
    </fill>
    <fill>
      <patternFill patternType="solid">
        <fgColor rgb="FFFFCC9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23"/>
      </right>
      <top style="medium">
        <color indexed="64"/>
      </top>
      <bottom/>
      <diagonal/>
    </border>
    <border>
      <left style="medium">
        <color indexed="23"/>
      </left>
      <right style="medium">
        <color indexed="23"/>
      </right>
      <top style="medium">
        <color indexed="64"/>
      </top>
      <bottom/>
      <diagonal/>
    </border>
    <border>
      <left style="medium">
        <color indexed="64"/>
      </left>
      <right style="medium">
        <color indexed="23"/>
      </right>
      <top style="medium">
        <color indexed="64"/>
      </top>
      <bottom style="medium">
        <color indexed="23"/>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ck">
        <color indexed="64"/>
      </right>
      <top style="thick">
        <color indexed="64"/>
      </top>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ck">
        <color indexed="64"/>
      </left>
      <right/>
      <top style="thick">
        <color indexed="64"/>
      </top>
      <bottom/>
      <diagonal/>
    </border>
    <border>
      <left style="thin">
        <color indexed="64"/>
      </left>
      <right/>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ck">
        <color indexed="64"/>
      </top>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indexed="64"/>
      </left>
      <right style="thick">
        <color auto="1"/>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23"/>
      </right>
      <top style="medium">
        <color indexed="64"/>
      </top>
      <bottom/>
      <diagonal/>
    </border>
  </borders>
  <cellStyleXfs count="11">
    <xf numFmtId="0" fontId="0" fillId="0" borderId="0"/>
    <xf numFmtId="0" fontId="7" fillId="0" borderId="0" applyNumberFormat="0" applyFill="0" applyBorder="0" applyAlignment="0" applyProtection="0">
      <alignment vertical="top"/>
      <protection locked="0"/>
    </xf>
    <xf numFmtId="0" fontId="16" fillId="0" borderId="0"/>
    <xf numFmtId="0" fontId="16" fillId="0" borderId="0"/>
    <xf numFmtId="0" fontId="14" fillId="0" borderId="0"/>
    <xf numFmtId="0" fontId="4" fillId="0" borderId="0"/>
    <xf numFmtId="0" fontId="35" fillId="0" borderId="0"/>
    <xf numFmtId="0" fontId="41" fillId="0" borderId="0"/>
    <xf numFmtId="0" fontId="4" fillId="0" borderId="0"/>
    <xf numFmtId="0" fontId="3" fillId="0" borderId="0"/>
    <xf numFmtId="0" fontId="8" fillId="0" borderId="0"/>
  </cellStyleXfs>
  <cellXfs count="374">
    <xf numFmtId="0" fontId="0" fillId="0" borderId="0" xfId="0"/>
    <xf numFmtId="0" fontId="0" fillId="0" borderId="0" xfId="0" applyAlignment="1">
      <alignment wrapText="1"/>
    </xf>
    <xf numFmtId="0" fontId="10" fillId="0" borderId="0" xfId="0" applyFont="1"/>
    <xf numFmtId="0" fontId="0" fillId="0" borderId="0" xfId="0" applyAlignment="1">
      <alignment horizontal="center" vertical="center"/>
    </xf>
    <xf numFmtId="0" fontId="0" fillId="0" borderId="0" xfId="0" applyAlignment="1">
      <alignment horizontal="left" vertical="top" wrapText="1"/>
    </xf>
    <xf numFmtId="0" fontId="10" fillId="0" borderId="0" xfId="0" applyFont="1" applyAlignment="1">
      <alignment horizontal="left" vertical="top"/>
    </xf>
    <xf numFmtId="0" fontId="10" fillId="0" borderId="0" xfId="0" applyFont="1" applyAlignment="1">
      <alignment horizontal="center"/>
    </xf>
    <xf numFmtId="0" fontId="5" fillId="0" borderId="0" xfId="0" applyFont="1"/>
    <xf numFmtId="0" fontId="8" fillId="0" borderId="0" xfId="0" applyFont="1" applyFill="1" applyBorder="1"/>
    <xf numFmtId="0" fontId="0" fillId="0" borderId="0" xfId="0" applyFill="1" applyBorder="1"/>
    <xf numFmtId="0" fontId="11" fillId="0" borderId="0" xfId="0" applyFont="1" applyFill="1" applyAlignment="1">
      <alignment horizontal="left"/>
    </xf>
    <xf numFmtId="0" fontId="11" fillId="0" borderId="0" xfId="0" applyFont="1" applyAlignment="1">
      <alignment horizontal="left"/>
    </xf>
    <xf numFmtId="0" fontId="5" fillId="0" borderId="1" xfId="0" applyFont="1" applyBorder="1" applyAlignment="1">
      <alignment vertical="top" wrapText="1"/>
    </xf>
    <xf numFmtId="0" fontId="0" fillId="5" borderId="0" xfId="0" applyFill="1" applyAlignment="1">
      <alignment horizontal="left" vertical="top" wrapText="1"/>
    </xf>
    <xf numFmtId="0" fontId="10" fillId="0" borderId="0" xfId="0" applyFont="1" applyFill="1" applyAlignment="1">
      <alignment horizontal="center"/>
    </xf>
    <xf numFmtId="0" fontId="15" fillId="2" borderId="10" xfId="0" applyFont="1" applyFill="1" applyBorder="1" applyAlignment="1">
      <alignment horizontal="left" wrapText="1"/>
    </xf>
    <xf numFmtId="0" fontId="10" fillId="0" borderId="0" xfId="0" applyFont="1" applyAlignment="1" applyProtection="1">
      <alignment horizontal="left" vertical="top"/>
      <protection locked="0"/>
    </xf>
    <xf numFmtId="0" fontId="10" fillId="0" borderId="0" xfId="0" applyFont="1" applyFill="1" applyAlignment="1" applyProtection="1">
      <alignment horizontal="left" vertical="top"/>
      <protection locked="0"/>
    </xf>
    <xf numFmtId="0" fontId="8" fillId="3" borderId="1" xfId="0" applyFont="1" applyFill="1" applyBorder="1" applyAlignment="1" applyProtection="1">
      <alignment vertical="top" wrapText="1"/>
      <protection locked="0"/>
    </xf>
    <xf numFmtId="0" fontId="10" fillId="0" borderId="0" xfId="0" applyFont="1" applyAlignment="1" applyProtection="1">
      <alignment horizontal="left" vertical="top"/>
    </xf>
    <xf numFmtId="0" fontId="0" fillId="4" borderId="0" xfId="0" applyFill="1"/>
    <xf numFmtId="0" fontId="5" fillId="4" borderId="0" xfId="0" applyFont="1" applyFill="1"/>
    <xf numFmtId="0" fontId="0" fillId="0" borderId="0" xfId="0" applyAlignment="1">
      <alignment horizontal="center"/>
    </xf>
    <xf numFmtId="0" fontId="9" fillId="2" borderId="11" xfId="0" applyFont="1" applyFill="1" applyBorder="1" applyAlignment="1">
      <alignment horizontal="center" wrapText="1"/>
    </xf>
    <xf numFmtId="0" fontId="8" fillId="0" borderId="0" xfId="0" applyFont="1" applyFill="1" applyAlignment="1">
      <alignment horizontal="center" vertical="top" wrapText="1"/>
    </xf>
    <xf numFmtId="49" fontId="8" fillId="3" borderId="1" xfId="0" applyNumberFormat="1" applyFont="1" applyFill="1" applyBorder="1" applyAlignment="1" applyProtection="1">
      <alignment horizontal="center" vertical="top" wrapText="1"/>
      <protection locked="0"/>
    </xf>
    <xf numFmtId="0" fontId="0" fillId="7" borderId="0" xfId="0" applyFill="1" applyBorder="1"/>
    <xf numFmtId="0" fontId="10" fillId="0" borderId="0" xfId="0" applyFont="1" applyFill="1" applyAlignment="1">
      <alignment horizontal="left" vertical="top"/>
    </xf>
    <xf numFmtId="0" fontId="10" fillId="0" borderId="0" xfId="0" applyFont="1" applyFill="1" applyAlignment="1" applyProtection="1">
      <alignment horizontal="left" vertical="top"/>
    </xf>
    <xf numFmtId="0" fontId="10"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21" fillId="0" borderId="0" xfId="0" applyFont="1" applyFill="1" applyAlignment="1">
      <alignment horizontal="left"/>
    </xf>
    <xf numFmtId="0" fontId="21" fillId="0" borderId="0" xfId="0" applyFont="1" applyAlignment="1">
      <alignment horizontal="left"/>
    </xf>
    <xf numFmtId="0" fontId="4" fillId="2" borderId="0" xfId="0" applyFont="1" applyFill="1" applyAlignment="1">
      <alignment horizontal="left" vertical="top" wrapText="1"/>
    </xf>
    <xf numFmtId="0" fontId="4" fillId="6" borderId="0" xfId="0" applyFont="1" applyFill="1" applyAlignment="1">
      <alignment horizontal="left" vertical="top" wrapText="1"/>
    </xf>
    <xf numFmtId="0" fontId="25" fillId="0" borderId="0" xfId="5" applyFont="1" applyFill="1" applyBorder="1"/>
    <xf numFmtId="0" fontId="4" fillId="0" borderId="0" xfId="5" applyFont="1" applyFill="1" applyBorder="1"/>
    <xf numFmtId="0" fontId="4" fillId="0" borderId="0" xfId="5" applyFill="1" applyBorder="1"/>
    <xf numFmtId="0" fontId="8" fillId="0" borderId="0" xfId="5" applyFont="1" applyFill="1" applyBorder="1" applyAlignment="1">
      <alignment horizontal="center"/>
    </xf>
    <xf numFmtId="0" fontId="29" fillId="0" borderId="0" xfId="5" quotePrefix="1" applyFont="1" applyFill="1" applyBorder="1" applyAlignment="1">
      <alignment horizontal="center"/>
    </xf>
    <xf numFmtId="0" fontId="30" fillId="0" borderId="0" xfId="5" applyFont="1" applyFill="1" applyBorder="1" applyAlignment="1">
      <alignment horizontal="left"/>
    </xf>
    <xf numFmtId="0" fontId="8" fillId="0" borderId="0" xfId="5" applyFont="1" applyFill="1" applyBorder="1"/>
    <xf numFmtId="0" fontId="28" fillId="0" borderId="0" xfId="5" applyFont="1" applyFill="1" applyBorder="1" applyAlignment="1" applyProtection="1">
      <alignment horizontal="left"/>
    </xf>
    <xf numFmtId="0" fontId="25" fillId="0" borderId="0" xfId="5" quotePrefix="1" applyFont="1" applyFill="1" applyBorder="1" applyAlignment="1">
      <alignment horizontal="right"/>
    </xf>
    <xf numFmtId="0" fontId="10" fillId="0" borderId="0" xfId="5" applyFont="1" applyFill="1" applyBorder="1"/>
    <xf numFmtId="164" fontId="33" fillId="0" borderId="0" xfId="5" applyNumberFormat="1" applyFont="1" applyFill="1" applyBorder="1"/>
    <xf numFmtId="0" fontId="8" fillId="0" borderId="0" xfId="5" applyFont="1" applyFill="1" applyBorder="1" applyAlignment="1">
      <alignment horizontal="left"/>
    </xf>
    <xf numFmtId="0" fontId="10" fillId="0" borderId="0" xfId="5" applyFont="1" applyFill="1" applyBorder="1" applyProtection="1"/>
    <xf numFmtId="0" fontId="23" fillId="0" borderId="0" xfId="0" applyFont="1" applyFill="1" applyAlignment="1" applyProtection="1">
      <alignment horizontal="left" vertical="top"/>
      <protection locked="0"/>
    </xf>
    <xf numFmtId="0" fontId="23" fillId="0" borderId="0" xfId="0" applyFont="1" applyAlignment="1">
      <alignment horizontal="left" vertical="top"/>
    </xf>
    <xf numFmtId="0" fontId="29" fillId="0" borderId="0" xfId="5" applyFont="1" applyFill="1" applyBorder="1" applyAlignment="1" applyProtection="1">
      <alignment horizontal="left"/>
    </xf>
    <xf numFmtId="0" fontId="8" fillId="0" borderId="0" xfId="5" applyFont="1" applyFill="1" applyBorder="1" applyAlignment="1" applyProtection="1">
      <alignment horizontal="left"/>
    </xf>
    <xf numFmtId="0" fontId="38" fillId="13" borderId="0" xfId="6" applyFont="1" applyFill="1" applyBorder="1" applyAlignment="1">
      <alignment horizontal="left" vertical="top"/>
    </xf>
    <xf numFmtId="0" fontId="39" fillId="13" borderId="0" xfId="6" applyFont="1" applyFill="1" applyBorder="1" applyAlignment="1">
      <alignment horizontal="left" vertical="top"/>
    </xf>
    <xf numFmtId="166" fontId="41" fillId="0" borderId="0" xfId="7" applyNumberFormat="1" applyFill="1" applyBorder="1" applyAlignment="1" applyProtection="1">
      <alignment horizontal="left"/>
      <protection locked="0"/>
    </xf>
    <xf numFmtId="0" fontId="41" fillId="0" borderId="0" xfId="7" applyFont="1" applyFill="1" applyBorder="1"/>
    <xf numFmtId="0" fontId="4" fillId="0" borderId="1" xfId="0" applyFont="1" applyBorder="1" applyAlignment="1">
      <alignment vertical="top" wrapText="1"/>
    </xf>
    <xf numFmtId="0" fontId="40" fillId="14" borderId="1" xfId="1" applyFont="1" applyFill="1" applyBorder="1" applyAlignment="1" applyProtection="1">
      <alignment horizontal="left" vertical="top" wrapText="1"/>
    </xf>
    <xf numFmtId="1" fontId="42" fillId="0" borderId="0" xfId="7" applyNumberFormat="1" applyFont="1" applyAlignment="1">
      <alignment horizontal="left"/>
    </xf>
    <xf numFmtId="0" fontId="41" fillId="0" borderId="0" xfId="7" applyAlignment="1">
      <alignment horizontal="center"/>
    </xf>
    <xf numFmtId="0" fontId="41" fillId="0" borderId="0" xfId="7"/>
    <xf numFmtId="1" fontId="44" fillId="0" borderId="0" xfId="7" applyNumberFormat="1" applyFont="1" applyAlignment="1">
      <alignment horizontal="left"/>
    </xf>
    <xf numFmtId="0" fontId="41" fillId="0" borderId="0" xfId="7" applyFont="1" applyAlignment="1">
      <alignment horizontal="center"/>
    </xf>
    <xf numFmtId="0" fontId="41" fillId="0" borderId="0" xfId="7" applyFont="1"/>
    <xf numFmtId="1" fontId="43" fillId="0" borderId="0" xfId="7" quotePrefix="1" applyNumberFormat="1" applyFont="1" applyAlignment="1">
      <alignment horizontal="left"/>
    </xf>
    <xf numFmtId="0" fontId="43" fillId="0" borderId="0" xfId="7" applyFont="1"/>
    <xf numFmtId="0" fontId="41" fillId="0" borderId="0" xfId="7" applyFont="1" applyFill="1" applyBorder="1" applyAlignment="1">
      <alignment horizontal="center"/>
    </xf>
    <xf numFmtId="166" fontId="41" fillId="0" borderId="0" xfId="7" quotePrefix="1" applyNumberFormat="1" applyFill="1" applyBorder="1" applyAlignment="1" applyProtection="1">
      <alignment horizontal="left"/>
      <protection locked="0"/>
    </xf>
    <xf numFmtId="0" fontId="43" fillId="0" borderId="0" xfId="7" quotePrefix="1" applyFont="1" applyAlignment="1">
      <alignment horizontal="left"/>
    </xf>
    <xf numFmtId="1" fontId="43" fillId="0" borderId="0" xfId="7" applyNumberFormat="1" applyFont="1" applyAlignment="1">
      <alignment horizontal="center"/>
    </xf>
    <xf numFmtId="0" fontId="43" fillId="0" borderId="0" xfId="7" applyFont="1" applyAlignment="1">
      <alignment horizontal="center"/>
    </xf>
    <xf numFmtId="1" fontId="41" fillId="0" borderId="0" xfId="7" applyNumberFormat="1" applyAlignment="1">
      <alignment horizontal="center"/>
    </xf>
    <xf numFmtId="0" fontId="41" fillId="0" borderId="0" xfId="7" applyAlignment="1">
      <alignment horizontal="left"/>
    </xf>
    <xf numFmtId="0" fontId="41" fillId="0" borderId="0" xfId="7" quotePrefix="1" applyAlignment="1">
      <alignment horizontal="left"/>
    </xf>
    <xf numFmtId="0" fontId="41" fillId="0" borderId="0" xfId="7" quotePrefix="1" applyFont="1" applyAlignment="1">
      <alignment horizontal="left"/>
    </xf>
    <xf numFmtId="0" fontId="41" fillId="0" borderId="0" xfId="7" quotePrefix="1" applyAlignment="1">
      <alignment horizontal="center"/>
    </xf>
    <xf numFmtId="17" fontId="41" fillId="0" borderId="0" xfId="7" applyNumberFormat="1"/>
    <xf numFmtId="17" fontId="41" fillId="0" borderId="0" xfId="7" applyNumberFormat="1" applyAlignment="1">
      <alignment horizontal="center"/>
    </xf>
    <xf numFmtId="1" fontId="41" fillId="0" borderId="0" xfId="7" applyNumberFormat="1" applyFont="1" applyAlignment="1">
      <alignment horizontal="center"/>
    </xf>
    <xf numFmtId="0" fontId="20" fillId="14" borderId="1" xfId="1" applyFont="1" applyFill="1" applyBorder="1" applyAlignment="1" applyProtection="1">
      <alignment horizontal="left" vertical="top" wrapText="1"/>
    </xf>
    <xf numFmtId="0" fontId="47" fillId="0" borderId="0" xfId="1" applyFont="1" applyFill="1" applyBorder="1" applyAlignment="1" applyProtection="1">
      <alignment horizontal="left" wrapText="1"/>
    </xf>
    <xf numFmtId="0" fontId="3" fillId="0" borderId="0" xfId="9" applyFill="1" applyBorder="1"/>
    <xf numFmtId="0" fontId="49" fillId="0" borderId="34" xfId="9" applyFont="1" applyFill="1" applyBorder="1" applyAlignment="1">
      <alignment horizontal="center" vertical="center" textRotation="180"/>
    </xf>
    <xf numFmtId="0" fontId="49" fillId="0" borderId="35" xfId="9" applyFont="1" applyFill="1" applyBorder="1" applyAlignment="1">
      <alignment horizontal="center" vertical="center" textRotation="180"/>
    </xf>
    <xf numFmtId="0" fontId="49" fillId="0" borderId="35" xfId="9" applyFont="1" applyFill="1" applyBorder="1" applyAlignment="1">
      <alignment horizontal="center" vertical="center" textRotation="180" wrapText="1"/>
    </xf>
    <xf numFmtId="0" fontId="49" fillId="0" borderId="36" xfId="9" applyFont="1" applyFill="1" applyBorder="1" applyAlignment="1">
      <alignment horizontal="center" vertical="center" textRotation="180"/>
    </xf>
    <xf numFmtId="0" fontId="3" fillId="0" borderId="7" xfId="9" applyFill="1" applyBorder="1" applyAlignment="1">
      <alignment horizontal="left" wrapText="1"/>
    </xf>
    <xf numFmtId="0" fontId="3" fillId="0" borderId="2" xfId="9" applyFill="1" applyBorder="1" applyAlignment="1">
      <alignment horizontal="left" wrapText="1"/>
    </xf>
    <xf numFmtId="0" fontId="3" fillId="0" borderId="32" xfId="9" applyFill="1" applyBorder="1" applyAlignment="1">
      <alignment horizontal="center" wrapText="1"/>
    </xf>
    <xf numFmtId="0" fontId="3" fillId="0" borderId="32" xfId="9" applyNumberFormat="1" applyFill="1" applyBorder="1" applyAlignment="1">
      <alignment horizontal="center" wrapText="1"/>
    </xf>
    <xf numFmtId="0" fontId="3" fillId="0" borderId="1" xfId="9" applyFill="1" applyBorder="1"/>
    <xf numFmtId="0" fontId="3" fillId="0" borderId="3" xfId="9" applyFill="1" applyBorder="1" applyAlignment="1">
      <alignment horizontal="left" wrapText="1"/>
    </xf>
    <xf numFmtId="0" fontId="3" fillId="0" borderId="46" xfId="9" applyFill="1" applyBorder="1" applyAlignment="1">
      <alignment horizontal="center" wrapText="1"/>
    </xf>
    <xf numFmtId="0" fontId="6" fillId="0" borderId="0" xfId="5" applyFont="1"/>
    <xf numFmtId="1" fontId="6" fillId="0" borderId="0" xfId="5" applyNumberFormat="1" applyFont="1"/>
    <xf numFmtId="1" fontId="18" fillId="0" borderId="0" xfId="5" applyNumberFormat="1" applyFont="1"/>
    <xf numFmtId="0" fontId="51" fillId="0" borderId="0" xfId="5" applyFont="1"/>
    <xf numFmtId="1" fontId="51" fillId="0" borderId="0" xfId="5" applyNumberFormat="1" applyFont="1"/>
    <xf numFmtId="165" fontId="52" fillId="0" borderId="0" xfId="10" applyNumberFormat="1" applyFont="1" applyBorder="1" applyAlignment="1">
      <alignment horizontal="center" wrapText="1"/>
    </xf>
    <xf numFmtId="0" fontId="6" fillId="0" borderId="0" xfId="5" applyFont="1" applyBorder="1"/>
    <xf numFmtId="1" fontId="51" fillId="0" borderId="0" xfId="5" applyNumberFormat="1" applyFont="1" applyBorder="1"/>
    <xf numFmtId="1" fontId="6" fillId="0" borderId="0" xfId="5" applyNumberFormat="1" applyFont="1" applyBorder="1"/>
    <xf numFmtId="0" fontId="53" fillId="0" borderId="0" xfId="5" applyFont="1" applyBorder="1" applyAlignment="1">
      <alignment horizontal="center"/>
    </xf>
    <xf numFmtId="0" fontId="6" fillId="0" borderId="0" xfId="5" applyFont="1" applyBorder="1" applyAlignment="1">
      <alignment horizontal="center"/>
    </xf>
    <xf numFmtId="0" fontId="54" fillId="0" borderId="0" xfId="5" applyFont="1" applyBorder="1"/>
    <xf numFmtId="1" fontId="54" fillId="0" borderId="0" xfId="5" applyNumberFormat="1" applyFont="1" applyBorder="1" applyAlignment="1">
      <alignment horizontal="center"/>
    </xf>
    <xf numFmtId="0" fontId="51" fillId="0" borderId="0" xfId="5" applyFont="1" applyBorder="1"/>
    <xf numFmtId="0" fontId="6" fillId="0" borderId="0" xfId="5" applyFont="1" applyBorder="1" applyAlignment="1">
      <alignment horizontal="left" vertical="center"/>
    </xf>
    <xf numFmtId="1" fontId="53" fillId="0" borderId="0" xfId="5" applyNumberFormat="1" applyFont="1" applyBorder="1"/>
    <xf numFmtId="1" fontId="6" fillId="0" borderId="0" xfId="5" applyNumberFormat="1" applyFont="1" applyBorder="1" applyAlignment="1">
      <alignment horizontal="center"/>
    </xf>
    <xf numFmtId="0" fontId="54" fillId="0" borderId="0" xfId="5" applyFont="1" applyBorder="1" applyAlignment="1">
      <alignment horizontal="left" vertical="center"/>
    </xf>
    <xf numFmtId="1" fontId="6" fillId="0" borderId="0" xfId="5" applyNumberFormat="1" applyFont="1" applyAlignment="1">
      <alignment horizontal="center"/>
    </xf>
    <xf numFmtId="0" fontId="8" fillId="0" borderId="0" xfId="5" applyFont="1" applyFill="1"/>
    <xf numFmtId="0" fontId="4" fillId="9" borderId="38" xfId="5" applyFill="1" applyBorder="1" applyAlignment="1" applyProtection="1">
      <alignment horizontal="center"/>
    </xf>
    <xf numFmtId="0" fontId="4" fillId="9" borderId="30" xfId="5" applyFill="1" applyBorder="1" applyAlignment="1">
      <alignment horizontal="center"/>
    </xf>
    <xf numFmtId="0" fontId="4" fillId="9" borderId="17" xfId="5" applyFill="1" applyBorder="1" applyAlignment="1" applyProtection="1">
      <alignment horizontal="center"/>
    </xf>
    <xf numFmtId="0" fontId="4" fillId="9" borderId="18" xfId="5" applyFill="1" applyBorder="1" applyAlignment="1">
      <alignment horizontal="center"/>
    </xf>
    <xf numFmtId="0" fontId="4" fillId="9" borderId="14" xfId="5" applyFill="1" applyBorder="1" applyAlignment="1" applyProtection="1">
      <alignment horizontal="center"/>
    </xf>
    <xf numFmtId="0" fontId="4" fillId="9" borderId="16" xfId="5" applyFill="1" applyBorder="1" applyAlignment="1">
      <alignment horizontal="center"/>
    </xf>
    <xf numFmtId="1" fontId="56" fillId="0" borderId="0" xfId="7" applyNumberFormat="1" applyFont="1" applyAlignment="1">
      <alignment horizontal="center"/>
    </xf>
    <xf numFmtId="0" fontId="8" fillId="7" borderId="50" xfId="0" applyFont="1" applyFill="1" applyBorder="1" applyAlignment="1">
      <alignment horizontal="center" vertical="center" wrapText="1"/>
    </xf>
    <xf numFmtId="0" fontId="3" fillId="0" borderId="51" xfId="9" applyFill="1" applyBorder="1"/>
    <xf numFmtId="0" fontId="8" fillId="7" borderId="52"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3" fillId="0" borderId="54" xfId="9" applyFill="1" applyBorder="1"/>
    <xf numFmtId="0" fontId="8" fillId="0" borderId="0" xfId="0" applyFont="1" applyFill="1" applyBorder="1" applyAlignment="1">
      <alignment horizontal="center"/>
    </xf>
    <xf numFmtId="0" fontId="4" fillId="18" borderId="31" xfId="0" applyFont="1" applyFill="1" applyBorder="1" applyAlignment="1">
      <alignment wrapText="1"/>
    </xf>
    <xf numFmtId="0" fontId="8" fillId="18" borderId="55" xfId="0" applyFont="1" applyFill="1" applyBorder="1"/>
    <xf numFmtId="0" fontId="57" fillId="0" borderId="0" xfId="7" applyFont="1" applyAlignment="1">
      <alignment horizontal="center"/>
    </xf>
    <xf numFmtId="0" fontId="27" fillId="2" borderId="5" xfId="0" applyFont="1" applyFill="1" applyBorder="1"/>
    <xf numFmtId="0" fontId="9" fillId="0" borderId="1" xfId="1" applyFont="1" applyFill="1" applyBorder="1" applyAlignment="1" applyProtection="1">
      <alignment horizontal="left" vertical="top" wrapText="1"/>
    </xf>
    <xf numFmtId="0" fontId="9" fillId="14" borderId="1" xfId="1" applyFont="1" applyFill="1" applyBorder="1" applyAlignment="1" applyProtection="1">
      <alignment horizontal="left" vertical="top" wrapText="1"/>
    </xf>
    <xf numFmtId="166" fontId="46" fillId="0" borderId="5" xfId="7" quotePrefix="1" applyNumberFormat="1" applyFont="1" applyFill="1" applyBorder="1" applyAlignment="1" applyProtection="1">
      <alignment horizontal="center" vertical="top"/>
      <protection locked="0"/>
    </xf>
    <xf numFmtId="0" fontId="45" fillId="16" borderId="22" xfId="7" applyFont="1" applyFill="1" applyBorder="1" applyAlignment="1" applyProtection="1">
      <alignment vertical="top"/>
      <protection locked="0"/>
    </xf>
    <xf numFmtId="0" fontId="64" fillId="0" borderId="2" xfId="9" applyFont="1" applyFill="1" applyBorder="1" applyAlignment="1">
      <alignment horizontal="center"/>
    </xf>
    <xf numFmtId="0" fontId="64" fillId="0" borderId="1" xfId="9" applyFont="1" applyFill="1" applyBorder="1" applyAlignment="1">
      <alignment horizontal="center"/>
    </xf>
    <xf numFmtId="0" fontId="64" fillId="0" borderId="8" xfId="9" applyFont="1" applyFill="1" applyBorder="1" applyAlignment="1">
      <alignment horizontal="center"/>
    </xf>
    <xf numFmtId="0" fontId="64" fillId="0" borderId="4" xfId="9" applyFont="1" applyFill="1" applyBorder="1" applyAlignment="1">
      <alignment horizontal="center"/>
    </xf>
    <xf numFmtId="0" fontId="4" fillId="9" borderId="13" xfId="5" applyFill="1" applyBorder="1" applyAlignment="1">
      <alignment horizontal="center"/>
    </xf>
    <xf numFmtId="0" fontId="4" fillId="9" borderId="0" xfId="5" applyFill="1" applyBorder="1" applyAlignment="1">
      <alignment horizontal="center"/>
    </xf>
    <xf numFmtId="0" fontId="4" fillId="9" borderId="15" xfId="5" applyFill="1" applyBorder="1" applyAlignment="1">
      <alignment horizontal="center"/>
    </xf>
    <xf numFmtId="0" fontId="23" fillId="0" borderId="0" xfId="0" applyFont="1" applyFill="1" applyAlignment="1">
      <alignment horizontal="left"/>
    </xf>
    <xf numFmtId="0" fontId="4" fillId="15" borderId="13" xfId="5" applyFont="1" applyFill="1" applyBorder="1"/>
    <xf numFmtId="0" fontId="10" fillId="15" borderId="15" xfId="5" applyFont="1" applyFill="1" applyBorder="1"/>
    <xf numFmtId="2" fontId="53" fillId="0" borderId="0" xfId="5" applyNumberFormat="1" applyFont="1" applyBorder="1" applyAlignment="1">
      <alignment horizontal="center"/>
    </xf>
    <xf numFmtId="2" fontId="54" fillId="0" borderId="0" xfId="5" applyNumberFormat="1" applyFont="1" applyBorder="1" applyAlignment="1">
      <alignment horizontal="center"/>
    </xf>
    <xf numFmtId="2" fontId="6" fillId="0" borderId="24" xfId="5" applyNumberFormat="1" applyFont="1" applyBorder="1"/>
    <xf numFmtId="2" fontId="6" fillId="0" borderId="25" xfId="5" applyNumberFormat="1" applyFont="1" applyBorder="1"/>
    <xf numFmtId="2" fontId="6" fillId="0" borderId="25" xfId="5" applyNumberFormat="1" applyFont="1" applyBorder="1" applyAlignment="1">
      <alignment horizontal="center"/>
    </xf>
    <xf numFmtId="0" fontId="6" fillId="0" borderId="64" xfId="5" applyFont="1" applyFill="1" applyBorder="1" applyAlignment="1">
      <alignment horizontal="center"/>
    </xf>
    <xf numFmtId="0" fontId="53" fillId="0" borderId="65" xfId="5" applyFont="1" applyFill="1" applyBorder="1" applyAlignment="1">
      <alignment horizontal="center"/>
    </xf>
    <xf numFmtId="2" fontId="6" fillId="0" borderId="37" xfId="5" applyNumberFormat="1" applyFont="1" applyBorder="1"/>
    <xf numFmtId="167" fontId="54" fillId="0" borderId="65" xfId="5" applyNumberFormat="1" applyFont="1" applyBorder="1" applyAlignment="1">
      <alignment horizontal="center"/>
    </xf>
    <xf numFmtId="2" fontId="6" fillId="0" borderId="26" xfId="5" applyNumberFormat="1" applyFont="1" applyBorder="1"/>
    <xf numFmtId="0" fontId="6" fillId="0" borderId="27" xfId="5" applyFont="1" applyBorder="1"/>
    <xf numFmtId="2" fontId="54" fillId="0" borderId="27" xfId="5" applyNumberFormat="1" applyFont="1" applyBorder="1" applyAlignment="1">
      <alignment horizontal="center"/>
    </xf>
    <xf numFmtId="167" fontId="54" fillId="0" borderId="28" xfId="5" applyNumberFormat="1" applyFont="1" applyBorder="1" applyAlignment="1">
      <alignment horizontal="center"/>
    </xf>
    <xf numFmtId="2" fontId="6" fillId="0" borderId="0" xfId="5" applyNumberFormat="1" applyFont="1" applyBorder="1"/>
    <xf numFmtId="2" fontId="6" fillId="0" borderId="0" xfId="5" applyNumberFormat="1" applyFont="1" applyBorder="1" applyAlignment="1">
      <alignment horizontal="center"/>
    </xf>
    <xf numFmtId="0" fontId="6" fillId="0" borderId="65" xfId="5" applyFont="1" applyFill="1" applyBorder="1" applyAlignment="1">
      <alignment horizontal="center"/>
    </xf>
    <xf numFmtId="0" fontId="4" fillId="0" borderId="0" xfId="0" applyFont="1"/>
    <xf numFmtId="0" fontId="8" fillId="0" borderId="0" xfId="0" applyFont="1"/>
    <xf numFmtId="1" fontId="55" fillId="0" borderId="0" xfId="5" quotePrefix="1" applyNumberFormat="1" applyFont="1" applyBorder="1" applyAlignment="1">
      <alignment horizontal="center" vertical="top"/>
    </xf>
    <xf numFmtId="1" fontId="18" fillId="0" borderId="67" xfId="5" applyNumberFormat="1" applyFont="1" applyBorder="1"/>
    <xf numFmtId="0" fontId="51" fillId="0" borderId="68" xfId="5" applyFont="1" applyBorder="1"/>
    <xf numFmtId="1" fontId="51" fillId="0" borderId="68" xfId="5" applyNumberFormat="1" applyFont="1" applyBorder="1"/>
    <xf numFmtId="0" fontId="6" fillId="0" borderId="68" xfId="5" applyFont="1" applyBorder="1"/>
    <xf numFmtId="0" fontId="6" fillId="0" borderId="69" xfId="5" applyFont="1" applyBorder="1"/>
    <xf numFmtId="1" fontId="6" fillId="0" borderId="37" xfId="5" applyNumberFormat="1" applyFont="1" applyBorder="1"/>
    <xf numFmtId="0" fontId="6" fillId="0" borderId="65" xfId="5" applyFont="1" applyBorder="1"/>
    <xf numFmtId="0" fontId="53" fillId="0" borderId="65" xfId="5" applyFont="1" applyBorder="1" applyAlignment="1">
      <alignment horizontal="center"/>
    </xf>
    <xf numFmtId="1" fontId="53" fillId="0" borderId="37" xfId="5" applyNumberFormat="1" applyFont="1" applyBorder="1" applyAlignment="1">
      <alignment horizontal="center"/>
    </xf>
    <xf numFmtId="0" fontId="6" fillId="0" borderId="65" xfId="5" applyFont="1" applyBorder="1" applyAlignment="1">
      <alignment horizontal="center"/>
    </xf>
    <xf numFmtId="2" fontId="6" fillId="0" borderId="37" xfId="5" applyNumberFormat="1" applyFont="1" applyBorder="1" applyAlignment="1">
      <alignment horizontal="center"/>
    </xf>
    <xf numFmtId="2" fontId="54" fillId="0" borderId="37" xfId="5" applyNumberFormat="1" applyFont="1" applyBorder="1" applyAlignment="1">
      <alignment horizontal="center"/>
    </xf>
    <xf numFmtId="2" fontId="54" fillId="0" borderId="70" xfId="5" applyNumberFormat="1" applyFont="1" applyBorder="1" applyAlignment="1">
      <alignment horizontal="center"/>
    </xf>
    <xf numFmtId="0" fontId="6" fillId="0" borderId="71" xfId="5" applyFont="1" applyBorder="1" applyAlignment="1">
      <alignment horizontal="center"/>
    </xf>
    <xf numFmtId="0" fontId="54" fillId="0" borderId="71" xfId="5" applyFont="1" applyBorder="1"/>
    <xf numFmtId="1" fontId="6" fillId="0" borderId="71" xfId="5" applyNumberFormat="1" applyFont="1" applyBorder="1"/>
    <xf numFmtId="0" fontId="6" fillId="0" borderId="72" xfId="5" applyFont="1" applyBorder="1" applyAlignment="1">
      <alignment horizontal="center"/>
    </xf>
    <xf numFmtId="1" fontId="6" fillId="0" borderId="68" xfId="5" applyNumberFormat="1" applyFont="1" applyBorder="1"/>
    <xf numFmtId="0" fontId="51" fillId="0" borderId="71" xfId="5" applyFont="1" applyBorder="1"/>
    <xf numFmtId="0" fontId="6" fillId="0" borderId="71" xfId="5" applyFont="1" applyBorder="1"/>
    <xf numFmtId="0" fontId="51" fillId="0" borderId="72" xfId="5" applyFont="1" applyBorder="1"/>
    <xf numFmtId="1" fontId="6" fillId="0" borderId="37" xfId="5" applyNumberFormat="1" applyFont="1" applyBorder="1" applyAlignment="1">
      <alignment horizontal="center"/>
    </xf>
    <xf numFmtId="1" fontId="6" fillId="0" borderId="70" xfId="5" applyNumberFormat="1" applyFont="1" applyBorder="1" applyAlignment="1">
      <alignment horizontal="center"/>
    </xf>
    <xf numFmtId="0" fontId="6" fillId="0" borderId="72" xfId="5" applyFont="1" applyBorder="1"/>
    <xf numFmtId="0" fontId="51" fillId="0" borderId="69" xfId="5" applyFont="1" applyBorder="1"/>
    <xf numFmtId="0" fontId="51" fillId="0" borderId="65" xfId="5" applyFont="1" applyBorder="1"/>
    <xf numFmtId="0" fontId="54" fillId="0" borderId="71" xfId="5" applyFont="1" applyBorder="1" applyAlignment="1">
      <alignment horizontal="left" vertical="center"/>
    </xf>
    <xf numFmtId="0" fontId="6" fillId="0" borderId="71" xfId="5" applyFont="1" applyBorder="1" applyAlignment="1">
      <alignment horizontal="left" vertical="center"/>
    </xf>
    <xf numFmtId="1" fontId="6" fillId="0" borderId="71" xfId="5" applyNumberFormat="1" applyFont="1" applyBorder="1" applyAlignment="1">
      <alignment horizontal="center"/>
    </xf>
    <xf numFmtId="1" fontId="51" fillId="0" borderId="71" xfId="5" applyNumberFormat="1" applyFont="1" applyBorder="1"/>
    <xf numFmtId="2" fontId="6" fillId="0" borderId="70" xfId="5" applyNumberFormat="1" applyFont="1" applyBorder="1" applyAlignment="1">
      <alignment horizontal="center"/>
    </xf>
    <xf numFmtId="0" fontId="0" fillId="0" borderId="65" xfId="0" applyBorder="1"/>
    <xf numFmtId="0" fontId="18" fillId="0" borderId="0" xfId="5" applyFont="1" applyAlignment="1">
      <alignment horizontal="right"/>
    </xf>
    <xf numFmtId="0" fontId="65" fillId="0" borderId="37" xfId="5" applyFont="1" applyBorder="1"/>
    <xf numFmtId="0" fontId="0" fillId="0" borderId="0" xfId="0" quotePrefix="1"/>
    <xf numFmtId="0" fontId="34" fillId="0" borderId="0" xfId="0" applyFont="1"/>
    <xf numFmtId="0" fontId="9" fillId="7" borderId="12" xfId="0" applyFont="1" applyFill="1" applyBorder="1" applyAlignment="1">
      <alignment horizontal="center" vertical="top" wrapText="1"/>
    </xf>
    <xf numFmtId="0" fontId="23" fillId="0" borderId="0" xfId="5" applyFont="1" applyFill="1" applyProtection="1"/>
    <xf numFmtId="0" fontId="24" fillId="0" borderId="0" xfId="5" quotePrefix="1" applyFont="1" applyFill="1" applyAlignment="1" applyProtection="1">
      <alignment horizontal="left"/>
    </xf>
    <xf numFmtId="0" fontId="4" fillId="0" borderId="0" xfId="5" applyFill="1" applyProtection="1"/>
    <xf numFmtId="0" fontId="4" fillId="0" borderId="0" xfId="5" applyFont="1" applyFill="1" applyProtection="1"/>
    <xf numFmtId="0" fontId="4" fillId="0" borderId="0" xfId="5" applyFont="1" applyFill="1"/>
    <xf numFmtId="0" fontId="4" fillId="0" borderId="0" xfId="5" applyFill="1"/>
    <xf numFmtId="0" fontId="25" fillId="0" borderId="0" xfId="5" applyFont="1" applyFill="1" applyProtection="1"/>
    <xf numFmtId="0" fontId="25" fillId="0" borderId="0" xfId="5" applyFont="1" applyFill="1"/>
    <xf numFmtId="9" fontId="4" fillId="0" borderId="0" xfId="5" applyNumberFormat="1" applyFont="1" applyFill="1" applyProtection="1"/>
    <xf numFmtId="9" fontId="23" fillId="0" borderId="0" xfId="5" applyNumberFormat="1" applyFont="1" applyFill="1" applyProtection="1"/>
    <xf numFmtId="0" fontId="10" fillId="0" borderId="0" xfId="5" applyFont="1" applyFill="1" applyProtection="1"/>
    <xf numFmtId="0" fontId="10" fillId="0" borderId="0" xfId="5" applyFont="1" applyFill="1"/>
    <xf numFmtId="0" fontId="4" fillId="0" borderId="0" xfId="5" quotePrefix="1" applyFill="1" applyAlignment="1" applyProtection="1">
      <alignment horizontal="left"/>
    </xf>
    <xf numFmtId="17" fontId="4" fillId="0" borderId="0" xfId="5" applyNumberFormat="1" applyFont="1" applyFill="1" applyProtection="1"/>
    <xf numFmtId="17" fontId="4" fillId="0" borderId="0" xfId="5" applyNumberFormat="1" applyFont="1" applyFill="1" applyAlignment="1" applyProtection="1">
      <alignment horizontal="center"/>
    </xf>
    <xf numFmtId="0" fontId="58" fillId="15" borderId="17" xfId="5" quotePrefix="1" applyFont="1" applyFill="1" applyBorder="1" applyAlignment="1" applyProtection="1">
      <alignment horizontal="left" vertical="top"/>
    </xf>
    <xf numFmtId="0" fontId="4" fillId="15" borderId="0" xfId="5" applyFont="1" applyFill="1" applyBorder="1" applyAlignment="1" applyProtection="1">
      <alignment vertical="top"/>
    </xf>
    <xf numFmtId="0" fontId="27" fillId="15" borderId="13" xfId="5" applyFont="1" applyFill="1" applyBorder="1" applyAlignment="1" applyProtection="1">
      <alignment horizontal="right"/>
    </xf>
    <xf numFmtId="0" fontId="59" fillId="15" borderId="13" xfId="5" quotePrefix="1" applyFont="1" applyFill="1" applyBorder="1" applyAlignment="1" applyProtection="1">
      <alignment horizontal="center"/>
    </xf>
    <xf numFmtId="0" fontId="27" fillId="15" borderId="0" xfId="5" quotePrefix="1" applyFont="1" applyFill="1" applyBorder="1" applyAlignment="1" applyProtection="1">
      <alignment horizontal="right" vertical="top"/>
    </xf>
    <xf numFmtId="0" fontId="59" fillId="15" borderId="0" xfId="5" quotePrefix="1" applyFont="1" applyFill="1" applyBorder="1" applyAlignment="1" applyProtection="1">
      <alignment horizontal="center" vertical="top"/>
    </xf>
    <xf numFmtId="9" fontId="62" fillId="15" borderId="43" xfId="5" quotePrefix="1" applyNumberFormat="1" applyFont="1" applyFill="1" applyBorder="1" applyAlignment="1" applyProtection="1">
      <alignment horizontal="left"/>
    </xf>
    <xf numFmtId="0" fontId="37" fillId="15" borderId="17" xfId="5" applyFont="1" applyFill="1" applyBorder="1" applyAlignment="1" applyProtection="1">
      <alignment vertical="top"/>
    </xf>
    <xf numFmtId="0" fontId="37" fillId="15" borderId="0" xfId="5" applyFont="1" applyFill="1" applyBorder="1" applyAlignment="1" applyProtection="1">
      <alignment horizontal="center" vertical="top"/>
    </xf>
    <xf numFmtId="0" fontId="37" fillId="15" borderId="0" xfId="5" applyFont="1" applyFill="1" applyBorder="1" applyAlignment="1" applyProtection="1">
      <alignment horizontal="left" vertical="top"/>
    </xf>
    <xf numFmtId="0" fontId="4" fillId="15" borderId="18" xfId="5" applyFont="1" applyFill="1" applyBorder="1" applyAlignment="1" applyProtection="1">
      <alignment vertical="top"/>
    </xf>
    <xf numFmtId="0" fontId="8" fillId="15" borderId="17" xfId="5" quotePrefix="1" applyFont="1" applyFill="1" applyBorder="1" applyAlignment="1" applyProtection="1">
      <alignment horizontal="left" vertical="top"/>
    </xf>
    <xf numFmtId="0" fontId="61" fillId="15" borderId="0" xfId="5" applyFont="1" applyFill="1" applyBorder="1" applyAlignment="1" applyProtection="1">
      <alignment horizontal="center" vertical="top"/>
    </xf>
    <xf numFmtId="0" fontId="8" fillId="15" borderId="17" xfId="5" quotePrefix="1" applyFont="1" applyFill="1" applyBorder="1" applyAlignment="1" applyProtection="1">
      <alignment horizontal="left"/>
    </xf>
    <xf numFmtId="0" fontId="4" fillId="15" borderId="0" xfId="5" applyFont="1" applyFill="1" applyBorder="1" applyProtection="1"/>
    <xf numFmtId="0" fontId="36" fillId="15" borderId="0" xfId="5" applyFont="1" applyFill="1" applyBorder="1" applyAlignment="1" applyProtection="1">
      <alignment horizontal="center"/>
    </xf>
    <xf numFmtId="0" fontId="36" fillId="15" borderId="0" xfId="5" applyFont="1" applyFill="1" applyBorder="1" applyAlignment="1" applyProtection="1">
      <alignment horizontal="left"/>
    </xf>
    <xf numFmtId="0" fontId="4" fillId="15" borderId="18" xfId="5" applyFont="1" applyFill="1" applyBorder="1" applyProtection="1"/>
    <xf numFmtId="0" fontId="37" fillId="15" borderId="17" xfId="5" applyFont="1" applyFill="1" applyBorder="1" applyProtection="1"/>
    <xf numFmtId="0" fontId="29" fillId="15" borderId="0" xfId="5" applyFont="1" applyFill="1" applyBorder="1" applyAlignment="1" applyProtection="1">
      <alignment horizontal="left"/>
    </xf>
    <xf numFmtId="0" fontId="31" fillId="15" borderId="40" xfId="5" applyFont="1" applyFill="1" applyBorder="1" applyProtection="1"/>
    <xf numFmtId="0" fontId="4" fillId="15" borderId="47" xfId="5" applyFont="1" applyFill="1" applyBorder="1" applyProtection="1"/>
    <xf numFmtId="0" fontId="32" fillId="15" borderId="38" xfId="5" applyFont="1" applyFill="1" applyBorder="1" applyProtection="1"/>
    <xf numFmtId="0" fontId="32" fillId="15" borderId="30" xfId="5" quotePrefix="1" applyFont="1" applyFill="1" applyBorder="1" applyAlignment="1" applyProtection="1">
      <alignment horizontal="left"/>
    </xf>
    <xf numFmtId="9" fontId="61" fillId="15" borderId="0" xfId="5" quotePrefix="1" applyNumberFormat="1" applyFont="1" applyFill="1" applyBorder="1" applyAlignment="1" applyProtection="1">
      <alignment horizontal="left"/>
    </xf>
    <xf numFmtId="0" fontId="32" fillId="15" borderId="42" xfId="5" quotePrefix="1" applyFont="1" applyFill="1" applyBorder="1" applyAlignment="1" applyProtection="1">
      <alignment horizontal="left"/>
    </xf>
    <xf numFmtId="0" fontId="32" fillId="15" borderId="17" xfId="5" applyFont="1" applyFill="1" applyBorder="1" applyProtection="1"/>
    <xf numFmtId="0" fontId="4" fillId="15" borderId="0" xfId="5" applyFont="1" applyFill="1"/>
    <xf numFmtId="0" fontId="32" fillId="15" borderId="18" xfId="5" quotePrefix="1" applyFont="1" applyFill="1" applyBorder="1" applyAlignment="1" applyProtection="1">
      <alignment horizontal="left"/>
    </xf>
    <xf numFmtId="1" fontId="61" fillId="15" borderId="0" xfId="5" quotePrefix="1" applyNumberFormat="1" applyFont="1" applyFill="1" applyBorder="1" applyAlignment="1" applyProtection="1">
      <alignment horizontal="left"/>
    </xf>
    <xf numFmtId="0" fontId="8" fillId="15" borderId="0" xfId="5" quotePrefix="1" applyFont="1" applyFill="1" applyBorder="1" applyAlignment="1" applyProtection="1">
      <alignment horizontal="center"/>
    </xf>
    <xf numFmtId="164" fontId="61" fillId="15" borderId="0" xfId="5" quotePrefix="1" applyNumberFormat="1" applyFont="1" applyFill="1" applyBorder="1" applyAlignment="1" applyProtection="1">
      <alignment horizontal="left"/>
    </xf>
    <xf numFmtId="0" fontId="8" fillId="15" borderId="14" xfId="5" quotePrefix="1" applyFont="1" applyFill="1" applyBorder="1" applyAlignment="1" applyProtection="1">
      <alignment horizontal="left"/>
    </xf>
    <xf numFmtId="0" fontId="4" fillId="15" borderId="15" xfId="5" quotePrefix="1" applyFont="1" applyFill="1" applyBorder="1" applyAlignment="1" applyProtection="1">
      <alignment horizontal="left"/>
    </xf>
    <xf numFmtId="0" fontId="32" fillId="15" borderId="44" xfId="5" quotePrefix="1" applyFont="1" applyFill="1" applyBorder="1" applyAlignment="1" applyProtection="1">
      <alignment horizontal="left"/>
    </xf>
    <xf numFmtId="0" fontId="32" fillId="15" borderId="14" xfId="5" quotePrefix="1" applyFont="1" applyFill="1" applyBorder="1" applyAlignment="1" applyProtection="1">
      <alignment horizontal="left"/>
    </xf>
    <xf numFmtId="0" fontId="32" fillId="15" borderId="16" xfId="5" quotePrefix="1" applyFont="1" applyFill="1" applyBorder="1" applyAlignment="1" applyProtection="1">
      <alignment horizontal="left"/>
    </xf>
    <xf numFmtId="0" fontId="50" fillId="17" borderId="19" xfId="5" quotePrefix="1" applyFont="1" applyFill="1" applyBorder="1" applyAlignment="1" applyProtection="1">
      <alignment horizontal="left"/>
    </xf>
    <xf numFmtId="0" fontId="26" fillId="17" borderId="20" xfId="5" applyFont="1" applyFill="1" applyBorder="1" applyProtection="1"/>
    <xf numFmtId="0" fontId="4" fillId="17" borderId="21" xfId="5" applyFont="1" applyFill="1" applyBorder="1" applyProtection="1"/>
    <xf numFmtId="0" fontId="6" fillId="0" borderId="0" xfId="0" applyFont="1" applyAlignment="1">
      <alignment wrapText="1"/>
    </xf>
    <xf numFmtId="0" fontId="6" fillId="0" borderId="0" xfId="0" applyFont="1"/>
    <xf numFmtId="0" fontId="6" fillId="0" borderId="0" xfId="0" applyFont="1" applyAlignment="1">
      <alignment horizontal="left"/>
    </xf>
    <xf numFmtId="0" fontId="54" fillId="0" borderId="0" xfId="0" applyFont="1" applyAlignment="1">
      <alignment horizontal="center"/>
    </xf>
    <xf numFmtId="1" fontId="6" fillId="0" borderId="0" xfId="8" quotePrefix="1" applyNumberFormat="1" applyFont="1" applyFill="1" applyBorder="1" applyAlignment="1" applyProtection="1">
      <alignment horizontal="center" vertical="center"/>
    </xf>
    <xf numFmtId="0" fontId="6" fillId="0" borderId="0" xfId="0" applyFont="1" applyAlignment="1">
      <alignment horizontal="center" wrapText="1"/>
    </xf>
    <xf numFmtId="0" fontId="13" fillId="3" borderId="6"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6" xfId="0" applyFont="1" applyFill="1" applyBorder="1" applyAlignment="1">
      <alignment horizontal="left" vertical="top" wrapText="1" indent="2"/>
    </xf>
    <xf numFmtId="0" fontId="10" fillId="3" borderId="6" xfId="0" quotePrefix="1" applyFont="1" applyFill="1" applyBorder="1" applyAlignment="1">
      <alignment horizontal="left" vertical="top" wrapText="1" indent="2"/>
    </xf>
    <xf numFmtId="0" fontId="10" fillId="3" borderId="29" xfId="0" applyFont="1" applyFill="1" applyBorder="1" applyAlignment="1">
      <alignment horizontal="left" vertical="top" wrapText="1"/>
    </xf>
    <xf numFmtId="0" fontId="66" fillId="3" borderId="6" xfId="0" applyFont="1" applyFill="1" applyBorder="1" applyAlignment="1">
      <alignment horizontal="left" vertical="top" wrapText="1"/>
    </xf>
    <xf numFmtId="0" fontId="18" fillId="0" borderId="5" xfId="0" applyFont="1" applyFill="1" applyBorder="1" applyAlignment="1">
      <alignment horizontal="center" vertical="center" wrapText="1"/>
    </xf>
    <xf numFmtId="0" fontId="54" fillId="0" borderId="5" xfId="0" applyFont="1" applyFill="1" applyBorder="1" applyAlignment="1">
      <alignment horizontal="center" vertical="center" wrapText="1"/>
    </xf>
    <xf numFmtId="49" fontId="54" fillId="0" borderId="5" xfId="0" applyNumberFormat="1" applyFont="1" applyFill="1" applyBorder="1" applyAlignment="1">
      <alignment horizontal="center" vertical="center" wrapText="1"/>
    </xf>
    <xf numFmtId="0" fontId="54" fillId="0" borderId="23" xfId="10" applyFont="1" applyFill="1" applyBorder="1" applyAlignment="1">
      <alignment horizontal="center" vertical="center" wrapText="1"/>
    </xf>
    <xf numFmtId="49" fontId="9" fillId="15" borderId="5" xfId="0" applyNumberFormat="1" applyFont="1" applyFill="1" applyBorder="1" applyAlignment="1" applyProtection="1">
      <alignment horizontal="left" vertical="top" wrapText="1"/>
      <protection locked="0"/>
    </xf>
    <xf numFmtId="0" fontId="9" fillId="15" borderId="5" xfId="0" applyNumberFormat="1" applyFont="1" applyFill="1" applyBorder="1" applyAlignment="1" applyProtection="1">
      <alignment horizontal="center" vertical="top"/>
      <protection locked="0"/>
    </xf>
    <xf numFmtId="0" fontId="10" fillId="0" borderId="0" xfId="4" applyFont="1" applyFill="1" applyAlignment="1">
      <alignment vertical="top" wrapText="1"/>
    </xf>
    <xf numFmtId="0" fontId="54" fillId="0" borderId="23" xfId="4" applyFont="1" applyFill="1" applyBorder="1" applyAlignment="1">
      <alignment horizontal="left" vertical="top" wrapText="1"/>
    </xf>
    <xf numFmtId="0" fontId="20" fillId="2" borderId="5" xfId="0" applyFont="1" applyFill="1" applyBorder="1" applyAlignment="1">
      <alignment horizontal="center" wrapText="1"/>
    </xf>
    <xf numFmtId="0" fontId="3" fillId="0" borderId="39" xfId="9" applyFill="1" applyBorder="1" applyAlignment="1">
      <alignment horizontal="center" wrapText="1"/>
    </xf>
    <xf numFmtId="49" fontId="67" fillId="0" borderId="0" xfId="0" applyNumberFormat="1" applyFont="1" applyFill="1" applyBorder="1" applyAlignment="1">
      <alignment horizontal="center" vertical="top"/>
    </xf>
    <xf numFmtId="0" fontId="3" fillId="0" borderId="9" xfId="9" applyFill="1" applyBorder="1" applyAlignment="1">
      <alignment horizontal="center"/>
    </xf>
    <xf numFmtId="0" fontId="3" fillId="0" borderId="23" xfId="9" applyFill="1" applyBorder="1" applyAlignment="1">
      <alignment horizontal="center"/>
    </xf>
    <xf numFmtId="0" fontId="3" fillId="0" borderId="56" xfId="9" applyFill="1" applyBorder="1" applyAlignment="1">
      <alignment horizontal="center"/>
    </xf>
    <xf numFmtId="0" fontId="3" fillId="0" borderId="57" xfId="9" applyFill="1" applyBorder="1" applyAlignment="1">
      <alignment horizontal="center"/>
    </xf>
    <xf numFmtId="0" fontId="3" fillId="0" borderId="58" xfId="9" applyFill="1" applyBorder="1" applyAlignment="1">
      <alignment horizontal="center"/>
    </xf>
    <xf numFmtId="0" fontId="63" fillId="0" borderId="59" xfId="9" applyFont="1" applyFill="1" applyBorder="1" applyAlignment="1">
      <alignment horizontal="left" textRotation="180" wrapText="1"/>
    </xf>
    <xf numFmtId="0" fontId="10" fillId="0" borderId="49" xfId="0" applyFont="1" applyBorder="1" applyAlignment="1">
      <alignment horizontal="left" wrapText="1"/>
    </xf>
    <xf numFmtId="0" fontId="10" fillId="0" borderId="60" xfId="0" applyFont="1" applyBorder="1" applyAlignment="1">
      <alignment horizontal="left" wrapText="1"/>
    </xf>
    <xf numFmtId="0" fontId="3" fillId="0" borderId="59" xfId="9" applyFill="1" applyBorder="1" applyAlignment="1">
      <alignment horizontal="left"/>
    </xf>
    <xf numFmtId="0" fontId="0" fillId="0" borderId="49" xfId="0" applyBorder="1" applyAlignment="1">
      <alignment horizontal="left"/>
    </xf>
    <xf numFmtId="0" fontId="0" fillId="0" borderId="60" xfId="0" applyBorder="1" applyAlignment="1">
      <alignment horizontal="left"/>
    </xf>
    <xf numFmtId="0" fontId="3" fillId="0" borderId="61" xfId="9" applyFill="1" applyBorder="1" applyAlignment="1">
      <alignment horizontal="left"/>
    </xf>
    <xf numFmtId="0" fontId="0" fillId="0" borderId="62" xfId="0" applyBorder="1" applyAlignment="1">
      <alignment horizontal="left"/>
    </xf>
    <xf numFmtId="0" fontId="0" fillId="0" borderId="63" xfId="0" applyBorder="1" applyAlignment="1">
      <alignment horizontal="left"/>
    </xf>
    <xf numFmtId="0" fontId="68" fillId="0" borderId="0" xfId="0" applyFont="1" applyAlignment="1">
      <alignment vertical="center"/>
    </xf>
    <xf numFmtId="0" fontId="3" fillId="0" borderId="0" xfId="9" applyFill="1" applyBorder="1" applyAlignment="1"/>
    <xf numFmtId="0" fontId="2" fillId="0" borderId="0" xfId="9" applyFont="1" applyFill="1" applyBorder="1" applyAlignment="1"/>
    <xf numFmtId="0" fontId="2" fillId="0" borderId="7" xfId="9" applyFont="1" applyFill="1" applyBorder="1" applyAlignment="1">
      <alignment horizontal="left" wrapText="1"/>
    </xf>
    <xf numFmtId="0" fontId="64" fillId="0" borderId="3" xfId="9" applyFont="1" applyFill="1" applyBorder="1" applyAlignment="1">
      <alignment horizontal="center"/>
    </xf>
    <xf numFmtId="0" fontId="64" fillId="0" borderId="73" xfId="9" applyFont="1" applyFill="1" applyBorder="1" applyAlignment="1">
      <alignment horizontal="center"/>
    </xf>
    <xf numFmtId="0" fontId="9" fillId="0" borderId="0" xfId="0" applyNumberFormat="1" applyFont="1" applyFill="1" applyBorder="1" applyAlignment="1" applyProtection="1">
      <alignment horizontal="center" vertical="top"/>
      <protection locked="0"/>
    </xf>
    <xf numFmtId="49" fontId="9" fillId="0" borderId="0" xfId="0" applyNumberFormat="1" applyFont="1" applyFill="1" applyBorder="1" applyAlignment="1">
      <alignment horizontal="center" vertical="top"/>
    </xf>
    <xf numFmtId="1" fontId="9" fillId="0" borderId="0" xfId="0" applyNumberFormat="1" applyFont="1" applyFill="1" applyBorder="1" applyAlignment="1">
      <alignment horizontal="center" vertical="top"/>
    </xf>
    <xf numFmtId="49" fontId="9" fillId="0" borderId="0" xfId="0" applyNumberFormat="1" applyFont="1" applyFill="1" applyBorder="1" applyAlignment="1" applyProtection="1">
      <alignment horizontal="center" vertical="top"/>
      <protection locked="0"/>
    </xf>
    <xf numFmtId="0" fontId="9" fillId="0" borderId="0" xfId="0" applyNumberFormat="1" applyFont="1" applyFill="1" applyBorder="1" applyAlignment="1">
      <alignment horizontal="center" vertical="top"/>
    </xf>
    <xf numFmtId="49" fontId="9" fillId="0" borderId="0" xfId="0" applyNumberFormat="1" applyFont="1" applyFill="1" applyBorder="1" applyAlignment="1" applyProtection="1">
      <alignment horizontal="center" vertical="top"/>
    </xf>
    <xf numFmtId="1" fontId="9" fillId="0" borderId="0" xfId="0" applyNumberFormat="1" applyFont="1" applyFill="1" applyBorder="1" applyAlignment="1" applyProtection="1">
      <alignment horizontal="center" vertical="top"/>
    </xf>
    <xf numFmtId="0" fontId="8" fillId="0" borderId="0" xfId="0" applyNumberFormat="1" applyFont="1" applyFill="1" applyBorder="1" applyAlignment="1">
      <alignment horizontal="center" vertical="top" wrapText="1"/>
    </xf>
    <xf numFmtId="0" fontId="3" fillId="0" borderId="22" xfId="9" applyFill="1" applyBorder="1" applyAlignment="1">
      <alignment horizontal="left"/>
    </xf>
    <xf numFmtId="0" fontId="69" fillId="0" borderId="32" xfId="9" applyNumberFormat="1" applyFont="1" applyFill="1" applyBorder="1" applyAlignment="1">
      <alignment horizontal="center" wrapText="1"/>
    </xf>
    <xf numFmtId="1" fontId="41" fillId="0" borderId="0" xfId="7" applyNumberFormat="1" applyFont="1" applyAlignment="1">
      <alignment horizontal="left"/>
    </xf>
    <xf numFmtId="0" fontId="70" fillId="11" borderId="1" xfId="0" applyFont="1" applyFill="1" applyBorder="1"/>
    <xf numFmtId="0" fontId="73" fillId="0" borderId="0" xfId="5" applyFont="1" applyFill="1" applyAlignment="1">
      <alignment horizontal="center"/>
    </xf>
    <xf numFmtId="49" fontId="9" fillId="15" borderId="66" xfId="0" applyNumberFormat="1" applyFont="1" applyFill="1" applyBorder="1" applyAlignment="1" applyProtection="1">
      <alignment horizontal="left" vertical="top" wrapText="1"/>
      <protection locked="0"/>
    </xf>
    <xf numFmtId="0" fontId="9" fillId="15" borderId="66" xfId="0" applyNumberFormat="1" applyFont="1" applyFill="1" applyBorder="1" applyAlignment="1" applyProtection="1">
      <alignment horizontal="center" vertical="top"/>
      <protection locked="0"/>
    </xf>
    <xf numFmtId="0" fontId="4" fillId="0" borderId="0" xfId="0" applyFont="1" applyAlignment="1">
      <alignment vertical="center"/>
    </xf>
    <xf numFmtId="0" fontId="20" fillId="2" borderId="66" xfId="0" applyFont="1" applyFill="1" applyBorder="1" applyAlignment="1">
      <alignment horizontal="center" wrapText="1"/>
    </xf>
    <xf numFmtId="0" fontId="0" fillId="7" borderId="0" xfId="0" applyFill="1" applyBorder="1" applyAlignment="1">
      <alignment horizontal="center"/>
    </xf>
    <xf numFmtId="0" fontId="9" fillId="2" borderId="75" xfId="0" applyFont="1" applyFill="1" applyBorder="1" applyAlignment="1" applyProtection="1">
      <alignment horizontal="center" wrapText="1"/>
    </xf>
    <xf numFmtId="0" fontId="9" fillId="14" borderId="75" xfId="0" applyFont="1" applyFill="1" applyBorder="1" applyAlignment="1" applyProtection="1">
      <alignment horizontal="center" wrapText="1"/>
    </xf>
    <xf numFmtId="0" fontId="0" fillId="0" borderId="29" xfId="0" applyBorder="1" applyAlignment="1">
      <alignment horizontal="center" wrapText="1"/>
    </xf>
    <xf numFmtId="0" fontId="10" fillId="0" borderId="0" xfId="4" applyFont="1" applyFill="1" applyAlignment="1">
      <alignment horizontal="center" wrapText="1"/>
    </xf>
    <xf numFmtId="0" fontId="0" fillId="0" borderId="0" xfId="0" applyFill="1" applyBorder="1" applyAlignment="1">
      <alignment horizontal="center"/>
    </xf>
    <xf numFmtId="0" fontId="19" fillId="2" borderId="74" xfId="0" applyFont="1" applyFill="1" applyBorder="1" applyAlignment="1">
      <alignment horizontal="left" wrapText="1"/>
    </xf>
    <xf numFmtId="49" fontId="9" fillId="15" borderId="74" xfId="0" applyNumberFormat="1" applyFont="1" applyFill="1" applyBorder="1" applyAlignment="1" applyProtection="1">
      <alignment horizontal="left" vertical="top" wrapText="1"/>
      <protection locked="0"/>
    </xf>
    <xf numFmtId="0" fontId="4" fillId="0" borderId="29" xfId="0" applyFont="1" applyBorder="1" applyAlignment="1">
      <alignment horizontal="center" wrapText="1"/>
    </xf>
    <xf numFmtId="0" fontId="13" fillId="2" borderId="5"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9" fillId="2" borderId="66" xfId="0" applyFont="1" applyFill="1" applyBorder="1" applyAlignment="1">
      <alignment horizontal="center" wrapText="1"/>
    </xf>
    <xf numFmtId="0" fontId="13" fillId="0" borderId="5" xfId="1" applyFont="1" applyFill="1" applyBorder="1" applyAlignment="1" applyProtection="1">
      <alignment horizontal="left" wrapText="1"/>
    </xf>
    <xf numFmtId="0" fontId="9" fillId="19" borderId="75" xfId="0" applyFont="1" applyFill="1" applyBorder="1" applyAlignment="1" applyProtection="1">
      <alignment horizontal="center" wrapText="1"/>
    </xf>
    <xf numFmtId="0" fontId="9" fillId="20" borderId="75" xfId="0" applyFont="1" applyFill="1" applyBorder="1" applyAlignment="1" applyProtection="1">
      <alignment horizontal="center" wrapText="1"/>
    </xf>
    <xf numFmtId="0" fontId="9" fillId="12" borderId="75" xfId="0" applyFont="1" applyFill="1" applyBorder="1" applyAlignment="1" applyProtection="1">
      <alignment horizontal="center" wrapText="1"/>
    </xf>
    <xf numFmtId="0" fontId="9" fillId="10" borderId="75" xfId="0" applyFont="1" applyFill="1" applyBorder="1" applyAlignment="1" applyProtection="1">
      <alignment horizontal="center" wrapText="1"/>
    </xf>
    <xf numFmtId="0" fontId="9" fillId="21" borderId="75" xfId="0" applyFont="1" applyFill="1" applyBorder="1" applyAlignment="1" applyProtection="1">
      <alignment horizontal="center" wrapText="1"/>
    </xf>
    <xf numFmtId="0" fontId="0" fillId="0" borderId="0" xfId="0" applyFont="1" applyFill="1" applyBorder="1" applyAlignment="1">
      <alignment horizontal="center"/>
    </xf>
    <xf numFmtId="0" fontId="22" fillId="0" borderId="1" xfId="0" applyFont="1" applyFill="1" applyBorder="1" applyAlignment="1">
      <alignment horizontal="center"/>
    </xf>
    <xf numFmtId="0" fontId="0" fillId="0"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0" xfId="0" applyFont="1" applyFill="1" applyAlignment="1">
      <alignment horizontal="center" vertical="top"/>
    </xf>
    <xf numFmtId="0" fontId="8" fillId="15" borderId="17" xfId="5" quotePrefix="1" applyFont="1" applyFill="1" applyBorder="1" applyAlignment="1" applyProtection="1">
      <alignment horizontal="left" vertical="top" wrapText="1"/>
    </xf>
    <xf numFmtId="0" fontId="3" fillId="0" borderId="0" xfId="9" applyFill="1" applyBorder="1" applyAlignment="1">
      <alignment horizontal="center"/>
    </xf>
    <xf numFmtId="0" fontId="74" fillId="0" borderId="0" xfId="9" applyFont="1" applyFill="1" applyBorder="1" applyAlignment="1">
      <alignment horizontal="center"/>
    </xf>
    <xf numFmtId="0" fontId="74" fillId="0" borderId="0" xfId="9" applyFont="1" applyFill="1" applyBorder="1"/>
    <xf numFmtId="0" fontId="1" fillId="0" borderId="0" xfId="9" applyFont="1" applyFill="1" applyBorder="1" applyAlignment="1">
      <alignment horizontal="center"/>
    </xf>
    <xf numFmtId="0" fontId="1" fillId="0" borderId="0" xfId="9" applyFont="1" applyFill="1" applyBorder="1"/>
    <xf numFmtId="0" fontId="18" fillId="0" borderId="66" xfId="0" applyFont="1" applyFill="1" applyBorder="1" applyAlignment="1">
      <alignment horizontal="center" vertical="center" wrapText="1"/>
    </xf>
    <xf numFmtId="0" fontId="75" fillId="0" borderId="0" xfId="0" applyFont="1"/>
    <xf numFmtId="0" fontId="54" fillId="0" borderId="66" xfId="0" applyFont="1" applyFill="1" applyBorder="1" applyAlignment="1">
      <alignment horizontal="center" vertical="center" wrapText="1"/>
    </xf>
    <xf numFmtId="0" fontId="17" fillId="8" borderId="29" xfId="0" applyFont="1" applyFill="1" applyBorder="1" applyAlignment="1">
      <alignment horizontal="center" wrapText="1"/>
    </xf>
    <xf numFmtId="0" fontId="0" fillId="0" borderId="29" xfId="0" applyBorder="1" applyAlignment="1">
      <alignment horizontal="center" wrapText="1"/>
    </xf>
    <xf numFmtId="0" fontId="59" fillId="15" borderId="17" xfId="5" quotePrefix="1" applyFont="1" applyFill="1" applyBorder="1" applyAlignment="1" applyProtection="1">
      <alignment horizontal="left" vertical="top" wrapText="1"/>
    </xf>
    <xf numFmtId="0" fontId="60" fillId="15" borderId="0" xfId="0" applyFont="1" applyFill="1" applyAlignment="1">
      <alignment vertical="top" wrapText="1"/>
    </xf>
    <xf numFmtId="0" fontId="60" fillId="15" borderId="17" xfId="0" applyFont="1" applyFill="1" applyBorder="1" applyAlignment="1">
      <alignment vertical="top" wrapText="1"/>
    </xf>
    <xf numFmtId="0" fontId="61" fillId="15" borderId="0" xfId="5" applyFont="1" applyFill="1" applyBorder="1" applyAlignment="1" applyProtection="1">
      <alignment vertical="top" wrapText="1"/>
    </xf>
    <xf numFmtId="0" fontId="60" fillId="15" borderId="18" xfId="0" applyFont="1" applyFill="1" applyBorder="1" applyAlignment="1">
      <alignment vertical="top" wrapText="1"/>
    </xf>
    <xf numFmtId="0" fontId="61" fillId="15" borderId="0" xfId="5" applyFont="1" applyFill="1" applyBorder="1" applyAlignment="1" applyProtection="1">
      <alignment horizontal="left" vertical="top" wrapText="1"/>
    </xf>
    <xf numFmtId="0" fontId="61" fillId="15" borderId="18" xfId="5" applyFont="1" applyFill="1" applyBorder="1" applyAlignment="1" applyProtection="1">
      <alignment horizontal="left" vertical="top" wrapText="1"/>
    </xf>
    <xf numFmtId="0" fontId="18" fillId="15" borderId="41" xfId="5" quotePrefix="1" applyFont="1" applyFill="1" applyBorder="1" applyAlignment="1" applyProtection="1">
      <alignment horizontal="left" textRotation="180" wrapText="1"/>
    </xf>
    <xf numFmtId="0" fontId="6" fillId="15" borderId="48" xfId="0" applyFont="1" applyFill="1" applyBorder="1" applyAlignment="1">
      <alignment horizontal="left" textRotation="180" wrapText="1"/>
    </xf>
    <xf numFmtId="0" fontId="27" fillId="15" borderId="0" xfId="5" quotePrefix="1" applyFont="1" applyFill="1" applyBorder="1" applyAlignment="1" applyProtection="1">
      <alignment horizontal="right" vertical="top"/>
    </xf>
    <xf numFmtId="0" fontId="0" fillId="15" borderId="0" xfId="0" applyFill="1" applyAlignment="1">
      <alignment horizontal="right" vertical="top"/>
    </xf>
    <xf numFmtId="166" fontId="46" fillId="0" borderId="22" xfId="7" quotePrefix="1" applyNumberFormat="1" applyFont="1" applyFill="1" applyBorder="1" applyAlignment="1" applyProtection="1">
      <alignment horizontal="left" vertical="top" wrapText="1"/>
      <protection locked="0"/>
    </xf>
    <xf numFmtId="0" fontId="0" fillId="0" borderId="23" xfId="0" applyFill="1" applyBorder="1" applyAlignment="1">
      <alignment vertical="top"/>
    </xf>
    <xf numFmtId="14" fontId="48" fillId="0" borderId="33" xfId="9" applyNumberFormat="1" applyFont="1" applyFill="1" applyBorder="1" applyAlignment="1">
      <alignment horizontal="center" vertical="center" wrapText="1"/>
    </xf>
    <xf numFmtId="14" fontId="48" fillId="0" borderId="45" xfId="9" applyNumberFormat="1" applyFont="1" applyFill="1" applyBorder="1" applyAlignment="1">
      <alignment horizontal="center" vertical="center" wrapText="1"/>
    </xf>
    <xf numFmtId="14" fontId="48" fillId="0" borderId="3" xfId="9" applyNumberFormat="1" applyFont="1" applyFill="1" applyBorder="1" applyAlignment="1">
      <alignment horizontal="center" vertical="center" wrapText="1"/>
    </xf>
    <xf numFmtId="14" fontId="48" fillId="0" borderId="46" xfId="9" applyNumberFormat="1" applyFont="1" applyFill="1" applyBorder="1" applyAlignment="1">
      <alignment horizontal="center" vertical="center" wrapText="1"/>
    </xf>
    <xf numFmtId="0" fontId="8" fillId="7" borderId="46" xfId="0" applyFont="1" applyFill="1" applyBorder="1" applyAlignment="1">
      <alignment vertical="top" wrapText="1"/>
    </xf>
    <xf numFmtId="0" fontId="0" fillId="0" borderId="62" xfId="0" applyBorder="1" applyAlignment="1">
      <alignment wrapText="1"/>
    </xf>
    <xf numFmtId="0" fontId="0" fillId="0" borderId="63" xfId="0" applyBorder="1" applyAlignment="1">
      <alignment wrapText="1"/>
    </xf>
    <xf numFmtId="0" fontId="8" fillId="7" borderId="32" xfId="0" applyFont="1" applyFill="1" applyBorder="1" applyAlignment="1">
      <alignment vertical="top" wrapText="1"/>
    </xf>
    <xf numFmtId="0" fontId="0" fillId="0" borderId="49" xfId="0" applyBorder="1" applyAlignment="1">
      <alignment wrapText="1"/>
    </xf>
    <xf numFmtId="0" fontId="0" fillId="0" borderId="60" xfId="0" applyBorder="1" applyAlignment="1">
      <alignment wrapText="1"/>
    </xf>
  </cellXfs>
  <cellStyles count="11">
    <cellStyle name="Hyperlink" xfId="1" builtinId="8"/>
    <cellStyle name="Normal" xfId="0" builtinId="0"/>
    <cellStyle name="Normal 2" xfId="2"/>
    <cellStyle name="Normal 2 2" xfId="5"/>
    <cellStyle name="Normal 3" xfId="3"/>
    <cellStyle name="Normal 4" xfId="6"/>
    <cellStyle name="Normal 5" xfId="7"/>
    <cellStyle name="Normal 6" xfId="9"/>
    <cellStyle name="Normal_CPPE-7Nov2005-National-Template-HumanConsiderations" xfId="4"/>
    <cellStyle name="Normal_CPPE-7Nov2005-National-Template-HumanConsiderations 2" xfId="10"/>
    <cellStyle name="Normal_GuideSheetLight2005HG" xfId="8"/>
  </cellStyles>
  <dxfs count="98">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s>
  <tableStyles count="0" defaultTableStyle="TableStyleMedium9" defaultPivotStyle="PivotStyleLight16"/>
  <colors>
    <mruColors>
      <color rgb="FFCCFFCC"/>
      <color rgb="FF99FF99"/>
      <color rgb="FFCCFFFF"/>
      <color rgb="FFCCFF66"/>
      <color rgb="FFFFCC99"/>
      <color rgb="FFFFFFCC"/>
      <color rgb="FFFFFF99"/>
      <color rgb="FF0000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ustomXml" Target="../customXml/item1.xml"/></Relationships>
</file>

<file path=xl/ctrlProps/ctrlProp1.xml><?xml version="1.0" encoding="utf-8"?>
<formControlPr xmlns="http://schemas.microsoft.com/office/spreadsheetml/2009/9/main" objectType="Drop" dropLines="10" dropStyle="combo" dx="19" fmlaLink="$A$1" fmlaRange="'Physical Effects'!$C$4:$C$173" noThreeD="1" sel="21" val="14"/>
</file>

<file path=xl/drawings/drawing1.xml><?xml version="1.0" encoding="utf-8"?>
<xdr:wsDr xmlns:xdr="http://schemas.openxmlformats.org/drawingml/2006/spreadsheetDrawing" xmlns:a="http://schemas.openxmlformats.org/drawingml/2006/main">
  <xdr:twoCellAnchor>
    <xdr:from>
      <xdr:col>1</xdr:col>
      <xdr:colOff>9008</xdr:colOff>
      <xdr:row>20</xdr:row>
      <xdr:rowOff>160818</xdr:rowOff>
    </xdr:from>
    <xdr:to>
      <xdr:col>1</xdr:col>
      <xdr:colOff>7153349</xdr:colOff>
      <xdr:row>59</xdr:row>
      <xdr:rowOff>26670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70933" y="4227993"/>
          <a:ext cx="7144341" cy="6180927"/>
        </a:xfrm>
        <a:prstGeom prst="rect">
          <a:avLst/>
        </a:prstGeom>
        <a:solidFill>
          <a:srgbClr val="CCFFCC"/>
        </a:solidFill>
        <a:ln w="9525" algn="ctr">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Disclaimer</a:t>
          </a:r>
          <a:endParaRPr lang="en-US" sz="900" b="0" i="1"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CPPE effects and rationale statements have been developed in the context of field or conservation management unit application, i.e., the site level, and indicate the general resource effects and level of impact when a particular practice has reached a designed, functional state. Short-term effects shortly after construction, installation, planting, etc. are NOT rated unless the practice characteristically reaches a functional state quickly. Most plant-related practices take from months to a decade or more to become fully functional. Because of varying conditions within regions, states and local areas, many ratings in the National CPPE template are expressed as a range, e.g., ‘slight to moderate improvement’ in a particular resource concern. States and locales are encouraged to refine ratings to improve accuracy for CPPEs developed for an entire state or a particular Common Resource Area.</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Other considerations in using the CPPE and refining ratings locally include: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Applying a practice on a planning unit may have a substantial effect at the site level that, when assessed at a landscape or watershed level, may be of a lesser degree. Beneficial watershed effects depend on the cumulative impacts of individual practices applied in many places and as part of the resource management systems.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The CPPE ratings are for individual practices and, in a few applicable cases, practices that are very closely associated and usually installed concurrently with the practice being rated. It is recognized that practices are seldom installed singly and, when a system of practices is installed, a considerable synergistic effect can occur. Because the effects ratings focus on single practices, system effects and their magnitudes are not part of the CPPE. However, the additive effects of a group of practices could be individually accumulated giving some indication of a general overall effect on pertinent resource concerns. In addition, the consequences of planned systems are determined during the planning/environmental evaluation process and will vary from site to site.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3. Even though not rated in the CPPE, short-term effects are an important aspect of conservation planning particularly when dealing with engineering or construction-type practices that require temporary ground disturbance. Short-term effects of preparing and installing a practice may cause undesired but temporary consequences. Such consequences are usually anticipated and mitigating measures are taken. For example, during site preparation and installation of Grade Stabilization Structure to treat a gully, soil disturbance can be substantial. When such disturbance is near or adjacent to a stream, a moderate to substantial amount of sediment can reach the stream unless mitigating actions are taken. Typically, the entire disturbed area is seeded and mulched shortly after construction to minimize sediment delivery to very low levels. Thus, the amount of sediment from the construction area in the short term is reduced to acceptable, low levels and represents an insignificant amount when compared to the sediment production and land wasting if the gully is left untreated.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Some practices are difficult to rate because of a counter-productive influence on another condition or offsetting worsening and improvement in a resource concern. For example, the application of Upland Wildlife Habitat Management may improve habitat for one group of organisms while adversely affecting habitat for another group. The fact that habitat for a favored species is improved does not make up for the adverse effect on the other species. Another example is demonstrated by the effect of Grazing Land Mechanical Treatment on salinity in groundwater. Even though the practice is designed to improve infiltration which could result in more salts being leached to groundwater, plant growth and vigor is improved resulting in increased water use and diminished leaching. Thus, application of the practice produces both worsening and improving effects that tend to offset each other. Situations as depicted above were rated ‘neutral’ with a rationale statement explaining the circumstances.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5. Many of the effects that, at first glance, would indicate an undesired worsening in a resource concern were rated as 'no effect because agency policy requires an on-site environmental assessment evaluation before the practice is installed requiring mitigating measures to eliminate undesired effects. Typically, the rationale statement for the ‘no effect' rating explains such circumstances.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6. A number of practices under the leadership of the grazing lands discipline are considered "facilitating" practices, i.e., Fence, 382, and Animal Trails and Walkways, 575. The effects of such practices can only be assessed when used in context with other practices. Thus, many resource concerns are rated as "No Effect" with further explanation in the adjacent rationale column.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0</xdr:row>
          <xdr:rowOff>38100</xdr:rowOff>
        </xdr:from>
        <xdr:to>
          <xdr:col>1</xdr:col>
          <xdr:colOff>4489450</xdr:colOff>
          <xdr:row>0</xdr:row>
          <xdr:rowOff>279400</xdr:rowOff>
        </xdr:to>
        <xdr:sp macro="" textlink="">
          <xdr:nvSpPr>
            <xdr:cNvPr id="21505" name="Drop Down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agcc.sharepoint.com/home/Hal.Gordon/HGEconAssistance/National/CPPESubcommittee/RMSPlanningTool/RMSPlanningToolNewResourceConcernsNorthCarolina1001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kevin.ogles\Documents\Grazing%20StandardsTechNoteConsheets\Farm%20Bill%202019%20Prct%20Std%20Review\CPPENational091819%20KO%20adds.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opy%20of%20FORESTRY%20CPPE%20National092619_wb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_EP%20folders\CPSs_associated_materials\CPPEs\Copy%20of%20FORESTRY%20CPPENational092619%20BYRUM.xlsm"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CPPENational061020HG%20dnld%2007232020%20Energy%20revisions%200723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dagcc.sharepoint.com/Users/greg.zwicke/AppData/Local/Microsoft/Windows/Temporary%20Internet%20Files/Content.Outlook/V7UI0ZCC/NewRequests/CPPENationalFinal050713AQAC062013Zwick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IOORPO43FP1\Home\Users\greg.zwicke\AppData\Local\Microsoft\Windows\Temporary%20Internet%20Files\Content.Outlook\V7UI0ZCC\CPPENational061114%20Bogovich.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IOORPO43FP1\Home\Users\greg.zwicke\AppData\Local\Microsoft\Windows\Temporary%20Internet%20Files\Content.Outlook\V7UI0ZCC\CPPENational041414-wrr.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IOORPO43FP1\Home\Users\greg.zwicke\AppData\Local\Microsoft\Windows\Temporary%20Internet%20Files\Content.Outlook\V7UI0ZCC\CPPENational041414_CEL%2031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IOORPO43FP1\Home\Users\hal.gordon\AppData\Local\Microsoft\Windows\Temporary%20Internet%20Files\Content.Outlook\A8O3OWEQ\AgronomyCopy%20of%20CPPENational051415.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al.gordon\Documents\HOME\Hal.Gordon\HGEconAssistance\National\CPPE\CPPEEdits\CPPE2019\CPPENational082917_CED-AE_SB06221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ome\Greg.Zwicke\New%20Work\Air%20Quality\Practices%20&amp;%20Technologies\CPPE\CPPENational052919_AQAC_071219.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LP%20CPPENational091819LDP9.24.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commend Practices"/>
      <sheetName val="Results"/>
      <sheetName val="CPPE"/>
      <sheetName val="Problem Definitions"/>
      <sheetName val="Practice Descriptions"/>
      <sheetName val="AlternativeSummary"/>
      <sheetName val="Lookup"/>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PE Introduction"/>
      <sheetName val="Physical Effects"/>
      <sheetName val="Physical Effects-Numbers"/>
      <sheetName val="Physical Effects-Tool"/>
      <sheetName val="Resource Concerns"/>
      <sheetName val="Practice Descriptions"/>
      <sheetName val="Practice-LandUse"/>
      <sheetName val="Negatives"/>
      <sheetName val="Lookup"/>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hysical Effects"/>
      <sheetName val="Physical Effects-Numbers"/>
      <sheetName val="Human Considerations"/>
      <sheetName val="Human Considerations-Numbers"/>
      <sheetName val="HC Definitions"/>
      <sheetName val="Help"/>
      <sheetName val="Lookup"/>
      <sheetName val="Archived Pract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No Effect</v>
          </cell>
        </row>
        <row r="6">
          <cell r="A6" t="str">
            <v>Slight Improvement</v>
          </cell>
        </row>
        <row r="7">
          <cell r="A7" t="str">
            <v>Slight to Moderate Improvement</v>
          </cell>
        </row>
        <row r="8">
          <cell r="A8" t="str">
            <v>Moderate Improvement</v>
          </cell>
        </row>
        <row r="9">
          <cell r="A9" t="str">
            <v>Moderate to Substantial Improvement</v>
          </cell>
        </row>
        <row r="10">
          <cell r="A10" t="str">
            <v>Substantial Improvement</v>
          </cell>
        </row>
        <row r="11">
          <cell r="A11" t="str">
            <v>Substantial Worsening</v>
          </cell>
        </row>
        <row r="12">
          <cell r="A12" t="str">
            <v>Moderate to Substantial Worsening</v>
          </cell>
        </row>
        <row r="13">
          <cell r="A13" t="str">
            <v>Moderate Worsening</v>
          </cell>
        </row>
        <row r="14">
          <cell r="A14" t="str">
            <v>Slight to Moderate Worsening</v>
          </cell>
        </row>
        <row r="15">
          <cell r="A15" t="str">
            <v>Slight Worsening</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CPPE Introduction"/>
      <sheetName val="Physical Effects"/>
      <sheetName val="Physical Effects-Numbers"/>
      <sheetName val="Physical Effects-Tool"/>
      <sheetName val="Human Considerations"/>
      <sheetName val="Human Considerations-Numbers"/>
      <sheetName val="Human Consideration-Definitions"/>
      <sheetName val="Human Effects-Tool"/>
      <sheetName val="Resource Concerns"/>
      <sheetName val="Practice Descriptions"/>
      <sheetName val="Practice-LandUse"/>
      <sheetName val="Nega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CPPE Introduction"/>
      <sheetName val="Physical Effects"/>
      <sheetName val="Physical Effects-Numbers"/>
      <sheetName val="Physical Effects-Tool"/>
      <sheetName val="Human Considerations"/>
      <sheetName val="Human Considerations-Numbers"/>
      <sheetName val="Human Consideration-Definitions"/>
      <sheetName val="Human Effects-Tool"/>
      <sheetName val="Resource Concerns"/>
      <sheetName val="Practice Descriptions"/>
      <sheetName val="Practice-LandUse"/>
      <sheetName val="Nega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CPPE Introduction"/>
      <sheetName val="Physical Effects"/>
      <sheetName val="Physical Effects-Numbers"/>
      <sheetName val="Physical Effects-Tool"/>
      <sheetName val="Human Considerations"/>
      <sheetName val="Human Considerations-Numbers"/>
      <sheetName val="Human Consideration-Definitions"/>
      <sheetName val="Human Effects-Tool"/>
      <sheetName val="Resource Concerns"/>
      <sheetName val="Practice Descriptions"/>
      <sheetName val="Practice-LandUse"/>
      <sheetName val="Nega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CPPE Introduction"/>
      <sheetName val="Physical Effects"/>
      <sheetName val="Physical Effects-Numbers"/>
      <sheetName val="Physical Effects-Tool"/>
      <sheetName val="Human Considerations"/>
      <sheetName val="Human Considerations-Numbers"/>
      <sheetName val="Human Consideration-Definitions"/>
      <sheetName val="Human Effects-Tool"/>
      <sheetName val="Resource Concerns"/>
      <sheetName val="Practice Descriptions"/>
      <sheetName val="Practice-LandUse"/>
      <sheetName val="Negativ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PE Introduction"/>
      <sheetName val="Physical Effects"/>
      <sheetName val="Physical Effects-Numbers"/>
      <sheetName val="Physical Effects-Tool"/>
      <sheetName val="Human Considerations"/>
      <sheetName val="Human Considerations-Numbers"/>
      <sheetName val="Human Consideration-Definitions"/>
      <sheetName val="Human Effects-Tool"/>
      <sheetName val="Resource Concerns"/>
      <sheetName val="Practice Descriptions"/>
      <sheetName val="Practice-LandUse"/>
      <sheetName val="Negatives"/>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66"/>
  <sheetViews>
    <sheetView showGridLines="0" workbookViewId="0"/>
  </sheetViews>
  <sheetFormatPr defaultRowHeight="12.5" x14ac:dyDescent="0.25"/>
  <cols>
    <col min="1" max="1" width="2.453125" customWidth="1"/>
    <col min="2" max="2" width="107.453125" bestFit="1" customWidth="1"/>
    <col min="4" max="4" width="8.54296875" customWidth="1"/>
  </cols>
  <sheetData>
    <row r="1" spans="2:13" ht="13" thickBot="1" x14ac:dyDescent="0.3"/>
    <row r="2" spans="2:13" ht="18.75" customHeight="1" thickBot="1" x14ac:dyDescent="0.4">
      <c r="B2" s="130" t="s">
        <v>953</v>
      </c>
      <c r="C2" s="8"/>
      <c r="D2" s="8"/>
      <c r="E2" s="8"/>
      <c r="F2" s="8"/>
      <c r="G2" s="8"/>
      <c r="H2" s="8"/>
      <c r="I2" s="8"/>
      <c r="J2" s="8"/>
      <c r="K2" s="8"/>
      <c r="L2" s="8"/>
      <c r="M2" s="8"/>
    </row>
    <row r="3" spans="2:13" ht="13" x14ac:dyDescent="0.3">
      <c r="B3" s="267"/>
      <c r="C3" s="8"/>
      <c r="D3" s="8"/>
      <c r="E3" s="8"/>
      <c r="F3" s="8"/>
      <c r="G3" s="8"/>
      <c r="H3" s="8"/>
      <c r="I3" s="8"/>
      <c r="J3" s="8"/>
      <c r="K3" s="8"/>
      <c r="L3" s="8"/>
      <c r="M3" s="8"/>
    </row>
    <row r="4" spans="2:13" x14ac:dyDescent="0.25">
      <c r="B4" s="262" t="s">
        <v>1476</v>
      </c>
      <c r="C4" s="9"/>
      <c r="D4" s="9"/>
      <c r="E4" s="9"/>
      <c r="F4" s="9"/>
      <c r="G4" s="9"/>
      <c r="H4" s="9"/>
      <c r="I4" s="9"/>
      <c r="J4" s="9"/>
      <c r="K4" s="9"/>
      <c r="L4" s="9"/>
      <c r="M4" s="9"/>
    </row>
    <row r="5" spans="2:13" ht="56.25" customHeight="1" x14ac:dyDescent="0.25">
      <c r="B5" s="263" t="s">
        <v>2611</v>
      </c>
      <c r="C5" s="9"/>
      <c r="D5" s="9"/>
      <c r="E5" s="9"/>
      <c r="F5" s="9"/>
      <c r="G5" s="9"/>
      <c r="H5" s="9"/>
      <c r="I5" s="9"/>
      <c r="J5" s="9"/>
      <c r="K5" s="9"/>
      <c r="L5" s="9"/>
      <c r="M5" s="9"/>
    </row>
    <row r="6" spans="2:13" ht="16.5" customHeight="1" x14ac:dyDescent="0.25">
      <c r="B6" s="262" t="s">
        <v>1442</v>
      </c>
      <c r="C6" s="9"/>
      <c r="D6" s="9"/>
      <c r="E6" s="9"/>
      <c r="F6" s="9"/>
      <c r="G6" s="9"/>
      <c r="H6" s="9"/>
      <c r="I6" s="9"/>
      <c r="J6" s="9"/>
      <c r="K6" s="9"/>
      <c r="L6" s="9"/>
      <c r="M6" s="9"/>
    </row>
    <row r="7" spans="2:13" ht="24.75" customHeight="1" x14ac:dyDescent="0.25">
      <c r="B7" s="263" t="s">
        <v>1099</v>
      </c>
      <c r="C7" s="9"/>
      <c r="D7" s="9"/>
      <c r="E7" s="9"/>
      <c r="F7" s="9"/>
      <c r="G7" s="9"/>
      <c r="H7" s="9"/>
      <c r="I7" s="9"/>
      <c r="J7" s="9"/>
      <c r="K7" s="9"/>
      <c r="L7" s="9"/>
      <c r="M7" s="9"/>
    </row>
    <row r="8" spans="2:13" x14ac:dyDescent="0.25">
      <c r="B8" s="264" t="s">
        <v>1619</v>
      </c>
      <c r="C8" s="9"/>
      <c r="D8" s="9"/>
      <c r="E8" s="9"/>
      <c r="F8" s="9"/>
      <c r="G8" s="9"/>
      <c r="H8" s="9"/>
      <c r="I8" s="9"/>
      <c r="J8" s="9"/>
      <c r="K8" s="9"/>
      <c r="L8" s="9"/>
      <c r="M8" s="9"/>
    </row>
    <row r="9" spans="2:13" x14ac:dyDescent="0.25">
      <c r="B9" s="264" t="s">
        <v>1620</v>
      </c>
      <c r="C9" s="9"/>
      <c r="D9" s="9"/>
      <c r="E9" s="9"/>
      <c r="F9" s="9"/>
      <c r="G9" s="9"/>
      <c r="H9" s="9"/>
      <c r="I9" s="9"/>
      <c r="J9" s="9"/>
      <c r="K9" s="9"/>
      <c r="L9" s="9"/>
      <c r="M9" s="9"/>
    </row>
    <row r="10" spans="2:13" x14ac:dyDescent="0.25">
      <c r="B10" s="264" t="s">
        <v>1621</v>
      </c>
      <c r="C10" s="9"/>
      <c r="D10" s="9"/>
      <c r="E10" s="9"/>
      <c r="F10" s="9"/>
      <c r="G10" s="9"/>
      <c r="H10" s="9"/>
      <c r="I10" s="9"/>
      <c r="J10" s="9"/>
      <c r="K10" s="9"/>
      <c r="L10" s="9"/>
      <c r="M10" s="9"/>
    </row>
    <row r="11" spans="2:13" x14ac:dyDescent="0.25">
      <c r="B11" s="264" t="s">
        <v>1622</v>
      </c>
      <c r="C11" s="9"/>
      <c r="D11" s="9"/>
      <c r="E11" s="9"/>
      <c r="F11" s="9"/>
      <c r="G11" s="9"/>
      <c r="H11" s="9"/>
      <c r="I11" s="9"/>
      <c r="J11" s="9"/>
      <c r="K11" s="9"/>
      <c r="L11" s="9"/>
      <c r="M11" s="9"/>
    </row>
    <row r="12" spans="2:13" x14ac:dyDescent="0.25">
      <c r="B12" s="264" t="s">
        <v>1623</v>
      </c>
      <c r="C12" s="9"/>
      <c r="D12" s="9"/>
      <c r="E12" s="9"/>
      <c r="F12" s="9"/>
      <c r="G12" s="9"/>
      <c r="H12" s="9"/>
      <c r="I12" s="9"/>
      <c r="J12" s="9"/>
      <c r="K12" s="9"/>
      <c r="L12" s="9"/>
      <c r="M12" s="9"/>
    </row>
    <row r="13" spans="2:13" x14ac:dyDescent="0.25">
      <c r="B13" s="264" t="s">
        <v>1624</v>
      </c>
      <c r="C13" s="9"/>
      <c r="D13" s="9"/>
      <c r="E13" s="9"/>
      <c r="F13" s="9"/>
      <c r="G13" s="9"/>
      <c r="H13" s="9"/>
      <c r="I13" s="9"/>
      <c r="J13" s="9"/>
      <c r="K13" s="9"/>
      <c r="L13" s="9"/>
      <c r="M13" s="9"/>
    </row>
    <row r="14" spans="2:13" x14ac:dyDescent="0.25">
      <c r="B14" s="265" t="s">
        <v>1613</v>
      </c>
      <c r="C14" s="9"/>
      <c r="D14" s="9"/>
      <c r="E14" s="9"/>
      <c r="F14" s="9"/>
      <c r="G14" s="9"/>
      <c r="H14" s="9"/>
      <c r="I14" s="9"/>
      <c r="J14" s="9"/>
      <c r="K14" s="9"/>
      <c r="L14" s="9"/>
      <c r="M14" s="9"/>
    </row>
    <row r="15" spans="2:13" x14ac:dyDescent="0.25">
      <c r="B15" s="265" t="s">
        <v>1616</v>
      </c>
      <c r="C15" s="9"/>
      <c r="D15" s="9"/>
      <c r="E15" s="9"/>
      <c r="F15" s="9"/>
      <c r="G15" s="9"/>
      <c r="H15" s="9"/>
      <c r="I15" s="9"/>
      <c r="J15" s="9"/>
      <c r="K15" s="9"/>
      <c r="L15" s="9"/>
      <c r="M15" s="9"/>
    </row>
    <row r="16" spans="2:13" x14ac:dyDescent="0.25">
      <c r="B16" s="265" t="s">
        <v>1617</v>
      </c>
      <c r="C16" s="9"/>
      <c r="D16" s="9"/>
      <c r="E16" s="9"/>
      <c r="F16" s="9"/>
      <c r="G16" s="9"/>
      <c r="H16" s="9"/>
      <c r="I16" s="9"/>
      <c r="J16" s="9"/>
      <c r="K16" s="9"/>
      <c r="L16" s="9"/>
      <c r="M16" s="9"/>
    </row>
    <row r="17" spans="2:13" x14ac:dyDescent="0.25">
      <c r="B17" s="265" t="s">
        <v>1615</v>
      </c>
      <c r="C17" s="9"/>
      <c r="D17" s="9"/>
      <c r="E17" s="9"/>
      <c r="F17" s="9"/>
      <c r="G17" s="9"/>
      <c r="H17" s="9"/>
      <c r="I17" s="9"/>
      <c r="J17" s="9"/>
      <c r="K17" s="9"/>
      <c r="L17" s="9"/>
      <c r="M17" s="9"/>
    </row>
    <row r="18" spans="2:13" x14ac:dyDescent="0.25">
      <c r="B18" s="265" t="s">
        <v>1618</v>
      </c>
      <c r="C18" s="9"/>
      <c r="D18" s="9"/>
      <c r="E18" s="9"/>
      <c r="F18" s="9"/>
      <c r="G18" s="9"/>
      <c r="H18" s="9"/>
      <c r="I18" s="9"/>
      <c r="J18" s="9"/>
      <c r="K18" s="9"/>
      <c r="L18" s="9"/>
      <c r="M18" s="9"/>
    </row>
    <row r="19" spans="2:13" ht="13" thickBot="1" x14ac:dyDescent="0.3">
      <c r="B19" s="266"/>
      <c r="C19" s="9"/>
      <c r="D19" s="9"/>
      <c r="E19" s="9"/>
      <c r="F19" s="9"/>
      <c r="G19" s="9"/>
      <c r="H19" s="9"/>
      <c r="I19" s="9"/>
      <c r="J19" s="9"/>
      <c r="K19" s="9"/>
      <c r="L19" s="9"/>
      <c r="M19" s="9"/>
    </row>
    <row r="20" spans="2:13" x14ac:dyDescent="0.25">
      <c r="C20" s="9"/>
      <c r="D20" s="9"/>
      <c r="E20" s="9"/>
      <c r="F20" s="9"/>
      <c r="G20" s="9"/>
      <c r="H20" s="9"/>
      <c r="I20" s="9"/>
      <c r="J20" s="9"/>
      <c r="K20" s="9"/>
      <c r="L20" s="9"/>
      <c r="M20" s="9"/>
    </row>
    <row r="61" spans="2:2" ht="13" thickBot="1" x14ac:dyDescent="0.3"/>
    <row r="62" spans="2:2" ht="14" thickTop="1" thickBot="1" x14ac:dyDescent="0.35">
      <c r="B62" s="128" t="s">
        <v>2158</v>
      </c>
    </row>
    <row r="63" spans="2:2" ht="26" thickBot="1" x14ac:dyDescent="0.3">
      <c r="B63" s="127" t="s">
        <v>2154</v>
      </c>
    </row>
    <row r="64" spans="2:2" ht="26" thickBot="1" x14ac:dyDescent="0.3">
      <c r="B64" s="127" t="s">
        <v>2155</v>
      </c>
    </row>
    <row r="65" spans="2:2" ht="101" thickBot="1" x14ac:dyDescent="0.3">
      <c r="B65" s="127" t="s">
        <v>2156</v>
      </c>
    </row>
    <row r="66" spans="2:2" ht="13.5" thickBot="1" x14ac:dyDescent="0.35">
      <c r="B66" s="127" t="s">
        <v>2157</v>
      </c>
    </row>
  </sheetData>
  <customSheetViews>
    <customSheetView guid="{F424B91F-F60F-4B7D-B253-938B2614248E}">
      <selection activeCell="B4" sqref="B4"/>
      <pageMargins left="0.75" right="0.75" top="1" bottom="1" header="0.5" footer="0.5"/>
      <pageSetup scale="80" orientation="portrait" r:id="rId1"/>
      <headerFooter alignWithMargins="0">
        <oddHeader>&amp;RIntroduction</oddHeader>
        <oddFooter>Page &amp;P of &amp;N</oddFooter>
      </headerFooter>
    </customSheetView>
  </customSheetViews>
  <phoneticPr fontId="6" type="noConversion"/>
  <pageMargins left="0.75" right="0.75" top="1" bottom="1" header="0.5" footer="0.5"/>
  <pageSetup scale="80" orientation="portrait" r:id="rId2"/>
  <headerFooter alignWithMargins="0">
    <oddHeader>&amp;RIntroduction</oddHeader>
    <oddFooter>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DE202"/>
  <sheetViews>
    <sheetView zoomScale="70" zoomScaleNormal="70" workbookViewId="0">
      <pane xSplit="6" ySplit="3" topLeftCell="G4" activePane="bottomRight" state="frozen"/>
      <selection activeCell="B2" sqref="B2"/>
      <selection pane="topRight" activeCell="G1" sqref="G1"/>
      <selection pane="bottomLeft" activeCell="A5" sqref="A5"/>
      <selection pane="bottomRight"/>
    </sheetView>
  </sheetViews>
  <sheetFormatPr defaultColWidth="9.453125" defaultRowHeight="135" customHeight="1" x14ac:dyDescent="0.25"/>
  <cols>
    <col min="1" max="1" width="3" style="26" customWidth="1"/>
    <col min="2" max="2" width="3.453125" style="334" customWidth="1"/>
    <col min="3" max="3" width="26.54296875" style="4" customWidth="1"/>
    <col min="4" max="4" width="13.54296875" style="1" customWidth="1"/>
    <col min="5" max="5" width="11.453125" style="3" customWidth="1"/>
    <col min="6" max="6" width="7.54296875" style="3" customWidth="1"/>
    <col min="7" max="96" width="16.54296875" style="3" customWidth="1"/>
    <col min="97" max="100" width="24.54296875" style="3" customWidth="1"/>
    <col min="101" max="101" width="16.54296875" style="3" customWidth="1"/>
    <col min="102" max="106" width="7.54296875" style="3" customWidth="1"/>
    <col min="107" max="107" width="23.453125" style="274" customWidth="1"/>
    <col min="108" max="109" width="9.453125" style="9"/>
    <col min="110" max="16384" width="9.453125" style="26"/>
  </cols>
  <sheetData>
    <row r="1" spans="1:109" ht="15" customHeight="1" thickBot="1" x14ac:dyDescent="0.3">
      <c r="G1" s="161"/>
      <c r="H1" s="161"/>
      <c r="I1" s="161"/>
      <c r="J1" s="161"/>
      <c r="K1" s="161"/>
      <c r="L1" s="161"/>
      <c r="M1" s="161"/>
      <c r="U1" s="161"/>
      <c r="V1" s="161"/>
      <c r="W1" s="161"/>
      <c r="X1" s="161"/>
      <c r="Y1" s="161"/>
      <c r="Z1" s="161"/>
      <c r="AA1" s="161"/>
      <c r="AI1" s="161"/>
      <c r="AJ1" s="161"/>
      <c r="AK1" s="161"/>
      <c r="AL1" s="161"/>
      <c r="AM1" s="161"/>
      <c r="AN1" s="347"/>
      <c r="AO1" s="347"/>
      <c r="AW1" s="161"/>
      <c r="AX1" s="161"/>
      <c r="AY1" s="161"/>
      <c r="AZ1" s="161"/>
      <c r="BA1" s="161"/>
      <c r="BB1" s="161"/>
      <c r="BI1" s="161"/>
      <c r="BJ1" s="161"/>
      <c r="BK1" s="161"/>
      <c r="BL1" s="347"/>
      <c r="BM1" s="161"/>
      <c r="BN1" s="161"/>
      <c r="BU1" s="161"/>
      <c r="BV1" s="161"/>
      <c r="BW1" s="161"/>
      <c r="BX1" s="161"/>
      <c r="BY1" s="161"/>
      <c r="BZ1" s="161"/>
      <c r="CG1" s="161"/>
      <c r="CH1" s="161"/>
      <c r="CI1" s="161"/>
      <c r="CJ1" s="161"/>
      <c r="CO1" s="161"/>
      <c r="CP1" s="161"/>
      <c r="CQ1" s="161"/>
      <c r="CR1" s="161"/>
      <c r="CS1" s="161"/>
      <c r="CT1" s="161"/>
      <c r="CU1" s="161"/>
      <c r="CV1" s="161"/>
      <c r="CW1" s="161"/>
      <c r="CX1" s="161"/>
      <c r="CY1" s="161"/>
      <c r="CZ1" s="161"/>
      <c r="DA1" s="161"/>
      <c r="DC1" s="3"/>
    </row>
    <row r="2" spans="1:109" s="316" customFormat="1" ht="82" thickBot="1" x14ac:dyDescent="0.4">
      <c r="B2" s="334"/>
      <c r="C2" s="349" t="s">
        <v>3023</v>
      </c>
      <c r="D2" s="349"/>
      <c r="E2" s="349"/>
      <c r="F2" s="350"/>
      <c r="G2" s="333" t="s">
        <v>2975</v>
      </c>
      <c r="H2" s="333"/>
      <c r="I2" s="333" t="s">
        <v>2976</v>
      </c>
      <c r="J2" s="333"/>
      <c r="K2" s="333" t="s">
        <v>2977</v>
      </c>
      <c r="L2" s="333"/>
      <c r="M2" s="333" t="s">
        <v>2978</v>
      </c>
      <c r="N2" s="333"/>
      <c r="O2" s="333" t="s">
        <v>2979</v>
      </c>
      <c r="P2" s="333"/>
      <c r="Q2" s="333" t="s">
        <v>2980</v>
      </c>
      <c r="R2" s="333"/>
      <c r="S2" s="333" t="s">
        <v>2981</v>
      </c>
      <c r="T2" s="333"/>
      <c r="U2" s="333" t="s">
        <v>2982</v>
      </c>
      <c r="V2" s="333"/>
      <c r="W2" s="333" t="s">
        <v>2983</v>
      </c>
      <c r="X2" s="333"/>
      <c r="Y2" s="333" t="s">
        <v>2984</v>
      </c>
      <c r="Z2" s="333"/>
      <c r="AA2" s="333" t="s">
        <v>2985</v>
      </c>
      <c r="AB2" s="333"/>
      <c r="AC2" s="317" t="s">
        <v>2986</v>
      </c>
      <c r="AD2" s="317"/>
      <c r="AE2" s="317" t="s">
        <v>2987</v>
      </c>
      <c r="AF2" s="317"/>
      <c r="AG2" s="317" t="s">
        <v>2988</v>
      </c>
      <c r="AH2" s="317"/>
      <c r="AI2" s="317" t="s">
        <v>2989</v>
      </c>
      <c r="AJ2" s="317"/>
      <c r="AK2" s="317" t="s">
        <v>2990</v>
      </c>
      <c r="AL2" s="317"/>
      <c r="AM2" s="317" t="s">
        <v>2991</v>
      </c>
      <c r="AN2" s="317"/>
      <c r="AO2" s="317" t="s">
        <v>2992</v>
      </c>
      <c r="AP2" s="317"/>
      <c r="AQ2" s="317" t="s">
        <v>2993</v>
      </c>
      <c r="AR2" s="317"/>
      <c r="AS2" s="317" t="s">
        <v>2994</v>
      </c>
      <c r="AT2" s="317"/>
      <c r="AU2" s="317" t="s">
        <v>2995</v>
      </c>
      <c r="AV2" s="317"/>
      <c r="AW2" s="317" t="s">
        <v>2996</v>
      </c>
      <c r="AX2" s="317"/>
      <c r="AY2" s="317" t="s">
        <v>2997</v>
      </c>
      <c r="AZ2" s="317"/>
      <c r="BA2" s="317" t="s">
        <v>2998</v>
      </c>
      <c r="BB2" s="317"/>
      <c r="BC2" s="317" t="s">
        <v>2999</v>
      </c>
      <c r="BD2" s="317"/>
      <c r="BE2" s="317" t="s">
        <v>3000</v>
      </c>
      <c r="BF2" s="317"/>
      <c r="BG2" s="317" t="s">
        <v>3001</v>
      </c>
      <c r="BH2" s="317"/>
      <c r="BI2" s="317" t="s">
        <v>3002</v>
      </c>
      <c r="BJ2" s="317"/>
      <c r="BK2" s="317" t="s">
        <v>3003</v>
      </c>
      <c r="BL2" s="317"/>
      <c r="BM2" s="318" t="s">
        <v>3004</v>
      </c>
      <c r="BN2" s="318"/>
      <c r="BO2" s="318" t="s">
        <v>3014</v>
      </c>
      <c r="BP2" s="318"/>
      <c r="BQ2" s="329" t="s">
        <v>3005</v>
      </c>
      <c r="BR2" s="329"/>
      <c r="BS2" s="329" t="s">
        <v>3006</v>
      </c>
      <c r="BT2" s="329"/>
      <c r="BU2" s="329" t="s">
        <v>3007</v>
      </c>
      <c r="BV2" s="329"/>
      <c r="BW2" s="329" t="s">
        <v>3008</v>
      </c>
      <c r="BX2" s="329"/>
      <c r="BY2" s="329" t="s">
        <v>3009</v>
      </c>
      <c r="BZ2" s="329"/>
      <c r="CA2" s="330" t="s">
        <v>3010</v>
      </c>
      <c r="CB2" s="330"/>
      <c r="CC2" s="330" t="s">
        <v>3011</v>
      </c>
      <c r="CD2" s="330"/>
      <c r="CE2" s="330" t="s">
        <v>3012</v>
      </c>
      <c r="CF2" s="330"/>
      <c r="CG2" s="330" t="s">
        <v>3013</v>
      </c>
      <c r="CH2" s="330"/>
      <c r="CI2" s="331" t="s">
        <v>3021</v>
      </c>
      <c r="CJ2" s="331"/>
      <c r="CK2" s="331" t="s">
        <v>3020</v>
      </c>
      <c r="CL2" s="331"/>
      <c r="CM2" s="331" t="s">
        <v>3019</v>
      </c>
      <c r="CN2" s="331"/>
      <c r="CO2" s="331" t="s">
        <v>3015</v>
      </c>
      <c r="CP2" s="331"/>
      <c r="CQ2" s="331" t="s">
        <v>3016</v>
      </c>
      <c r="CR2" s="331"/>
      <c r="CS2" s="332" t="s">
        <v>3017</v>
      </c>
      <c r="CT2" s="332"/>
      <c r="CU2" s="332" t="s">
        <v>3018</v>
      </c>
      <c r="CV2" s="332"/>
      <c r="CW2" s="324"/>
      <c r="CX2" s="319"/>
      <c r="CY2" s="319"/>
      <c r="CZ2" s="319"/>
      <c r="DA2" s="319"/>
      <c r="DB2" s="319"/>
      <c r="DC2" s="320"/>
      <c r="DD2" s="321"/>
      <c r="DE2" s="321"/>
    </row>
    <row r="3" spans="1:109" s="33" customFormat="1" ht="39.75" customHeight="1" thickBot="1" x14ac:dyDescent="0.45">
      <c r="B3" s="335"/>
      <c r="C3" s="322" t="s">
        <v>2548</v>
      </c>
      <c r="D3" s="276" t="s">
        <v>1265</v>
      </c>
      <c r="E3" s="276" t="s">
        <v>1266</v>
      </c>
      <c r="F3" s="276" t="s">
        <v>2547</v>
      </c>
      <c r="G3" s="325" t="s">
        <v>1614</v>
      </c>
      <c r="H3" s="325" t="s">
        <v>407</v>
      </c>
      <c r="I3" s="325" t="s">
        <v>1614</v>
      </c>
      <c r="J3" s="325" t="s">
        <v>407</v>
      </c>
      <c r="K3" s="325" t="s">
        <v>1614</v>
      </c>
      <c r="L3" s="325" t="s">
        <v>407</v>
      </c>
      <c r="M3" s="325" t="s">
        <v>1614</v>
      </c>
      <c r="N3" s="325" t="s">
        <v>407</v>
      </c>
      <c r="O3" s="325" t="s">
        <v>1614</v>
      </c>
      <c r="P3" s="325" t="s">
        <v>407</v>
      </c>
      <c r="Q3" s="325" t="s">
        <v>1614</v>
      </c>
      <c r="R3" s="325" t="s">
        <v>407</v>
      </c>
      <c r="S3" s="325" t="s">
        <v>1614</v>
      </c>
      <c r="T3" s="325" t="s">
        <v>407</v>
      </c>
      <c r="U3" s="325" t="s">
        <v>1614</v>
      </c>
      <c r="V3" s="325" t="s">
        <v>407</v>
      </c>
      <c r="W3" s="325" t="s">
        <v>1614</v>
      </c>
      <c r="X3" s="325" t="s">
        <v>407</v>
      </c>
      <c r="Y3" s="325" t="s">
        <v>1614</v>
      </c>
      <c r="Z3" s="325" t="s">
        <v>407</v>
      </c>
      <c r="AA3" s="325" t="s">
        <v>1614</v>
      </c>
      <c r="AB3" s="325" t="s">
        <v>407</v>
      </c>
      <c r="AC3" s="325" t="s">
        <v>1614</v>
      </c>
      <c r="AD3" s="325" t="s">
        <v>407</v>
      </c>
      <c r="AE3" s="325" t="s">
        <v>1614</v>
      </c>
      <c r="AF3" s="325" t="s">
        <v>407</v>
      </c>
      <c r="AG3" s="325" t="s">
        <v>1614</v>
      </c>
      <c r="AH3" s="325" t="s">
        <v>407</v>
      </c>
      <c r="AI3" s="325" t="s">
        <v>1614</v>
      </c>
      <c r="AJ3" s="325" t="s">
        <v>407</v>
      </c>
      <c r="AK3" s="325" t="s">
        <v>1614</v>
      </c>
      <c r="AL3" s="325" t="s">
        <v>407</v>
      </c>
      <c r="AM3" s="325" t="s">
        <v>1614</v>
      </c>
      <c r="AN3" s="325" t="s">
        <v>407</v>
      </c>
      <c r="AO3" s="325" t="s">
        <v>1614</v>
      </c>
      <c r="AP3" s="325" t="s">
        <v>407</v>
      </c>
      <c r="AQ3" s="325" t="s">
        <v>1614</v>
      </c>
      <c r="AR3" s="325" t="s">
        <v>407</v>
      </c>
      <c r="AS3" s="325" t="s">
        <v>1614</v>
      </c>
      <c r="AT3" s="325" t="s">
        <v>407</v>
      </c>
      <c r="AU3" s="325" t="s">
        <v>1614</v>
      </c>
      <c r="AV3" s="325" t="s">
        <v>407</v>
      </c>
      <c r="AW3" s="325" t="s">
        <v>1614</v>
      </c>
      <c r="AX3" s="325" t="s">
        <v>407</v>
      </c>
      <c r="AY3" s="325" t="s">
        <v>1614</v>
      </c>
      <c r="AZ3" s="325" t="s">
        <v>407</v>
      </c>
      <c r="BA3" s="325" t="s">
        <v>1614</v>
      </c>
      <c r="BB3" s="325" t="s">
        <v>407</v>
      </c>
      <c r="BC3" s="325" t="s">
        <v>1614</v>
      </c>
      <c r="BD3" s="325" t="s">
        <v>407</v>
      </c>
      <c r="BE3" s="325" t="s">
        <v>1614</v>
      </c>
      <c r="BF3" s="325" t="s">
        <v>407</v>
      </c>
      <c r="BG3" s="325" t="s">
        <v>1614</v>
      </c>
      <c r="BH3" s="325" t="s">
        <v>407</v>
      </c>
      <c r="BI3" s="325" t="s">
        <v>1614</v>
      </c>
      <c r="BJ3" s="325" t="s">
        <v>407</v>
      </c>
      <c r="BK3" s="326" t="s">
        <v>1614</v>
      </c>
      <c r="BL3" s="326" t="s">
        <v>407</v>
      </c>
      <c r="BM3" s="325" t="s">
        <v>1614</v>
      </c>
      <c r="BN3" s="325" t="s">
        <v>407</v>
      </c>
      <c r="BO3" s="325" t="s">
        <v>1614</v>
      </c>
      <c r="BP3" s="325" t="s">
        <v>407</v>
      </c>
      <c r="BQ3" s="325" t="s">
        <v>1614</v>
      </c>
      <c r="BR3" s="325" t="s">
        <v>407</v>
      </c>
      <c r="BS3" s="325" t="s">
        <v>1614</v>
      </c>
      <c r="BT3" s="325" t="s">
        <v>407</v>
      </c>
      <c r="BU3" s="325" t="s">
        <v>1614</v>
      </c>
      <c r="BV3" s="325" t="s">
        <v>407</v>
      </c>
      <c r="BW3" s="325" t="s">
        <v>1614</v>
      </c>
      <c r="BX3" s="325" t="s">
        <v>407</v>
      </c>
      <c r="BY3" s="327"/>
      <c r="BZ3" s="327"/>
      <c r="CA3" s="325" t="s">
        <v>1614</v>
      </c>
      <c r="CB3" s="325" t="s">
        <v>407</v>
      </c>
      <c r="CC3" s="325" t="s">
        <v>1614</v>
      </c>
      <c r="CD3" s="325" t="s">
        <v>407</v>
      </c>
      <c r="CE3" s="325" t="s">
        <v>1614</v>
      </c>
      <c r="CF3" s="325" t="s">
        <v>407</v>
      </c>
      <c r="CG3" s="325" t="s">
        <v>1614</v>
      </c>
      <c r="CH3" s="325" t="s">
        <v>407</v>
      </c>
      <c r="CI3" s="325" t="s">
        <v>1614</v>
      </c>
      <c r="CJ3" s="325" t="s">
        <v>407</v>
      </c>
      <c r="CK3" s="325" t="s">
        <v>1614</v>
      </c>
      <c r="CL3" s="325" t="s">
        <v>407</v>
      </c>
      <c r="CM3" s="325" t="s">
        <v>1614</v>
      </c>
      <c r="CN3" s="325" t="s">
        <v>407</v>
      </c>
      <c r="CO3" s="325" t="s">
        <v>1614</v>
      </c>
      <c r="CP3" s="325" t="s">
        <v>407</v>
      </c>
      <c r="CQ3" s="325" t="s">
        <v>1614</v>
      </c>
      <c r="CR3" s="325" t="s">
        <v>407</v>
      </c>
      <c r="CS3" s="325" t="s">
        <v>1614</v>
      </c>
      <c r="CT3" s="325" t="s">
        <v>407</v>
      </c>
      <c r="CU3" s="325" t="s">
        <v>1614</v>
      </c>
      <c r="CV3" s="325" t="s">
        <v>407</v>
      </c>
      <c r="CW3" s="328" t="s">
        <v>1213</v>
      </c>
      <c r="CX3" s="315"/>
      <c r="CY3" s="315"/>
      <c r="CZ3" s="315"/>
      <c r="DA3" s="315"/>
      <c r="DB3" s="315"/>
      <c r="DD3" s="32"/>
      <c r="DE3" s="32"/>
    </row>
    <row r="4" spans="1:109" s="17" customFormat="1" ht="51.75" customHeight="1" thickBot="1" x14ac:dyDescent="0.3">
      <c r="A4" s="49">
        <v>1</v>
      </c>
      <c r="B4" s="336"/>
      <c r="C4" s="323" t="s">
        <v>3032</v>
      </c>
      <c r="D4" s="323" t="s">
        <v>1409</v>
      </c>
      <c r="E4" s="273">
        <v>472</v>
      </c>
      <c r="F4" s="273" t="s">
        <v>1861</v>
      </c>
      <c r="G4" s="268" t="s">
        <v>839</v>
      </c>
      <c r="H4" s="269" t="s">
        <v>2426</v>
      </c>
      <c r="I4" s="268" t="s">
        <v>838</v>
      </c>
      <c r="J4" s="269" t="s">
        <v>2426</v>
      </c>
      <c r="K4" s="268" t="s">
        <v>837</v>
      </c>
      <c r="L4" s="269" t="s">
        <v>2426</v>
      </c>
      <c r="M4" s="268" t="s">
        <v>837</v>
      </c>
      <c r="N4" s="269" t="s">
        <v>2426</v>
      </c>
      <c r="O4" s="268" t="s">
        <v>840</v>
      </c>
      <c r="P4" s="269" t="s">
        <v>2426</v>
      </c>
      <c r="Q4" s="268" t="s">
        <v>859</v>
      </c>
      <c r="R4" s="270" t="s">
        <v>27</v>
      </c>
      <c r="S4" s="268" t="s">
        <v>837</v>
      </c>
      <c r="T4" s="269" t="s">
        <v>2428</v>
      </c>
      <c r="U4" s="268" t="s">
        <v>838</v>
      </c>
      <c r="V4" s="269" t="s">
        <v>2427</v>
      </c>
      <c r="W4" s="268" t="s">
        <v>859</v>
      </c>
      <c r="X4" s="270" t="s">
        <v>27</v>
      </c>
      <c r="Y4" s="268" t="s">
        <v>838</v>
      </c>
      <c r="Z4" s="269" t="s">
        <v>2426</v>
      </c>
      <c r="AA4" s="268" t="s">
        <v>838</v>
      </c>
      <c r="AB4" s="270" t="s">
        <v>2426</v>
      </c>
      <c r="AC4" s="268" t="s">
        <v>838</v>
      </c>
      <c r="AD4" s="269" t="s">
        <v>2430</v>
      </c>
      <c r="AE4" s="268" t="s">
        <v>836</v>
      </c>
      <c r="AF4" s="269" t="s">
        <v>2431</v>
      </c>
      <c r="AG4" s="268" t="s">
        <v>838</v>
      </c>
      <c r="AH4" s="269" t="s">
        <v>2429</v>
      </c>
      <c r="AI4" s="268" t="s">
        <v>859</v>
      </c>
      <c r="AJ4" s="269" t="s">
        <v>27</v>
      </c>
      <c r="AK4" s="268" t="s">
        <v>859</v>
      </c>
      <c r="AL4" s="269" t="s">
        <v>27</v>
      </c>
      <c r="AM4" s="268" t="s">
        <v>859</v>
      </c>
      <c r="AN4" s="270" t="s">
        <v>27</v>
      </c>
      <c r="AO4" s="268" t="s">
        <v>839</v>
      </c>
      <c r="AP4" s="269" t="s">
        <v>2432</v>
      </c>
      <c r="AQ4" s="268" t="s">
        <v>859</v>
      </c>
      <c r="AR4" s="270" t="s">
        <v>27</v>
      </c>
      <c r="AS4" s="268" t="s">
        <v>838</v>
      </c>
      <c r="AT4" s="269" t="s">
        <v>2434</v>
      </c>
      <c r="AU4" s="268" t="s">
        <v>838</v>
      </c>
      <c r="AV4" s="270" t="s">
        <v>2435</v>
      </c>
      <c r="AW4" s="268" t="s">
        <v>838</v>
      </c>
      <c r="AX4" s="269" t="s">
        <v>2433</v>
      </c>
      <c r="AY4" s="268" t="s">
        <v>859</v>
      </c>
      <c r="AZ4" s="270" t="s">
        <v>27</v>
      </c>
      <c r="BA4" s="268" t="s">
        <v>838</v>
      </c>
      <c r="BB4" s="269" t="s">
        <v>2436</v>
      </c>
      <c r="BC4" s="268" t="s">
        <v>838</v>
      </c>
      <c r="BD4" s="269" t="s">
        <v>2437</v>
      </c>
      <c r="BE4" s="268" t="s">
        <v>859</v>
      </c>
      <c r="BF4" s="270" t="s">
        <v>27</v>
      </c>
      <c r="BG4" s="268" t="s">
        <v>859</v>
      </c>
      <c r="BH4" s="270" t="s">
        <v>27</v>
      </c>
      <c r="BI4" s="268" t="s">
        <v>838</v>
      </c>
      <c r="BJ4" s="269" t="s">
        <v>2440</v>
      </c>
      <c r="BK4" s="268" t="s">
        <v>838</v>
      </c>
      <c r="BL4" s="269" t="s">
        <v>2441</v>
      </c>
      <c r="BM4" s="268" t="s">
        <v>839</v>
      </c>
      <c r="BN4" s="269" t="s">
        <v>2438</v>
      </c>
      <c r="BO4" s="268" t="s">
        <v>839</v>
      </c>
      <c r="BP4" s="269" t="s">
        <v>2439</v>
      </c>
      <c r="BQ4" s="268" t="s">
        <v>836</v>
      </c>
      <c r="BR4" s="269" t="s">
        <v>2442</v>
      </c>
      <c r="BS4" s="268" t="s">
        <v>838</v>
      </c>
      <c r="BT4" s="270" t="s">
        <v>2673</v>
      </c>
      <c r="BU4" s="268" t="s">
        <v>838</v>
      </c>
      <c r="BV4" s="269" t="s">
        <v>2443</v>
      </c>
      <c r="BW4" s="268" t="s">
        <v>859</v>
      </c>
      <c r="BX4" s="270" t="s">
        <v>27</v>
      </c>
      <c r="BY4" s="268" t="s">
        <v>838</v>
      </c>
      <c r="BZ4" s="269" t="s">
        <v>2443</v>
      </c>
      <c r="CA4" s="268" t="s">
        <v>839</v>
      </c>
      <c r="CB4" s="269" t="s">
        <v>2444</v>
      </c>
      <c r="CC4" s="268" t="s">
        <v>837</v>
      </c>
      <c r="CD4" s="269" t="s">
        <v>2445</v>
      </c>
      <c r="CE4" s="268" t="s">
        <v>840</v>
      </c>
      <c r="CF4" s="270" t="s">
        <v>2446</v>
      </c>
      <c r="CG4" s="268" t="s">
        <v>839</v>
      </c>
      <c r="CH4" s="269" t="s">
        <v>2447</v>
      </c>
      <c r="CI4" s="268" t="s">
        <v>837</v>
      </c>
      <c r="CJ4" s="269" t="s">
        <v>2870</v>
      </c>
      <c r="CK4" s="268" t="s">
        <v>838</v>
      </c>
      <c r="CL4" s="270" t="s">
        <v>2448</v>
      </c>
      <c r="CM4" s="268" t="s">
        <v>839</v>
      </c>
      <c r="CN4" s="269" t="s">
        <v>2449</v>
      </c>
      <c r="CO4" s="268" t="s">
        <v>838</v>
      </c>
      <c r="CP4" s="269" t="s">
        <v>2450</v>
      </c>
      <c r="CQ4" s="268" t="s">
        <v>859</v>
      </c>
      <c r="CR4" s="269" t="s">
        <v>27</v>
      </c>
      <c r="CS4" s="346" t="s">
        <v>859</v>
      </c>
      <c r="CT4" s="348" t="s">
        <v>27</v>
      </c>
      <c r="CU4" s="346" t="s">
        <v>859</v>
      </c>
      <c r="CV4" s="348" t="s">
        <v>27</v>
      </c>
      <c r="CW4" s="271" t="s">
        <v>2451</v>
      </c>
      <c r="CX4" s="313"/>
      <c r="CY4" s="313"/>
      <c r="CZ4" s="313"/>
      <c r="DA4" s="313"/>
      <c r="DB4" s="313"/>
    </row>
    <row r="5" spans="1:109" s="5" customFormat="1" ht="51.75" customHeight="1" thickBot="1" x14ac:dyDescent="0.3">
      <c r="A5" s="50">
        <f>+A4+1</f>
        <v>2</v>
      </c>
      <c r="B5" s="337"/>
      <c r="C5" s="323" t="s">
        <v>3033</v>
      </c>
      <c r="D5" s="272" t="s">
        <v>1408</v>
      </c>
      <c r="E5" s="273">
        <v>560</v>
      </c>
      <c r="F5" s="273" t="s">
        <v>1862</v>
      </c>
      <c r="G5" s="268" t="s">
        <v>838</v>
      </c>
      <c r="H5" s="269" t="s">
        <v>2390</v>
      </c>
      <c r="I5" s="268" t="s">
        <v>859</v>
      </c>
      <c r="J5" s="269" t="s">
        <v>1114</v>
      </c>
      <c r="K5" s="268" t="s">
        <v>838</v>
      </c>
      <c r="L5" s="269" t="s">
        <v>2391</v>
      </c>
      <c r="M5" s="268" t="s">
        <v>838</v>
      </c>
      <c r="N5" s="269" t="s">
        <v>2391</v>
      </c>
      <c r="O5" s="268" t="s">
        <v>859</v>
      </c>
      <c r="P5" s="269" t="s">
        <v>27</v>
      </c>
      <c r="Q5" s="268" t="s">
        <v>859</v>
      </c>
      <c r="R5" s="270" t="s">
        <v>27</v>
      </c>
      <c r="S5" s="268" t="s">
        <v>836</v>
      </c>
      <c r="T5" s="269" t="s">
        <v>1344</v>
      </c>
      <c r="U5" s="268" t="s">
        <v>859</v>
      </c>
      <c r="V5" s="269" t="s">
        <v>27</v>
      </c>
      <c r="W5" s="268" t="s">
        <v>859</v>
      </c>
      <c r="X5" s="270" t="s">
        <v>27</v>
      </c>
      <c r="Y5" s="268" t="s">
        <v>838</v>
      </c>
      <c r="Z5" s="269" t="s">
        <v>2733</v>
      </c>
      <c r="AA5" s="268" t="s">
        <v>859</v>
      </c>
      <c r="AB5" s="270" t="s">
        <v>27</v>
      </c>
      <c r="AC5" s="268" t="s">
        <v>838</v>
      </c>
      <c r="AD5" s="269" t="s">
        <v>231</v>
      </c>
      <c r="AE5" s="268" t="s">
        <v>859</v>
      </c>
      <c r="AF5" s="269" t="s">
        <v>27</v>
      </c>
      <c r="AG5" s="268" t="s">
        <v>859</v>
      </c>
      <c r="AH5" s="269" t="s">
        <v>27</v>
      </c>
      <c r="AI5" s="268" t="s">
        <v>859</v>
      </c>
      <c r="AJ5" s="269" t="s">
        <v>2392</v>
      </c>
      <c r="AK5" s="268" t="s">
        <v>859</v>
      </c>
      <c r="AL5" s="269" t="s">
        <v>27</v>
      </c>
      <c r="AM5" s="268" t="s">
        <v>859</v>
      </c>
      <c r="AN5" s="270" t="s">
        <v>27</v>
      </c>
      <c r="AO5" s="268" t="s">
        <v>859</v>
      </c>
      <c r="AP5" s="269" t="s">
        <v>27</v>
      </c>
      <c r="AQ5" s="268" t="s">
        <v>836</v>
      </c>
      <c r="AR5" s="270" t="s">
        <v>452</v>
      </c>
      <c r="AS5" s="268" t="s">
        <v>859</v>
      </c>
      <c r="AT5" s="269" t="s">
        <v>27</v>
      </c>
      <c r="AU5" s="268" t="s">
        <v>859</v>
      </c>
      <c r="AV5" s="270" t="s">
        <v>27</v>
      </c>
      <c r="AW5" s="268" t="s">
        <v>859</v>
      </c>
      <c r="AX5" s="269" t="s">
        <v>27</v>
      </c>
      <c r="AY5" s="268" t="s">
        <v>859</v>
      </c>
      <c r="AZ5" s="270" t="s">
        <v>27</v>
      </c>
      <c r="BA5" s="268" t="s">
        <v>859</v>
      </c>
      <c r="BB5" s="269" t="s">
        <v>27</v>
      </c>
      <c r="BC5" s="268" t="s">
        <v>859</v>
      </c>
      <c r="BD5" s="269" t="s">
        <v>27</v>
      </c>
      <c r="BE5" s="268" t="s">
        <v>859</v>
      </c>
      <c r="BF5" s="270" t="s">
        <v>27</v>
      </c>
      <c r="BG5" s="268" t="s">
        <v>859</v>
      </c>
      <c r="BH5" s="270" t="s">
        <v>27</v>
      </c>
      <c r="BI5" s="268" t="s">
        <v>859</v>
      </c>
      <c r="BJ5" s="269" t="s">
        <v>27</v>
      </c>
      <c r="BK5" s="268" t="s">
        <v>859</v>
      </c>
      <c r="BL5" s="269" t="s">
        <v>27</v>
      </c>
      <c r="BM5" s="268" t="s">
        <v>838</v>
      </c>
      <c r="BN5" s="269" t="s">
        <v>963</v>
      </c>
      <c r="BO5" s="268" t="s">
        <v>859</v>
      </c>
      <c r="BP5" s="269" t="s">
        <v>27</v>
      </c>
      <c r="BQ5" s="268" t="s">
        <v>836</v>
      </c>
      <c r="BR5" s="269" t="s">
        <v>2393</v>
      </c>
      <c r="BS5" s="268" t="s">
        <v>859</v>
      </c>
      <c r="BT5" s="270" t="s">
        <v>27</v>
      </c>
      <c r="BU5" s="268" t="s">
        <v>859</v>
      </c>
      <c r="BV5" s="269" t="s">
        <v>27</v>
      </c>
      <c r="BW5" s="268" t="s">
        <v>859</v>
      </c>
      <c r="BX5" s="270" t="s">
        <v>27</v>
      </c>
      <c r="BY5" s="268" t="s">
        <v>859</v>
      </c>
      <c r="BZ5" s="269" t="s">
        <v>27</v>
      </c>
      <c r="CA5" s="268" t="s">
        <v>836</v>
      </c>
      <c r="CB5" s="269" t="s">
        <v>477</v>
      </c>
      <c r="CC5" s="268" t="s">
        <v>859</v>
      </c>
      <c r="CD5" s="269" t="s">
        <v>27</v>
      </c>
      <c r="CE5" s="268" t="s">
        <v>859</v>
      </c>
      <c r="CF5" s="270" t="s">
        <v>27</v>
      </c>
      <c r="CG5" s="268" t="s">
        <v>837</v>
      </c>
      <c r="CH5" s="269" t="s">
        <v>972</v>
      </c>
      <c r="CI5" s="268" t="s">
        <v>859</v>
      </c>
      <c r="CJ5" s="269" t="s">
        <v>27</v>
      </c>
      <c r="CK5" s="268" t="s">
        <v>859</v>
      </c>
      <c r="CL5" s="270" t="s">
        <v>27</v>
      </c>
      <c r="CM5" s="268" t="s">
        <v>859</v>
      </c>
      <c r="CN5" s="269" t="s">
        <v>27</v>
      </c>
      <c r="CO5" s="268" t="s">
        <v>859</v>
      </c>
      <c r="CP5" s="269" t="s">
        <v>27</v>
      </c>
      <c r="CQ5" s="268" t="s">
        <v>859</v>
      </c>
      <c r="CR5" s="269" t="s">
        <v>27</v>
      </c>
      <c r="CS5" s="346" t="s">
        <v>859</v>
      </c>
      <c r="CT5" s="348" t="s">
        <v>27</v>
      </c>
      <c r="CU5" s="346" t="s">
        <v>838</v>
      </c>
      <c r="CV5" s="348" t="s">
        <v>2394</v>
      </c>
      <c r="CW5" s="271" t="s">
        <v>985</v>
      </c>
      <c r="CX5" s="313"/>
      <c r="CY5" s="313"/>
      <c r="CZ5" s="313"/>
      <c r="DA5" s="313"/>
      <c r="DB5" s="313"/>
      <c r="DD5" s="27"/>
      <c r="DE5" s="27"/>
    </row>
    <row r="6" spans="1:109" s="5" customFormat="1" ht="51.75" customHeight="1" thickBot="1" x14ac:dyDescent="0.3">
      <c r="A6" s="50">
        <f t="shared" ref="A6:A69" si="0">+A5+1</f>
        <v>3</v>
      </c>
      <c r="B6" s="337"/>
      <c r="C6" s="323" t="s">
        <v>3034</v>
      </c>
      <c r="D6" s="272" t="s">
        <v>1410</v>
      </c>
      <c r="E6" s="273">
        <v>309</v>
      </c>
      <c r="F6" s="273" t="s">
        <v>1863</v>
      </c>
      <c r="G6" s="268" t="s">
        <v>859</v>
      </c>
      <c r="H6" s="269" t="s">
        <v>27</v>
      </c>
      <c r="I6" s="268" t="s">
        <v>859</v>
      </c>
      <c r="J6" s="269" t="s">
        <v>27</v>
      </c>
      <c r="K6" s="268" t="s">
        <v>859</v>
      </c>
      <c r="L6" s="269" t="s">
        <v>27</v>
      </c>
      <c r="M6" s="268" t="s">
        <v>859</v>
      </c>
      <c r="N6" s="269" t="s">
        <v>27</v>
      </c>
      <c r="O6" s="268" t="s">
        <v>859</v>
      </c>
      <c r="P6" s="269" t="s">
        <v>27</v>
      </c>
      <c r="Q6" s="268" t="s">
        <v>859</v>
      </c>
      <c r="R6" s="270" t="s">
        <v>27</v>
      </c>
      <c r="S6" s="268" t="s">
        <v>859</v>
      </c>
      <c r="T6" s="269" t="s">
        <v>27</v>
      </c>
      <c r="U6" s="268" t="s">
        <v>859</v>
      </c>
      <c r="V6" s="269" t="s">
        <v>27</v>
      </c>
      <c r="W6" s="268" t="s">
        <v>859</v>
      </c>
      <c r="X6" s="270" t="s">
        <v>27</v>
      </c>
      <c r="Y6" s="268" t="s">
        <v>859</v>
      </c>
      <c r="Z6" s="269" t="s">
        <v>27</v>
      </c>
      <c r="AA6" s="268" t="s">
        <v>859</v>
      </c>
      <c r="AB6" s="270" t="s">
        <v>27</v>
      </c>
      <c r="AC6" s="268" t="s">
        <v>859</v>
      </c>
      <c r="AD6" s="269" t="s">
        <v>27</v>
      </c>
      <c r="AE6" s="268" t="s">
        <v>859</v>
      </c>
      <c r="AF6" s="269" t="s">
        <v>27</v>
      </c>
      <c r="AG6" s="268" t="s">
        <v>859</v>
      </c>
      <c r="AH6" s="269" t="s">
        <v>27</v>
      </c>
      <c r="AI6" s="268" t="s">
        <v>859</v>
      </c>
      <c r="AJ6" s="269" t="s">
        <v>27</v>
      </c>
      <c r="AK6" s="268" t="s">
        <v>859</v>
      </c>
      <c r="AL6" s="269" t="s">
        <v>27</v>
      </c>
      <c r="AM6" s="268" t="s">
        <v>859</v>
      </c>
      <c r="AN6" s="270" t="s">
        <v>27</v>
      </c>
      <c r="AO6" s="268" t="s">
        <v>859</v>
      </c>
      <c r="AP6" s="269" t="s">
        <v>27</v>
      </c>
      <c r="AQ6" s="268" t="s">
        <v>859</v>
      </c>
      <c r="AR6" s="270" t="s">
        <v>27</v>
      </c>
      <c r="AS6" s="268" t="s">
        <v>859</v>
      </c>
      <c r="AT6" s="269" t="s">
        <v>27</v>
      </c>
      <c r="AU6" s="268" t="s">
        <v>859</v>
      </c>
      <c r="AV6" s="270" t="s">
        <v>27</v>
      </c>
      <c r="AW6" s="268" t="s">
        <v>859</v>
      </c>
      <c r="AX6" s="269" t="s">
        <v>27</v>
      </c>
      <c r="AY6" s="268" t="s">
        <v>859</v>
      </c>
      <c r="AZ6" s="270" t="s">
        <v>27</v>
      </c>
      <c r="BA6" s="268" t="s">
        <v>859</v>
      </c>
      <c r="BB6" s="269" t="s">
        <v>27</v>
      </c>
      <c r="BC6" s="268" t="s">
        <v>859</v>
      </c>
      <c r="BD6" s="269" t="s">
        <v>27</v>
      </c>
      <c r="BE6" s="268" t="s">
        <v>859</v>
      </c>
      <c r="BF6" s="270" t="s">
        <v>27</v>
      </c>
      <c r="BG6" s="268" t="s">
        <v>859</v>
      </c>
      <c r="BH6" s="270" t="s">
        <v>27</v>
      </c>
      <c r="BI6" s="268" t="s">
        <v>859</v>
      </c>
      <c r="BJ6" s="269" t="s">
        <v>27</v>
      </c>
      <c r="BK6" s="268" t="s">
        <v>859</v>
      </c>
      <c r="BL6" s="269" t="s">
        <v>27</v>
      </c>
      <c r="BM6" s="268" t="s">
        <v>859</v>
      </c>
      <c r="BN6" s="269" t="s">
        <v>27</v>
      </c>
      <c r="BO6" s="268" t="s">
        <v>859</v>
      </c>
      <c r="BP6" s="269" t="s">
        <v>27</v>
      </c>
      <c r="BQ6" s="268" t="s">
        <v>838</v>
      </c>
      <c r="BR6" s="269" t="s">
        <v>2231</v>
      </c>
      <c r="BS6" s="268" t="s">
        <v>859</v>
      </c>
      <c r="BT6" s="270" t="s">
        <v>27</v>
      </c>
      <c r="BU6" s="268" t="s">
        <v>838</v>
      </c>
      <c r="BV6" s="269" t="s">
        <v>2232</v>
      </c>
      <c r="BW6" s="268" t="s">
        <v>859</v>
      </c>
      <c r="BX6" s="270" t="s">
        <v>27</v>
      </c>
      <c r="BY6" s="268" t="s">
        <v>838</v>
      </c>
      <c r="BZ6" s="269" t="s">
        <v>2690</v>
      </c>
      <c r="CA6" s="268" t="s">
        <v>859</v>
      </c>
      <c r="CB6" s="269" t="s">
        <v>27</v>
      </c>
      <c r="CC6" s="268" t="s">
        <v>859</v>
      </c>
      <c r="CD6" s="269" t="s">
        <v>27</v>
      </c>
      <c r="CE6" s="268" t="s">
        <v>859</v>
      </c>
      <c r="CF6" s="270" t="s">
        <v>27</v>
      </c>
      <c r="CG6" s="268" t="s">
        <v>859</v>
      </c>
      <c r="CH6" s="269" t="s">
        <v>27</v>
      </c>
      <c r="CI6" s="268" t="s">
        <v>859</v>
      </c>
      <c r="CJ6" s="269" t="s">
        <v>27</v>
      </c>
      <c r="CK6" s="268" t="s">
        <v>859</v>
      </c>
      <c r="CL6" s="270" t="s">
        <v>27</v>
      </c>
      <c r="CM6" s="268" t="s">
        <v>859</v>
      </c>
      <c r="CN6" s="269" t="s">
        <v>27</v>
      </c>
      <c r="CO6" s="268" t="s">
        <v>859</v>
      </c>
      <c r="CP6" s="269" t="s">
        <v>27</v>
      </c>
      <c r="CQ6" s="268" t="s">
        <v>859</v>
      </c>
      <c r="CR6" s="269" t="s">
        <v>27</v>
      </c>
      <c r="CS6" s="346" t="s">
        <v>859</v>
      </c>
      <c r="CT6" s="348" t="s">
        <v>27</v>
      </c>
      <c r="CU6" s="346" t="s">
        <v>859</v>
      </c>
      <c r="CV6" s="348" t="s">
        <v>27</v>
      </c>
      <c r="CW6" s="271" t="s">
        <v>2657</v>
      </c>
      <c r="CX6" s="313"/>
      <c r="CY6" s="313"/>
      <c r="CZ6" s="313"/>
      <c r="DA6" s="313"/>
      <c r="DB6" s="313"/>
      <c r="DD6" s="27"/>
      <c r="DE6" s="27"/>
    </row>
    <row r="7" spans="1:109" s="5" customFormat="1" ht="51.75" customHeight="1" thickBot="1" x14ac:dyDescent="0.3">
      <c r="A7" s="50">
        <f t="shared" si="0"/>
        <v>4</v>
      </c>
      <c r="B7" s="337"/>
      <c r="C7" s="323" t="s">
        <v>3035</v>
      </c>
      <c r="D7" s="272" t="s">
        <v>1625</v>
      </c>
      <c r="E7" s="273">
        <v>371</v>
      </c>
      <c r="F7" s="273" t="s">
        <v>1863</v>
      </c>
      <c r="G7" s="268" t="s">
        <v>859</v>
      </c>
      <c r="H7" s="269" t="s">
        <v>27</v>
      </c>
      <c r="I7" s="268" t="s">
        <v>859</v>
      </c>
      <c r="J7" s="269" t="s">
        <v>27</v>
      </c>
      <c r="K7" s="268" t="s">
        <v>859</v>
      </c>
      <c r="L7" s="269" t="s">
        <v>27</v>
      </c>
      <c r="M7" s="268" t="s">
        <v>859</v>
      </c>
      <c r="N7" s="269" t="s">
        <v>27</v>
      </c>
      <c r="O7" s="268" t="s">
        <v>859</v>
      </c>
      <c r="P7" s="269" t="s">
        <v>27</v>
      </c>
      <c r="Q7" s="268" t="s">
        <v>859</v>
      </c>
      <c r="R7" s="270" t="s">
        <v>27</v>
      </c>
      <c r="S7" s="268" t="s">
        <v>859</v>
      </c>
      <c r="T7" s="269" t="s">
        <v>27</v>
      </c>
      <c r="U7" s="268" t="s">
        <v>859</v>
      </c>
      <c r="V7" s="269" t="s">
        <v>27</v>
      </c>
      <c r="W7" s="268" t="s">
        <v>859</v>
      </c>
      <c r="X7" s="270" t="s">
        <v>27</v>
      </c>
      <c r="Y7" s="268" t="s">
        <v>859</v>
      </c>
      <c r="Z7" s="269" t="s">
        <v>27</v>
      </c>
      <c r="AA7" s="268" t="s">
        <v>859</v>
      </c>
      <c r="AB7" s="270" t="s">
        <v>27</v>
      </c>
      <c r="AC7" s="268" t="s">
        <v>859</v>
      </c>
      <c r="AD7" s="269" t="s">
        <v>27</v>
      </c>
      <c r="AE7" s="268" t="s">
        <v>859</v>
      </c>
      <c r="AF7" s="269" t="s">
        <v>27</v>
      </c>
      <c r="AG7" s="268" t="s">
        <v>859</v>
      </c>
      <c r="AH7" s="269" t="s">
        <v>27</v>
      </c>
      <c r="AI7" s="268" t="s">
        <v>859</v>
      </c>
      <c r="AJ7" s="269" t="s">
        <v>27</v>
      </c>
      <c r="AK7" s="268" t="s">
        <v>859</v>
      </c>
      <c r="AL7" s="269" t="s">
        <v>27</v>
      </c>
      <c r="AM7" s="268" t="s">
        <v>859</v>
      </c>
      <c r="AN7" s="270" t="s">
        <v>27</v>
      </c>
      <c r="AO7" s="268" t="s">
        <v>859</v>
      </c>
      <c r="AP7" s="269" t="s">
        <v>27</v>
      </c>
      <c r="AQ7" s="268" t="s">
        <v>859</v>
      </c>
      <c r="AR7" s="270" t="s">
        <v>27</v>
      </c>
      <c r="AS7" s="268" t="s">
        <v>859</v>
      </c>
      <c r="AT7" s="269" t="s">
        <v>27</v>
      </c>
      <c r="AU7" s="268" t="s">
        <v>859</v>
      </c>
      <c r="AV7" s="270" t="s">
        <v>27</v>
      </c>
      <c r="AW7" s="268" t="s">
        <v>859</v>
      </c>
      <c r="AX7" s="269" t="s">
        <v>27</v>
      </c>
      <c r="AY7" s="268" t="s">
        <v>859</v>
      </c>
      <c r="AZ7" s="270" t="s">
        <v>27</v>
      </c>
      <c r="BA7" s="268" t="s">
        <v>859</v>
      </c>
      <c r="BB7" s="269" t="s">
        <v>27</v>
      </c>
      <c r="BC7" s="268" t="s">
        <v>859</v>
      </c>
      <c r="BD7" s="269" t="s">
        <v>27</v>
      </c>
      <c r="BE7" s="268" t="s">
        <v>859</v>
      </c>
      <c r="BF7" s="270" t="s">
        <v>27</v>
      </c>
      <c r="BG7" s="268" t="s">
        <v>859</v>
      </c>
      <c r="BH7" s="270" t="s">
        <v>27</v>
      </c>
      <c r="BI7" s="268" t="s">
        <v>859</v>
      </c>
      <c r="BJ7" s="269" t="s">
        <v>27</v>
      </c>
      <c r="BK7" s="268" t="s">
        <v>859</v>
      </c>
      <c r="BL7" s="269" t="s">
        <v>27</v>
      </c>
      <c r="BM7" s="268" t="s">
        <v>859</v>
      </c>
      <c r="BN7" s="269" t="s">
        <v>27</v>
      </c>
      <c r="BO7" s="268" t="s">
        <v>859</v>
      </c>
      <c r="BP7" s="269" t="s">
        <v>27</v>
      </c>
      <c r="BQ7" s="268" t="s">
        <v>837</v>
      </c>
      <c r="BR7" s="269" t="s">
        <v>2691</v>
      </c>
      <c r="BS7" s="268" t="s">
        <v>836</v>
      </c>
      <c r="BT7" s="270" t="s">
        <v>2233</v>
      </c>
      <c r="BU7" s="268" t="s">
        <v>836</v>
      </c>
      <c r="BV7" s="269" t="s">
        <v>1544</v>
      </c>
      <c r="BW7" s="268" t="s">
        <v>837</v>
      </c>
      <c r="BX7" s="270" t="s">
        <v>1545</v>
      </c>
      <c r="BY7" s="268" t="s">
        <v>837</v>
      </c>
      <c r="BZ7" s="269" t="s">
        <v>2692</v>
      </c>
      <c r="CA7" s="268" t="s">
        <v>859</v>
      </c>
      <c r="CB7" s="269" t="s">
        <v>27</v>
      </c>
      <c r="CC7" s="268" t="s">
        <v>859</v>
      </c>
      <c r="CD7" s="269" t="s">
        <v>27</v>
      </c>
      <c r="CE7" s="268" t="s">
        <v>859</v>
      </c>
      <c r="CF7" s="270" t="s">
        <v>27</v>
      </c>
      <c r="CG7" s="268" t="s">
        <v>859</v>
      </c>
      <c r="CH7" s="269" t="s">
        <v>27</v>
      </c>
      <c r="CI7" s="268" t="s">
        <v>859</v>
      </c>
      <c r="CJ7" s="269" t="s">
        <v>27</v>
      </c>
      <c r="CK7" s="268" t="s">
        <v>859</v>
      </c>
      <c r="CL7" s="270" t="s">
        <v>27</v>
      </c>
      <c r="CM7" s="268" t="s">
        <v>859</v>
      </c>
      <c r="CN7" s="269" t="s">
        <v>27</v>
      </c>
      <c r="CO7" s="268" t="s">
        <v>859</v>
      </c>
      <c r="CP7" s="269" t="s">
        <v>27</v>
      </c>
      <c r="CQ7" s="268" t="s">
        <v>859</v>
      </c>
      <c r="CR7" s="269" t="s">
        <v>27</v>
      </c>
      <c r="CS7" s="346" t="s">
        <v>831</v>
      </c>
      <c r="CT7" s="348" t="s">
        <v>1588</v>
      </c>
      <c r="CU7" s="346" t="s">
        <v>859</v>
      </c>
      <c r="CV7" s="348" t="s">
        <v>27</v>
      </c>
      <c r="CW7" s="271" t="s">
        <v>2562</v>
      </c>
      <c r="CX7" s="313"/>
      <c r="CY7" s="313"/>
      <c r="CZ7" s="313"/>
      <c r="DA7" s="313"/>
      <c r="DB7" s="313"/>
      <c r="DD7" s="27"/>
      <c r="DE7" s="27"/>
    </row>
    <row r="8" spans="1:109" s="5" customFormat="1" ht="51.75" customHeight="1" thickBot="1" x14ac:dyDescent="0.3">
      <c r="A8" s="50">
        <f t="shared" si="0"/>
        <v>5</v>
      </c>
      <c r="B8" s="337"/>
      <c r="C8" s="323" t="s">
        <v>3036</v>
      </c>
      <c r="D8" s="272" t="s">
        <v>1409</v>
      </c>
      <c r="E8" s="273">
        <v>311</v>
      </c>
      <c r="F8" s="273" t="s">
        <v>1861</v>
      </c>
      <c r="G8" s="268" t="s">
        <v>840</v>
      </c>
      <c r="H8" s="269" t="s">
        <v>87</v>
      </c>
      <c r="I8" s="268" t="s">
        <v>840</v>
      </c>
      <c r="J8" s="269" t="s">
        <v>340</v>
      </c>
      <c r="K8" s="268" t="s">
        <v>840</v>
      </c>
      <c r="L8" s="269" t="s">
        <v>292</v>
      </c>
      <c r="M8" s="268" t="s">
        <v>839</v>
      </c>
      <c r="N8" s="269" t="s">
        <v>2452</v>
      </c>
      <c r="O8" s="268" t="s">
        <v>859</v>
      </c>
      <c r="P8" s="269" t="s">
        <v>27</v>
      </c>
      <c r="Q8" s="268" t="s">
        <v>859</v>
      </c>
      <c r="R8" s="270" t="s">
        <v>27</v>
      </c>
      <c r="S8" s="268" t="s">
        <v>836</v>
      </c>
      <c r="T8" s="269" t="s">
        <v>890</v>
      </c>
      <c r="U8" s="268" t="s">
        <v>840</v>
      </c>
      <c r="V8" s="269" t="s">
        <v>879</v>
      </c>
      <c r="W8" s="268" t="s">
        <v>838</v>
      </c>
      <c r="X8" s="270" t="s">
        <v>735</v>
      </c>
      <c r="Y8" s="268" t="s">
        <v>840</v>
      </c>
      <c r="Z8" s="269" t="s">
        <v>2871</v>
      </c>
      <c r="AA8" s="268" t="s">
        <v>837</v>
      </c>
      <c r="AB8" s="270" t="s">
        <v>2872</v>
      </c>
      <c r="AC8" s="268" t="s">
        <v>838</v>
      </c>
      <c r="AD8" s="269" t="s">
        <v>2180</v>
      </c>
      <c r="AE8" s="268" t="s">
        <v>836</v>
      </c>
      <c r="AF8" s="269" t="s">
        <v>1440</v>
      </c>
      <c r="AG8" s="268" t="s">
        <v>838</v>
      </c>
      <c r="AH8" s="269" t="s">
        <v>1440</v>
      </c>
      <c r="AI8" s="268" t="s">
        <v>839</v>
      </c>
      <c r="AJ8" s="269" t="s">
        <v>2181</v>
      </c>
      <c r="AK8" s="268" t="s">
        <v>836</v>
      </c>
      <c r="AL8" s="269" t="s">
        <v>2873</v>
      </c>
      <c r="AM8" s="268" t="s">
        <v>859</v>
      </c>
      <c r="AN8" s="270" t="s">
        <v>27</v>
      </c>
      <c r="AO8" s="268" t="s">
        <v>859</v>
      </c>
      <c r="AP8" s="269" t="s">
        <v>2182</v>
      </c>
      <c r="AQ8" s="268" t="s">
        <v>839</v>
      </c>
      <c r="AR8" s="270" t="s">
        <v>1018</v>
      </c>
      <c r="AS8" s="268" t="s">
        <v>839</v>
      </c>
      <c r="AT8" s="269" t="s">
        <v>891</v>
      </c>
      <c r="AU8" s="268" t="s">
        <v>838</v>
      </c>
      <c r="AV8" s="270" t="s">
        <v>891</v>
      </c>
      <c r="AW8" s="268" t="s">
        <v>839</v>
      </c>
      <c r="AX8" s="269" t="s">
        <v>607</v>
      </c>
      <c r="AY8" s="268" t="s">
        <v>838</v>
      </c>
      <c r="AZ8" s="270" t="s">
        <v>294</v>
      </c>
      <c r="BA8" s="268" t="s">
        <v>839</v>
      </c>
      <c r="BB8" s="269" t="s">
        <v>1222</v>
      </c>
      <c r="BC8" s="268" t="s">
        <v>838</v>
      </c>
      <c r="BD8" s="269" t="s">
        <v>979</v>
      </c>
      <c r="BE8" s="268" t="s">
        <v>838</v>
      </c>
      <c r="BF8" s="270" t="s">
        <v>2183</v>
      </c>
      <c r="BG8" s="268" t="s">
        <v>838</v>
      </c>
      <c r="BH8" s="270" t="s">
        <v>224</v>
      </c>
      <c r="BI8" s="268" t="s">
        <v>838</v>
      </c>
      <c r="BJ8" s="269" t="s">
        <v>1628</v>
      </c>
      <c r="BK8" s="268" t="s">
        <v>838</v>
      </c>
      <c r="BL8" s="269" t="s">
        <v>1673</v>
      </c>
      <c r="BM8" s="268" t="s">
        <v>839</v>
      </c>
      <c r="BN8" s="269" t="s">
        <v>705</v>
      </c>
      <c r="BO8" s="268" t="s">
        <v>859</v>
      </c>
      <c r="BP8" s="269" t="s">
        <v>242</v>
      </c>
      <c r="BQ8" s="268" t="s">
        <v>836</v>
      </c>
      <c r="BR8" s="269" t="s">
        <v>208</v>
      </c>
      <c r="BS8" s="268" t="s">
        <v>836</v>
      </c>
      <c r="BT8" s="270" t="s">
        <v>1441</v>
      </c>
      <c r="BU8" s="268" t="s">
        <v>859</v>
      </c>
      <c r="BV8" s="269" t="s">
        <v>27</v>
      </c>
      <c r="BW8" s="268" t="s">
        <v>859</v>
      </c>
      <c r="BX8" s="270" t="s">
        <v>27</v>
      </c>
      <c r="BY8" s="268" t="s">
        <v>859</v>
      </c>
      <c r="BZ8" s="269" t="s">
        <v>2869</v>
      </c>
      <c r="CA8" s="268" t="s">
        <v>840</v>
      </c>
      <c r="CB8" s="269" t="s">
        <v>478</v>
      </c>
      <c r="CC8" s="268" t="s">
        <v>839</v>
      </c>
      <c r="CD8" s="269" t="s">
        <v>2453</v>
      </c>
      <c r="CE8" s="268" t="s">
        <v>839</v>
      </c>
      <c r="CF8" s="270" t="s">
        <v>1497</v>
      </c>
      <c r="CG8" s="268" t="s">
        <v>859</v>
      </c>
      <c r="CH8" s="269" t="s">
        <v>27</v>
      </c>
      <c r="CI8" s="268" t="s">
        <v>839</v>
      </c>
      <c r="CJ8" s="269" t="s">
        <v>2874</v>
      </c>
      <c r="CK8" s="268" t="s">
        <v>836</v>
      </c>
      <c r="CL8" s="270" t="s">
        <v>2875</v>
      </c>
      <c r="CM8" s="268" t="s">
        <v>838</v>
      </c>
      <c r="CN8" s="269" t="s">
        <v>329</v>
      </c>
      <c r="CO8" s="268" t="s">
        <v>836</v>
      </c>
      <c r="CP8" s="269" t="s">
        <v>2454</v>
      </c>
      <c r="CQ8" s="268" t="s">
        <v>859</v>
      </c>
      <c r="CR8" s="269" t="s">
        <v>27</v>
      </c>
      <c r="CS8" s="346" t="s">
        <v>859</v>
      </c>
      <c r="CT8" s="348" t="s">
        <v>27</v>
      </c>
      <c r="CU8" s="346" t="s">
        <v>838</v>
      </c>
      <c r="CV8" s="348" t="s">
        <v>2965</v>
      </c>
      <c r="CW8" s="271" t="s">
        <v>2455</v>
      </c>
      <c r="CX8" s="313"/>
      <c r="CY8" s="313"/>
      <c r="CZ8" s="313"/>
      <c r="DA8" s="313"/>
      <c r="DB8" s="313"/>
      <c r="DD8" s="27"/>
      <c r="DE8" s="27"/>
    </row>
    <row r="9" spans="1:109" s="5" customFormat="1" ht="51.75" customHeight="1" thickBot="1" x14ac:dyDescent="0.3">
      <c r="A9" s="50">
        <f t="shared" si="0"/>
        <v>6</v>
      </c>
      <c r="B9" s="337"/>
      <c r="C9" s="323" t="s">
        <v>3037</v>
      </c>
      <c r="D9" s="272" t="s">
        <v>1414</v>
      </c>
      <c r="E9" s="273">
        <v>333</v>
      </c>
      <c r="F9" s="273" t="s">
        <v>1861</v>
      </c>
      <c r="G9" s="268" t="s">
        <v>838</v>
      </c>
      <c r="H9" s="269" t="s">
        <v>2585</v>
      </c>
      <c r="I9" s="268" t="s">
        <v>838</v>
      </c>
      <c r="J9" s="269" t="s">
        <v>2586</v>
      </c>
      <c r="K9" s="268" t="s">
        <v>859</v>
      </c>
      <c r="L9" s="269" t="s">
        <v>27</v>
      </c>
      <c r="M9" s="268" t="s">
        <v>859</v>
      </c>
      <c r="N9" s="269" t="s">
        <v>27</v>
      </c>
      <c r="O9" s="268" t="s">
        <v>859</v>
      </c>
      <c r="P9" s="269" t="s">
        <v>27</v>
      </c>
      <c r="Q9" s="268" t="s">
        <v>859</v>
      </c>
      <c r="R9" s="270" t="s">
        <v>27</v>
      </c>
      <c r="S9" s="268" t="s">
        <v>859</v>
      </c>
      <c r="T9" s="269" t="s">
        <v>27</v>
      </c>
      <c r="U9" s="268" t="s">
        <v>838</v>
      </c>
      <c r="V9" s="269" t="s">
        <v>2587</v>
      </c>
      <c r="W9" s="268" t="s">
        <v>838</v>
      </c>
      <c r="X9" s="270" t="s">
        <v>2588</v>
      </c>
      <c r="Y9" s="268" t="s">
        <v>859</v>
      </c>
      <c r="Z9" s="269" t="s">
        <v>27</v>
      </c>
      <c r="AA9" s="268" t="s">
        <v>838</v>
      </c>
      <c r="AB9" s="270" t="s">
        <v>2786</v>
      </c>
      <c r="AC9" s="268" t="s">
        <v>838</v>
      </c>
      <c r="AD9" s="269" t="s">
        <v>2589</v>
      </c>
      <c r="AE9" s="268" t="s">
        <v>859</v>
      </c>
      <c r="AF9" s="269" t="s">
        <v>27</v>
      </c>
      <c r="AG9" s="268" t="s">
        <v>859</v>
      </c>
      <c r="AH9" s="269" t="s">
        <v>27</v>
      </c>
      <c r="AI9" s="268" t="s">
        <v>859</v>
      </c>
      <c r="AJ9" s="269" t="s">
        <v>27</v>
      </c>
      <c r="AK9" s="268" t="s">
        <v>859</v>
      </c>
      <c r="AL9" s="269" t="s">
        <v>27</v>
      </c>
      <c r="AM9" s="268" t="s">
        <v>859</v>
      </c>
      <c r="AN9" s="270" t="s">
        <v>27</v>
      </c>
      <c r="AO9" s="268" t="s">
        <v>859</v>
      </c>
      <c r="AP9" s="269" t="s">
        <v>27</v>
      </c>
      <c r="AQ9" s="268" t="s">
        <v>838</v>
      </c>
      <c r="AR9" s="270" t="s">
        <v>2589</v>
      </c>
      <c r="AS9" s="268" t="s">
        <v>838</v>
      </c>
      <c r="AT9" s="269" t="s">
        <v>2674</v>
      </c>
      <c r="AU9" s="268" t="s">
        <v>859</v>
      </c>
      <c r="AV9" s="270" t="s">
        <v>27</v>
      </c>
      <c r="AW9" s="268" t="s">
        <v>838</v>
      </c>
      <c r="AX9" s="269" t="s">
        <v>2674</v>
      </c>
      <c r="AY9" s="268" t="s">
        <v>859</v>
      </c>
      <c r="AZ9" s="270" t="s">
        <v>27</v>
      </c>
      <c r="BA9" s="268" t="s">
        <v>859</v>
      </c>
      <c r="BB9" s="269" t="s">
        <v>27</v>
      </c>
      <c r="BC9" s="268" t="s">
        <v>859</v>
      </c>
      <c r="BD9" s="269" t="s">
        <v>27</v>
      </c>
      <c r="BE9" s="268" t="s">
        <v>859</v>
      </c>
      <c r="BF9" s="270" t="s">
        <v>27</v>
      </c>
      <c r="BG9" s="268" t="s">
        <v>859</v>
      </c>
      <c r="BH9" s="270" t="s">
        <v>27</v>
      </c>
      <c r="BI9" s="268" t="s">
        <v>859</v>
      </c>
      <c r="BJ9" s="269" t="s">
        <v>27</v>
      </c>
      <c r="BK9" s="268" t="s">
        <v>859</v>
      </c>
      <c r="BL9" s="269" t="s">
        <v>27</v>
      </c>
      <c r="BM9" s="268" t="s">
        <v>859</v>
      </c>
      <c r="BN9" s="269" t="s">
        <v>27</v>
      </c>
      <c r="BO9" s="268" t="s">
        <v>859</v>
      </c>
      <c r="BP9" s="269" t="s">
        <v>27</v>
      </c>
      <c r="BQ9" s="268" t="s">
        <v>859</v>
      </c>
      <c r="BR9" s="269" t="s">
        <v>27</v>
      </c>
      <c r="BS9" s="268" t="s">
        <v>859</v>
      </c>
      <c r="BT9" s="270" t="s">
        <v>27</v>
      </c>
      <c r="BU9" s="268" t="s">
        <v>859</v>
      </c>
      <c r="BV9" s="269" t="s">
        <v>27</v>
      </c>
      <c r="BW9" s="268" t="s">
        <v>859</v>
      </c>
      <c r="BX9" s="270" t="s">
        <v>27</v>
      </c>
      <c r="BY9" s="268" t="s">
        <v>859</v>
      </c>
      <c r="BZ9" s="269" t="s">
        <v>27</v>
      </c>
      <c r="CA9" s="268" t="s">
        <v>838</v>
      </c>
      <c r="CB9" s="269" t="s">
        <v>2967</v>
      </c>
      <c r="CC9" s="268" t="s">
        <v>859</v>
      </c>
      <c r="CD9" s="269" t="s">
        <v>27</v>
      </c>
      <c r="CE9" s="268" t="s">
        <v>859</v>
      </c>
      <c r="CF9" s="270" t="s">
        <v>27</v>
      </c>
      <c r="CG9" s="268" t="s">
        <v>859</v>
      </c>
      <c r="CH9" s="269" t="s">
        <v>27</v>
      </c>
      <c r="CI9" s="268" t="s">
        <v>859</v>
      </c>
      <c r="CJ9" s="269" t="s">
        <v>27</v>
      </c>
      <c r="CK9" s="268" t="s">
        <v>859</v>
      </c>
      <c r="CL9" s="270" t="s">
        <v>27</v>
      </c>
      <c r="CM9" s="268" t="s">
        <v>859</v>
      </c>
      <c r="CN9" s="269" t="s">
        <v>27</v>
      </c>
      <c r="CO9" s="268" t="s">
        <v>859</v>
      </c>
      <c r="CP9" s="269" t="s">
        <v>27</v>
      </c>
      <c r="CQ9" s="268" t="s">
        <v>859</v>
      </c>
      <c r="CR9" s="269" t="s">
        <v>27</v>
      </c>
      <c r="CS9" s="346" t="s">
        <v>859</v>
      </c>
      <c r="CT9" s="348" t="s">
        <v>27</v>
      </c>
      <c r="CU9" s="346" t="s">
        <v>859</v>
      </c>
      <c r="CV9" s="348" t="s">
        <v>27</v>
      </c>
      <c r="CW9" s="271" t="s">
        <v>2590</v>
      </c>
      <c r="CX9" s="313"/>
      <c r="CY9" s="313"/>
      <c r="CZ9" s="313"/>
      <c r="DA9" s="313"/>
      <c r="DB9" s="313"/>
      <c r="DD9" s="27"/>
      <c r="DE9" s="27"/>
    </row>
    <row r="10" spans="1:109" s="17" customFormat="1" ht="51.75" customHeight="1" thickBot="1" x14ac:dyDescent="0.3">
      <c r="A10" s="50">
        <f t="shared" si="0"/>
        <v>7</v>
      </c>
      <c r="B10" s="338"/>
      <c r="C10" s="323" t="s">
        <v>3038</v>
      </c>
      <c r="D10" s="272" t="s">
        <v>1410</v>
      </c>
      <c r="E10" s="273">
        <v>591</v>
      </c>
      <c r="F10" s="273" t="s">
        <v>1864</v>
      </c>
      <c r="G10" s="268" t="s">
        <v>859</v>
      </c>
      <c r="H10" s="269" t="s">
        <v>27</v>
      </c>
      <c r="I10" s="268" t="s">
        <v>859</v>
      </c>
      <c r="J10" s="269" t="s">
        <v>27</v>
      </c>
      <c r="K10" s="268" t="s">
        <v>859</v>
      </c>
      <c r="L10" s="269" t="s">
        <v>27</v>
      </c>
      <c r="M10" s="268" t="s">
        <v>859</v>
      </c>
      <c r="N10" s="269" t="s">
        <v>27</v>
      </c>
      <c r="O10" s="268" t="s">
        <v>859</v>
      </c>
      <c r="P10" s="269" t="s">
        <v>27</v>
      </c>
      <c r="Q10" s="268" t="s">
        <v>859</v>
      </c>
      <c r="R10" s="270" t="s">
        <v>27</v>
      </c>
      <c r="S10" s="268" t="s">
        <v>859</v>
      </c>
      <c r="T10" s="269" t="s">
        <v>27</v>
      </c>
      <c r="U10" s="268" t="s">
        <v>838</v>
      </c>
      <c r="V10" s="269" t="s">
        <v>851</v>
      </c>
      <c r="W10" s="268" t="s">
        <v>859</v>
      </c>
      <c r="X10" s="270" t="s">
        <v>481</v>
      </c>
      <c r="Y10" s="268" t="s">
        <v>859</v>
      </c>
      <c r="Z10" s="269" t="s">
        <v>27</v>
      </c>
      <c r="AA10" s="268" t="s">
        <v>859</v>
      </c>
      <c r="AB10" s="270" t="s">
        <v>27</v>
      </c>
      <c r="AC10" s="268" t="s">
        <v>859</v>
      </c>
      <c r="AD10" s="269" t="s">
        <v>27</v>
      </c>
      <c r="AE10" s="268" t="s">
        <v>859</v>
      </c>
      <c r="AF10" s="269" t="s">
        <v>1730</v>
      </c>
      <c r="AG10" s="268" t="s">
        <v>859</v>
      </c>
      <c r="AH10" s="269" t="s">
        <v>27</v>
      </c>
      <c r="AI10" s="268" t="s">
        <v>859</v>
      </c>
      <c r="AJ10" s="269" t="s">
        <v>27</v>
      </c>
      <c r="AK10" s="268" t="s">
        <v>859</v>
      </c>
      <c r="AL10" s="269" t="s">
        <v>27</v>
      </c>
      <c r="AM10" s="268" t="s">
        <v>859</v>
      </c>
      <c r="AN10" s="270" t="s">
        <v>27</v>
      </c>
      <c r="AO10" s="268" t="s">
        <v>859</v>
      </c>
      <c r="AP10" s="269" t="s">
        <v>27</v>
      </c>
      <c r="AQ10" s="268" t="s">
        <v>838</v>
      </c>
      <c r="AR10" s="270" t="s">
        <v>1731</v>
      </c>
      <c r="AS10" s="268" t="s">
        <v>836</v>
      </c>
      <c r="AT10" s="269" t="s">
        <v>183</v>
      </c>
      <c r="AU10" s="268" t="s">
        <v>836</v>
      </c>
      <c r="AV10" s="270" t="s">
        <v>183</v>
      </c>
      <c r="AW10" s="268" t="s">
        <v>859</v>
      </c>
      <c r="AX10" s="269" t="s">
        <v>27</v>
      </c>
      <c r="AY10" s="268" t="s">
        <v>859</v>
      </c>
      <c r="AZ10" s="270" t="s">
        <v>27</v>
      </c>
      <c r="BA10" s="268" t="s">
        <v>836</v>
      </c>
      <c r="BB10" s="269" t="s">
        <v>443</v>
      </c>
      <c r="BC10" s="268" t="s">
        <v>836</v>
      </c>
      <c r="BD10" s="269" t="s">
        <v>443</v>
      </c>
      <c r="BE10" s="268" t="s">
        <v>836</v>
      </c>
      <c r="BF10" s="270" t="s">
        <v>443</v>
      </c>
      <c r="BG10" s="268" t="s">
        <v>836</v>
      </c>
      <c r="BH10" s="270" t="s">
        <v>443</v>
      </c>
      <c r="BI10" s="268" t="s">
        <v>836</v>
      </c>
      <c r="BJ10" s="269" t="s">
        <v>443</v>
      </c>
      <c r="BK10" s="268" t="s">
        <v>836</v>
      </c>
      <c r="BL10" s="269" t="s">
        <v>443</v>
      </c>
      <c r="BM10" s="268" t="s">
        <v>859</v>
      </c>
      <c r="BN10" s="269" t="s">
        <v>27</v>
      </c>
      <c r="BO10" s="268" t="s">
        <v>859</v>
      </c>
      <c r="BP10" s="269" t="s">
        <v>27</v>
      </c>
      <c r="BQ10" s="268" t="s">
        <v>839</v>
      </c>
      <c r="BR10" s="269" t="s">
        <v>2234</v>
      </c>
      <c r="BS10" s="268" t="s">
        <v>838</v>
      </c>
      <c r="BT10" s="270" t="s">
        <v>2236</v>
      </c>
      <c r="BU10" s="268" t="s">
        <v>838</v>
      </c>
      <c r="BV10" s="269" t="s">
        <v>2235</v>
      </c>
      <c r="BW10" s="268" t="s">
        <v>837</v>
      </c>
      <c r="BX10" s="270" t="s">
        <v>1732</v>
      </c>
      <c r="BY10" s="268" t="s">
        <v>837</v>
      </c>
      <c r="BZ10" s="269" t="s">
        <v>2693</v>
      </c>
      <c r="CA10" s="268" t="s">
        <v>838</v>
      </c>
      <c r="CB10" s="269" t="s">
        <v>176</v>
      </c>
      <c r="CC10" s="268" t="s">
        <v>859</v>
      </c>
      <c r="CD10" s="269" t="s">
        <v>27</v>
      </c>
      <c r="CE10" s="268" t="s">
        <v>859</v>
      </c>
      <c r="CF10" s="270" t="s">
        <v>27</v>
      </c>
      <c r="CG10" s="268" t="s">
        <v>859</v>
      </c>
      <c r="CH10" s="269" t="s">
        <v>27</v>
      </c>
      <c r="CI10" s="268" t="s">
        <v>859</v>
      </c>
      <c r="CJ10" s="269" t="s">
        <v>27</v>
      </c>
      <c r="CK10" s="268" t="s">
        <v>859</v>
      </c>
      <c r="CL10" s="270" t="s">
        <v>27</v>
      </c>
      <c r="CM10" s="268" t="s">
        <v>859</v>
      </c>
      <c r="CN10" s="269" t="s">
        <v>177</v>
      </c>
      <c r="CO10" s="268" t="s">
        <v>859</v>
      </c>
      <c r="CP10" s="269" t="s">
        <v>27</v>
      </c>
      <c r="CQ10" s="268" t="s">
        <v>838</v>
      </c>
      <c r="CR10" s="269" t="s">
        <v>184</v>
      </c>
      <c r="CS10" s="346" t="s">
        <v>836</v>
      </c>
      <c r="CT10" s="348" t="s">
        <v>2932</v>
      </c>
      <c r="CU10" s="346" t="s">
        <v>838</v>
      </c>
      <c r="CV10" s="348" t="s">
        <v>2933</v>
      </c>
      <c r="CW10" s="271" t="s">
        <v>987</v>
      </c>
      <c r="CX10" s="313"/>
      <c r="CY10" s="313"/>
      <c r="CZ10" s="313"/>
      <c r="DA10" s="313"/>
      <c r="DB10" s="313"/>
    </row>
    <row r="11" spans="1:109" s="5" customFormat="1" ht="51.75" customHeight="1" thickBot="1" x14ac:dyDescent="0.3">
      <c r="A11" s="50">
        <f t="shared" si="0"/>
        <v>8</v>
      </c>
      <c r="B11" s="338"/>
      <c r="C11" s="323" t="s">
        <v>3039</v>
      </c>
      <c r="D11" s="272" t="s">
        <v>1410</v>
      </c>
      <c r="E11" s="273">
        <v>366</v>
      </c>
      <c r="F11" s="273" t="s">
        <v>1863</v>
      </c>
      <c r="G11" s="268" t="s">
        <v>859</v>
      </c>
      <c r="H11" s="269" t="s">
        <v>27</v>
      </c>
      <c r="I11" s="268" t="s">
        <v>859</v>
      </c>
      <c r="J11" s="269" t="s">
        <v>27</v>
      </c>
      <c r="K11" s="268" t="s">
        <v>859</v>
      </c>
      <c r="L11" s="269" t="s">
        <v>27</v>
      </c>
      <c r="M11" s="268" t="s">
        <v>859</v>
      </c>
      <c r="N11" s="269" t="s">
        <v>27</v>
      </c>
      <c r="O11" s="268" t="s">
        <v>859</v>
      </c>
      <c r="P11" s="269" t="s">
        <v>27</v>
      </c>
      <c r="Q11" s="268" t="s">
        <v>859</v>
      </c>
      <c r="R11" s="270" t="s">
        <v>27</v>
      </c>
      <c r="S11" s="268" t="s">
        <v>859</v>
      </c>
      <c r="T11" s="269" t="s">
        <v>27</v>
      </c>
      <c r="U11" s="268" t="s">
        <v>859</v>
      </c>
      <c r="V11" s="269" t="s">
        <v>27</v>
      </c>
      <c r="W11" s="268" t="s">
        <v>859</v>
      </c>
      <c r="X11" s="270" t="s">
        <v>27</v>
      </c>
      <c r="Y11" s="268" t="s">
        <v>859</v>
      </c>
      <c r="Z11" s="269" t="s">
        <v>27</v>
      </c>
      <c r="AA11" s="268" t="s">
        <v>859</v>
      </c>
      <c r="AB11" s="270" t="s">
        <v>27</v>
      </c>
      <c r="AC11" s="268" t="s">
        <v>859</v>
      </c>
      <c r="AD11" s="269" t="s">
        <v>27</v>
      </c>
      <c r="AE11" s="268" t="s">
        <v>859</v>
      </c>
      <c r="AF11" s="269" t="s">
        <v>1542</v>
      </c>
      <c r="AG11" s="268" t="s">
        <v>859</v>
      </c>
      <c r="AH11" s="269" t="s">
        <v>27</v>
      </c>
      <c r="AI11" s="268" t="s">
        <v>859</v>
      </c>
      <c r="AJ11" s="269" t="s">
        <v>27</v>
      </c>
      <c r="AK11" s="268" t="s">
        <v>859</v>
      </c>
      <c r="AL11" s="269" t="s">
        <v>27</v>
      </c>
      <c r="AM11" s="268" t="s">
        <v>859</v>
      </c>
      <c r="AN11" s="270" t="s">
        <v>27</v>
      </c>
      <c r="AO11" s="268" t="s">
        <v>859</v>
      </c>
      <c r="AP11" s="269" t="s">
        <v>27</v>
      </c>
      <c r="AQ11" s="268" t="s">
        <v>859</v>
      </c>
      <c r="AR11" s="270" t="s">
        <v>27</v>
      </c>
      <c r="AS11" s="268" t="s">
        <v>836</v>
      </c>
      <c r="AT11" s="269" t="s">
        <v>734</v>
      </c>
      <c r="AU11" s="268" t="s">
        <v>859</v>
      </c>
      <c r="AV11" s="270" t="s">
        <v>27</v>
      </c>
      <c r="AW11" s="268" t="s">
        <v>859</v>
      </c>
      <c r="AX11" s="269" t="s">
        <v>27</v>
      </c>
      <c r="AY11" s="268" t="s">
        <v>859</v>
      </c>
      <c r="AZ11" s="270" t="s">
        <v>27</v>
      </c>
      <c r="BA11" s="268" t="s">
        <v>836</v>
      </c>
      <c r="BB11" s="269" t="s">
        <v>1223</v>
      </c>
      <c r="BC11" s="268" t="s">
        <v>859</v>
      </c>
      <c r="BD11" s="269" t="s">
        <v>800</v>
      </c>
      <c r="BE11" s="268" t="s">
        <v>859</v>
      </c>
      <c r="BF11" s="270" t="s">
        <v>27</v>
      </c>
      <c r="BG11" s="268" t="s">
        <v>859</v>
      </c>
      <c r="BH11" s="270" t="s">
        <v>1023</v>
      </c>
      <c r="BI11" s="268" t="s">
        <v>859</v>
      </c>
      <c r="BJ11" s="269" t="s">
        <v>31</v>
      </c>
      <c r="BK11" s="268" t="s">
        <v>859</v>
      </c>
      <c r="BL11" s="269" t="s">
        <v>980</v>
      </c>
      <c r="BM11" s="268" t="s">
        <v>859</v>
      </c>
      <c r="BN11" s="269" t="s">
        <v>27</v>
      </c>
      <c r="BO11" s="268" t="s">
        <v>859</v>
      </c>
      <c r="BP11" s="269" t="s">
        <v>27</v>
      </c>
      <c r="BQ11" s="268" t="s">
        <v>859</v>
      </c>
      <c r="BR11" s="269" t="s">
        <v>2237</v>
      </c>
      <c r="BS11" s="268" t="s">
        <v>837</v>
      </c>
      <c r="BT11" s="270" t="s">
        <v>2239</v>
      </c>
      <c r="BU11" s="268" t="s">
        <v>838</v>
      </c>
      <c r="BV11" s="269" t="s">
        <v>2238</v>
      </c>
      <c r="BW11" s="268" t="s">
        <v>840</v>
      </c>
      <c r="BX11" s="270" t="s">
        <v>2240</v>
      </c>
      <c r="BY11" s="268" t="s">
        <v>831</v>
      </c>
      <c r="BZ11" s="269" t="s">
        <v>2694</v>
      </c>
      <c r="CA11" s="268" t="s">
        <v>859</v>
      </c>
      <c r="CB11" s="269" t="s">
        <v>27</v>
      </c>
      <c r="CC11" s="268" t="s">
        <v>859</v>
      </c>
      <c r="CD11" s="269" t="s">
        <v>27</v>
      </c>
      <c r="CE11" s="268" t="s">
        <v>859</v>
      </c>
      <c r="CF11" s="270" t="s">
        <v>27</v>
      </c>
      <c r="CG11" s="268" t="s">
        <v>859</v>
      </c>
      <c r="CH11" s="269" t="s">
        <v>27</v>
      </c>
      <c r="CI11" s="268" t="s">
        <v>859</v>
      </c>
      <c r="CJ11" s="269" t="s">
        <v>27</v>
      </c>
      <c r="CK11" s="268" t="s">
        <v>859</v>
      </c>
      <c r="CL11" s="270" t="s">
        <v>27</v>
      </c>
      <c r="CM11" s="268" t="s">
        <v>859</v>
      </c>
      <c r="CN11" s="269" t="s">
        <v>27</v>
      </c>
      <c r="CO11" s="268" t="s">
        <v>859</v>
      </c>
      <c r="CP11" s="269" t="s">
        <v>27</v>
      </c>
      <c r="CQ11" s="268" t="s">
        <v>859</v>
      </c>
      <c r="CR11" s="269" t="s">
        <v>27</v>
      </c>
      <c r="CS11" s="346" t="s">
        <v>859</v>
      </c>
      <c r="CT11" s="348" t="s">
        <v>27</v>
      </c>
      <c r="CU11" s="346" t="s">
        <v>859</v>
      </c>
      <c r="CV11" s="348" t="s">
        <v>27</v>
      </c>
      <c r="CW11" s="271" t="s">
        <v>2658</v>
      </c>
      <c r="CX11" s="313"/>
      <c r="CY11" s="313"/>
      <c r="CZ11" s="313"/>
      <c r="DA11" s="313"/>
      <c r="DB11" s="313"/>
      <c r="DD11" s="27"/>
      <c r="DE11" s="27"/>
    </row>
    <row r="12" spans="1:109" s="16" customFormat="1" ht="51.75" customHeight="1" thickBot="1" x14ac:dyDescent="0.3">
      <c r="A12" s="50">
        <f t="shared" si="0"/>
        <v>9</v>
      </c>
      <c r="B12" s="338"/>
      <c r="C12" s="323" t="s">
        <v>3040</v>
      </c>
      <c r="D12" s="272" t="s">
        <v>1410</v>
      </c>
      <c r="E12" s="273">
        <v>316</v>
      </c>
      <c r="F12" s="273" t="s">
        <v>1863</v>
      </c>
      <c r="G12" s="268" t="s">
        <v>859</v>
      </c>
      <c r="H12" s="269" t="s">
        <v>27</v>
      </c>
      <c r="I12" s="268" t="s">
        <v>859</v>
      </c>
      <c r="J12" s="269" t="s">
        <v>27</v>
      </c>
      <c r="K12" s="268" t="s">
        <v>859</v>
      </c>
      <c r="L12" s="269" t="s">
        <v>27</v>
      </c>
      <c r="M12" s="268" t="s">
        <v>859</v>
      </c>
      <c r="N12" s="269" t="s">
        <v>27</v>
      </c>
      <c r="O12" s="268" t="s">
        <v>859</v>
      </c>
      <c r="P12" s="269" t="s">
        <v>27</v>
      </c>
      <c r="Q12" s="268" t="s">
        <v>859</v>
      </c>
      <c r="R12" s="270" t="s">
        <v>27</v>
      </c>
      <c r="S12" s="268" t="s">
        <v>859</v>
      </c>
      <c r="T12" s="269" t="s">
        <v>27</v>
      </c>
      <c r="U12" s="268" t="s">
        <v>859</v>
      </c>
      <c r="V12" s="269" t="s">
        <v>27</v>
      </c>
      <c r="W12" s="268" t="s">
        <v>859</v>
      </c>
      <c r="X12" s="270" t="s">
        <v>27</v>
      </c>
      <c r="Y12" s="268" t="s">
        <v>859</v>
      </c>
      <c r="Z12" s="269" t="s">
        <v>27</v>
      </c>
      <c r="AA12" s="268" t="s">
        <v>859</v>
      </c>
      <c r="AB12" s="270" t="s">
        <v>27</v>
      </c>
      <c r="AC12" s="268" t="s">
        <v>859</v>
      </c>
      <c r="AD12" s="269" t="s">
        <v>27</v>
      </c>
      <c r="AE12" s="268" t="s">
        <v>859</v>
      </c>
      <c r="AF12" s="269" t="s">
        <v>27</v>
      </c>
      <c r="AG12" s="268" t="s">
        <v>859</v>
      </c>
      <c r="AH12" s="269" t="s">
        <v>27</v>
      </c>
      <c r="AI12" s="268" t="s">
        <v>859</v>
      </c>
      <c r="AJ12" s="269" t="s">
        <v>27</v>
      </c>
      <c r="AK12" s="268" t="s">
        <v>859</v>
      </c>
      <c r="AL12" s="269" t="s">
        <v>27</v>
      </c>
      <c r="AM12" s="268" t="s">
        <v>859</v>
      </c>
      <c r="AN12" s="270" t="s">
        <v>27</v>
      </c>
      <c r="AO12" s="268" t="s">
        <v>859</v>
      </c>
      <c r="AP12" s="269" t="s">
        <v>27</v>
      </c>
      <c r="AQ12" s="268" t="s">
        <v>859</v>
      </c>
      <c r="AR12" s="270" t="s">
        <v>27</v>
      </c>
      <c r="AS12" s="268" t="s">
        <v>836</v>
      </c>
      <c r="AT12" s="269" t="s">
        <v>397</v>
      </c>
      <c r="AU12" s="268" t="s">
        <v>836</v>
      </c>
      <c r="AV12" s="270" t="s">
        <v>2577</v>
      </c>
      <c r="AW12" s="268" t="s">
        <v>859</v>
      </c>
      <c r="AX12" s="269" t="s">
        <v>27</v>
      </c>
      <c r="AY12" s="268" t="s">
        <v>859</v>
      </c>
      <c r="AZ12" s="270" t="s">
        <v>27</v>
      </c>
      <c r="BA12" s="268" t="s">
        <v>836</v>
      </c>
      <c r="BB12" s="269" t="s">
        <v>669</v>
      </c>
      <c r="BC12" s="268" t="s">
        <v>836</v>
      </c>
      <c r="BD12" s="269" t="s">
        <v>2578</v>
      </c>
      <c r="BE12" s="268" t="s">
        <v>859</v>
      </c>
      <c r="BF12" s="270" t="s">
        <v>27</v>
      </c>
      <c r="BG12" s="268" t="s">
        <v>859</v>
      </c>
      <c r="BH12" s="270" t="s">
        <v>27</v>
      </c>
      <c r="BI12" s="268" t="s">
        <v>859</v>
      </c>
      <c r="BJ12" s="269" t="s">
        <v>27</v>
      </c>
      <c r="BK12" s="268" t="s">
        <v>859</v>
      </c>
      <c r="BL12" s="269" t="s">
        <v>27</v>
      </c>
      <c r="BM12" s="268" t="s">
        <v>859</v>
      </c>
      <c r="BN12" s="269" t="s">
        <v>27</v>
      </c>
      <c r="BO12" s="268" t="s">
        <v>859</v>
      </c>
      <c r="BP12" s="269" t="s">
        <v>27</v>
      </c>
      <c r="BQ12" s="268" t="s">
        <v>859</v>
      </c>
      <c r="BR12" s="269" t="s">
        <v>2241</v>
      </c>
      <c r="BS12" s="268" t="s">
        <v>838</v>
      </c>
      <c r="BT12" s="270" t="s">
        <v>2243</v>
      </c>
      <c r="BU12" s="268" t="s">
        <v>831</v>
      </c>
      <c r="BV12" s="269" t="s">
        <v>2242</v>
      </c>
      <c r="BW12" s="268" t="s">
        <v>839</v>
      </c>
      <c r="BX12" s="270" t="s">
        <v>2244</v>
      </c>
      <c r="BY12" s="268" t="s">
        <v>859</v>
      </c>
      <c r="BZ12" s="269" t="s">
        <v>2695</v>
      </c>
      <c r="CA12" s="268" t="s">
        <v>859</v>
      </c>
      <c r="CB12" s="269" t="s">
        <v>27</v>
      </c>
      <c r="CC12" s="268" t="s">
        <v>859</v>
      </c>
      <c r="CD12" s="269" t="s">
        <v>27</v>
      </c>
      <c r="CE12" s="268" t="s">
        <v>859</v>
      </c>
      <c r="CF12" s="270" t="s">
        <v>27</v>
      </c>
      <c r="CG12" s="268" t="s">
        <v>859</v>
      </c>
      <c r="CH12" s="269" t="s">
        <v>27</v>
      </c>
      <c r="CI12" s="268" t="s">
        <v>859</v>
      </c>
      <c r="CJ12" s="269" t="s">
        <v>27</v>
      </c>
      <c r="CK12" s="268" t="s">
        <v>859</v>
      </c>
      <c r="CL12" s="270" t="s">
        <v>27</v>
      </c>
      <c r="CM12" s="268" t="s">
        <v>859</v>
      </c>
      <c r="CN12" s="269" t="s">
        <v>27</v>
      </c>
      <c r="CO12" s="268" t="s">
        <v>859</v>
      </c>
      <c r="CP12" s="269" t="s">
        <v>27</v>
      </c>
      <c r="CQ12" s="268" t="s">
        <v>859</v>
      </c>
      <c r="CR12" s="269" t="s">
        <v>27</v>
      </c>
      <c r="CS12" s="346" t="s">
        <v>859</v>
      </c>
      <c r="CT12" s="348" t="s">
        <v>27</v>
      </c>
      <c r="CU12" s="346" t="s">
        <v>859</v>
      </c>
      <c r="CV12" s="348" t="s">
        <v>27</v>
      </c>
      <c r="CW12" s="271" t="s">
        <v>1479</v>
      </c>
      <c r="CX12" s="313"/>
      <c r="CY12" s="313"/>
      <c r="CZ12" s="313"/>
      <c r="DA12" s="313"/>
      <c r="DB12" s="313"/>
      <c r="DD12" s="17"/>
      <c r="DE12" s="17"/>
    </row>
    <row r="13" spans="1:109" s="5" customFormat="1" ht="51.75" customHeight="1" thickBot="1" x14ac:dyDescent="0.3">
      <c r="A13" s="50">
        <f t="shared" si="0"/>
        <v>10</v>
      </c>
      <c r="B13" s="337"/>
      <c r="C13" s="323" t="s">
        <v>3041</v>
      </c>
      <c r="D13" s="272" t="s">
        <v>1411</v>
      </c>
      <c r="E13" s="273">
        <v>450</v>
      </c>
      <c r="F13" s="273" t="s">
        <v>1861</v>
      </c>
      <c r="G13" s="268" t="s">
        <v>836</v>
      </c>
      <c r="H13" s="269" t="s">
        <v>440</v>
      </c>
      <c r="I13" s="268" t="s">
        <v>836</v>
      </c>
      <c r="J13" s="269" t="s">
        <v>441</v>
      </c>
      <c r="K13" s="268" t="s">
        <v>836</v>
      </c>
      <c r="L13" s="269" t="s">
        <v>372</v>
      </c>
      <c r="M13" s="268" t="s">
        <v>859</v>
      </c>
      <c r="N13" s="269" t="s">
        <v>27</v>
      </c>
      <c r="O13" s="268" t="s">
        <v>859</v>
      </c>
      <c r="P13" s="269" t="s">
        <v>27</v>
      </c>
      <c r="Q13" s="268" t="s">
        <v>859</v>
      </c>
      <c r="R13" s="270" t="s">
        <v>27</v>
      </c>
      <c r="S13" s="268" t="s">
        <v>836</v>
      </c>
      <c r="T13" s="269" t="s">
        <v>2616</v>
      </c>
      <c r="U13" s="268" t="s">
        <v>859</v>
      </c>
      <c r="V13" s="269" t="s">
        <v>27</v>
      </c>
      <c r="W13" s="268" t="s">
        <v>859</v>
      </c>
      <c r="X13" s="270" t="s">
        <v>27</v>
      </c>
      <c r="Y13" s="268" t="s">
        <v>859</v>
      </c>
      <c r="Z13" s="269" t="s">
        <v>27</v>
      </c>
      <c r="AA13" s="268" t="s">
        <v>859</v>
      </c>
      <c r="AB13" s="270" t="s">
        <v>27</v>
      </c>
      <c r="AC13" s="268" t="s">
        <v>859</v>
      </c>
      <c r="AD13" s="269" t="s">
        <v>27</v>
      </c>
      <c r="AE13" s="268" t="s">
        <v>859</v>
      </c>
      <c r="AF13" s="269" t="s">
        <v>27</v>
      </c>
      <c r="AG13" s="268" t="s">
        <v>859</v>
      </c>
      <c r="AH13" s="269" t="s">
        <v>27</v>
      </c>
      <c r="AI13" s="268" t="s">
        <v>859</v>
      </c>
      <c r="AJ13" s="269" t="s">
        <v>27</v>
      </c>
      <c r="AK13" s="268" t="s">
        <v>859</v>
      </c>
      <c r="AL13" s="269" t="s">
        <v>27</v>
      </c>
      <c r="AM13" s="268" t="s">
        <v>859</v>
      </c>
      <c r="AN13" s="270" t="s">
        <v>27</v>
      </c>
      <c r="AO13" s="268" t="s">
        <v>838</v>
      </c>
      <c r="AP13" s="269" t="s">
        <v>2617</v>
      </c>
      <c r="AQ13" s="268" t="s">
        <v>838</v>
      </c>
      <c r="AR13" s="270" t="s">
        <v>2160</v>
      </c>
      <c r="AS13" s="268" t="s">
        <v>836</v>
      </c>
      <c r="AT13" s="269" t="s">
        <v>102</v>
      </c>
      <c r="AU13" s="268" t="s">
        <v>831</v>
      </c>
      <c r="AV13" s="270" t="s">
        <v>940</v>
      </c>
      <c r="AW13" s="268" t="s">
        <v>836</v>
      </c>
      <c r="AX13" s="269" t="s">
        <v>370</v>
      </c>
      <c r="AY13" s="268" t="s">
        <v>831</v>
      </c>
      <c r="AZ13" s="270" t="s">
        <v>940</v>
      </c>
      <c r="BA13" s="268" t="s">
        <v>859</v>
      </c>
      <c r="BB13" s="269" t="s">
        <v>27</v>
      </c>
      <c r="BC13" s="268" t="s">
        <v>859</v>
      </c>
      <c r="BD13" s="269" t="s">
        <v>27</v>
      </c>
      <c r="BE13" s="268" t="s">
        <v>859</v>
      </c>
      <c r="BF13" s="270" t="s">
        <v>27</v>
      </c>
      <c r="BG13" s="268" t="s">
        <v>859</v>
      </c>
      <c r="BH13" s="270" t="s">
        <v>27</v>
      </c>
      <c r="BI13" s="268" t="s">
        <v>838</v>
      </c>
      <c r="BJ13" s="269" t="s">
        <v>1629</v>
      </c>
      <c r="BK13" s="268" t="s">
        <v>859</v>
      </c>
      <c r="BL13" s="269" t="s">
        <v>27</v>
      </c>
      <c r="BM13" s="268" t="s">
        <v>837</v>
      </c>
      <c r="BN13" s="269" t="s">
        <v>1251</v>
      </c>
      <c r="BO13" s="268" t="s">
        <v>859</v>
      </c>
      <c r="BP13" s="269" t="s">
        <v>27</v>
      </c>
      <c r="BQ13" s="268" t="s">
        <v>836</v>
      </c>
      <c r="BR13" s="269" t="s">
        <v>2245</v>
      </c>
      <c r="BS13" s="268" t="s">
        <v>859</v>
      </c>
      <c r="BT13" s="270" t="s">
        <v>27</v>
      </c>
      <c r="BU13" s="268" t="s">
        <v>859</v>
      </c>
      <c r="BV13" s="269" t="s">
        <v>27</v>
      </c>
      <c r="BW13" s="268" t="s">
        <v>859</v>
      </c>
      <c r="BX13" s="270" t="s">
        <v>27</v>
      </c>
      <c r="BY13" s="268" t="s">
        <v>859</v>
      </c>
      <c r="BZ13" s="269" t="s">
        <v>27</v>
      </c>
      <c r="CA13" s="268" t="s">
        <v>859</v>
      </c>
      <c r="CB13" s="269" t="s">
        <v>27</v>
      </c>
      <c r="CC13" s="268" t="s">
        <v>859</v>
      </c>
      <c r="CD13" s="269" t="s">
        <v>27</v>
      </c>
      <c r="CE13" s="268" t="s">
        <v>859</v>
      </c>
      <c r="CF13" s="270" t="s">
        <v>27</v>
      </c>
      <c r="CG13" s="268" t="s">
        <v>859</v>
      </c>
      <c r="CH13" s="269" t="s">
        <v>27</v>
      </c>
      <c r="CI13" s="268" t="s">
        <v>859</v>
      </c>
      <c r="CJ13" s="269" t="s">
        <v>27</v>
      </c>
      <c r="CK13" s="268" t="s">
        <v>859</v>
      </c>
      <c r="CL13" s="270" t="s">
        <v>27</v>
      </c>
      <c r="CM13" s="268" t="s">
        <v>859</v>
      </c>
      <c r="CN13" s="269" t="s">
        <v>27</v>
      </c>
      <c r="CO13" s="268" t="s">
        <v>859</v>
      </c>
      <c r="CP13" s="269" t="s">
        <v>27</v>
      </c>
      <c r="CQ13" s="268" t="s">
        <v>859</v>
      </c>
      <c r="CR13" s="269" t="s">
        <v>27</v>
      </c>
      <c r="CS13" s="346" t="s">
        <v>838</v>
      </c>
      <c r="CT13" s="348" t="s">
        <v>2934</v>
      </c>
      <c r="CU13" s="346" t="s">
        <v>838</v>
      </c>
      <c r="CV13" s="348" t="s">
        <v>2935</v>
      </c>
      <c r="CW13" s="271"/>
      <c r="CX13" s="313"/>
      <c r="CY13" s="313"/>
      <c r="CZ13" s="313"/>
      <c r="DA13" s="313"/>
      <c r="DB13" s="313"/>
      <c r="DD13" s="27"/>
      <c r="DE13" s="27"/>
    </row>
    <row r="14" spans="1:109" s="5" customFormat="1" ht="51.75" customHeight="1" thickBot="1" x14ac:dyDescent="0.3">
      <c r="A14" s="50">
        <f t="shared" si="0"/>
        <v>11</v>
      </c>
      <c r="B14" s="337"/>
      <c r="C14" s="323" t="s">
        <v>3042</v>
      </c>
      <c r="D14" s="272" t="s">
        <v>1412</v>
      </c>
      <c r="E14" s="273">
        <v>397</v>
      </c>
      <c r="F14" s="273" t="s">
        <v>1861</v>
      </c>
      <c r="G14" s="268" t="s">
        <v>859</v>
      </c>
      <c r="H14" s="269" t="s">
        <v>27</v>
      </c>
      <c r="I14" s="268" t="s">
        <v>859</v>
      </c>
      <c r="J14" s="269" t="s">
        <v>27</v>
      </c>
      <c r="K14" s="268" t="s">
        <v>859</v>
      </c>
      <c r="L14" s="269" t="s">
        <v>27</v>
      </c>
      <c r="M14" s="268" t="s">
        <v>859</v>
      </c>
      <c r="N14" s="269" t="s">
        <v>27</v>
      </c>
      <c r="O14" s="268" t="s">
        <v>859</v>
      </c>
      <c r="P14" s="269" t="s">
        <v>27</v>
      </c>
      <c r="Q14" s="268" t="s">
        <v>859</v>
      </c>
      <c r="R14" s="270" t="s">
        <v>27</v>
      </c>
      <c r="S14" s="268" t="s">
        <v>859</v>
      </c>
      <c r="T14" s="269" t="s">
        <v>27</v>
      </c>
      <c r="U14" s="268" t="s">
        <v>859</v>
      </c>
      <c r="V14" s="269" t="s">
        <v>27</v>
      </c>
      <c r="W14" s="268" t="s">
        <v>859</v>
      </c>
      <c r="X14" s="270" t="s">
        <v>27</v>
      </c>
      <c r="Y14" s="268" t="s">
        <v>859</v>
      </c>
      <c r="Z14" s="269" t="s">
        <v>27</v>
      </c>
      <c r="AA14" s="268" t="s">
        <v>859</v>
      </c>
      <c r="AB14" s="270" t="s">
        <v>27</v>
      </c>
      <c r="AC14" s="268" t="s">
        <v>859</v>
      </c>
      <c r="AD14" s="269" t="s">
        <v>27</v>
      </c>
      <c r="AE14" s="268" t="s">
        <v>859</v>
      </c>
      <c r="AF14" s="269" t="s">
        <v>27</v>
      </c>
      <c r="AG14" s="268" t="s">
        <v>859</v>
      </c>
      <c r="AH14" s="269" t="s">
        <v>27</v>
      </c>
      <c r="AI14" s="268" t="s">
        <v>859</v>
      </c>
      <c r="AJ14" s="269" t="s">
        <v>27</v>
      </c>
      <c r="AK14" s="268" t="s">
        <v>859</v>
      </c>
      <c r="AL14" s="269" t="s">
        <v>27</v>
      </c>
      <c r="AM14" s="268" t="s">
        <v>859</v>
      </c>
      <c r="AN14" s="270" t="s">
        <v>27</v>
      </c>
      <c r="AO14" s="268" t="s">
        <v>859</v>
      </c>
      <c r="AP14" s="269" t="s">
        <v>27</v>
      </c>
      <c r="AQ14" s="268" t="s">
        <v>859</v>
      </c>
      <c r="AR14" s="270" t="s">
        <v>27</v>
      </c>
      <c r="AS14" s="268" t="s">
        <v>834</v>
      </c>
      <c r="AT14" s="269" t="s">
        <v>103</v>
      </c>
      <c r="AU14" s="268" t="s">
        <v>834</v>
      </c>
      <c r="AV14" s="270" t="s">
        <v>754</v>
      </c>
      <c r="AW14" s="268" t="s">
        <v>859</v>
      </c>
      <c r="AX14" s="269" t="s">
        <v>27</v>
      </c>
      <c r="AY14" s="268" t="s">
        <v>859</v>
      </c>
      <c r="AZ14" s="270" t="s">
        <v>27</v>
      </c>
      <c r="BA14" s="268" t="s">
        <v>834</v>
      </c>
      <c r="BB14" s="269" t="s">
        <v>1142</v>
      </c>
      <c r="BC14" s="268" t="s">
        <v>859</v>
      </c>
      <c r="BD14" s="269" t="s">
        <v>27</v>
      </c>
      <c r="BE14" s="268" t="s">
        <v>859</v>
      </c>
      <c r="BF14" s="270" t="s">
        <v>27</v>
      </c>
      <c r="BG14" s="268" t="s">
        <v>859</v>
      </c>
      <c r="BH14" s="270" t="s">
        <v>27</v>
      </c>
      <c r="BI14" s="268" t="s">
        <v>859</v>
      </c>
      <c r="BJ14" s="269" t="s">
        <v>27</v>
      </c>
      <c r="BK14" s="268" t="s">
        <v>859</v>
      </c>
      <c r="BL14" s="269" t="s">
        <v>27</v>
      </c>
      <c r="BM14" s="268" t="s">
        <v>859</v>
      </c>
      <c r="BN14" s="269" t="s">
        <v>27</v>
      </c>
      <c r="BO14" s="268" t="s">
        <v>834</v>
      </c>
      <c r="BP14" s="269" t="s">
        <v>848</v>
      </c>
      <c r="BQ14" s="268" t="s">
        <v>859</v>
      </c>
      <c r="BR14" s="269" t="s">
        <v>27</v>
      </c>
      <c r="BS14" s="268" t="s">
        <v>859</v>
      </c>
      <c r="BT14" s="270" t="s">
        <v>27</v>
      </c>
      <c r="BU14" s="268" t="s">
        <v>859</v>
      </c>
      <c r="BV14" s="269" t="s">
        <v>27</v>
      </c>
      <c r="BW14" s="268" t="s">
        <v>859</v>
      </c>
      <c r="BX14" s="270" t="s">
        <v>27</v>
      </c>
      <c r="BY14" s="268" t="s">
        <v>859</v>
      </c>
      <c r="BZ14" s="269" t="s">
        <v>27</v>
      </c>
      <c r="CA14" s="268" t="s">
        <v>859</v>
      </c>
      <c r="CB14" s="269" t="s">
        <v>27</v>
      </c>
      <c r="CC14" s="268" t="s">
        <v>859</v>
      </c>
      <c r="CD14" s="269" t="s">
        <v>27</v>
      </c>
      <c r="CE14" s="268" t="s">
        <v>838</v>
      </c>
      <c r="CF14" s="270" t="s">
        <v>2931</v>
      </c>
      <c r="CG14" s="268" t="s">
        <v>859</v>
      </c>
      <c r="CH14" s="269" t="s">
        <v>27</v>
      </c>
      <c r="CI14" s="268" t="s">
        <v>859</v>
      </c>
      <c r="CJ14" s="269" t="s">
        <v>27</v>
      </c>
      <c r="CK14" s="268" t="s">
        <v>838</v>
      </c>
      <c r="CL14" s="270" t="s">
        <v>2732</v>
      </c>
      <c r="CM14" s="268" t="s">
        <v>859</v>
      </c>
      <c r="CN14" s="269" t="s">
        <v>27</v>
      </c>
      <c r="CO14" s="268" t="s">
        <v>859</v>
      </c>
      <c r="CP14" s="269" t="s">
        <v>27</v>
      </c>
      <c r="CQ14" s="268" t="s">
        <v>859</v>
      </c>
      <c r="CR14" s="269" t="s">
        <v>27</v>
      </c>
      <c r="CS14" s="346" t="s">
        <v>859</v>
      </c>
      <c r="CT14" s="348" t="s">
        <v>27</v>
      </c>
      <c r="CU14" s="346" t="s">
        <v>859</v>
      </c>
      <c r="CV14" s="348" t="s">
        <v>27</v>
      </c>
      <c r="CW14" s="271" t="s">
        <v>2652</v>
      </c>
      <c r="CX14" s="313"/>
      <c r="CY14" s="313"/>
      <c r="CZ14" s="313"/>
      <c r="DA14" s="313"/>
      <c r="DB14" s="313"/>
      <c r="DD14" s="27"/>
      <c r="DE14" s="27"/>
    </row>
    <row r="15" spans="1:109" s="5" customFormat="1" ht="51.75" customHeight="1" thickBot="1" x14ac:dyDescent="0.3">
      <c r="A15" s="50">
        <f t="shared" si="0"/>
        <v>12</v>
      </c>
      <c r="B15" s="337"/>
      <c r="C15" s="323" t="s">
        <v>3043</v>
      </c>
      <c r="D15" s="272" t="s">
        <v>3044</v>
      </c>
      <c r="E15" s="273">
        <v>396</v>
      </c>
      <c r="F15" s="273" t="s">
        <v>1866</v>
      </c>
      <c r="G15" s="268" t="s">
        <v>859</v>
      </c>
      <c r="H15" s="269" t="s">
        <v>27</v>
      </c>
      <c r="I15" s="268" t="s">
        <v>859</v>
      </c>
      <c r="J15" s="269" t="s">
        <v>27</v>
      </c>
      <c r="K15" s="268" t="s">
        <v>859</v>
      </c>
      <c r="L15" s="269" t="s">
        <v>27</v>
      </c>
      <c r="M15" s="268" t="s">
        <v>859</v>
      </c>
      <c r="N15" s="269" t="s">
        <v>27</v>
      </c>
      <c r="O15" s="268" t="s">
        <v>859</v>
      </c>
      <c r="P15" s="269" t="s">
        <v>27</v>
      </c>
      <c r="Q15" s="268" t="s">
        <v>859</v>
      </c>
      <c r="R15" s="270" t="s">
        <v>27</v>
      </c>
      <c r="S15" s="268" t="s">
        <v>859</v>
      </c>
      <c r="T15" s="269" t="s">
        <v>27</v>
      </c>
      <c r="U15" s="268" t="s">
        <v>859</v>
      </c>
      <c r="V15" s="269" t="s">
        <v>27</v>
      </c>
      <c r="W15" s="268" t="s">
        <v>859</v>
      </c>
      <c r="X15" s="270" t="s">
        <v>27</v>
      </c>
      <c r="Y15" s="268" t="s">
        <v>859</v>
      </c>
      <c r="Z15" s="269" t="s">
        <v>27</v>
      </c>
      <c r="AA15" s="268" t="s">
        <v>859</v>
      </c>
      <c r="AB15" s="270" t="s">
        <v>27</v>
      </c>
      <c r="AC15" s="268" t="s">
        <v>859</v>
      </c>
      <c r="AD15" s="269" t="s">
        <v>27</v>
      </c>
      <c r="AE15" s="268" t="s">
        <v>859</v>
      </c>
      <c r="AF15" s="269" t="s">
        <v>27</v>
      </c>
      <c r="AG15" s="268" t="s">
        <v>859</v>
      </c>
      <c r="AH15" s="269" t="s">
        <v>27</v>
      </c>
      <c r="AI15" s="268" t="s">
        <v>859</v>
      </c>
      <c r="AJ15" s="269" t="s">
        <v>27</v>
      </c>
      <c r="AK15" s="268" t="s">
        <v>859</v>
      </c>
      <c r="AL15" s="269" t="s">
        <v>27</v>
      </c>
      <c r="AM15" s="268" t="s">
        <v>859</v>
      </c>
      <c r="AN15" s="270" t="s">
        <v>27</v>
      </c>
      <c r="AO15" s="268" t="s">
        <v>859</v>
      </c>
      <c r="AP15" s="269" t="s">
        <v>27</v>
      </c>
      <c r="AQ15" s="268" t="s">
        <v>859</v>
      </c>
      <c r="AR15" s="270" t="s">
        <v>27</v>
      </c>
      <c r="AS15" s="268" t="s">
        <v>859</v>
      </c>
      <c r="AT15" s="269" t="s">
        <v>27</v>
      </c>
      <c r="AU15" s="268" t="s">
        <v>859</v>
      </c>
      <c r="AV15" s="270" t="s">
        <v>27</v>
      </c>
      <c r="AW15" s="268" t="s">
        <v>859</v>
      </c>
      <c r="AX15" s="269" t="s">
        <v>27</v>
      </c>
      <c r="AY15" s="268" t="s">
        <v>859</v>
      </c>
      <c r="AZ15" s="270" t="s">
        <v>27</v>
      </c>
      <c r="BA15" s="268" t="s">
        <v>859</v>
      </c>
      <c r="BB15" s="269" t="s">
        <v>27</v>
      </c>
      <c r="BC15" s="268" t="s">
        <v>859</v>
      </c>
      <c r="BD15" s="269" t="s">
        <v>27</v>
      </c>
      <c r="BE15" s="268" t="s">
        <v>859</v>
      </c>
      <c r="BF15" s="270" t="s">
        <v>27</v>
      </c>
      <c r="BG15" s="268" t="s">
        <v>859</v>
      </c>
      <c r="BH15" s="270" t="s">
        <v>27</v>
      </c>
      <c r="BI15" s="268" t="s">
        <v>859</v>
      </c>
      <c r="BJ15" s="269" t="s">
        <v>27</v>
      </c>
      <c r="BK15" s="268" t="s">
        <v>859</v>
      </c>
      <c r="BL15" s="269" t="s">
        <v>27</v>
      </c>
      <c r="BM15" s="268" t="s">
        <v>859</v>
      </c>
      <c r="BN15" s="269" t="s">
        <v>27</v>
      </c>
      <c r="BO15" s="268" t="s">
        <v>836</v>
      </c>
      <c r="BP15" s="269" t="s">
        <v>1575</v>
      </c>
      <c r="BQ15" s="268" t="s">
        <v>859</v>
      </c>
      <c r="BR15" s="269" t="s">
        <v>27</v>
      </c>
      <c r="BS15" s="268" t="s">
        <v>859</v>
      </c>
      <c r="BT15" s="270" t="s">
        <v>27</v>
      </c>
      <c r="BU15" s="268" t="s">
        <v>859</v>
      </c>
      <c r="BV15" s="269" t="s">
        <v>27</v>
      </c>
      <c r="BW15" s="268" t="s">
        <v>859</v>
      </c>
      <c r="BX15" s="270" t="s">
        <v>27</v>
      </c>
      <c r="BY15" s="268" t="s">
        <v>859</v>
      </c>
      <c r="BZ15" s="269" t="s">
        <v>27</v>
      </c>
      <c r="CA15" s="268" t="s">
        <v>859</v>
      </c>
      <c r="CB15" s="269" t="s">
        <v>27</v>
      </c>
      <c r="CC15" s="268" t="s">
        <v>859</v>
      </c>
      <c r="CD15" s="269" t="s">
        <v>27</v>
      </c>
      <c r="CE15" s="268" t="s">
        <v>859</v>
      </c>
      <c r="CF15" s="270" t="s">
        <v>27</v>
      </c>
      <c r="CG15" s="268" t="s">
        <v>859</v>
      </c>
      <c r="CH15" s="269" t="s">
        <v>27</v>
      </c>
      <c r="CI15" s="268" t="s">
        <v>859</v>
      </c>
      <c r="CJ15" s="269" t="s">
        <v>27</v>
      </c>
      <c r="CK15" s="268" t="s">
        <v>837</v>
      </c>
      <c r="CL15" s="270" t="s">
        <v>2619</v>
      </c>
      <c r="CM15" s="268" t="s">
        <v>859</v>
      </c>
      <c r="CN15" s="269" t="s">
        <v>27</v>
      </c>
      <c r="CO15" s="268" t="s">
        <v>859</v>
      </c>
      <c r="CP15" s="269" t="s">
        <v>27</v>
      </c>
      <c r="CQ15" s="268" t="s">
        <v>859</v>
      </c>
      <c r="CR15" s="269" t="s">
        <v>27</v>
      </c>
      <c r="CS15" s="346" t="s">
        <v>859</v>
      </c>
      <c r="CT15" s="348" t="s">
        <v>27</v>
      </c>
      <c r="CU15" s="346" t="s">
        <v>859</v>
      </c>
      <c r="CV15" s="348" t="s">
        <v>27</v>
      </c>
      <c r="CW15" s="271" t="s">
        <v>1576</v>
      </c>
      <c r="CX15" s="313"/>
      <c r="CY15" s="313"/>
      <c r="CZ15" s="313"/>
      <c r="DA15" s="313"/>
      <c r="DB15" s="313"/>
      <c r="DD15" s="27"/>
      <c r="DE15" s="27"/>
    </row>
    <row r="16" spans="1:109" s="5" customFormat="1" ht="51.75" customHeight="1" thickBot="1" x14ac:dyDescent="0.3">
      <c r="A16" s="50">
        <f t="shared" si="0"/>
        <v>13</v>
      </c>
      <c r="B16" s="337"/>
      <c r="C16" s="323" t="s">
        <v>3034</v>
      </c>
      <c r="D16" s="272" t="s">
        <v>1410</v>
      </c>
      <c r="E16" s="273">
        <v>310</v>
      </c>
      <c r="F16" s="273" t="s">
        <v>1867</v>
      </c>
      <c r="G16" s="268" t="s">
        <v>836</v>
      </c>
      <c r="H16" s="269" t="s">
        <v>1536</v>
      </c>
      <c r="I16" s="268" t="s">
        <v>859</v>
      </c>
      <c r="J16" s="269" t="s">
        <v>1455</v>
      </c>
      <c r="K16" s="268" t="s">
        <v>859</v>
      </c>
      <c r="L16" s="269" t="s">
        <v>1456</v>
      </c>
      <c r="M16" s="268" t="s">
        <v>859</v>
      </c>
      <c r="N16" s="269" t="s">
        <v>801</v>
      </c>
      <c r="O16" s="268" t="s">
        <v>859</v>
      </c>
      <c r="P16" s="269" t="s">
        <v>27</v>
      </c>
      <c r="Q16" s="268" t="s">
        <v>859</v>
      </c>
      <c r="R16" s="270" t="s">
        <v>27</v>
      </c>
      <c r="S16" s="268" t="s">
        <v>831</v>
      </c>
      <c r="T16" s="269" t="s">
        <v>850</v>
      </c>
      <c r="U16" s="268" t="s">
        <v>831</v>
      </c>
      <c r="V16" s="269" t="s">
        <v>590</v>
      </c>
      <c r="W16" s="268" t="s">
        <v>838</v>
      </c>
      <c r="X16" s="270" t="s">
        <v>802</v>
      </c>
      <c r="Y16" s="268" t="s">
        <v>859</v>
      </c>
      <c r="Z16" s="269" t="s">
        <v>27</v>
      </c>
      <c r="AA16" s="268" t="s">
        <v>859</v>
      </c>
      <c r="AB16" s="270" t="s">
        <v>27</v>
      </c>
      <c r="AC16" s="268" t="s">
        <v>840</v>
      </c>
      <c r="AD16" s="269" t="s">
        <v>591</v>
      </c>
      <c r="AE16" s="268" t="s">
        <v>859</v>
      </c>
      <c r="AF16" s="269" t="s">
        <v>27</v>
      </c>
      <c r="AG16" s="268" t="s">
        <v>859</v>
      </c>
      <c r="AH16" s="269" t="s">
        <v>27</v>
      </c>
      <c r="AI16" s="268" t="s">
        <v>859</v>
      </c>
      <c r="AJ16" s="269" t="s">
        <v>27</v>
      </c>
      <c r="AK16" s="268" t="s">
        <v>859</v>
      </c>
      <c r="AL16" s="269" t="s">
        <v>27</v>
      </c>
      <c r="AM16" s="268" t="s">
        <v>859</v>
      </c>
      <c r="AN16" s="270" t="s">
        <v>27</v>
      </c>
      <c r="AO16" s="268" t="s">
        <v>831</v>
      </c>
      <c r="AP16" s="269" t="s">
        <v>939</v>
      </c>
      <c r="AQ16" s="268" t="s">
        <v>859</v>
      </c>
      <c r="AR16" s="270" t="s">
        <v>938</v>
      </c>
      <c r="AS16" s="268" t="s">
        <v>834</v>
      </c>
      <c r="AT16" s="269" t="s">
        <v>243</v>
      </c>
      <c r="AU16" s="268" t="s">
        <v>838</v>
      </c>
      <c r="AV16" s="270" t="s">
        <v>755</v>
      </c>
      <c r="AW16" s="268" t="s">
        <v>834</v>
      </c>
      <c r="AX16" s="269" t="s">
        <v>358</v>
      </c>
      <c r="AY16" s="268" t="s">
        <v>838</v>
      </c>
      <c r="AZ16" s="270" t="s">
        <v>383</v>
      </c>
      <c r="BA16" s="268" t="s">
        <v>834</v>
      </c>
      <c r="BB16" s="269" t="s">
        <v>253</v>
      </c>
      <c r="BC16" s="268" t="s">
        <v>838</v>
      </c>
      <c r="BD16" s="269" t="s">
        <v>804</v>
      </c>
      <c r="BE16" s="268" t="s">
        <v>834</v>
      </c>
      <c r="BF16" s="270" t="s">
        <v>570</v>
      </c>
      <c r="BG16" s="268" t="s">
        <v>838</v>
      </c>
      <c r="BH16" s="270" t="s">
        <v>1174</v>
      </c>
      <c r="BI16" s="268" t="s">
        <v>834</v>
      </c>
      <c r="BJ16" s="269" t="s">
        <v>253</v>
      </c>
      <c r="BK16" s="268" t="s">
        <v>838</v>
      </c>
      <c r="BL16" s="269" t="s">
        <v>1674</v>
      </c>
      <c r="BM16" s="268" t="s">
        <v>831</v>
      </c>
      <c r="BN16" s="269" t="s">
        <v>721</v>
      </c>
      <c r="BO16" s="268" t="s">
        <v>859</v>
      </c>
      <c r="BP16" s="269" t="s">
        <v>27</v>
      </c>
      <c r="BQ16" s="268" t="s">
        <v>831</v>
      </c>
      <c r="BR16" s="269" t="s">
        <v>2246</v>
      </c>
      <c r="BS16" s="268" t="s">
        <v>831</v>
      </c>
      <c r="BT16" s="270" t="s">
        <v>2248</v>
      </c>
      <c r="BU16" s="268" t="s">
        <v>831</v>
      </c>
      <c r="BV16" s="269" t="s">
        <v>2247</v>
      </c>
      <c r="BW16" s="268" t="s">
        <v>859</v>
      </c>
      <c r="BX16" s="270" t="s">
        <v>27</v>
      </c>
      <c r="BY16" s="268" t="s">
        <v>831</v>
      </c>
      <c r="BZ16" s="269" t="s">
        <v>2696</v>
      </c>
      <c r="CA16" s="268" t="s">
        <v>836</v>
      </c>
      <c r="CB16" s="269" t="s">
        <v>479</v>
      </c>
      <c r="CC16" s="268" t="s">
        <v>859</v>
      </c>
      <c r="CD16" s="269" t="s">
        <v>27</v>
      </c>
      <c r="CE16" s="268" t="s">
        <v>831</v>
      </c>
      <c r="CF16" s="270" t="s">
        <v>63</v>
      </c>
      <c r="CG16" s="268" t="s">
        <v>859</v>
      </c>
      <c r="CH16" s="269" t="s">
        <v>27</v>
      </c>
      <c r="CI16" s="268" t="s">
        <v>859</v>
      </c>
      <c r="CJ16" s="269" t="s">
        <v>27</v>
      </c>
      <c r="CK16" s="268" t="s">
        <v>859</v>
      </c>
      <c r="CL16" s="270" t="s">
        <v>27</v>
      </c>
      <c r="CM16" s="268" t="s">
        <v>859</v>
      </c>
      <c r="CN16" s="269" t="s">
        <v>27</v>
      </c>
      <c r="CO16" s="268" t="s">
        <v>859</v>
      </c>
      <c r="CP16" s="269" t="s">
        <v>27</v>
      </c>
      <c r="CQ16" s="268" t="s">
        <v>859</v>
      </c>
      <c r="CR16" s="269" t="s">
        <v>27</v>
      </c>
      <c r="CS16" s="346" t="s">
        <v>859</v>
      </c>
      <c r="CT16" s="348" t="s">
        <v>27</v>
      </c>
      <c r="CU16" s="346" t="s">
        <v>859</v>
      </c>
      <c r="CV16" s="348" t="s">
        <v>27</v>
      </c>
      <c r="CW16" s="271" t="s">
        <v>1481</v>
      </c>
      <c r="CX16" s="313"/>
      <c r="CY16" s="313"/>
      <c r="CZ16" s="313"/>
      <c r="DA16" s="313"/>
      <c r="DB16" s="313"/>
      <c r="DD16" s="27"/>
      <c r="DE16" s="27"/>
    </row>
    <row r="17" spans="1:109" s="5" customFormat="1" ht="51.75" customHeight="1" thickBot="1" x14ac:dyDescent="0.3">
      <c r="A17" s="50">
        <f t="shared" si="0"/>
        <v>14</v>
      </c>
      <c r="B17" s="337"/>
      <c r="C17" s="323" t="s">
        <v>3045</v>
      </c>
      <c r="D17" s="272" t="s">
        <v>1305</v>
      </c>
      <c r="E17" s="273">
        <v>400</v>
      </c>
      <c r="F17" s="273" t="s">
        <v>1861</v>
      </c>
      <c r="G17" s="268" t="s">
        <v>859</v>
      </c>
      <c r="H17" s="269" t="s">
        <v>27</v>
      </c>
      <c r="I17" s="268" t="s">
        <v>859</v>
      </c>
      <c r="J17" s="269" t="s">
        <v>27</v>
      </c>
      <c r="K17" s="268" t="s">
        <v>859</v>
      </c>
      <c r="L17" s="269" t="s">
        <v>27</v>
      </c>
      <c r="M17" s="268" t="s">
        <v>859</v>
      </c>
      <c r="N17" s="269" t="s">
        <v>27</v>
      </c>
      <c r="O17" s="268" t="s">
        <v>859</v>
      </c>
      <c r="P17" s="269" t="s">
        <v>27</v>
      </c>
      <c r="Q17" s="268" t="s">
        <v>859</v>
      </c>
      <c r="R17" s="270" t="s">
        <v>27</v>
      </c>
      <c r="S17" s="268" t="s">
        <v>859</v>
      </c>
      <c r="T17" s="269" t="s">
        <v>27</v>
      </c>
      <c r="U17" s="268" t="s">
        <v>859</v>
      </c>
      <c r="V17" s="269" t="s">
        <v>27</v>
      </c>
      <c r="W17" s="268" t="s">
        <v>859</v>
      </c>
      <c r="X17" s="270" t="s">
        <v>27</v>
      </c>
      <c r="Y17" s="268" t="s">
        <v>859</v>
      </c>
      <c r="Z17" s="269" t="s">
        <v>27</v>
      </c>
      <c r="AA17" s="268" t="s">
        <v>859</v>
      </c>
      <c r="AB17" s="270" t="s">
        <v>27</v>
      </c>
      <c r="AC17" s="268" t="s">
        <v>859</v>
      </c>
      <c r="AD17" s="269" t="s">
        <v>27</v>
      </c>
      <c r="AE17" s="268" t="s">
        <v>859</v>
      </c>
      <c r="AF17" s="269" t="s">
        <v>27</v>
      </c>
      <c r="AG17" s="268" t="s">
        <v>859</v>
      </c>
      <c r="AH17" s="269" t="s">
        <v>27</v>
      </c>
      <c r="AI17" s="268" t="s">
        <v>859</v>
      </c>
      <c r="AJ17" s="269" t="s">
        <v>27</v>
      </c>
      <c r="AK17" s="268" t="s">
        <v>859</v>
      </c>
      <c r="AL17" s="269" t="s">
        <v>27</v>
      </c>
      <c r="AM17" s="268" t="s">
        <v>859</v>
      </c>
      <c r="AN17" s="270" t="s">
        <v>27</v>
      </c>
      <c r="AO17" s="268" t="s">
        <v>859</v>
      </c>
      <c r="AP17" s="269" t="s">
        <v>27</v>
      </c>
      <c r="AQ17" s="268" t="s">
        <v>859</v>
      </c>
      <c r="AR17" s="270" t="s">
        <v>27</v>
      </c>
      <c r="AS17" s="268" t="s">
        <v>836</v>
      </c>
      <c r="AT17" s="269" t="s">
        <v>1577</v>
      </c>
      <c r="AU17" s="268" t="s">
        <v>859</v>
      </c>
      <c r="AV17" s="270" t="s">
        <v>27</v>
      </c>
      <c r="AW17" s="268" t="s">
        <v>859</v>
      </c>
      <c r="AX17" s="269" t="s">
        <v>27</v>
      </c>
      <c r="AY17" s="268" t="s">
        <v>859</v>
      </c>
      <c r="AZ17" s="270" t="s">
        <v>27</v>
      </c>
      <c r="BA17" s="268" t="s">
        <v>836</v>
      </c>
      <c r="BB17" s="269" t="s">
        <v>1578</v>
      </c>
      <c r="BC17" s="268" t="s">
        <v>859</v>
      </c>
      <c r="BD17" s="269" t="s">
        <v>27</v>
      </c>
      <c r="BE17" s="268" t="s">
        <v>859</v>
      </c>
      <c r="BF17" s="270" t="s">
        <v>27</v>
      </c>
      <c r="BG17" s="268" t="s">
        <v>859</v>
      </c>
      <c r="BH17" s="270" t="s">
        <v>27</v>
      </c>
      <c r="BI17" s="268" t="s">
        <v>859</v>
      </c>
      <c r="BJ17" s="269" t="s">
        <v>27</v>
      </c>
      <c r="BK17" s="268" t="s">
        <v>859</v>
      </c>
      <c r="BL17" s="269" t="s">
        <v>27</v>
      </c>
      <c r="BM17" s="268" t="s">
        <v>859</v>
      </c>
      <c r="BN17" s="269" t="s">
        <v>27</v>
      </c>
      <c r="BO17" s="268" t="s">
        <v>859</v>
      </c>
      <c r="BP17" s="269" t="s">
        <v>27</v>
      </c>
      <c r="BQ17" s="268" t="s">
        <v>859</v>
      </c>
      <c r="BR17" s="269" t="s">
        <v>27</v>
      </c>
      <c r="BS17" s="268" t="s">
        <v>859</v>
      </c>
      <c r="BT17" s="270" t="s">
        <v>27</v>
      </c>
      <c r="BU17" s="268" t="s">
        <v>859</v>
      </c>
      <c r="BV17" s="269" t="s">
        <v>27</v>
      </c>
      <c r="BW17" s="268" t="s">
        <v>859</v>
      </c>
      <c r="BX17" s="270" t="s">
        <v>27</v>
      </c>
      <c r="BY17" s="268" t="s">
        <v>859</v>
      </c>
      <c r="BZ17" s="269" t="s">
        <v>27</v>
      </c>
      <c r="CA17" s="268" t="s">
        <v>859</v>
      </c>
      <c r="CB17" s="269" t="s">
        <v>27</v>
      </c>
      <c r="CC17" s="268" t="s">
        <v>859</v>
      </c>
      <c r="CD17" s="269" t="s">
        <v>27</v>
      </c>
      <c r="CE17" s="268" t="s">
        <v>859</v>
      </c>
      <c r="CF17" s="270" t="s">
        <v>27</v>
      </c>
      <c r="CG17" s="268" t="s">
        <v>859</v>
      </c>
      <c r="CH17" s="269" t="s">
        <v>27</v>
      </c>
      <c r="CI17" s="268" t="s">
        <v>859</v>
      </c>
      <c r="CJ17" s="269" t="s">
        <v>27</v>
      </c>
      <c r="CK17" s="268" t="s">
        <v>836</v>
      </c>
      <c r="CL17" s="270" t="s">
        <v>1579</v>
      </c>
      <c r="CM17" s="268" t="s">
        <v>859</v>
      </c>
      <c r="CN17" s="269" t="s">
        <v>27</v>
      </c>
      <c r="CO17" s="268" t="s">
        <v>859</v>
      </c>
      <c r="CP17" s="269" t="s">
        <v>27</v>
      </c>
      <c r="CQ17" s="268" t="s">
        <v>859</v>
      </c>
      <c r="CR17" s="269" t="s">
        <v>27</v>
      </c>
      <c r="CS17" s="346" t="s">
        <v>859</v>
      </c>
      <c r="CT17" s="348" t="s">
        <v>27</v>
      </c>
      <c r="CU17" s="346" t="s">
        <v>859</v>
      </c>
      <c r="CV17" s="348" t="s">
        <v>27</v>
      </c>
      <c r="CW17" s="271" t="s">
        <v>1580</v>
      </c>
      <c r="CX17" s="313"/>
      <c r="CY17" s="313"/>
      <c r="CZ17" s="313"/>
      <c r="DA17" s="313"/>
      <c r="DB17" s="313"/>
      <c r="DD17" s="27"/>
      <c r="DE17" s="27"/>
    </row>
    <row r="18" spans="1:109" s="5" customFormat="1" ht="51.75" customHeight="1" thickBot="1" x14ac:dyDescent="0.3">
      <c r="A18" s="50">
        <f t="shared" si="0"/>
        <v>15</v>
      </c>
      <c r="B18" s="337"/>
      <c r="C18" s="323" t="s">
        <v>3046</v>
      </c>
      <c r="D18" s="272" t="s">
        <v>3047</v>
      </c>
      <c r="E18" s="273">
        <v>314</v>
      </c>
      <c r="F18" s="273" t="s">
        <v>1865</v>
      </c>
      <c r="G18" s="268" t="s">
        <v>838</v>
      </c>
      <c r="H18" s="269" t="s">
        <v>339</v>
      </c>
      <c r="I18" s="268" t="s">
        <v>838</v>
      </c>
      <c r="J18" s="269" t="s">
        <v>339</v>
      </c>
      <c r="K18" s="268" t="s">
        <v>838</v>
      </c>
      <c r="L18" s="269" t="s">
        <v>339</v>
      </c>
      <c r="M18" s="268" t="s">
        <v>838</v>
      </c>
      <c r="N18" s="269" t="s">
        <v>339</v>
      </c>
      <c r="O18" s="268" t="s">
        <v>859</v>
      </c>
      <c r="P18" s="269" t="s">
        <v>2203</v>
      </c>
      <c r="Q18" s="268" t="s">
        <v>859</v>
      </c>
      <c r="R18" s="270" t="s">
        <v>27</v>
      </c>
      <c r="S18" s="268" t="s">
        <v>859</v>
      </c>
      <c r="T18" s="269" t="s">
        <v>2203</v>
      </c>
      <c r="U18" s="268" t="s">
        <v>859</v>
      </c>
      <c r="V18" s="269" t="s">
        <v>2203</v>
      </c>
      <c r="W18" s="268" t="s">
        <v>859</v>
      </c>
      <c r="X18" s="270" t="s">
        <v>2203</v>
      </c>
      <c r="Y18" s="268" t="s">
        <v>859</v>
      </c>
      <c r="Z18" s="269" t="s">
        <v>27</v>
      </c>
      <c r="AA18" s="268" t="s">
        <v>859</v>
      </c>
      <c r="AB18" s="270" t="s">
        <v>27</v>
      </c>
      <c r="AC18" s="268" t="s">
        <v>838</v>
      </c>
      <c r="AD18" s="269" t="s">
        <v>143</v>
      </c>
      <c r="AE18" s="268" t="s">
        <v>859</v>
      </c>
      <c r="AF18" s="269" t="s">
        <v>2203</v>
      </c>
      <c r="AG18" s="268" t="s">
        <v>859</v>
      </c>
      <c r="AH18" s="269" t="s">
        <v>2203</v>
      </c>
      <c r="AI18" s="268" t="s">
        <v>859</v>
      </c>
      <c r="AJ18" s="269" t="s">
        <v>27</v>
      </c>
      <c r="AK18" s="268" t="s">
        <v>838</v>
      </c>
      <c r="AL18" s="269" t="s">
        <v>2859</v>
      </c>
      <c r="AM18" s="268" t="s">
        <v>859</v>
      </c>
      <c r="AN18" s="270" t="s">
        <v>27</v>
      </c>
      <c r="AO18" s="268" t="s">
        <v>836</v>
      </c>
      <c r="AP18" s="269" t="s">
        <v>11</v>
      </c>
      <c r="AQ18" s="268" t="s">
        <v>859</v>
      </c>
      <c r="AR18" s="270" t="s">
        <v>27</v>
      </c>
      <c r="AS18" s="268" t="s">
        <v>859</v>
      </c>
      <c r="AT18" s="269" t="s">
        <v>2203</v>
      </c>
      <c r="AU18" s="268" t="s">
        <v>859</v>
      </c>
      <c r="AV18" s="270" t="s">
        <v>27</v>
      </c>
      <c r="AW18" s="268" t="s">
        <v>831</v>
      </c>
      <c r="AX18" s="269" t="s">
        <v>608</v>
      </c>
      <c r="AY18" s="268" t="s">
        <v>859</v>
      </c>
      <c r="AZ18" s="270" t="s">
        <v>2203</v>
      </c>
      <c r="BA18" s="268" t="s">
        <v>859</v>
      </c>
      <c r="BB18" s="269" t="s">
        <v>27</v>
      </c>
      <c r="BC18" s="268" t="s">
        <v>859</v>
      </c>
      <c r="BD18" s="269" t="s">
        <v>2203</v>
      </c>
      <c r="BE18" s="268" t="s">
        <v>859</v>
      </c>
      <c r="BF18" s="270" t="s">
        <v>2203</v>
      </c>
      <c r="BG18" s="268" t="s">
        <v>859</v>
      </c>
      <c r="BH18" s="270" t="s">
        <v>2203</v>
      </c>
      <c r="BI18" s="268" t="s">
        <v>859</v>
      </c>
      <c r="BJ18" s="269" t="s">
        <v>2203</v>
      </c>
      <c r="BK18" s="268" t="s">
        <v>859</v>
      </c>
      <c r="BL18" s="269" t="s">
        <v>2203</v>
      </c>
      <c r="BM18" s="268" t="s">
        <v>836</v>
      </c>
      <c r="BN18" s="269" t="s">
        <v>1428</v>
      </c>
      <c r="BO18" s="268" t="s">
        <v>859</v>
      </c>
      <c r="BP18" s="269" t="s">
        <v>2203</v>
      </c>
      <c r="BQ18" s="268" t="s">
        <v>859</v>
      </c>
      <c r="BR18" s="269" t="s">
        <v>2249</v>
      </c>
      <c r="BS18" s="268" t="s">
        <v>838</v>
      </c>
      <c r="BT18" s="270" t="s">
        <v>2251</v>
      </c>
      <c r="BU18" s="268" t="s">
        <v>859</v>
      </c>
      <c r="BV18" s="269" t="s">
        <v>2250</v>
      </c>
      <c r="BW18" s="268" t="s">
        <v>859</v>
      </c>
      <c r="BX18" s="270" t="s">
        <v>27</v>
      </c>
      <c r="BY18" s="268" t="s">
        <v>859</v>
      </c>
      <c r="BZ18" s="269" t="s">
        <v>3024</v>
      </c>
      <c r="CA18" s="268" t="s">
        <v>836</v>
      </c>
      <c r="CB18" s="269" t="s">
        <v>480</v>
      </c>
      <c r="CC18" s="268" t="s">
        <v>837</v>
      </c>
      <c r="CD18" s="269" t="s">
        <v>2204</v>
      </c>
      <c r="CE18" s="268" t="s">
        <v>837</v>
      </c>
      <c r="CF18" s="270" t="s">
        <v>1507</v>
      </c>
      <c r="CG18" s="268" t="s">
        <v>837</v>
      </c>
      <c r="CH18" s="269" t="s">
        <v>625</v>
      </c>
      <c r="CI18" s="268" t="s">
        <v>859</v>
      </c>
      <c r="CJ18" s="269" t="s">
        <v>27</v>
      </c>
      <c r="CK18" s="268" t="s">
        <v>859</v>
      </c>
      <c r="CL18" s="270" t="s">
        <v>27</v>
      </c>
      <c r="CM18" s="268" t="s">
        <v>837</v>
      </c>
      <c r="CN18" s="269" t="s">
        <v>1152</v>
      </c>
      <c r="CO18" s="268" t="s">
        <v>859</v>
      </c>
      <c r="CP18" s="269" t="s">
        <v>2203</v>
      </c>
      <c r="CQ18" s="268" t="s">
        <v>859</v>
      </c>
      <c r="CR18" s="269" t="s">
        <v>27</v>
      </c>
      <c r="CS18" s="346" t="s">
        <v>859</v>
      </c>
      <c r="CT18" s="348" t="s">
        <v>27</v>
      </c>
      <c r="CU18" s="346" t="s">
        <v>859</v>
      </c>
      <c r="CV18" s="348" t="s">
        <v>27</v>
      </c>
      <c r="CW18" s="271" t="s">
        <v>2205</v>
      </c>
      <c r="CX18" s="313"/>
      <c r="CY18" s="313"/>
      <c r="CZ18" s="313"/>
      <c r="DA18" s="313"/>
      <c r="DB18" s="313"/>
      <c r="DD18" s="27"/>
      <c r="DE18" s="27"/>
    </row>
    <row r="19" spans="1:109" s="5" customFormat="1" ht="51.75" customHeight="1" thickBot="1" x14ac:dyDescent="0.3">
      <c r="A19" s="50">
        <f t="shared" si="0"/>
        <v>16</v>
      </c>
      <c r="B19" s="337"/>
      <c r="C19" s="323" t="s">
        <v>2962</v>
      </c>
      <c r="D19" s="272" t="s">
        <v>1408</v>
      </c>
      <c r="E19" s="273" t="s">
        <v>2197</v>
      </c>
      <c r="F19" s="273" t="s">
        <v>1863</v>
      </c>
      <c r="G19" s="268" t="s">
        <v>859</v>
      </c>
      <c r="H19" s="269" t="s">
        <v>27</v>
      </c>
      <c r="I19" s="268" t="s">
        <v>859</v>
      </c>
      <c r="J19" s="269" t="s">
        <v>27</v>
      </c>
      <c r="K19" s="268" t="s">
        <v>859</v>
      </c>
      <c r="L19" s="269" t="s">
        <v>27</v>
      </c>
      <c r="M19" s="268" t="s">
        <v>859</v>
      </c>
      <c r="N19" s="269" t="s">
        <v>27</v>
      </c>
      <c r="O19" s="268" t="s">
        <v>859</v>
      </c>
      <c r="P19" s="269" t="s">
        <v>27</v>
      </c>
      <c r="Q19" s="268" t="s">
        <v>859</v>
      </c>
      <c r="R19" s="270" t="s">
        <v>27</v>
      </c>
      <c r="S19" s="268" t="s">
        <v>859</v>
      </c>
      <c r="T19" s="269" t="s">
        <v>27</v>
      </c>
      <c r="U19" s="268" t="s">
        <v>859</v>
      </c>
      <c r="V19" s="269" t="s">
        <v>27</v>
      </c>
      <c r="W19" s="268" t="s">
        <v>859</v>
      </c>
      <c r="X19" s="270" t="s">
        <v>27</v>
      </c>
      <c r="Y19" s="268" t="s">
        <v>859</v>
      </c>
      <c r="Z19" s="269" t="s">
        <v>27</v>
      </c>
      <c r="AA19" s="268" t="s">
        <v>859</v>
      </c>
      <c r="AB19" s="270" t="s">
        <v>27</v>
      </c>
      <c r="AC19" s="268" t="s">
        <v>859</v>
      </c>
      <c r="AD19" s="269" t="s">
        <v>27</v>
      </c>
      <c r="AE19" s="268" t="s">
        <v>859</v>
      </c>
      <c r="AF19" s="269" t="s">
        <v>27</v>
      </c>
      <c r="AG19" s="268" t="s">
        <v>859</v>
      </c>
      <c r="AH19" s="269" t="s">
        <v>27</v>
      </c>
      <c r="AI19" s="268" t="s">
        <v>859</v>
      </c>
      <c r="AJ19" s="269" t="s">
        <v>27</v>
      </c>
      <c r="AK19" s="268" t="s">
        <v>859</v>
      </c>
      <c r="AL19" s="269" t="s">
        <v>27</v>
      </c>
      <c r="AM19" s="268" t="s">
        <v>859</v>
      </c>
      <c r="AN19" s="270" t="s">
        <v>27</v>
      </c>
      <c r="AO19" s="268" t="s">
        <v>859</v>
      </c>
      <c r="AP19" s="269" t="s">
        <v>27</v>
      </c>
      <c r="AQ19" s="268" t="s">
        <v>859</v>
      </c>
      <c r="AR19" s="270" t="s">
        <v>27</v>
      </c>
      <c r="AS19" s="268" t="s">
        <v>859</v>
      </c>
      <c r="AT19" s="269" t="s">
        <v>27</v>
      </c>
      <c r="AU19" s="268" t="s">
        <v>859</v>
      </c>
      <c r="AV19" s="270" t="s">
        <v>27</v>
      </c>
      <c r="AW19" s="268" t="s">
        <v>859</v>
      </c>
      <c r="AX19" s="269" t="s">
        <v>27</v>
      </c>
      <c r="AY19" s="268" t="s">
        <v>859</v>
      </c>
      <c r="AZ19" s="270" t="s">
        <v>27</v>
      </c>
      <c r="BA19" s="268" t="s">
        <v>859</v>
      </c>
      <c r="BB19" s="269" t="s">
        <v>27</v>
      </c>
      <c r="BC19" s="268" t="s">
        <v>859</v>
      </c>
      <c r="BD19" s="269" t="s">
        <v>27</v>
      </c>
      <c r="BE19" s="268" t="s">
        <v>859</v>
      </c>
      <c r="BF19" s="270" t="s">
        <v>27</v>
      </c>
      <c r="BG19" s="268" t="s">
        <v>859</v>
      </c>
      <c r="BH19" s="270" t="s">
        <v>27</v>
      </c>
      <c r="BI19" s="268" t="s">
        <v>859</v>
      </c>
      <c r="BJ19" s="269" t="s">
        <v>27</v>
      </c>
      <c r="BK19" s="268" t="s">
        <v>859</v>
      </c>
      <c r="BL19" s="269" t="s">
        <v>27</v>
      </c>
      <c r="BM19" s="268" t="s">
        <v>859</v>
      </c>
      <c r="BN19" s="269" t="s">
        <v>27</v>
      </c>
      <c r="BO19" s="268" t="s">
        <v>859</v>
      </c>
      <c r="BP19" s="269" t="s">
        <v>27</v>
      </c>
      <c r="BQ19" s="268" t="s">
        <v>836</v>
      </c>
      <c r="BR19" s="269" t="s">
        <v>2198</v>
      </c>
      <c r="BS19" s="268" t="s">
        <v>836</v>
      </c>
      <c r="BT19" s="270" t="s">
        <v>1607</v>
      </c>
      <c r="BU19" s="268" t="s">
        <v>836</v>
      </c>
      <c r="BV19" s="269" t="s">
        <v>2199</v>
      </c>
      <c r="BW19" s="268" t="s">
        <v>859</v>
      </c>
      <c r="BX19" s="270" t="s">
        <v>27</v>
      </c>
      <c r="BY19" s="268" t="s">
        <v>836</v>
      </c>
      <c r="BZ19" s="269" t="s">
        <v>2697</v>
      </c>
      <c r="CA19" s="268" t="s">
        <v>859</v>
      </c>
      <c r="CB19" s="269" t="s">
        <v>27</v>
      </c>
      <c r="CC19" s="268" t="s">
        <v>859</v>
      </c>
      <c r="CD19" s="269" t="s">
        <v>27</v>
      </c>
      <c r="CE19" s="268" t="s">
        <v>859</v>
      </c>
      <c r="CF19" s="270" t="s">
        <v>27</v>
      </c>
      <c r="CG19" s="268" t="s">
        <v>859</v>
      </c>
      <c r="CH19" s="269" t="s">
        <v>27</v>
      </c>
      <c r="CI19" s="268" t="s">
        <v>859</v>
      </c>
      <c r="CJ19" s="269" t="s">
        <v>27</v>
      </c>
      <c r="CK19" s="268" t="s">
        <v>859</v>
      </c>
      <c r="CL19" s="270" t="s">
        <v>27</v>
      </c>
      <c r="CM19" s="268" t="s">
        <v>859</v>
      </c>
      <c r="CN19" s="269" t="s">
        <v>27</v>
      </c>
      <c r="CO19" s="268" t="s">
        <v>859</v>
      </c>
      <c r="CP19" s="269" t="s">
        <v>27</v>
      </c>
      <c r="CQ19" s="268" t="s">
        <v>859</v>
      </c>
      <c r="CR19" s="269" t="s">
        <v>27</v>
      </c>
      <c r="CS19" s="346" t="s">
        <v>840</v>
      </c>
      <c r="CT19" s="348" t="s">
        <v>2936</v>
      </c>
      <c r="CU19" s="346" t="s">
        <v>859</v>
      </c>
      <c r="CV19" s="348" t="s">
        <v>27</v>
      </c>
      <c r="CW19" s="271" t="s">
        <v>2200</v>
      </c>
      <c r="CX19" s="313"/>
      <c r="CY19" s="313"/>
      <c r="CZ19" s="313"/>
      <c r="DA19" s="313"/>
      <c r="DB19" s="313"/>
      <c r="DD19" s="27"/>
      <c r="DE19" s="27"/>
    </row>
    <row r="20" spans="1:109" s="5" customFormat="1" ht="51.75" customHeight="1" thickBot="1" x14ac:dyDescent="0.3">
      <c r="A20" s="50">
        <f t="shared" si="0"/>
        <v>17</v>
      </c>
      <c r="B20" s="337"/>
      <c r="C20" s="323" t="s">
        <v>3048</v>
      </c>
      <c r="D20" s="272" t="s">
        <v>1413</v>
      </c>
      <c r="E20" s="273">
        <v>584</v>
      </c>
      <c r="F20" s="273" t="s">
        <v>1862</v>
      </c>
      <c r="G20" s="268" t="s">
        <v>859</v>
      </c>
      <c r="H20" s="269" t="s">
        <v>27</v>
      </c>
      <c r="I20" s="268" t="s">
        <v>859</v>
      </c>
      <c r="J20" s="269" t="s">
        <v>27</v>
      </c>
      <c r="K20" s="268" t="s">
        <v>859</v>
      </c>
      <c r="L20" s="269" t="s">
        <v>27</v>
      </c>
      <c r="M20" s="268" t="s">
        <v>836</v>
      </c>
      <c r="N20" s="269" t="s">
        <v>588</v>
      </c>
      <c r="O20" s="268" t="s">
        <v>836</v>
      </c>
      <c r="P20" s="269" t="s">
        <v>1145</v>
      </c>
      <c r="Q20" s="268" t="s">
        <v>859</v>
      </c>
      <c r="R20" s="270" t="s">
        <v>27</v>
      </c>
      <c r="S20" s="268" t="s">
        <v>859</v>
      </c>
      <c r="T20" s="269" t="s">
        <v>27</v>
      </c>
      <c r="U20" s="268" t="s">
        <v>859</v>
      </c>
      <c r="V20" s="269" t="s">
        <v>27</v>
      </c>
      <c r="W20" s="268" t="s">
        <v>859</v>
      </c>
      <c r="X20" s="270" t="s">
        <v>27</v>
      </c>
      <c r="Y20" s="268" t="s">
        <v>859</v>
      </c>
      <c r="Z20" s="269" t="s">
        <v>27</v>
      </c>
      <c r="AA20" s="268" t="s">
        <v>859</v>
      </c>
      <c r="AB20" s="270" t="s">
        <v>27</v>
      </c>
      <c r="AC20" s="268" t="s">
        <v>836</v>
      </c>
      <c r="AD20" s="269" t="s">
        <v>2651</v>
      </c>
      <c r="AE20" s="268" t="s">
        <v>859</v>
      </c>
      <c r="AF20" s="269" t="s">
        <v>27</v>
      </c>
      <c r="AG20" s="268" t="s">
        <v>836</v>
      </c>
      <c r="AH20" s="269" t="s">
        <v>144</v>
      </c>
      <c r="AI20" s="268" t="s">
        <v>859</v>
      </c>
      <c r="AJ20" s="269" t="s">
        <v>27</v>
      </c>
      <c r="AK20" s="268" t="s">
        <v>859</v>
      </c>
      <c r="AL20" s="269" t="s">
        <v>27</v>
      </c>
      <c r="AM20" s="268" t="s">
        <v>859</v>
      </c>
      <c r="AN20" s="270" t="s">
        <v>27</v>
      </c>
      <c r="AO20" s="268" t="s">
        <v>859</v>
      </c>
      <c r="AP20" s="269" t="s">
        <v>27</v>
      </c>
      <c r="AQ20" s="268" t="s">
        <v>859</v>
      </c>
      <c r="AR20" s="270" t="s">
        <v>27</v>
      </c>
      <c r="AS20" s="268" t="s">
        <v>859</v>
      </c>
      <c r="AT20" s="269" t="s">
        <v>27</v>
      </c>
      <c r="AU20" s="268" t="s">
        <v>859</v>
      </c>
      <c r="AV20" s="270" t="s">
        <v>27</v>
      </c>
      <c r="AW20" s="268" t="s">
        <v>859</v>
      </c>
      <c r="AX20" s="269" t="s">
        <v>27</v>
      </c>
      <c r="AY20" s="268" t="s">
        <v>859</v>
      </c>
      <c r="AZ20" s="270" t="s">
        <v>27</v>
      </c>
      <c r="BA20" s="268" t="s">
        <v>859</v>
      </c>
      <c r="BB20" s="269" t="s">
        <v>27</v>
      </c>
      <c r="BC20" s="268" t="s">
        <v>859</v>
      </c>
      <c r="BD20" s="269" t="s">
        <v>27</v>
      </c>
      <c r="BE20" s="268" t="s">
        <v>859</v>
      </c>
      <c r="BF20" s="270" t="s">
        <v>27</v>
      </c>
      <c r="BG20" s="268" t="s">
        <v>859</v>
      </c>
      <c r="BH20" s="270" t="s">
        <v>27</v>
      </c>
      <c r="BI20" s="268" t="s">
        <v>859</v>
      </c>
      <c r="BJ20" s="269" t="s">
        <v>27</v>
      </c>
      <c r="BK20" s="268" t="s">
        <v>859</v>
      </c>
      <c r="BL20" s="269" t="s">
        <v>27</v>
      </c>
      <c r="BM20" s="268" t="s">
        <v>838</v>
      </c>
      <c r="BN20" s="269" t="s">
        <v>722</v>
      </c>
      <c r="BO20" s="268" t="s">
        <v>838</v>
      </c>
      <c r="BP20" s="269" t="s">
        <v>1357</v>
      </c>
      <c r="BQ20" s="268" t="s">
        <v>859</v>
      </c>
      <c r="BR20" s="269" t="s">
        <v>27</v>
      </c>
      <c r="BS20" s="268" t="s">
        <v>859</v>
      </c>
      <c r="BT20" s="270" t="s">
        <v>27</v>
      </c>
      <c r="BU20" s="268" t="s">
        <v>859</v>
      </c>
      <c r="BV20" s="269" t="s">
        <v>27</v>
      </c>
      <c r="BW20" s="268" t="s">
        <v>859</v>
      </c>
      <c r="BX20" s="270" t="s">
        <v>27</v>
      </c>
      <c r="BY20" s="268" t="s">
        <v>859</v>
      </c>
      <c r="BZ20" s="269" t="s">
        <v>27</v>
      </c>
      <c r="CA20" s="268" t="s">
        <v>836</v>
      </c>
      <c r="CB20" s="269" t="s">
        <v>478</v>
      </c>
      <c r="CC20" s="268" t="s">
        <v>837</v>
      </c>
      <c r="CD20" s="269" t="s">
        <v>1703</v>
      </c>
      <c r="CE20" s="268" t="s">
        <v>837</v>
      </c>
      <c r="CF20" s="270" t="s">
        <v>1242</v>
      </c>
      <c r="CG20" s="268" t="s">
        <v>859</v>
      </c>
      <c r="CH20" s="269" t="s">
        <v>27</v>
      </c>
      <c r="CI20" s="268" t="s">
        <v>859</v>
      </c>
      <c r="CJ20" s="269" t="s">
        <v>27</v>
      </c>
      <c r="CK20" s="268" t="s">
        <v>838</v>
      </c>
      <c r="CL20" s="270" t="s">
        <v>1357</v>
      </c>
      <c r="CM20" s="268" t="s">
        <v>859</v>
      </c>
      <c r="CN20" s="269" t="s">
        <v>27</v>
      </c>
      <c r="CO20" s="268" t="s">
        <v>859</v>
      </c>
      <c r="CP20" s="269" t="s">
        <v>27</v>
      </c>
      <c r="CQ20" s="268" t="s">
        <v>859</v>
      </c>
      <c r="CR20" s="269" t="s">
        <v>27</v>
      </c>
      <c r="CS20" s="346" t="s">
        <v>859</v>
      </c>
      <c r="CT20" s="348" t="s">
        <v>27</v>
      </c>
      <c r="CU20" s="346" t="s">
        <v>859</v>
      </c>
      <c r="CV20" s="348" t="s">
        <v>27</v>
      </c>
      <c r="CW20" s="271" t="s">
        <v>2647</v>
      </c>
      <c r="CX20" s="313"/>
      <c r="CY20" s="313"/>
      <c r="CZ20" s="313"/>
      <c r="DA20" s="313"/>
      <c r="DB20" s="313"/>
      <c r="DD20" s="27"/>
      <c r="DE20" s="27"/>
    </row>
    <row r="21" spans="1:109" s="5" customFormat="1" ht="51.75" customHeight="1" thickBot="1" x14ac:dyDescent="0.3">
      <c r="A21" s="50">
        <f t="shared" si="0"/>
        <v>18</v>
      </c>
      <c r="B21" s="337"/>
      <c r="C21" s="323" t="s">
        <v>3049</v>
      </c>
      <c r="D21" s="272" t="s">
        <v>1310</v>
      </c>
      <c r="E21" s="273">
        <v>326</v>
      </c>
      <c r="F21" s="273" t="s">
        <v>1862</v>
      </c>
      <c r="G21" s="268" t="s">
        <v>859</v>
      </c>
      <c r="H21" s="269" t="s">
        <v>27</v>
      </c>
      <c r="I21" s="268" t="s">
        <v>859</v>
      </c>
      <c r="J21" s="269" t="s">
        <v>27</v>
      </c>
      <c r="K21" s="268" t="s">
        <v>859</v>
      </c>
      <c r="L21" s="269" t="s">
        <v>27</v>
      </c>
      <c r="M21" s="268" t="s">
        <v>859</v>
      </c>
      <c r="N21" s="269" t="s">
        <v>27</v>
      </c>
      <c r="O21" s="268" t="s">
        <v>836</v>
      </c>
      <c r="P21" s="269" t="s">
        <v>1555</v>
      </c>
      <c r="Q21" s="268" t="s">
        <v>859</v>
      </c>
      <c r="R21" s="270" t="s">
        <v>27</v>
      </c>
      <c r="S21" s="268" t="s">
        <v>859</v>
      </c>
      <c r="T21" s="269" t="s">
        <v>27</v>
      </c>
      <c r="U21" s="268" t="s">
        <v>859</v>
      </c>
      <c r="V21" s="269" t="s">
        <v>27</v>
      </c>
      <c r="W21" s="268" t="s">
        <v>859</v>
      </c>
      <c r="X21" s="270" t="s">
        <v>27</v>
      </c>
      <c r="Y21" s="268" t="s">
        <v>859</v>
      </c>
      <c r="Z21" s="269" t="s">
        <v>27</v>
      </c>
      <c r="AA21" s="268" t="s">
        <v>859</v>
      </c>
      <c r="AB21" s="270" t="s">
        <v>27</v>
      </c>
      <c r="AC21" s="268" t="s">
        <v>836</v>
      </c>
      <c r="AD21" s="269" t="s">
        <v>145</v>
      </c>
      <c r="AE21" s="268" t="s">
        <v>859</v>
      </c>
      <c r="AF21" s="269" t="s">
        <v>27</v>
      </c>
      <c r="AG21" s="268" t="s">
        <v>859</v>
      </c>
      <c r="AH21" s="269" t="s">
        <v>27</v>
      </c>
      <c r="AI21" s="268" t="s">
        <v>859</v>
      </c>
      <c r="AJ21" s="269" t="s">
        <v>27</v>
      </c>
      <c r="AK21" s="268" t="s">
        <v>859</v>
      </c>
      <c r="AL21" s="269" t="s">
        <v>27</v>
      </c>
      <c r="AM21" s="268" t="s">
        <v>859</v>
      </c>
      <c r="AN21" s="270" t="s">
        <v>27</v>
      </c>
      <c r="AO21" s="268" t="s">
        <v>859</v>
      </c>
      <c r="AP21" s="269" t="s">
        <v>27</v>
      </c>
      <c r="AQ21" s="268" t="s">
        <v>859</v>
      </c>
      <c r="AR21" s="270" t="s">
        <v>27</v>
      </c>
      <c r="AS21" s="268" t="s">
        <v>859</v>
      </c>
      <c r="AT21" s="269" t="s">
        <v>27</v>
      </c>
      <c r="AU21" s="268" t="s">
        <v>859</v>
      </c>
      <c r="AV21" s="270" t="s">
        <v>27</v>
      </c>
      <c r="AW21" s="268" t="s">
        <v>859</v>
      </c>
      <c r="AX21" s="269" t="s">
        <v>27</v>
      </c>
      <c r="AY21" s="268" t="s">
        <v>859</v>
      </c>
      <c r="AZ21" s="270" t="s">
        <v>27</v>
      </c>
      <c r="BA21" s="268" t="s">
        <v>859</v>
      </c>
      <c r="BB21" s="269" t="s">
        <v>27</v>
      </c>
      <c r="BC21" s="268" t="s">
        <v>859</v>
      </c>
      <c r="BD21" s="269" t="s">
        <v>27</v>
      </c>
      <c r="BE21" s="268" t="s">
        <v>859</v>
      </c>
      <c r="BF21" s="270" t="s">
        <v>27</v>
      </c>
      <c r="BG21" s="268" t="s">
        <v>859</v>
      </c>
      <c r="BH21" s="270" t="s">
        <v>27</v>
      </c>
      <c r="BI21" s="268" t="s">
        <v>859</v>
      </c>
      <c r="BJ21" s="269" t="s">
        <v>27</v>
      </c>
      <c r="BK21" s="268" t="s">
        <v>859</v>
      </c>
      <c r="BL21" s="269" t="s">
        <v>27</v>
      </c>
      <c r="BM21" s="268" t="s">
        <v>834</v>
      </c>
      <c r="BN21" s="269" t="s">
        <v>1556</v>
      </c>
      <c r="BO21" s="268" t="s">
        <v>831</v>
      </c>
      <c r="BP21" s="269" t="s">
        <v>468</v>
      </c>
      <c r="BQ21" s="268" t="s">
        <v>859</v>
      </c>
      <c r="BR21" s="269" t="s">
        <v>27</v>
      </c>
      <c r="BS21" s="268" t="s">
        <v>859</v>
      </c>
      <c r="BT21" s="270" t="s">
        <v>27</v>
      </c>
      <c r="BU21" s="268" t="s">
        <v>859</v>
      </c>
      <c r="BV21" s="269" t="s">
        <v>27</v>
      </c>
      <c r="BW21" s="268" t="s">
        <v>859</v>
      </c>
      <c r="BX21" s="270" t="s">
        <v>27</v>
      </c>
      <c r="BY21" s="268" t="s">
        <v>859</v>
      </c>
      <c r="BZ21" s="269" t="s">
        <v>27</v>
      </c>
      <c r="CA21" s="268" t="s">
        <v>859</v>
      </c>
      <c r="CB21" s="269" t="s">
        <v>27</v>
      </c>
      <c r="CC21" s="268" t="s">
        <v>859</v>
      </c>
      <c r="CD21" s="269" t="s">
        <v>27</v>
      </c>
      <c r="CE21" s="268" t="s">
        <v>838</v>
      </c>
      <c r="CF21" s="270" t="s">
        <v>1557</v>
      </c>
      <c r="CG21" s="268" t="s">
        <v>859</v>
      </c>
      <c r="CH21" s="269" t="s">
        <v>27</v>
      </c>
      <c r="CI21" s="268" t="s">
        <v>859</v>
      </c>
      <c r="CJ21" s="269" t="s">
        <v>27</v>
      </c>
      <c r="CK21" s="268" t="s">
        <v>859</v>
      </c>
      <c r="CL21" s="270" t="s">
        <v>27</v>
      </c>
      <c r="CM21" s="268" t="s">
        <v>859</v>
      </c>
      <c r="CN21" s="269" t="s">
        <v>27</v>
      </c>
      <c r="CO21" s="268" t="s">
        <v>859</v>
      </c>
      <c r="CP21" s="269" t="s">
        <v>27</v>
      </c>
      <c r="CQ21" s="268" t="s">
        <v>859</v>
      </c>
      <c r="CR21" s="269" t="s">
        <v>27</v>
      </c>
      <c r="CS21" s="346" t="s">
        <v>859</v>
      </c>
      <c r="CT21" s="348" t="s">
        <v>27</v>
      </c>
      <c r="CU21" s="346" t="s">
        <v>859</v>
      </c>
      <c r="CV21" s="348" t="s">
        <v>27</v>
      </c>
      <c r="CW21" s="271" t="s">
        <v>1477</v>
      </c>
      <c r="CX21" s="313"/>
      <c r="CY21" s="313"/>
      <c r="CZ21" s="313"/>
      <c r="DA21" s="313"/>
      <c r="DB21" s="313"/>
      <c r="DD21" s="27"/>
      <c r="DE21" s="27"/>
    </row>
    <row r="22" spans="1:109" s="5" customFormat="1" ht="51.75" customHeight="1" thickBot="1" x14ac:dyDescent="0.3">
      <c r="A22" s="50">
        <f t="shared" si="0"/>
        <v>19</v>
      </c>
      <c r="B22" s="337"/>
      <c r="C22" s="323" t="s">
        <v>3050</v>
      </c>
      <c r="D22" s="272" t="s">
        <v>1625</v>
      </c>
      <c r="E22" s="273">
        <v>372</v>
      </c>
      <c r="F22" s="273" t="s">
        <v>1863</v>
      </c>
      <c r="G22" s="268" t="s">
        <v>859</v>
      </c>
      <c r="H22" s="269" t="s">
        <v>27</v>
      </c>
      <c r="I22" s="268" t="s">
        <v>859</v>
      </c>
      <c r="J22" s="269" t="s">
        <v>27</v>
      </c>
      <c r="K22" s="268" t="s">
        <v>859</v>
      </c>
      <c r="L22" s="269" t="s">
        <v>27</v>
      </c>
      <c r="M22" s="268" t="s">
        <v>859</v>
      </c>
      <c r="N22" s="269" t="s">
        <v>27</v>
      </c>
      <c r="O22" s="268" t="s">
        <v>859</v>
      </c>
      <c r="P22" s="269" t="s">
        <v>27</v>
      </c>
      <c r="Q22" s="268" t="s">
        <v>859</v>
      </c>
      <c r="R22" s="270" t="s">
        <v>27</v>
      </c>
      <c r="S22" s="268" t="s">
        <v>859</v>
      </c>
      <c r="T22" s="269" t="s">
        <v>27</v>
      </c>
      <c r="U22" s="268" t="s">
        <v>859</v>
      </c>
      <c r="V22" s="269" t="s">
        <v>27</v>
      </c>
      <c r="W22" s="268" t="s">
        <v>859</v>
      </c>
      <c r="X22" s="270" t="s">
        <v>27</v>
      </c>
      <c r="Y22" s="268" t="s">
        <v>859</v>
      </c>
      <c r="Z22" s="269" t="s">
        <v>27</v>
      </c>
      <c r="AA22" s="268" t="s">
        <v>859</v>
      </c>
      <c r="AB22" s="270" t="s">
        <v>27</v>
      </c>
      <c r="AC22" s="268" t="s">
        <v>859</v>
      </c>
      <c r="AD22" s="269" t="s">
        <v>27</v>
      </c>
      <c r="AE22" s="268" t="s">
        <v>859</v>
      </c>
      <c r="AF22" s="269" t="s">
        <v>27</v>
      </c>
      <c r="AG22" s="268" t="s">
        <v>859</v>
      </c>
      <c r="AH22" s="269" t="s">
        <v>27</v>
      </c>
      <c r="AI22" s="268" t="s">
        <v>859</v>
      </c>
      <c r="AJ22" s="269" t="s">
        <v>27</v>
      </c>
      <c r="AK22" s="268" t="s">
        <v>859</v>
      </c>
      <c r="AL22" s="269" t="s">
        <v>27</v>
      </c>
      <c r="AM22" s="268" t="s">
        <v>859</v>
      </c>
      <c r="AN22" s="270" t="s">
        <v>27</v>
      </c>
      <c r="AO22" s="268" t="s">
        <v>859</v>
      </c>
      <c r="AP22" s="269" t="s">
        <v>27</v>
      </c>
      <c r="AQ22" s="268" t="s">
        <v>859</v>
      </c>
      <c r="AR22" s="270" t="s">
        <v>27</v>
      </c>
      <c r="AS22" s="268" t="s">
        <v>859</v>
      </c>
      <c r="AT22" s="269" t="s">
        <v>27</v>
      </c>
      <c r="AU22" s="268" t="s">
        <v>859</v>
      </c>
      <c r="AV22" s="270" t="s">
        <v>27</v>
      </c>
      <c r="AW22" s="268" t="s">
        <v>859</v>
      </c>
      <c r="AX22" s="269" t="s">
        <v>27</v>
      </c>
      <c r="AY22" s="268" t="s">
        <v>859</v>
      </c>
      <c r="AZ22" s="270" t="s">
        <v>27</v>
      </c>
      <c r="BA22" s="268" t="s">
        <v>859</v>
      </c>
      <c r="BB22" s="269" t="s">
        <v>27</v>
      </c>
      <c r="BC22" s="268" t="s">
        <v>859</v>
      </c>
      <c r="BD22" s="269" t="s">
        <v>27</v>
      </c>
      <c r="BE22" s="268" t="s">
        <v>859</v>
      </c>
      <c r="BF22" s="270" t="s">
        <v>27</v>
      </c>
      <c r="BG22" s="268" t="s">
        <v>859</v>
      </c>
      <c r="BH22" s="270" t="s">
        <v>27</v>
      </c>
      <c r="BI22" s="268" t="s">
        <v>859</v>
      </c>
      <c r="BJ22" s="269" t="s">
        <v>27</v>
      </c>
      <c r="BK22" s="268" t="s">
        <v>859</v>
      </c>
      <c r="BL22" s="269" t="s">
        <v>27</v>
      </c>
      <c r="BM22" s="268" t="s">
        <v>859</v>
      </c>
      <c r="BN22" s="269" t="s">
        <v>27</v>
      </c>
      <c r="BO22" s="268" t="s">
        <v>859</v>
      </c>
      <c r="BP22" s="269" t="s">
        <v>27</v>
      </c>
      <c r="BQ22" s="268" t="s">
        <v>837</v>
      </c>
      <c r="BR22" s="269" t="s">
        <v>1547</v>
      </c>
      <c r="BS22" s="268" t="s">
        <v>836</v>
      </c>
      <c r="BT22" s="270" t="s">
        <v>1549</v>
      </c>
      <c r="BU22" s="268" t="s">
        <v>837</v>
      </c>
      <c r="BV22" s="269" t="s">
        <v>1548</v>
      </c>
      <c r="BW22" s="268" t="s">
        <v>859</v>
      </c>
      <c r="BX22" s="270" t="s">
        <v>27</v>
      </c>
      <c r="BY22" s="268" t="s">
        <v>837</v>
      </c>
      <c r="BZ22" s="269" t="s">
        <v>1548</v>
      </c>
      <c r="CA22" s="268" t="s">
        <v>859</v>
      </c>
      <c r="CB22" s="269" t="s">
        <v>27</v>
      </c>
      <c r="CC22" s="268" t="s">
        <v>859</v>
      </c>
      <c r="CD22" s="269" t="s">
        <v>27</v>
      </c>
      <c r="CE22" s="268" t="s">
        <v>859</v>
      </c>
      <c r="CF22" s="270" t="s">
        <v>27</v>
      </c>
      <c r="CG22" s="268" t="s">
        <v>859</v>
      </c>
      <c r="CH22" s="269" t="s">
        <v>27</v>
      </c>
      <c r="CI22" s="268" t="s">
        <v>859</v>
      </c>
      <c r="CJ22" s="269" t="s">
        <v>27</v>
      </c>
      <c r="CK22" s="268" t="s">
        <v>859</v>
      </c>
      <c r="CL22" s="270" t="s">
        <v>27</v>
      </c>
      <c r="CM22" s="268" t="s">
        <v>859</v>
      </c>
      <c r="CN22" s="269" t="s">
        <v>27</v>
      </c>
      <c r="CO22" s="268" t="s">
        <v>859</v>
      </c>
      <c r="CP22" s="269" t="s">
        <v>27</v>
      </c>
      <c r="CQ22" s="268" t="s">
        <v>859</v>
      </c>
      <c r="CR22" s="269" t="s">
        <v>27</v>
      </c>
      <c r="CS22" s="346" t="s">
        <v>837</v>
      </c>
      <c r="CT22" s="348" t="s">
        <v>1587</v>
      </c>
      <c r="CU22" s="346" t="s">
        <v>838</v>
      </c>
      <c r="CV22" s="348" t="s">
        <v>2937</v>
      </c>
      <c r="CW22" s="271" t="s">
        <v>2563</v>
      </c>
      <c r="CX22" s="313"/>
      <c r="CY22" s="313"/>
      <c r="CZ22" s="313"/>
      <c r="DA22" s="313"/>
      <c r="DB22" s="313"/>
      <c r="DD22" s="27"/>
      <c r="DE22" s="27"/>
    </row>
    <row r="23" spans="1:109" s="6" customFormat="1" ht="51.75" customHeight="1" thickBot="1" x14ac:dyDescent="0.3">
      <c r="A23" s="50">
        <f t="shared" si="0"/>
        <v>20</v>
      </c>
      <c r="B23" s="338"/>
      <c r="C23" s="323" t="s">
        <v>3051</v>
      </c>
      <c r="D23" s="272" t="s">
        <v>1300</v>
      </c>
      <c r="E23" s="273">
        <v>317</v>
      </c>
      <c r="F23" s="273" t="s">
        <v>1867</v>
      </c>
      <c r="G23" s="268" t="s">
        <v>859</v>
      </c>
      <c r="H23" s="269" t="s">
        <v>27</v>
      </c>
      <c r="I23" s="268" t="s">
        <v>859</v>
      </c>
      <c r="J23" s="269" t="s">
        <v>27</v>
      </c>
      <c r="K23" s="268" t="s">
        <v>859</v>
      </c>
      <c r="L23" s="269" t="s">
        <v>27</v>
      </c>
      <c r="M23" s="268" t="s">
        <v>859</v>
      </c>
      <c r="N23" s="269" t="s">
        <v>27</v>
      </c>
      <c r="O23" s="268" t="s">
        <v>859</v>
      </c>
      <c r="P23" s="269" t="s">
        <v>27</v>
      </c>
      <c r="Q23" s="268" t="s">
        <v>859</v>
      </c>
      <c r="R23" s="270" t="s">
        <v>27</v>
      </c>
      <c r="S23" s="268" t="s">
        <v>859</v>
      </c>
      <c r="T23" s="269" t="s">
        <v>27</v>
      </c>
      <c r="U23" s="268" t="s">
        <v>859</v>
      </c>
      <c r="V23" s="269" t="s">
        <v>27</v>
      </c>
      <c r="W23" s="268" t="s">
        <v>859</v>
      </c>
      <c r="X23" s="270" t="s">
        <v>27</v>
      </c>
      <c r="Y23" s="268" t="s">
        <v>859</v>
      </c>
      <c r="Z23" s="269" t="s">
        <v>27</v>
      </c>
      <c r="AA23" s="268" t="s">
        <v>859</v>
      </c>
      <c r="AB23" s="270" t="s">
        <v>27</v>
      </c>
      <c r="AC23" s="268" t="s">
        <v>859</v>
      </c>
      <c r="AD23" s="269" t="s">
        <v>27</v>
      </c>
      <c r="AE23" s="268" t="s">
        <v>859</v>
      </c>
      <c r="AF23" s="269" t="s">
        <v>27</v>
      </c>
      <c r="AG23" s="268" t="s">
        <v>859</v>
      </c>
      <c r="AH23" s="269" t="s">
        <v>27</v>
      </c>
      <c r="AI23" s="268" t="s">
        <v>859</v>
      </c>
      <c r="AJ23" s="269" t="s">
        <v>27</v>
      </c>
      <c r="AK23" s="268" t="s">
        <v>859</v>
      </c>
      <c r="AL23" s="269" t="s">
        <v>27</v>
      </c>
      <c r="AM23" s="268" t="s">
        <v>859</v>
      </c>
      <c r="AN23" s="270" t="s">
        <v>27</v>
      </c>
      <c r="AO23" s="268" t="s">
        <v>859</v>
      </c>
      <c r="AP23" s="269" t="s">
        <v>27</v>
      </c>
      <c r="AQ23" s="268" t="s">
        <v>859</v>
      </c>
      <c r="AR23" s="270" t="s">
        <v>27</v>
      </c>
      <c r="AS23" s="268" t="s">
        <v>836</v>
      </c>
      <c r="AT23" s="269" t="s">
        <v>782</v>
      </c>
      <c r="AU23" s="268" t="s">
        <v>836</v>
      </c>
      <c r="AV23" s="270" t="s">
        <v>2614</v>
      </c>
      <c r="AW23" s="268" t="s">
        <v>859</v>
      </c>
      <c r="AX23" s="269" t="s">
        <v>27</v>
      </c>
      <c r="AY23" s="268" t="s">
        <v>859</v>
      </c>
      <c r="AZ23" s="270" t="s">
        <v>27</v>
      </c>
      <c r="BA23" s="268" t="s">
        <v>836</v>
      </c>
      <c r="BB23" s="269" t="s">
        <v>2615</v>
      </c>
      <c r="BC23" s="268" t="s">
        <v>836</v>
      </c>
      <c r="BD23" s="269" t="s">
        <v>602</v>
      </c>
      <c r="BE23" s="268" t="s">
        <v>859</v>
      </c>
      <c r="BF23" s="270" t="s">
        <v>27</v>
      </c>
      <c r="BG23" s="268" t="s">
        <v>859</v>
      </c>
      <c r="BH23" s="270" t="s">
        <v>27</v>
      </c>
      <c r="BI23" s="268" t="s">
        <v>859</v>
      </c>
      <c r="BJ23" s="269" t="s">
        <v>27</v>
      </c>
      <c r="BK23" s="268" t="s">
        <v>859</v>
      </c>
      <c r="BL23" s="269" t="s">
        <v>27</v>
      </c>
      <c r="BM23" s="268" t="s">
        <v>836</v>
      </c>
      <c r="BN23" s="269" t="s">
        <v>2615</v>
      </c>
      <c r="BO23" s="268" t="s">
        <v>859</v>
      </c>
      <c r="BP23" s="269" t="s">
        <v>27</v>
      </c>
      <c r="BQ23" s="268" t="s">
        <v>838</v>
      </c>
      <c r="BR23" s="269" t="s">
        <v>2252</v>
      </c>
      <c r="BS23" s="268" t="s">
        <v>838</v>
      </c>
      <c r="BT23" s="270" t="s">
        <v>2254</v>
      </c>
      <c r="BU23" s="268" t="s">
        <v>838</v>
      </c>
      <c r="BV23" s="269" t="s">
        <v>2253</v>
      </c>
      <c r="BW23" s="268" t="s">
        <v>839</v>
      </c>
      <c r="BX23" s="270" t="s">
        <v>2255</v>
      </c>
      <c r="BY23" s="268" t="s">
        <v>838</v>
      </c>
      <c r="BZ23" s="269" t="s">
        <v>2698</v>
      </c>
      <c r="CA23" s="268" t="s">
        <v>859</v>
      </c>
      <c r="CB23" s="269" t="s">
        <v>27</v>
      </c>
      <c r="CC23" s="268" t="s">
        <v>859</v>
      </c>
      <c r="CD23" s="269" t="s">
        <v>27</v>
      </c>
      <c r="CE23" s="268" t="s">
        <v>838</v>
      </c>
      <c r="CF23" s="270" t="s">
        <v>1204</v>
      </c>
      <c r="CG23" s="268" t="s">
        <v>859</v>
      </c>
      <c r="CH23" s="269" t="s">
        <v>27</v>
      </c>
      <c r="CI23" s="268" t="s">
        <v>859</v>
      </c>
      <c r="CJ23" s="269" t="s">
        <v>27</v>
      </c>
      <c r="CK23" s="268" t="s">
        <v>859</v>
      </c>
      <c r="CL23" s="270" t="s">
        <v>27</v>
      </c>
      <c r="CM23" s="268" t="s">
        <v>859</v>
      </c>
      <c r="CN23" s="269" t="s">
        <v>27</v>
      </c>
      <c r="CO23" s="268" t="s">
        <v>859</v>
      </c>
      <c r="CP23" s="269" t="s">
        <v>27</v>
      </c>
      <c r="CQ23" s="268" t="s">
        <v>859</v>
      </c>
      <c r="CR23" s="269" t="s">
        <v>27</v>
      </c>
      <c r="CS23" s="346" t="s">
        <v>859</v>
      </c>
      <c r="CT23" s="348" t="s">
        <v>27</v>
      </c>
      <c r="CU23" s="346" t="s">
        <v>836</v>
      </c>
      <c r="CV23" s="348" t="s">
        <v>2938</v>
      </c>
      <c r="CW23" s="271" t="s">
        <v>1478</v>
      </c>
      <c r="CX23" s="313"/>
      <c r="CY23" s="313"/>
      <c r="CZ23" s="313"/>
      <c r="DA23" s="313"/>
      <c r="DB23" s="313"/>
      <c r="DD23" s="14"/>
      <c r="DE23" s="14"/>
    </row>
    <row r="24" spans="1:109" s="6" customFormat="1" ht="51.75" customHeight="1" thickBot="1" x14ac:dyDescent="0.3">
      <c r="A24" s="50">
        <f t="shared" si="0"/>
        <v>21</v>
      </c>
      <c r="B24" s="337"/>
      <c r="C24" s="323" t="s">
        <v>3052</v>
      </c>
      <c r="D24" s="272" t="s">
        <v>1414</v>
      </c>
      <c r="E24" s="273">
        <v>327</v>
      </c>
      <c r="F24" s="273" t="s">
        <v>1865</v>
      </c>
      <c r="G24" s="268" t="s">
        <v>837</v>
      </c>
      <c r="H24" s="269" t="s">
        <v>1422</v>
      </c>
      <c r="I24" s="268" t="s">
        <v>837</v>
      </c>
      <c r="J24" s="269" t="s">
        <v>982</v>
      </c>
      <c r="K24" s="268" t="s">
        <v>838</v>
      </c>
      <c r="L24" s="269" t="s">
        <v>983</v>
      </c>
      <c r="M24" s="268" t="s">
        <v>838</v>
      </c>
      <c r="N24" s="269" t="s">
        <v>485</v>
      </c>
      <c r="O24" s="268" t="s">
        <v>838</v>
      </c>
      <c r="P24" s="269" t="s">
        <v>486</v>
      </c>
      <c r="Q24" s="268" t="s">
        <v>859</v>
      </c>
      <c r="R24" s="270" t="s">
        <v>27</v>
      </c>
      <c r="S24" s="268" t="s">
        <v>839</v>
      </c>
      <c r="T24" s="269" t="s">
        <v>765</v>
      </c>
      <c r="U24" s="268" t="s">
        <v>840</v>
      </c>
      <c r="V24" s="269" t="s">
        <v>115</v>
      </c>
      <c r="W24" s="268" t="s">
        <v>838</v>
      </c>
      <c r="X24" s="270" t="s">
        <v>117</v>
      </c>
      <c r="Y24" s="268" t="s">
        <v>836</v>
      </c>
      <c r="Z24" s="269" t="s">
        <v>2787</v>
      </c>
      <c r="AA24" s="268" t="s">
        <v>836</v>
      </c>
      <c r="AB24" s="270" t="s">
        <v>2788</v>
      </c>
      <c r="AC24" s="268" t="s">
        <v>838</v>
      </c>
      <c r="AD24" s="269" t="s">
        <v>59</v>
      </c>
      <c r="AE24" s="268" t="s">
        <v>838</v>
      </c>
      <c r="AF24" s="269" t="s">
        <v>108</v>
      </c>
      <c r="AG24" s="268" t="s">
        <v>838</v>
      </c>
      <c r="AH24" s="269" t="s">
        <v>108</v>
      </c>
      <c r="AI24" s="268" t="s">
        <v>838</v>
      </c>
      <c r="AJ24" s="269" t="s">
        <v>766</v>
      </c>
      <c r="AK24" s="268" t="s">
        <v>859</v>
      </c>
      <c r="AL24" s="269" t="s">
        <v>27</v>
      </c>
      <c r="AM24" s="268" t="s">
        <v>859</v>
      </c>
      <c r="AN24" s="270" t="s">
        <v>27</v>
      </c>
      <c r="AO24" s="268" t="s">
        <v>859</v>
      </c>
      <c r="AP24" s="269" t="s">
        <v>27</v>
      </c>
      <c r="AQ24" s="268" t="s">
        <v>859</v>
      </c>
      <c r="AR24" s="270" t="s">
        <v>27</v>
      </c>
      <c r="AS24" s="268" t="s">
        <v>837</v>
      </c>
      <c r="AT24" s="269" t="s">
        <v>1138</v>
      </c>
      <c r="AU24" s="268" t="s">
        <v>837</v>
      </c>
      <c r="AV24" s="270" t="s">
        <v>603</v>
      </c>
      <c r="AW24" s="268" t="s">
        <v>836</v>
      </c>
      <c r="AX24" s="269" t="s">
        <v>359</v>
      </c>
      <c r="AY24" s="268" t="s">
        <v>836</v>
      </c>
      <c r="AZ24" s="270" t="s">
        <v>384</v>
      </c>
      <c r="BA24" s="268" t="s">
        <v>838</v>
      </c>
      <c r="BB24" s="269" t="s">
        <v>713</v>
      </c>
      <c r="BC24" s="268" t="s">
        <v>838</v>
      </c>
      <c r="BD24" s="269" t="s">
        <v>1137</v>
      </c>
      <c r="BE24" s="268" t="s">
        <v>840</v>
      </c>
      <c r="BF24" s="270" t="s">
        <v>454</v>
      </c>
      <c r="BG24" s="268" t="s">
        <v>836</v>
      </c>
      <c r="BH24" s="270" t="s">
        <v>1236</v>
      </c>
      <c r="BI24" s="268" t="s">
        <v>859</v>
      </c>
      <c r="BJ24" s="269" t="s">
        <v>2172</v>
      </c>
      <c r="BK24" s="268" t="s">
        <v>859</v>
      </c>
      <c r="BL24" s="269" t="s">
        <v>27</v>
      </c>
      <c r="BM24" s="268" t="s">
        <v>837</v>
      </c>
      <c r="BN24" s="269" t="s">
        <v>1404</v>
      </c>
      <c r="BO24" s="268" t="s">
        <v>838</v>
      </c>
      <c r="BP24" s="270" t="s">
        <v>2790</v>
      </c>
      <c r="BQ24" s="268" t="s">
        <v>836</v>
      </c>
      <c r="BR24" s="269" t="s">
        <v>412</v>
      </c>
      <c r="BS24" s="268" t="s">
        <v>837</v>
      </c>
      <c r="BT24" s="270" t="s">
        <v>2256</v>
      </c>
      <c r="BU24" s="268" t="s">
        <v>838</v>
      </c>
      <c r="BV24" s="269" t="s">
        <v>2699</v>
      </c>
      <c r="BW24" s="268" t="s">
        <v>859</v>
      </c>
      <c r="BX24" s="270" t="s">
        <v>27</v>
      </c>
      <c r="BY24" s="268" t="s">
        <v>838</v>
      </c>
      <c r="BZ24" s="269" t="s">
        <v>2699</v>
      </c>
      <c r="CA24" s="268" t="s">
        <v>837</v>
      </c>
      <c r="CB24" s="269" t="s">
        <v>478</v>
      </c>
      <c r="CC24" s="268" t="s">
        <v>837</v>
      </c>
      <c r="CD24" s="269" t="s">
        <v>1702</v>
      </c>
      <c r="CE24" s="268" t="s">
        <v>839</v>
      </c>
      <c r="CF24" s="270" t="s">
        <v>1289</v>
      </c>
      <c r="CG24" s="268" t="s">
        <v>859</v>
      </c>
      <c r="CH24" s="269" t="s">
        <v>27</v>
      </c>
      <c r="CI24" s="268" t="s">
        <v>840</v>
      </c>
      <c r="CJ24" s="269" t="s">
        <v>2789</v>
      </c>
      <c r="CK24" s="268" t="s">
        <v>838</v>
      </c>
      <c r="CL24" s="270" t="s">
        <v>2790</v>
      </c>
      <c r="CM24" s="268" t="s">
        <v>859</v>
      </c>
      <c r="CN24" s="269" t="s">
        <v>27</v>
      </c>
      <c r="CO24" s="268" t="s">
        <v>859</v>
      </c>
      <c r="CP24" s="269" t="s">
        <v>27</v>
      </c>
      <c r="CQ24" s="268" t="s">
        <v>859</v>
      </c>
      <c r="CR24" s="269" t="s">
        <v>27</v>
      </c>
      <c r="CS24" s="346" t="s">
        <v>859</v>
      </c>
      <c r="CT24" s="348" t="s">
        <v>27</v>
      </c>
      <c r="CU24" s="346" t="s">
        <v>838</v>
      </c>
      <c r="CV24" s="348" t="s">
        <v>2939</v>
      </c>
      <c r="CW24" s="271" t="s">
        <v>989</v>
      </c>
      <c r="CX24" s="313"/>
      <c r="CY24" s="313"/>
      <c r="CZ24" s="313"/>
      <c r="DA24" s="313"/>
      <c r="DB24" s="313"/>
      <c r="DD24" s="14"/>
      <c r="DE24" s="14"/>
    </row>
    <row r="25" spans="1:109" s="5" customFormat="1" ht="51.75" customHeight="1" thickBot="1" x14ac:dyDescent="0.3">
      <c r="A25" s="50">
        <f t="shared" si="0"/>
        <v>22</v>
      </c>
      <c r="B25" s="337"/>
      <c r="C25" s="323" t="s">
        <v>3053</v>
      </c>
      <c r="D25" s="272" t="s">
        <v>1414</v>
      </c>
      <c r="E25" s="273">
        <v>328</v>
      </c>
      <c r="F25" s="273" t="s">
        <v>1865</v>
      </c>
      <c r="G25" s="268" t="s">
        <v>837</v>
      </c>
      <c r="H25" s="269" t="s">
        <v>373</v>
      </c>
      <c r="I25" s="268" t="s">
        <v>837</v>
      </c>
      <c r="J25" s="269" t="s">
        <v>159</v>
      </c>
      <c r="K25" s="268" t="s">
        <v>859</v>
      </c>
      <c r="L25" s="269" t="s">
        <v>27</v>
      </c>
      <c r="M25" s="268" t="s">
        <v>859</v>
      </c>
      <c r="N25" s="269" t="s">
        <v>27</v>
      </c>
      <c r="O25" s="268" t="s">
        <v>859</v>
      </c>
      <c r="P25" s="269" t="s">
        <v>27</v>
      </c>
      <c r="Q25" s="268" t="s">
        <v>859</v>
      </c>
      <c r="R25" s="270" t="s">
        <v>27</v>
      </c>
      <c r="S25" s="268" t="s">
        <v>836</v>
      </c>
      <c r="T25" s="269" t="s">
        <v>2173</v>
      </c>
      <c r="U25" s="268" t="s">
        <v>837</v>
      </c>
      <c r="V25" s="269" t="s">
        <v>118</v>
      </c>
      <c r="W25" s="268" t="s">
        <v>838</v>
      </c>
      <c r="X25" s="270" t="s">
        <v>119</v>
      </c>
      <c r="Y25" s="268" t="s">
        <v>838</v>
      </c>
      <c r="Z25" s="269" t="s">
        <v>2791</v>
      </c>
      <c r="AA25" s="268" t="s">
        <v>838</v>
      </c>
      <c r="AB25" s="270" t="s">
        <v>2792</v>
      </c>
      <c r="AC25" s="268" t="s">
        <v>838</v>
      </c>
      <c r="AD25" s="269" t="s">
        <v>2969</v>
      </c>
      <c r="AE25" s="268" t="s">
        <v>838</v>
      </c>
      <c r="AF25" s="269" t="s">
        <v>406</v>
      </c>
      <c r="AG25" s="268" t="s">
        <v>838</v>
      </c>
      <c r="AH25" s="269" t="s">
        <v>856</v>
      </c>
      <c r="AI25" s="268" t="s">
        <v>859</v>
      </c>
      <c r="AJ25" s="269" t="s">
        <v>27</v>
      </c>
      <c r="AK25" s="268" t="s">
        <v>859</v>
      </c>
      <c r="AL25" s="269" t="s">
        <v>27</v>
      </c>
      <c r="AM25" s="268" t="s">
        <v>859</v>
      </c>
      <c r="AN25" s="270" t="s">
        <v>27</v>
      </c>
      <c r="AO25" s="268" t="s">
        <v>838</v>
      </c>
      <c r="AP25" s="269" t="s">
        <v>21</v>
      </c>
      <c r="AQ25" s="268" t="s">
        <v>838</v>
      </c>
      <c r="AR25" s="270" t="s">
        <v>21</v>
      </c>
      <c r="AS25" s="268" t="s">
        <v>836</v>
      </c>
      <c r="AT25" s="269" t="s">
        <v>314</v>
      </c>
      <c r="AU25" s="268" t="s">
        <v>836</v>
      </c>
      <c r="AV25" s="270" t="s">
        <v>314</v>
      </c>
      <c r="AW25" s="268" t="s">
        <v>836</v>
      </c>
      <c r="AX25" s="269" t="s">
        <v>385</v>
      </c>
      <c r="AY25" s="268" t="s">
        <v>838</v>
      </c>
      <c r="AZ25" s="270" t="s">
        <v>385</v>
      </c>
      <c r="BA25" s="268" t="s">
        <v>838</v>
      </c>
      <c r="BB25" s="269" t="s">
        <v>665</v>
      </c>
      <c r="BC25" s="268" t="s">
        <v>859</v>
      </c>
      <c r="BD25" s="269" t="s">
        <v>27</v>
      </c>
      <c r="BE25" s="268" t="s">
        <v>838</v>
      </c>
      <c r="BF25" s="270" t="s">
        <v>458</v>
      </c>
      <c r="BG25" s="268" t="s">
        <v>838</v>
      </c>
      <c r="BH25" s="270" t="s">
        <v>315</v>
      </c>
      <c r="BI25" s="268" t="s">
        <v>859</v>
      </c>
      <c r="BJ25" s="269" t="s">
        <v>2172</v>
      </c>
      <c r="BK25" s="268" t="s">
        <v>859</v>
      </c>
      <c r="BL25" s="269" t="s">
        <v>27</v>
      </c>
      <c r="BM25" s="268" t="s">
        <v>836</v>
      </c>
      <c r="BN25" s="269" t="s">
        <v>664</v>
      </c>
      <c r="BO25" s="268" t="s">
        <v>859</v>
      </c>
      <c r="BP25" s="269" t="s">
        <v>27</v>
      </c>
      <c r="BQ25" s="268" t="s">
        <v>838</v>
      </c>
      <c r="BR25" s="269" t="s">
        <v>413</v>
      </c>
      <c r="BS25" s="268" t="s">
        <v>838</v>
      </c>
      <c r="BT25" s="270" t="s">
        <v>1441</v>
      </c>
      <c r="BU25" s="268" t="s">
        <v>859</v>
      </c>
      <c r="BV25" s="269" t="s">
        <v>27</v>
      </c>
      <c r="BW25" s="268" t="s">
        <v>859</v>
      </c>
      <c r="BX25" s="270" t="s">
        <v>27</v>
      </c>
      <c r="BY25" s="268" t="s">
        <v>859</v>
      </c>
      <c r="BZ25" s="269" t="s">
        <v>2793</v>
      </c>
      <c r="CA25" s="268" t="s">
        <v>839</v>
      </c>
      <c r="CB25" s="269" t="s">
        <v>478</v>
      </c>
      <c r="CC25" s="268" t="s">
        <v>838</v>
      </c>
      <c r="CD25" s="269" t="s">
        <v>1704</v>
      </c>
      <c r="CE25" s="268" t="s">
        <v>839</v>
      </c>
      <c r="CF25" s="270" t="s">
        <v>1399</v>
      </c>
      <c r="CG25" s="268" t="s">
        <v>859</v>
      </c>
      <c r="CH25" s="269" t="s">
        <v>27</v>
      </c>
      <c r="CI25" s="268" t="s">
        <v>859</v>
      </c>
      <c r="CJ25" s="269" t="s">
        <v>27</v>
      </c>
      <c r="CK25" s="268" t="s">
        <v>859</v>
      </c>
      <c r="CL25" s="270" t="s">
        <v>27</v>
      </c>
      <c r="CM25" s="268" t="s">
        <v>836</v>
      </c>
      <c r="CN25" s="269" t="s">
        <v>1438</v>
      </c>
      <c r="CO25" s="268" t="s">
        <v>859</v>
      </c>
      <c r="CP25" s="269" t="s">
        <v>27</v>
      </c>
      <c r="CQ25" s="268" t="s">
        <v>859</v>
      </c>
      <c r="CR25" s="269" t="s">
        <v>27</v>
      </c>
      <c r="CS25" s="346" t="s">
        <v>859</v>
      </c>
      <c r="CT25" s="348" t="s">
        <v>27</v>
      </c>
      <c r="CU25" s="346" t="s">
        <v>838</v>
      </c>
      <c r="CV25" s="348" t="s">
        <v>2968</v>
      </c>
      <c r="CW25" s="271" t="s">
        <v>988</v>
      </c>
      <c r="CX25" s="313"/>
      <c r="CY25" s="313"/>
      <c r="CZ25" s="313"/>
      <c r="DA25" s="313"/>
      <c r="DB25" s="313"/>
      <c r="DD25" s="27"/>
      <c r="DE25" s="27"/>
    </row>
    <row r="26" spans="1:109" s="5" customFormat="1" ht="51.75" customHeight="1" thickBot="1" x14ac:dyDescent="0.3">
      <c r="A26" s="50">
        <f t="shared" si="0"/>
        <v>23</v>
      </c>
      <c r="B26" s="338"/>
      <c r="C26" s="323" t="s">
        <v>3054</v>
      </c>
      <c r="D26" s="272" t="s">
        <v>1410</v>
      </c>
      <c r="E26" s="273">
        <v>656</v>
      </c>
      <c r="F26" s="273" t="s">
        <v>1865</v>
      </c>
      <c r="G26" s="268" t="s">
        <v>859</v>
      </c>
      <c r="H26" s="269" t="s">
        <v>27</v>
      </c>
      <c r="I26" s="268" t="s">
        <v>859</v>
      </c>
      <c r="J26" s="269" t="s">
        <v>27</v>
      </c>
      <c r="K26" s="268" t="s">
        <v>859</v>
      </c>
      <c r="L26" s="269" t="s">
        <v>27</v>
      </c>
      <c r="M26" s="268" t="s">
        <v>859</v>
      </c>
      <c r="N26" s="269" t="s">
        <v>27</v>
      </c>
      <c r="O26" s="268" t="s">
        <v>859</v>
      </c>
      <c r="P26" s="269" t="s">
        <v>27</v>
      </c>
      <c r="Q26" s="268" t="s">
        <v>859</v>
      </c>
      <c r="R26" s="270" t="s">
        <v>27</v>
      </c>
      <c r="S26" s="268" t="s">
        <v>859</v>
      </c>
      <c r="T26" s="269" t="s">
        <v>27</v>
      </c>
      <c r="U26" s="268" t="s">
        <v>859</v>
      </c>
      <c r="V26" s="269" t="s">
        <v>27</v>
      </c>
      <c r="W26" s="268" t="s">
        <v>859</v>
      </c>
      <c r="X26" s="270" t="s">
        <v>27</v>
      </c>
      <c r="Y26" s="268" t="s">
        <v>859</v>
      </c>
      <c r="Z26" s="269" t="s">
        <v>27</v>
      </c>
      <c r="AA26" s="268" t="s">
        <v>859</v>
      </c>
      <c r="AB26" s="270" t="s">
        <v>27</v>
      </c>
      <c r="AC26" s="268" t="s">
        <v>836</v>
      </c>
      <c r="AD26" s="269" t="s">
        <v>857</v>
      </c>
      <c r="AE26" s="268" t="s">
        <v>859</v>
      </c>
      <c r="AF26" s="269" t="s">
        <v>27</v>
      </c>
      <c r="AG26" s="268" t="s">
        <v>859</v>
      </c>
      <c r="AH26" s="269" t="s">
        <v>27</v>
      </c>
      <c r="AI26" s="268" t="s">
        <v>859</v>
      </c>
      <c r="AJ26" s="269" t="s">
        <v>27</v>
      </c>
      <c r="AK26" s="268" t="s">
        <v>831</v>
      </c>
      <c r="AL26" s="269" t="s">
        <v>2760</v>
      </c>
      <c r="AM26" s="268" t="s">
        <v>859</v>
      </c>
      <c r="AN26" s="270" t="s">
        <v>27</v>
      </c>
      <c r="AO26" s="268" t="s">
        <v>859</v>
      </c>
      <c r="AP26" s="269" t="s">
        <v>27</v>
      </c>
      <c r="AQ26" s="268" t="s">
        <v>859</v>
      </c>
      <c r="AR26" s="270" t="s">
        <v>27</v>
      </c>
      <c r="AS26" s="268" t="s">
        <v>837</v>
      </c>
      <c r="AT26" s="269" t="s">
        <v>437</v>
      </c>
      <c r="AU26" s="268" t="s">
        <v>838</v>
      </c>
      <c r="AV26" s="270" t="s">
        <v>437</v>
      </c>
      <c r="AW26" s="268" t="s">
        <v>836</v>
      </c>
      <c r="AX26" s="269" t="s">
        <v>1237</v>
      </c>
      <c r="AY26" s="268" t="s">
        <v>838</v>
      </c>
      <c r="AZ26" s="270" t="s">
        <v>1237</v>
      </c>
      <c r="BA26" s="268" t="s">
        <v>837</v>
      </c>
      <c r="BB26" s="269" t="s">
        <v>1189</v>
      </c>
      <c r="BC26" s="268" t="s">
        <v>839</v>
      </c>
      <c r="BD26" s="269" t="s">
        <v>605</v>
      </c>
      <c r="BE26" s="268" t="s">
        <v>838</v>
      </c>
      <c r="BF26" s="270" t="s">
        <v>740</v>
      </c>
      <c r="BG26" s="268" t="s">
        <v>838</v>
      </c>
      <c r="BH26" s="270" t="s">
        <v>604</v>
      </c>
      <c r="BI26" s="268" t="s">
        <v>837</v>
      </c>
      <c r="BJ26" s="269" t="s">
        <v>1630</v>
      </c>
      <c r="BK26" s="268" t="s">
        <v>838</v>
      </c>
      <c r="BL26" s="269" t="s">
        <v>1675</v>
      </c>
      <c r="BM26" s="268" t="s">
        <v>840</v>
      </c>
      <c r="BN26" s="269" t="s">
        <v>723</v>
      </c>
      <c r="BO26" s="268" t="s">
        <v>859</v>
      </c>
      <c r="BP26" s="269" t="s">
        <v>54</v>
      </c>
      <c r="BQ26" s="268" t="s">
        <v>859</v>
      </c>
      <c r="BR26" s="269" t="s">
        <v>27</v>
      </c>
      <c r="BS26" s="268" t="s">
        <v>838</v>
      </c>
      <c r="BT26" s="270" t="s">
        <v>2257</v>
      </c>
      <c r="BU26" s="268" t="s">
        <v>859</v>
      </c>
      <c r="BV26" s="269" t="s">
        <v>27</v>
      </c>
      <c r="BW26" s="268" t="s">
        <v>831</v>
      </c>
      <c r="BX26" s="270" t="s">
        <v>2258</v>
      </c>
      <c r="BY26" s="268" t="s">
        <v>859</v>
      </c>
      <c r="BZ26" s="269" t="s">
        <v>27</v>
      </c>
      <c r="CA26" s="268" t="s">
        <v>859</v>
      </c>
      <c r="CB26" s="269" t="s">
        <v>27</v>
      </c>
      <c r="CC26" s="268" t="s">
        <v>837</v>
      </c>
      <c r="CD26" s="269" t="s">
        <v>1702</v>
      </c>
      <c r="CE26" s="268" t="s">
        <v>834</v>
      </c>
      <c r="CF26" s="270" t="s">
        <v>52</v>
      </c>
      <c r="CG26" s="268" t="s">
        <v>859</v>
      </c>
      <c r="CH26" s="269" t="s">
        <v>27</v>
      </c>
      <c r="CI26" s="268" t="s">
        <v>859</v>
      </c>
      <c r="CJ26" s="269" t="s">
        <v>27</v>
      </c>
      <c r="CK26" s="268" t="s">
        <v>859</v>
      </c>
      <c r="CL26" s="270" t="s">
        <v>27</v>
      </c>
      <c r="CM26" s="268" t="s">
        <v>859</v>
      </c>
      <c r="CN26" s="269" t="s">
        <v>27</v>
      </c>
      <c r="CO26" s="268" t="s">
        <v>859</v>
      </c>
      <c r="CP26" s="269" t="s">
        <v>27</v>
      </c>
      <c r="CQ26" s="268" t="s">
        <v>859</v>
      </c>
      <c r="CR26" s="269" t="s">
        <v>27</v>
      </c>
      <c r="CS26" s="346" t="s">
        <v>859</v>
      </c>
      <c r="CT26" s="348" t="s">
        <v>27</v>
      </c>
      <c r="CU26" s="346" t="s">
        <v>859</v>
      </c>
      <c r="CV26" s="348" t="s">
        <v>27</v>
      </c>
      <c r="CW26" s="271" t="s">
        <v>986</v>
      </c>
      <c r="CX26" s="313"/>
      <c r="CY26" s="313"/>
      <c r="CZ26" s="313"/>
      <c r="DA26" s="313"/>
      <c r="DB26" s="313"/>
      <c r="DD26" s="27"/>
      <c r="DE26" s="27"/>
    </row>
    <row r="27" spans="1:109" s="5" customFormat="1" ht="51.75" customHeight="1" thickBot="1" x14ac:dyDescent="0.3">
      <c r="A27" s="50">
        <f t="shared" si="0"/>
        <v>24</v>
      </c>
      <c r="B27" s="337"/>
      <c r="C27" s="323" t="s">
        <v>3055</v>
      </c>
      <c r="D27" s="272" t="s">
        <v>1414</v>
      </c>
      <c r="E27" s="273">
        <v>332</v>
      </c>
      <c r="F27" s="273" t="s">
        <v>1865</v>
      </c>
      <c r="G27" s="268" t="s">
        <v>839</v>
      </c>
      <c r="H27" s="269" t="s">
        <v>160</v>
      </c>
      <c r="I27" s="268" t="s">
        <v>859</v>
      </c>
      <c r="J27" s="269" t="s">
        <v>27</v>
      </c>
      <c r="K27" s="268" t="s">
        <v>859</v>
      </c>
      <c r="L27" s="269" t="s">
        <v>27</v>
      </c>
      <c r="M27" s="268" t="s">
        <v>859</v>
      </c>
      <c r="N27" s="269" t="s">
        <v>27</v>
      </c>
      <c r="O27" s="268" t="s">
        <v>859</v>
      </c>
      <c r="P27" s="269" t="s">
        <v>27</v>
      </c>
      <c r="Q27" s="268" t="s">
        <v>859</v>
      </c>
      <c r="R27" s="270" t="s">
        <v>27</v>
      </c>
      <c r="S27" s="268" t="s">
        <v>859</v>
      </c>
      <c r="T27" s="269" t="s">
        <v>27</v>
      </c>
      <c r="U27" s="268" t="s">
        <v>836</v>
      </c>
      <c r="V27" s="269" t="s">
        <v>2656</v>
      </c>
      <c r="W27" s="268" t="s">
        <v>859</v>
      </c>
      <c r="X27" s="270" t="s">
        <v>27</v>
      </c>
      <c r="Y27" s="268" t="s">
        <v>859</v>
      </c>
      <c r="Z27" s="269" t="s">
        <v>27</v>
      </c>
      <c r="AA27" s="268" t="s">
        <v>859</v>
      </c>
      <c r="AB27" s="270" t="s">
        <v>27</v>
      </c>
      <c r="AC27" s="268" t="s">
        <v>838</v>
      </c>
      <c r="AD27" s="269" t="s">
        <v>4</v>
      </c>
      <c r="AE27" s="268" t="s">
        <v>831</v>
      </c>
      <c r="AF27" s="269" t="s">
        <v>5</v>
      </c>
      <c r="AG27" s="268" t="s">
        <v>834</v>
      </c>
      <c r="AH27" s="269" t="s">
        <v>162</v>
      </c>
      <c r="AI27" s="268" t="s">
        <v>859</v>
      </c>
      <c r="AJ27" s="269" t="s">
        <v>27</v>
      </c>
      <c r="AK27" s="268" t="s">
        <v>859</v>
      </c>
      <c r="AL27" s="269" t="s">
        <v>27</v>
      </c>
      <c r="AM27" s="268" t="s">
        <v>859</v>
      </c>
      <c r="AN27" s="270" t="s">
        <v>27</v>
      </c>
      <c r="AO27" s="268" t="s">
        <v>859</v>
      </c>
      <c r="AP27" s="269" t="s">
        <v>27</v>
      </c>
      <c r="AQ27" s="268" t="s">
        <v>859</v>
      </c>
      <c r="AR27" s="270" t="s">
        <v>27</v>
      </c>
      <c r="AS27" s="268" t="s">
        <v>836</v>
      </c>
      <c r="AT27" s="269" t="s">
        <v>398</v>
      </c>
      <c r="AU27" s="268" t="s">
        <v>831</v>
      </c>
      <c r="AV27" s="270" t="s">
        <v>719</v>
      </c>
      <c r="AW27" s="268" t="s">
        <v>836</v>
      </c>
      <c r="AX27" s="269" t="s">
        <v>1733</v>
      </c>
      <c r="AY27" s="268" t="s">
        <v>859</v>
      </c>
      <c r="AZ27" s="270" t="s">
        <v>651</v>
      </c>
      <c r="BA27" s="268" t="s">
        <v>838</v>
      </c>
      <c r="BB27" s="269" t="s">
        <v>1144</v>
      </c>
      <c r="BC27" s="268" t="s">
        <v>831</v>
      </c>
      <c r="BD27" s="269" t="s">
        <v>606</v>
      </c>
      <c r="BE27" s="268" t="s">
        <v>838</v>
      </c>
      <c r="BF27" s="270" t="s">
        <v>571</v>
      </c>
      <c r="BG27" s="268" t="s">
        <v>831</v>
      </c>
      <c r="BH27" s="270" t="s">
        <v>650</v>
      </c>
      <c r="BI27" s="268" t="s">
        <v>859</v>
      </c>
      <c r="BJ27" s="269" t="s">
        <v>27</v>
      </c>
      <c r="BK27" s="268" t="s">
        <v>859</v>
      </c>
      <c r="BL27" s="269" t="s">
        <v>27</v>
      </c>
      <c r="BM27" s="268" t="s">
        <v>836</v>
      </c>
      <c r="BN27" s="269" t="s">
        <v>619</v>
      </c>
      <c r="BO27" s="268" t="s">
        <v>859</v>
      </c>
      <c r="BP27" s="269" t="s">
        <v>27</v>
      </c>
      <c r="BQ27" s="268" t="s">
        <v>838</v>
      </c>
      <c r="BR27" s="269" t="s">
        <v>1362</v>
      </c>
      <c r="BS27" s="268" t="s">
        <v>838</v>
      </c>
      <c r="BT27" s="270" t="s">
        <v>1441</v>
      </c>
      <c r="BU27" s="268" t="s">
        <v>859</v>
      </c>
      <c r="BV27" s="269" t="s">
        <v>27</v>
      </c>
      <c r="BW27" s="268" t="s">
        <v>859</v>
      </c>
      <c r="BX27" s="270" t="s">
        <v>27</v>
      </c>
      <c r="BY27" s="268" t="s">
        <v>859</v>
      </c>
      <c r="BZ27" s="269" t="s">
        <v>27</v>
      </c>
      <c r="CA27" s="268" t="s">
        <v>836</v>
      </c>
      <c r="CB27" s="269" t="s">
        <v>478</v>
      </c>
      <c r="CC27" s="268" t="s">
        <v>840</v>
      </c>
      <c r="CD27" s="269" t="s">
        <v>1702</v>
      </c>
      <c r="CE27" s="268" t="s">
        <v>839</v>
      </c>
      <c r="CF27" s="270" t="s">
        <v>1497</v>
      </c>
      <c r="CG27" s="268" t="s">
        <v>859</v>
      </c>
      <c r="CH27" s="269" t="s">
        <v>27</v>
      </c>
      <c r="CI27" s="268" t="s">
        <v>859</v>
      </c>
      <c r="CJ27" s="269" t="s">
        <v>27</v>
      </c>
      <c r="CK27" s="268" t="s">
        <v>838</v>
      </c>
      <c r="CL27" s="270" t="s">
        <v>2794</v>
      </c>
      <c r="CM27" s="268" t="s">
        <v>838</v>
      </c>
      <c r="CN27" s="269" t="s">
        <v>1153</v>
      </c>
      <c r="CO27" s="268" t="s">
        <v>859</v>
      </c>
      <c r="CP27" s="269" t="s">
        <v>27</v>
      </c>
      <c r="CQ27" s="268" t="s">
        <v>859</v>
      </c>
      <c r="CR27" s="269" t="s">
        <v>27</v>
      </c>
      <c r="CS27" s="346" t="s">
        <v>859</v>
      </c>
      <c r="CT27" s="348" t="s">
        <v>27</v>
      </c>
      <c r="CU27" s="346" t="s">
        <v>838</v>
      </c>
      <c r="CV27" s="348" t="s">
        <v>1559</v>
      </c>
      <c r="CW27" s="271" t="s">
        <v>1526</v>
      </c>
      <c r="CX27" s="313"/>
      <c r="CY27" s="313"/>
      <c r="CZ27" s="313"/>
      <c r="DA27" s="313"/>
      <c r="DB27" s="313"/>
      <c r="DD27" s="27"/>
      <c r="DE27" s="27"/>
    </row>
    <row r="28" spans="1:109" s="5" customFormat="1" ht="51.75" customHeight="1" thickBot="1" x14ac:dyDescent="0.3">
      <c r="A28" s="50">
        <f t="shared" si="0"/>
        <v>25</v>
      </c>
      <c r="B28" s="337"/>
      <c r="C28" s="323" t="s">
        <v>3056</v>
      </c>
      <c r="D28" s="272" t="s">
        <v>1414</v>
      </c>
      <c r="E28" s="273">
        <v>330</v>
      </c>
      <c r="F28" s="273" t="s">
        <v>1865</v>
      </c>
      <c r="G28" s="268" t="s">
        <v>836</v>
      </c>
      <c r="H28" s="269" t="s">
        <v>1173</v>
      </c>
      <c r="I28" s="268" t="s">
        <v>859</v>
      </c>
      <c r="J28" s="269" t="s">
        <v>27</v>
      </c>
      <c r="K28" s="268" t="s">
        <v>859</v>
      </c>
      <c r="L28" s="269" t="s">
        <v>27</v>
      </c>
      <c r="M28" s="268" t="s">
        <v>859</v>
      </c>
      <c r="N28" s="269" t="s">
        <v>27</v>
      </c>
      <c r="O28" s="268" t="s">
        <v>859</v>
      </c>
      <c r="P28" s="269" t="s">
        <v>27</v>
      </c>
      <c r="Q28" s="268" t="s">
        <v>859</v>
      </c>
      <c r="R28" s="270" t="s">
        <v>27</v>
      </c>
      <c r="S28" s="268" t="s">
        <v>859</v>
      </c>
      <c r="T28" s="269" t="s">
        <v>27</v>
      </c>
      <c r="U28" s="268" t="s">
        <v>838</v>
      </c>
      <c r="V28" s="269" t="s">
        <v>290</v>
      </c>
      <c r="W28" s="268" t="s">
        <v>859</v>
      </c>
      <c r="X28" s="270" t="s">
        <v>27</v>
      </c>
      <c r="Y28" s="268" t="s">
        <v>859</v>
      </c>
      <c r="Z28" s="269" t="s">
        <v>27</v>
      </c>
      <c r="AA28" s="268" t="s">
        <v>859</v>
      </c>
      <c r="AB28" s="270" t="s">
        <v>27</v>
      </c>
      <c r="AC28" s="268" t="s">
        <v>838</v>
      </c>
      <c r="AD28" s="269" t="s">
        <v>950</v>
      </c>
      <c r="AE28" s="268" t="s">
        <v>831</v>
      </c>
      <c r="AF28" s="269" t="s">
        <v>1195</v>
      </c>
      <c r="AG28" s="268" t="s">
        <v>834</v>
      </c>
      <c r="AH28" s="269" t="s">
        <v>2</v>
      </c>
      <c r="AI28" s="268" t="s">
        <v>859</v>
      </c>
      <c r="AJ28" s="269" t="s">
        <v>27</v>
      </c>
      <c r="AK28" s="268" t="s">
        <v>859</v>
      </c>
      <c r="AL28" s="269" t="s">
        <v>27</v>
      </c>
      <c r="AM28" s="268" t="s">
        <v>859</v>
      </c>
      <c r="AN28" s="270" t="s">
        <v>27</v>
      </c>
      <c r="AO28" s="268" t="s">
        <v>838</v>
      </c>
      <c r="AP28" s="269" t="s">
        <v>1211</v>
      </c>
      <c r="AQ28" s="268" t="s">
        <v>859</v>
      </c>
      <c r="AR28" s="270" t="s">
        <v>27</v>
      </c>
      <c r="AS28" s="268" t="s">
        <v>836</v>
      </c>
      <c r="AT28" s="269" t="s">
        <v>677</v>
      </c>
      <c r="AU28" s="268" t="s">
        <v>831</v>
      </c>
      <c r="AV28" s="270" t="s">
        <v>720</v>
      </c>
      <c r="AW28" s="268" t="s">
        <v>838</v>
      </c>
      <c r="AX28" s="269" t="s">
        <v>24</v>
      </c>
      <c r="AY28" s="268" t="s">
        <v>831</v>
      </c>
      <c r="AZ28" s="270" t="s">
        <v>940</v>
      </c>
      <c r="BA28" s="268" t="s">
        <v>838</v>
      </c>
      <c r="BB28" s="269" t="s">
        <v>1238</v>
      </c>
      <c r="BC28" s="268" t="s">
        <v>859</v>
      </c>
      <c r="BD28" s="269" t="s">
        <v>27</v>
      </c>
      <c r="BE28" s="268" t="s">
        <v>838</v>
      </c>
      <c r="BF28" s="270" t="s">
        <v>571</v>
      </c>
      <c r="BG28" s="268" t="s">
        <v>831</v>
      </c>
      <c r="BH28" s="270" t="s">
        <v>944</v>
      </c>
      <c r="BI28" s="268" t="s">
        <v>859</v>
      </c>
      <c r="BJ28" s="269" t="s">
        <v>27</v>
      </c>
      <c r="BK28" s="268" t="s">
        <v>859</v>
      </c>
      <c r="BL28" s="269" t="s">
        <v>27</v>
      </c>
      <c r="BM28" s="268" t="s">
        <v>836</v>
      </c>
      <c r="BN28" s="269" t="s">
        <v>784</v>
      </c>
      <c r="BO28" s="268" t="s">
        <v>859</v>
      </c>
      <c r="BP28" s="269" t="s">
        <v>27</v>
      </c>
      <c r="BQ28" s="268" t="s">
        <v>859</v>
      </c>
      <c r="BR28" s="269" t="s">
        <v>27</v>
      </c>
      <c r="BS28" s="268" t="s">
        <v>859</v>
      </c>
      <c r="BT28" s="270" t="s">
        <v>27</v>
      </c>
      <c r="BU28" s="268" t="s">
        <v>859</v>
      </c>
      <c r="BV28" s="269" t="s">
        <v>27</v>
      </c>
      <c r="BW28" s="268" t="s">
        <v>859</v>
      </c>
      <c r="BX28" s="270" t="s">
        <v>27</v>
      </c>
      <c r="BY28" s="268" t="s">
        <v>859</v>
      </c>
      <c r="BZ28" s="269" t="s">
        <v>27</v>
      </c>
      <c r="CA28" s="268" t="s">
        <v>838</v>
      </c>
      <c r="CB28" s="269" t="s">
        <v>250</v>
      </c>
      <c r="CC28" s="268" t="s">
        <v>859</v>
      </c>
      <c r="CD28" s="269" t="s">
        <v>27</v>
      </c>
      <c r="CE28" s="268" t="s">
        <v>859</v>
      </c>
      <c r="CF28" s="270" t="s">
        <v>27</v>
      </c>
      <c r="CG28" s="268" t="s">
        <v>859</v>
      </c>
      <c r="CH28" s="269" t="s">
        <v>27</v>
      </c>
      <c r="CI28" s="268" t="s">
        <v>859</v>
      </c>
      <c r="CJ28" s="269" t="s">
        <v>27</v>
      </c>
      <c r="CK28" s="268" t="s">
        <v>838</v>
      </c>
      <c r="CL28" s="270" t="s">
        <v>2794</v>
      </c>
      <c r="CM28" s="268" t="s">
        <v>859</v>
      </c>
      <c r="CN28" s="269" t="s">
        <v>27</v>
      </c>
      <c r="CO28" s="268" t="s">
        <v>859</v>
      </c>
      <c r="CP28" s="269" t="s">
        <v>27</v>
      </c>
      <c r="CQ28" s="268" t="s">
        <v>859</v>
      </c>
      <c r="CR28" s="269" t="s">
        <v>27</v>
      </c>
      <c r="CS28" s="346" t="s">
        <v>859</v>
      </c>
      <c r="CT28" s="348" t="s">
        <v>27</v>
      </c>
      <c r="CU28" s="346" t="s">
        <v>838</v>
      </c>
      <c r="CV28" s="348" t="s">
        <v>1559</v>
      </c>
      <c r="CW28" s="271" t="s">
        <v>1164</v>
      </c>
      <c r="CX28" s="313"/>
      <c r="CY28" s="313"/>
      <c r="CZ28" s="313"/>
      <c r="DA28" s="313"/>
      <c r="DB28" s="313"/>
      <c r="DD28" s="27"/>
      <c r="DE28" s="27"/>
    </row>
    <row r="29" spans="1:109" s="5" customFormat="1" ht="51.75" customHeight="1" thickBot="1" x14ac:dyDescent="0.3">
      <c r="A29" s="50">
        <f t="shared" si="0"/>
        <v>26</v>
      </c>
      <c r="B29" s="337"/>
      <c r="C29" s="323" t="s">
        <v>3057</v>
      </c>
      <c r="D29" s="272" t="s">
        <v>1414</v>
      </c>
      <c r="E29" s="273">
        <v>331</v>
      </c>
      <c r="F29" s="273" t="s">
        <v>1865</v>
      </c>
      <c r="G29" s="268" t="s">
        <v>837</v>
      </c>
      <c r="H29" s="269" t="s">
        <v>1173</v>
      </c>
      <c r="I29" s="268" t="s">
        <v>859</v>
      </c>
      <c r="J29" s="269" t="s">
        <v>27</v>
      </c>
      <c r="K29" s="268" t="s">
        <v>838</v>
      </c>
      <c r="L29" s="269" t="s">
        <v>1160</v>
      </c>
      <c r="M29" s="268" t="s">
        <v>859</v>
      </c>
      <c r="N29" s="269" t="s">
        <v>27</v>
      </c>
      <c r="O29" s="268" t="s">
        <v>859</v>
      </c>
      <c r="P29" s="269" t="s">
        <v>27</v>
      </c>
      <c r="Q29" s="268" t="s">
        <v>859</v>
      </c>
      <c r="R29" s="270" t="s">
        <v>27</v>
      </c>
      <c r="S29" s="268" t="s">
        <v>859</v>
      </c>
      <c r="T29" s="269" t="s">
        <v>27</v>
      </c>
      <c r="U29" s="268" t="s">
        <v>836</v>
      </c>
      <c r="V29" s="269" t="s">
        <v>290</v>
      </c>
      <c r="W29" s="268" t="s">
        <v>859</v>
      </c>
      <c r="X29" s="270" t="s">
        <v>27</v>
      </c>
      <c r="Y29" s="268" t="s">
        <v>859</v>
      </c>
      <c r="Z29" s="269" t="s">
        <v>27</v>
      </c>
      <c r="AA29" s="268" t="s">
        <v>859</v>
      </c>
      <c r="AB29" s="270" t="s">
        <v>27</v>
      </c>
      <c r="AC29" s="268" t="s">
        <v>838</v>
      </c>
      <c r="AD29" s="269" t="s">
        <v>950</v>
      </c>
      <c r="AE29" s="268" t="s">
        <v>831</v>
      </c>
      <c r="AF29" s="269" t="s">
        <v>1195</v>
      </c>
      <c r="AG29" s="268" t="s">
        <v>834</v>
      </c>
      <c r="AH29" s="269" t="s">
        <v>2</v>
      </c>
      <c r="AI29" s="268" t="s">
        <v>859</v>
      </c>
      <c r="AJ29" s="269" t="s">
        <v>27</v>
      </c>
      <c r="AK29" s="268" t="s">
        <v>859</v>
      </c>
      <c r="AL29" s="269" t="s">
        <v>27</v>
      </c>
      <c r="AM29" s="268" t="s">
        <v>859</v>
      </c>
      <c r="AN29" s="270" t="s">
        <v>27</v>
      </c>
      <c r="AO29" s="268" t="s">
        <v>836</v>
      </c>
      <c r="AP29" s="269" t="s">
        <v>1211</v>
      </c>
      <c r="AQ29" s="268" t="s">
        <v>838</v>
      </c>
      <c r="AR29" s="270" t="s">
        <v>1212</v>
      </c>
      <c r="AS29" s="268" t="s">
        <v>836</v>
      </c>
      <c r="AT29" s="269" t="s">
        <v>678</v>
      </c>
      <c r="AU29" s="268" t="s">
        <v>831</v>
      </c>
      <c r="AV29" s="270" t="s">
        <v>720</v>
      </c>
      <c r="AW29" s="268" t="s">
        <v>838</v>
      </c>
      <c r="AX29" s="269" t="s">
        <v>24</v>
      </c>
      <c r="AY29" s="268" t="s">
        <v>831</v>
      </c>
      <c r="AZ29" s="270" t="s">
        <v>940</v>
      </c>
      <c r="BA29" s="268" t="s">
        <v>859</v>
      </c>
      <c r="BB29" s="269" t="s">
        <v>27</v>
      </c>
      <c r="BC29" s="268" t="s">
        <v>859</v>
      </c>
      <c r="BD29" s="269" t="s">
        <v>27</v>
      </c>
      <c r="BE29" s="268" t="s">
        <v>838</v>
      </c>
      <c r="BF29" s="270" t="s">
        <v>571</v>
      </c>
      <c r="BG29" s="268" t="s">
        <v>831</v>
      </c>
      <c r="BH29" s="270" t="s">
        <v>944</v>
      </c>
      <c r="BI29" s="268" t="s">
        <v>859</v>
      </c>
      <c r="BJ29" s="269" t="s">
        <v>27</v>
      </c>
      <c r="BK29" s="268" t="s">
        <v>859</v>
      </c>
      <c r="BL29" s="269" t="s">
        <v>27</v>
      </c>
      <c r="BM29" s="268" t="s">
        <v>836</v>
      </c>
      <c r="BN29" s="269" t="s">
        <v>711</v>
      </c>
      <c r="BO29" s="268" t="s">
        <v>859</v>
      </c>
      <c r="BP29" s="269" t="s">
        <v>27</v>
      </c>
      <c r="BQ29" s="268" t="s">
        <v>859</v>
      </c>
      <c r="BR29" s="269" t="s">
        <v>27</v>
      </c>
      <c r="BS29" s="268" t="s">
        <v>838</v>
      </c>
      <c r="BT29" s="270" t="s">
        <v>1441</v>
      </c>
      <c r="BU29" s="268" t="s">
        <v>859</v>
      </c>
      <c r="BV29" s="269" t="s">
        <v>27</v>
      </c>
      <c r="BW29" s="268" t="s">
        <v>859</v>
      </c>
      <c r="BX29" s="270" t="s">
        <v>27</v>
      </c>
      <c r="BY29" s="268" t="s">
        <v>859</v>
      </c>
      <c r="BZ29" s="269" t="s">
        <v>27</v>
      </c>
      <c r="CA29" s="268" t="s">
        <v>838</v>
      </c>
      <c r="CB29" s="269" t="s">
        <v>250</v>
      </c>
      <c r="CC29" s="268" t="s">
        <v>859</v>
      </c>
      <c r="CD29" s="269" t="s">
        <v>27</v>
      </c>
      <c r="CE29" s="268" t="s">
        <v>839</v>
      </c>
      <c r="CF29" s="270" t="s">
        <v>1497</v>
      </c>
      <c r="CG29" s="268" t="s">
        <v>859</v>
      </c>
      <c r="CH29" s="269" t="s">
        <v>27</v>
      </c>
      <c r="CI29" s="268" t="s">
        <v>859</v>
      </c>
      <c r="CJ29" s="269" t="s">
        <v>27</v>
      </c>
      <c r="CK29" s="268" t="s">
        <v>838</v>
      </c>
      <c r="CL29" s="270" t="s">
        <v>2794</v>
      </c>
      <c r="CM29" s="268" t="s">
        <v>859</v>
      </c>
      <c r="CN29" s="269" t="s">
        <v>27</v>
      </c>
      <c r="CO29" s="268" t="s">
        <v>859</v>
      </c>
      <c r="CP29" s="269" t="s">
        <v>27</v>
      </c>
      <c r="CQ29" s="268" t="s">
        <v>859</v>
      </c>
      <c r="CR29" s="269" t="s">
        <v>27</v>
      </c>
      <c r="CS29" s="346" t="s">
        <v>859</v>
      </c>
      <c r="CT29" s="348" t="s">
        <v>27</v>
      </c>
      <c r="CU29" s="346" t="s">
        <v>838</v>
      </c>
      <c r="CV29" s="348" t="s">
        <v>1559</v>
      </c>
      <c r="CW29" s="271" t="s">
        <v>1256</v>
      </c>
      <c r="CX29" s="313"/>
      <c r="CY29" s="313"/>
      <c r="CZ29" s="313"/>
      <c r="DA29" s="313"/>
      <c r="DB29" s="313"/>
      <c r="DD29" s="27"/>
      <c r="DE29" s="27"/>
    </row>
    <row r="30" spans="1:109" s="5" customFormat="1" ht="51.75" customHeight="1" thickBot="1" x14ac:dyDescent="0.3">
      <c r="A30" s="50">
        <f t="shared" si="0"/>
        <v>27</v>
      </c>
      <c r="B30" s="337"/>
      <c r="C30" s="323" t="s">
        <v>3058</v>
      </c>
      <c r="D30" s="272" t="s">
        <v>1414</v>
      </c>
      <c r="E30" s="273">
        <v>334</v>
      </c>
      <c r="F30" s="273" t="s">
        <v>1865</v>
      </c>
      <c r="G30" s="268" t="s">
        <v>859</v>
      </c>
      <c r="H30" s="269" t="s">
        <v>27</v>
      </c>
      <c r="I30" s="268" t="s">
        <v>859</v>
      </c>
      <c r="J30" s="269" t="s">
        <v>27</v>
      </c>
      <c r="K30" s="268" t="s">
        <v>859</v>
      </c>
      <c r="L30" s="269" t="s">
        <v>27</v>
      </c>
      <c r="M30" s="268" t="s">
        <v>859</v>
      </c>
      <c r="N30" s="269" t="s">
        <v>27</v>
      </c>
      <c r="O30" s="268" t="s">
        <v>859</v>
      </c>
      <c r="P30" s="269" t="s">
        <v>27</v>
      </c>
      <c r="Q30" s="268" t="s">
        <v>859</v>
      </c>
      <c r="R30" s="270" t="s">
        <v>27</v>
      </c>
      <c r="S30" s="268" t="s">
        <v>837</v>
      </c>
      <c r="T30" s="269" t="s">
        <v>2591</v>
      </c>
      <c r="U30" s="268" t="s">
        <v>859</v>
      </c>
      <c r="V30" s="269" t="s">
        <v>27</v>
      </c>
      <c r="W30" s="268" t="s">
        <v>859</v>
      </c>
      <c r="X30" s="270" t="s">
        <v>27</v>
      </c>
      <c r="Y30" s="268" t="s">
        <v>836</v>
      </c>
      <c r="Z30" s="269" t="s">
        <v>2795</v>
      </c>
      <c r="AA30" s="268" t="s">
        <v>838</v>
      </c>
      <c r="AB30" s="270" t="s">
        <v>2796</v>
      </c>
      <c r="AC30" s="268" t="s">
        <v>859</v>
      </c>
      <c r="AD30" s="269" t="s">
        <v>27</v>
      </c>
      <c r="AE30" s="268" t="s">
        <v>859</v>
      </c>
      <c r="AF30" s="269" t="s">
        <v>27</v>
      </c>
      <c r="AG30" s="268" t="s">
        <v>859</v>
      </c>
      <c r="AH30" s="269" t="s">
        <v>27</v>
      </c>
      <c r="AI30" s="268" t="s">
        <v>859</v>
      </c>
      <c r="AJ30" s="269" t="s">
        <v>27</v>
      </c>
      <c r="AK30" s="268" t="s">
        <v>859</v>
      </c>
      <c r="AL30" s="269" t="s">
        <v>27</v>
      </c>
      <c r="AM30" s="268" t="s">
        <v>859</v>
      </c>
      <c r="AN30" s="270" t="s">
        <v>27</v>
      </c>
      <c r="AO30" s="268" t="s">
        <v>838</v>
      </c>
      <c r="AP30" s="269" t="s">
        <v>2592</v>
      </c>
      <c r="AQ30" s="268" t="s">
        <v>838</v>
      </c>
      <c r="AR30" s="270" t="s">
        <v>2592</v>
      </c>
      <c r="AS30" s="268" t="s">
        <v>859</v>
      </c>
      <c r="AT30" s="269" t="s">
        <v>27</v>
      </c>
      <c r="AU30" s="268" t="s">
        <v>859</v>
      </c>
      <c r="AV30" s="270" t="s">
        <v>27</v>
      </c>
      <c r="AW30" s="268" t="s">
        <v>859</v>
      </c>
      <c r="AX30" s="269" t="s">
        <v>27</v>
      </c>
      <c r="AY30" s="268" t="s">
        <v>859</v>
      </c>
      <c r="AZ30" s="270" t="s">
        <v>27</v>
      </c>
      <c r="BA30" s="268" t="s">
        <v>859</v>
      </c>
      <c r="BB30" s="269" t="s">
        <v>27</v>
      </c>
      <c r="BC30" s="268" t="s">
        <v>859</v>
      </c>
      <c r="BD30" s="269" t="s">
        <v>27</v>
      </c>
      <c r="BE30" s="268" t="s">
        <v>859</v>
      </c>
      <c r="BF30" s="270" t="s">
        <v>27</v>
      </c>
      <c r="BG30" s="268" t="s">
        <v>859</v>
      </c>
      <c r="BH30" s="270" t="s">
        <v>27</v>
      </c>
      <c r="BI30" s="268" t="s">
        <v>859</v>
      </c>
      <c r="BJ30" s="269" t="s">
        <v>27</v>
      </c>
      <c r="BK30" s="268" t="s">
        <v>859</v>
      </c>
      <c r="BL30" s="269" t="s">
        <v>27</v>
      </c>
      <c r="BM30" s="268" t="s">
        <v>859</v>
      </c>
      <c r="BN30" s="269" t="s">
        <v>27</v>
      </c>
      <c r="BO30" s="268" t="s">
        <v>859</v>
      </c>
      <c r="BP30" s="269" t="s">
        <v>27</v>
      </c>
      <c r="BQ30" s="268" t="s">
        <v>859</v>
      </c>
      <c r="BR30" s="269" t="s">
        <v>27</v>
      </c>
      <c r="BS30" s="268" t="s">
        <v>859</v>
      </c>
      <c r="BT30" s="270" t="s">
        <v>27</v>
      </c>
      <c r="BU30" s="268" t="s">
        <v>859</v>
      </c>
      <c r="BV30" s="269" t="s">
        <v>27</v>
      </c>
      <c r="BW30" s="268" t="s">
        <v>859</v>
      </c>
      <c r="BX30" s="270" t="s">
        <v>27</v>
      </c>
      <c r="BY30" s="268" t="s">
        <v>859</v>
      </c>
      <c r="BZ30" s="269" t="s">
        <v>27</v>
      </c>
      <c r="CA30" s="268" t="s">
        <v>838</v>
      </c>
      <c r="CB30" s="269" t="s">
        <v>2593</v>
      </c>
      <c r="CC30" s="268" t="s">
        <v>838</v>
      </c>
      <c r="CD30" s="269" t="s">
        <v>2594</v>
      </c>
      <c r="CE30" s="268" t="s">
        <v>859</v>
      </c>
      <c r="CF30" s="270" t="s">
        <v>27</v>
      </c>
      <c r="CG30" s="268" t="s">
        <v>859</v>
      </c>
      <c r="CH30" s="269" t="s">
        <v>27</v>
      </c>
      <c r="CI30" s="268" t="s">
        <v>838</v>
      </c>
      <c r="CJ30" s="269" t="s">
        <v>2971</v>
      </c>
      <c r="CK30" s="268" t="s">
        <v>859</v>
      </c>
      <c r="CL30" s="270" t="s">
        <v>27</v>
      </c>
      <c r="CM30" s="268" t="s">
        <v>859</v>
      </c>
      <c r="CN30" s="269" t="s">
        <v>27</v>
      </c>
      <c r="CO30" s="268" t="s">
        <v>859</v>
      </c>
      <c r="CP30" s="269" t="s">
        <v>27</v>
      </c>
      <c r="CQ30" s="268" t="s">
        <v>859</v>
      </c>
      <c r="CR30" s="269" t="s">
        <v>27</v>
      </c>
      <c r="CS30" s="346" t="s">
        <v>859</v>
      </c>
      <c r="CT30" s="348" t="s">
        <v>27</v>
      </c>
      <c r="CU30" s="346" t="s">
        <v>859</v>
      </c>
      <c r="CV30" s="348" t="s">
        <v>27</v>
      </c>
      <c r="CW30" s="271" t="s">
        <v>2595</v>
      </c>
      <c r="CX30" s="313"/>
      <c r="CY30" s="313"/>
      <c r="CZ30" s="313"/>
      <c r="DA30" s="313"/>
      <c r="DB30" s="313"/>
      <c r="DD30" s="27"/>
      <c r="DE30" s="27"/>
    </row>
    <row r="31" spans="1:109" s="5" customFormat="1" ht="51.75" customHeight="1" thickBot="1" x14ac:dyDescent="0.3">
      <c r="A31" s="50">
        <f t="shared" si="0"/>
        <v>28</v>
      </c>
      <c r="B31" s="337"/>
      <c r="C31" s="323" t="s">
        <v>3059</v>
      </c>
      <c r="D31" s="272" t="s">
        <v>1414</v>
      </c>
      <c r="E31" s="273">
        <v>340</v>
      </c>
      <c r="F31" s="273" t="s">
        <v>1865</v>
      </c>
      <c r="G31" s="268" t="s">
        <v>837</v>
      </c>
      <c r="H31" s="269" t="s">
        <v>966</v>
      </c>
      <c r="I31" s="268" t="s">
        <v>837</v>
      </c>
      <c r="J31" s="269" t="s">
        <v>967</v>
      </c>
      <c r="K31" s="268" t="s">
        <v>839</v>
      </c>
      <c r="L31" s="269" t="s">
        <v>727</v>
      </c>
      <c r="M31" s="268" t="s">
        <v>859</v>
      </c>
      <c r="N31" s="269" t="s">
        <v>27</v>
      </c>
      <c r="O31" s="268" t="s">
        <v>859</v>
      </c>
      <c r="P31" s="269" t="s">
        <v>27</v>
      </c>
      <c r="Q31" s="268" t="s">
        <v>859</v>
      </c>
      <c r="R31" s="270" t="s">
        <v>116</v>
      </c>
      <c r="S31" s="268" t="s">
        <v>836</v>
      </c>
      <c r="T31" s="269" t="s">
        <v>382</v>
      </c>
      <c r="U31" s="268" t="s">
        <v>836</v>
      </c>
      <c r="V31" s="269" t="s">
        <v>1439</v>
      </c>
      <c r="W31" s="268" t="s">
        <v>859</v>
      </c>
      <c r="X31" s="270" t="s">
        <v>27</v>
      </c>
      <c r="Y31" s="268" t="s">
        <v>836</v>
      </c>
      <c r="Z31" s="269" t="s">
        <v>2797</v>
      </c>
      <c r="AA31" s="268" t="s">
        <v>836</v>
      </c>
      <c r="AB31" s="270" t="s">
        <v>2798</v>
      </c>
      <c r="AC31" s="268" t="s">
        <v>836</v>
      </c>
      <c r="AD31" s="269" t="s">
        <v>1180</v>
      </c>
      <c r="AE31" s="268" t="s">
        <v>838</v>
      </c>
      <c r="AF31" s="269" t="s">
        <v>1196</v>
      </c>
      <c r="AG31" s="268" t="s">
        <v>838</v>
      </c>
      <c r="AH31" s="269" t="s">
        <v>1196</v>
      </c>
      <c r="AI31" s="268" t="s">
        <v>859</v>
      </c>
      <c r="AJ31" s="269" t="s">
        <v>27</v>
      </c>
      <c r="AK31" s="268" t="s">
        <v>859</v>
      </c>
      <c r="AL31" s="269" t="s">
        <v>27</v>
      </c>
      <c r="AM31" s="268" t="s">
        <v>859</v>
      </c>
      <c r="AN31" s="270" t="s">
        <v>27</v>
      </c>
      <c r="AO31" s="268" t="s">
        <v>838</v>
      </c>
      <c r="AP31" s="269" t="s">
        <v>1486</v>
      </c>
      <c r="AQ31" s="268" t="s">
        <v>838</v>
      </c>
      <c r="AR31" s="270" t="s">
        <v>2174</v>
      </c>
      <c r="AS31" s="268" t="s">
        <v>836</v>
      </c>
      <c r="AT31" s="269" t="s">
        <v>679</v>
      </c>
      <c r="AU31" s="268" t="s">
        <v>836</v>
      </c>
      <c r="AV31" s="270" t="s">
        <v>718</v>
      </c>
      <c r="AW31" s="268" t="s">
        <v>836</v>
      </c>
      <c r="AX31" s="269" t="s">
        <v>24</v>
      </c>
      <c r="AY31" s="268" t="s">
        <v>836</v>
      </c>
      <c r="AZ31" s="270" t="s">
        <v>374</v>
      </c>
      <c r="BA31" s="268" t="s">
        <v>838</v>
      </c>
      <c r="BB31" s="269" t="s">
        <v>713</v>
      </c>
      <c r="BC31" s="268" t="s">
        <v>836</v>
      </c>
      <c r="BD31" s="269" t="s">
        <v>642</v>
      </c>
      <c r="BE31" s="268" t="s">
        <v>859</v>
      </c>
      <c r="BF31" s="270" t="s">
        <v>27</v>
      </c>
      <c r="BG31" s="268" t="s">
        <v>859</v>
      </c>
      <c r="BH31" s="270" t="s">
        <v>27</v>
      </c>
      <c r="BI31" s="268" t="s">
        <v>859</v>
      </c>
      <c r="BJ31" s="269" t="s">
        <v>27</v>
      </c>
      <c r="BK31" s="268" t="s">
        <v>859</v>
      </c>
      <c r="BL31" s="269" t="s">
        <v>27</v>
      </c>
      <c r="BM31" s="268" t="s">
        <v>836</v>
      </c>
      <c r="BN31" s="269" t="s">
        <v>724</v>
      </c>
      <c r="BO31" s="268" t="s">
        <v>859</v>
      </c>
      <c r="BP31" s="269" t="s">
        <v>27</v>
      </c>
      <c r="BQ31" s="268" t="s">
        <v>839</v>
      </c>
      <c r="BR31" s="269" t="s">
        <v>414</v>
      </c>
      <c r="BS31" s="268" t="s">
        <v>837</v>
      </c>
      <c r="BT31" s="270" t="s">
        <v>1441</v>
      </c>
      <c r="BU31" s="268" t="s">
        <v>859</v>
      </c>
      <c r="BV31" s="269" t="s">
        <v>27</v>
      </c>
      <c r="BW31" s="268" t="s">
        <v>859</v>
      </c>
      <c r="BX31" s="270" t="s">
        <v>27</v>
      </c>
      <c r="BY31" s="268" t="s">
        <v>838</v>
      </c>
      <c r="BZ31" s="269" t="s">
        <v>2799</v>
      </c>
      <c r="CA31" s="268" t="s">
        <v>839</v>
      </c>
      <c r="CB31" s="269" t="s">
        <v>216</v>
      </c>
      <c r="CC31" s="268" t="s">
        <v>837</v>
      </c>
      <c r="CD31" s="269" t="s">
        <v>1702</v>
      </c>
      <c r="CE31" s="268" t="s">
        <v>837</v>
      </c>
      <c r="CF31" s="270" t="s">
        <v>1497</v>
      </c>
      <c r="CG31" s="268" t="s">
        <v>859</v>
      </c>
      <c r="CH31" s="269" t="s">
        <v>27</v>
      </c>
      <c r="CI31" s="268" t="s">
        <v>838</v>
      </c>
      <c r="CJ31" s="269" t="s">
        <v>2800</v>
      </c>
      <c r="CK31" s="268" t="s">
        <v>859</v>
      </c>
      <c r="CL31" s="270" t="s">
        <v>27</v>
      </c>
      <c r="CM31" s="268" t="s">
        <v>836</v>
      </c>
      <c r="CN31" s="269" t="s">
        <v>2970</v>
      </c>
      <c r="CO31" s="268" t="s">
        <v>859</v>
      </c>
      <c r="CP31" s="269" t="s">
        <v>27</v>
      </c>
      <c r="CQ31" s="268" t="s">
        <v>859</v>
      </c>
      <c r="CR31" s="269" t="s">
        <v>27</v>
      </c>
      <c r="CS31" s="346" t="s">
        <v>859</v>
      </c>
      <c r="CT31" s="348" t="s">
        <v>27</v>
      </c>
      <c r="CU31" s="346" t="s">
        <v>838</v>
      </c>
      <c r="CV31" s="348" t="s">
        <v>1560</v>
      </c>
      <c r="CW31" s="271" t="s">
        <v>1525</v>
      </c>
      <c r="CX31" s="313"/>
      <c r="CY31" s="313"/>
      <c r="CZ31" s="313"/>
      <c r="DA31" s="313"/>
      <c r="DB31" s="313"/>
      <c r="DD31" s="27"/>
      <c r="DE31" s="27"/>
    </row>
    <row r="32" spans="1:109" s="5" customFormat="1" ht="51.75" customHeight="1" thickBot="1" x14ac:dyDescent="0.3">
      <c r="A32" s="50">
        <f t="shared" si="0"/>
        <v>29</v>
      </c>
      <c r="B32" s="337"/>
      <c r="C32" s="323" t="s">
        <v>3060</v>
      </c>
      <c r="D32" s="272" t="s">
        <v>1302</v>
      </c>
      <c r="E32" s="273">
        <v>342</v>
      </c>
      <c r="F32" s="273" t="s">
        <v>1865</v>
      </c>
      <c r="G32" s="268" t="s">
        <v>840</v>
      </c>
      <c r="H32" s="269" t="s">
        <v>1423</v>
      </c>
      <c r="I32" s="268" t="s">
        <v>840</v>
      </c>
      <c r="J32" s="269" t="s">
        <v>982</v>
      </c>
      <c r="K32" s="268" t="s">
        <v>840</v>
      </c>
      <c r="L32" s="269" t="s">
        <v>983</v>
      </c>
      <c r="M32" s="268" t="s">
        <v>837</v>
      </c>
      <c r="N32" s="269" t="s">
        <v>1346</v>
      </c>
      <c r="O32" s="268" t="s">
        <v>837</v>
      </c>
      <c r="P32" s="269" t="s">
        <v>1346</v>
      </c>
      <c r="Q32" s="268" t="s">
        <v>859</v>
      </c>
      <c r="R32" s="270" t="s">
        <v>116</v>
      </c>
      <c r="S32" s="268" t="s">
        <v>836</v>
      </c>
      <c r="T32" s="269" t="s">
        <v>673</v>
      </c>
      <c r="U32" s="268" t="s">
        <v>840</v>
      </c>
      <c r="V32" s="269" t="s">
        <v>672</v>
      </c>
      <c r="W32" s="268" t="s">
        <v>838</v>
      </c>
      <c r="X32" s="270" t="s">
        <v>1221</v>
      </c>
      <c r="Y32" s="268" t="s">
        <v>838</v>
      </c>
      <c r="Z32" s="269" t="s">
        <v>2827</v>
      </c>
      <c r="AA32" s="268" t="s">
        <v>838</v>
      </c>
      <c r="AB32" s="270" t="s">
        <v>2804</v>
      </c>
      <c r="AC32" s="268" t="s">
        <v>859</v>
      </c>
      <c r="AD32" s="269" t="s">
        <v>1728</v>
      </c>
      <c r="AE32" s="268" t="s">
        <v>859</v>
      </c>
      <c r="AF32" s="269" t="s">
        <v>1728</v>
      </c>
      <c r="AG32" s="268" t="s">
        <v>859</v>
      </c>
      <c r="AH32" s="269" t="s">
        <v>1728</v>
      </c>
      <c r="AI32" s="268" t="s">
        <v>859</v>
      </c>
      <c r="AJ32" s="269" t="s">
        <v>27</v>
      </c>
      <c r="AK32" s="268" t="s">
        <v>859</v>
      </c>
      <c r="AL32" s="269" t="s">
        <v>27</v>
      </c>
      <c r="AM32" s="268" t="s">
        <v>859</v>
      </c>
      <c r="AN32" s="270" t="s">
        <v>27</v>
      </c>
      <c r="AO32" s="268" t="s">
        <v>859</v>
      </c>
      <c r="AP32" s="269" t="s">
        <v>27</v>
      </c>
      <c r="AQ32" s="268" t="s">
        <v>859</v>
      </c>
      <c r="AR32" s="270" t="s">
        <v>27</v>
      </c>
      <c r="AS32" s="268" t="s">
        <v>836</v>
      </c>
      <c r="AT32" s="269" t="s">
        <v>680</v>
      </c>
      <c r="AU32" s="268" t="s">
        <v>836</v>
      </c>
      <c r="AV32" s="270" t="s">
        <v>603</v>
      </c>
      <c r="AW32" s="268" t="s">
        <v>859</v>
      </c>
      <c r="AX32" s="269" t="s">
        <v>27</v>
      </c>
      <c r="AY32" s="268" t="s">
        <v>859</v>
      </c>
      <c r="AZ32" s="270" t="s">
        <v>27</v>
      </c>
      <c r="BA32" s="268" t="s">
        <v>859</v>
      </c>
      <c r="BB32" s="269" t="s">
        <v>27</v>
      </c>
      <c r="BC32" s="268" t="s">
        <v>859</v>
      </c>
      <c r="BD32" s="269" t="s">
        <v>27</v>
      </c>
      <c r="BE32" s="268" t="s">
        <v>859</v>
      </c>
      <c r="BF32" s="270" t="s">
        <v>27</v>
      </c>
      <c r="BG32" s="268" t="s">
        <v>859</v>
      </c>
      <c r="BH32" s="270" t="s">
        <v>27</v>
      </c>
      <c r="BI32" s="268" t="s">
        <v>859</v>
      </c>
      <c r="BJ32" s="269" t="s">
        <v>27</v>
      </c>
      <c r="BK32" s="268" t="s">
        <v>859</v>
      </c>
      <c r="BL32" s="269" t="s">
        <v>27</v>
      </c>
      <c r="BM32" s="268" t="s">
        <v>837</v>
      </c>
      <c r="BN32" s="269" t="s">
        <v>934</v>
      </c>
      <c r="BO32" s="268" t="s">
        <v>859</v>
      </c>
      <c r="BP32" s="269" t="s">
        <v>27</v>
      </c>
      <c r="BQ32" s="268" t="s">
        <v>836</v>
      </c>
      <c r="BR32" s="269" t="s">
        <v>415</v>
      </c>
      <c r="BS32" s="268" t="s">
        <v>838</v>
      </c>
      <c r="BT32" s="270" t="s">
        <v>1441</v>
      </c>
      <c r="BU32" s="268" t="s">
        <v>859</v>
      </c>
      <c r="BV32" s="269" t="s">
        <v>27</v>
      </c>
      <c r="BW32" s="268" t="s">
        <v>859</v>
      </c>
      <c r="BX32" s="270" t="s">
        <v>27</v>
      </c>
      <c r="BY32" s="268" t="s">
        <v>859</v>
      </c>
      <c r="BZ32" s="269" t="s">
        <v>27</v>
      </c>
      <c r="CA32" s="268" t="s">
        <v>840</v>
      </c>
      <c r="CB32" s="269" t="s">
        <v>917</v>
      </c>
      <c r="CC32" s="268" t="s">
        <v>837</v>
      </c>
      <c r="CD32" s="269" t="s">
        <v>1702</v>
      </c>
      <c r="CE32" s="268" t="s">
        <v>837</v>
      </c>
      <c r="CF32" s="270" t="s">
        <v>1289</v>
      </c>
      <c r="CG32" s="268" t="s">
        <v>859</v>
      </c>
      <c r="CH32" s="269" t="s">
        <v>27</v>
      </c>
      <c r="CI32" s="268" t="s">
        <v>836</v>
      </c>
      <c r="CJ32" s="269" t="s">
        <v>2829</v>
      </c>
      <c r="CK32" s="268" t="s">
        <v>838</v>
      </c>
      <c r="CL32" s="270" t="s">
        <v>2828</v>
      </c>
      <c r="CM32" s="268" t="s">
        <v>859</v>
      </c>
      <c r="CN32" s="269" t="s">
        <v>27</v>
      </c>
      <c r="CO32" s="268" t="s">
        <v>859</v>
      </c>
      <c r="CP32" s="269" t="s">
        <v>27</v>
      </c>
      <c r="CQ32" s="268" t="s">
        <v>859</v>
      </c>
      <c r="CR32" s="269" t="s">
        <v>27</v>
      </c>
      <c r="CS32" s="346" t="s">
        <v>859</v>
      </c>
      <c r="CT32" s="348" t="s">
        <v>27</v>
      </c>
      <c r="CU32" s="346" t="s">
        <v>859</v>
      </c>
      <c r="CV32" s="348" t="s">
        <v>27</v>
      </c>
      <c r="CW32" s="271" t="s">
        <v>1524</v>
      </c>
      <c r="CX32" s="313"/>
      <c r="CY32" s="313"/>
      <c r="CZ32" s="313"/>
      <c r="DA32" s="313"/>
      <c r="DB32" s="313"/>
      <c r="DD32" s="27"/>
      <c r="DE32" s="27"/>
    </row>
    <row r="33" spans="1:109" s="5" customFormat="1" ht="51.75" customHeight="1" thickBot="1" x14ac:dyDescent="0.3">
      <c r="A33" s="50">
        <f t="shared" si="0"/>
        <v>30</v>
      </c>
      <c r="B33" s="337"/>
      <c r="C33" s="323" t="s">
        <v>503</v>
      </c>
      <c r="D33" s="272" t="s">
        <v>1414</v>
      </c>
      <c r="E33" s="273" t="s">
        <v>775</v>
      </c>
      <c r="F33" s="273" t="s">
        <v>1865</v>
      </c>
      <c r="G33" s="268" t="s">
        <v>859</v>
      </c>
      <c r="H33" s="269" t="s">
        <v>27</v>
      </c>
      <c r="I33" s="268" t="s">
        <v>837</v>
      </c>
      <c r="J33" s="269" t="s">
        <v>728</v>
      </c>
      <c r="K33" s="268" t="s">
        <v>859</v>
      </c>
      <c r="L33" s="269" t="s">
        <v>27</v>
      </c>
      <c r="M33" s="268" t="s">
        <v>859</v>
      </c>
      <c r="N33" s="269" t="s">
        <v>27</v>
      </c>
      <c r="O33" s="268" t="s">
        <v>859</v>
      </c>
      <c r="P33" s="269" t="s">
        <v>27</v>
      </c>
      <c r="Q33" s="268" t="s">
        <v>831</v>
      </c>
      <c r="R33" s="270" t="s">
        <v>2676</v>
      </c>
      <c r="S33" s="268" t="s">
        <v>859</v>
      </c>
      <c r="T33" s="269" t="s">
        <v>27</v>
      </c>
      <c r="U33" s="268" t="s">
        <v>838</v>
      </c>
      <c r="V33" s="269" t="s">
        <v>185</v>
      </c>
      <c r="W33" s="268" t="s">
        <v>859</v>
      </c>
      <c r="X33" s="270" t="s">
        <v>27</v>
      </c>
      <c r="Y33" s="268" t="s">
        <v>859</v>
      </c>
      <c r="Z33" s="269" t="s">
        <v>27</v>
      </c>
      <c r="AA33" s="268" t="s">
        <v>859</v>
      </c>
      <c r="AB33" s="270" t="s">
        <v>27</v>
      </c>
      <c r="AC33" s="268" t="s">
        <v>859</v>
      </c>
      <c r="AD33" s="269" t="s">
        <v>27</v>
      </c>
      <c r="AE33" s="268" t="s">
        <v>859</v>
      </c>
      <c r="AF33" s="269" t="s">
        <v>27</v>
      </c>
      <c r="AG33" s="268" t="s">
        <v>859</v>
      </c>
      <c r="AH33" s="269" t="s">
        <v>27</v>
      </c>
      <c r="AI33" s="268" t="s">
        <v>859</v>
      </c>
      <c r="AJ33" s="269" t="s">
        <v>27</v>
      </c>
      <c r="AK33" s="268" t="s">
        <v>859</v>
      </c>
      <c r="AL33" s="269" t="s">
        <v>27</v>
      </c>
      <c r="AM33" s="268" t="s">
        <v>859</v>
      </c>
      <c r="AN33" s="270" t="s">
        <v>27</v>
      </c>
      <c r="AO33" s="268" t="s">
        <v>859</v>
      </c>
      <c r="AP33" s="269" t="s">
        <v>27</v>
      </c>
      <c r="AQ33" s="268" t="s">
        <v>859</v>
      </c>
      <c r="AR33" s="270" t="s">
        <v>27</v>
      </c>
      <c r="AS33" s="268" t="s">
        <v>838</v>
      </c>
      <c r="AT33" s="269" t="s">
        <v>641</v>
      </c>
      <c r="AU33" s="268" t="s">
        <v>859</v>
      </c>
      <c r="AV33" s="270" t="s">
        <v>27</v>
      </c>
      <c r="AW33" s="268" t="s">
        <v>838</v>
      </c>
      <c r="AX33" s="269" t="s">
        <v>360</v>
      </c>
      <c r="AY33" s="268" t="s">
        <v>859</v>
      </c>
      <c r="AZ33" s="270" t="s">
        <v>27</v>
      </c>
      <c r="BA33" s="268" t="s">
        <v>859</v>
      </c>
      <c r="BB33" s="269" t="s">
        <v>27</v>
      </c>
      <c r="BC33" s="268" t="s">
        <v>859</v>
      </c>
      <c r="BD33" s="269" t="s">
        <v>27</v>
      </c>
      <c r="BE33" s="268" t="s">
        <v>838</v>
      </c>
      <c r="BF33" s="270" t="s">
        <v>459</v>
      </c>
      <c r="BG33" s="268" t="s">
        <v>859</v>
      </c>
      <c r="BH33" s="270" t="s">
        <v>27</v>
      </c>
      <c r="BI33" s="268" t="s">
        <v>859</v>
      </c>
      <c r="BJ33" s="269" t="s">
        <v>27</v>
      </c>
      <c r="BK33" s="268" t="s">
        <v>859</v>
      </c>
      <c r="BL33" s="269" t="s">
        <v>27</v>
      </c>
      <c r="BM33" s="268" t="s">
        <v>838</v>
      </c>
      <c r="BN33" s="269" t="s">
        <v>1197</v>
      </c>
      <c r="BO33" s="268" t="s">
        <v>859</v>
      </c>
      <c r="BP33" s="269" t="s">
        <v>27</v>
      </c>
      <c r="BQ33" s="268" t="s">
        <v>836</v>
      </c>
      <c r="BR33" s="269" t="s">
        <v>416</v>
      </c>
      <c r="BS33" s="268" t="s">
        <v>859</v>
      </c>
      <c r="BT33" s="270" t="s">
        <v>27</v>
      </c>
      <c r="BU33" s="268" t="s">
        <v>859</v>
      </c>
      <c r="BV33" s="269" t="s">
        <v>27</v>
      </c>
      <c r="BW33" s="268" t="s">
        <v>859</v>
      </c>
      <c r="BX33" s="270" t="s">
        <v>27</v>
      </c>
      <c r="BY33" s="268" t="s">
        <v>859</v>
      </c>
      <c r="BZ33" s="269" t="s">
        <v>27</v>
      </c>
      <c r="CA33" s="268" t="s">
        <v>836</v>
      </c>
      <c r="CB33" s="269" t="s">
        <v>918</v>
      </c>
      <c r="CC33" s="268" t="s">
        <v>859</v>
      </c>
      <c r="CD33" s="269" t="s">
        <v>27</v>
      </c>
      <c r="CE33" s="268" t="s">
        <v>859</v>
      </c>
      <c r="CF33" s="270" t="s">
        <v>27</v>
      </c>
      <c r="CG33" s="268" t="s">
        <v>859</v>
      </c>
      <c r="CH33" s="269" t="s">
        <v>27</v>
      </c>
      <c r="CI33" s="268" t="s">
        <v>859</v>
      </c>
      <c r="CJ33" s="269" t="s">
        <v>27</v>
      </c>
      <c r="CK33" s="268" t="s">
        <v>859</v>
      </c>
      <c r="CL33" s="270" t="s">
        <v>27</v>
      </c>
      <c r="CM33" s="268" t="s">
        <v>859</v>
      </c>
      <c r="CN33" s="269" t="s">
        <v>27</v>
      </c>
      <c r="CO33" s="268" t="s">
        <v>859</v>
      </c>
      <c r="CP33" s="269" t="s">
        <v>27</v>
      </c>
      <c r="CQ33" s="268" t="s">
        <v>859</v>
      </c>
      <c r="CR33" s="269" t="s">
        <v>27</v>
      </c>
      <c r="CS33" s="346" t="s">
        <v>859</v>
      </c>
      <c r="CT33" s="348" t="s">
        <v>27</v>
      </c>
      <c r="CU33" s="346" t="s">
        <v>859</v>
      </c>
      <c r="CV33" s="348" t="s">
        <v>27</v>
      </c>
      <c r="CW33" s="271" t="s">
        <v>1458</v>
      </c>
      <c r="CX33" s="313"/>
      <c r="CY33" s="313"/>
      <c r="CZ33" s="313"/>
      <c r="DA33" s="313"/>
      <c r="DB33" s="313"/>
      <c r="DD33" s="27"/>
      <c r="DE33" s="27"/>
    </row>
    <row r="34" spans="1:109" s="5" customFormat="1" ht="51.75" customHeight="1" thickBot="1" x14ac:dyDescent="0.3">
      <c r="A34" s="50">
        <f t="shared" si="0"/>
        <v>31</v>
      </c>
      <c r="B34" s="337"/>
      <c r="C34" s="323" t="s">
        <v>504</v>
      </c>
      <c r="D34" s="272" t="s">
        <v>1414</v>
      </c>
      <c r="E34" s="273" t="s">
        <v>1312</v>
      </c>
      <c r="F34" s="273" t="s">
        <v>1865</v>
      </c>
      <c r="G34" s="268" t="s">
        <v>859</v>
      </c>
      <c r="H34" s="269" t="s">
        <v>27</v>
      </c>
      <c r="I34" s="268" t="s">
        <v>837</v>
      </c>
      <c r="J34" s="269" t="s">
        <v>322</v>
      </c>
      <c r="K34" s="268" t="s">
        <v>859</v>
      </c>
      <c r="L34" s="269" t="s">
        <v>27</v>
      </c>
      <c r="M34" s="268" t="s">
        <v>859</v>
      </c>
      <c r="N34" s="269" t="s">
        <v>27</v>
      </c>
      <c r="O34" s="268" t="s">
        <v>859</v>
      </c>
      <c r="P34" s="269" t="s">
        <v>27</v>
      </c>
      <c r="Q34" s="268" t="s">
        <v>859</v>
      </c>
      <c r="R34" s="270" t="s">
        <v>27</v>
      </c>
      <c r="S34" s="268" t="s">
        <v>859</v>
      </c>
      <c r="T34" s="269" t="s">
        <v>27</v>
      </c>
      <c r="U34" s="268" t="s">
        <v>836</v>
      </c>
      <c r="V34" s="269" t="s">
        <v>186</v>
      </c>
      <c r="W34" s="268" t="s">
        <v>859</v>
      </c>
      <c r="X34" s="270" t="s">
        <v>27</v>
      </c>
      <c r="Y34" s="268" t="s">
        <v>859</v>
      </c>
      <c r="Z34" s="269" t="s">
        <v>27</v>
      </c>
      <c r="AA34" s="268" t="s">
        <v>859</v>
      </c>
      <c r="AB34" s="270" t="s">
        <v>27</v>
      </c>
      <c r="AC34" s="268" t="s">
        <v>859</v>
      </c>
      <c r="AD34" s="269" t="s">
        <v>27</v>
      </c>
      <c r="AE34" s="268" t="s">
        <v>859</v>
      </c>
      <c r="AF34" s="269" t="s">
        <v>27</v>
      </c>
      <c r="AG34" s="268" t="s">
        <v>859</v>
      </c>
      <c r="AH34" s="269" t="s">
        <v>27</v>
      </c>
      <c r="AI34" s="268" t="s">
        <v>859</v>
      </c>
      <c r="AJ34" s="269" t="s">
        <v>27</v>
      </c>
      <c r="AK34" s="268" t="s">
        <v>859</v>
      </c>
      <c r="AL34" s="269" t="s">
        <v>27</v>
      </c>
      <c r="AM34" s="268" t="s">
        <v>859</v>
      </c>
      <c r="AN34" s="270" t="s">
        <v>27</v>
      </c>
      <c r="AO34" s="268" t="s">
        <v>859</v>
      </c>
      <c r="AP34" s="269" t="s">
        <v>27</v>
      </c>
      <c r="AQ34" s="268" t="s">
        <v>859</v>
      </c>
      <c r="AR34" s="270" t="s">
        <v>27</v>
      </c>
      <c r="AS34" s="268" t="s">
        <v>836</v>
      </c>
      <c r="AT34" s="269" t="s">
        <v>641</v>
      </c>
      <c r="AU34" s="268" t="s">
        <v>859</v>
      </c>
      <c r="AV34" s="270" t="s">
        <v>27</v>
      </c>
      <c r="AW34" s="268" t="s">
        <v>836</v>
      </c>
      <c r="AX34" s="269" t="s">
        <v>360</v>
      </c>
      <c r="AY34" s="268" t="s">
        <v>859</v>
      </c>
      <c r="AZ34" s="270" t="s">
        <v>27</v>
      </c>
      <c r="BA34" s="268" t="s">
        <v>859</v>
      </c>
      <c r="BB34" s="269" t="s">
        <v>27</v>
      </c>
      <c r="BC34" s="268" t="s">
        <v>859</v>
      </c>
      <c r="BD34" s="269" t="s">
        <v>27</v>
      </c>
      <c r="BE34" s="268" t="s">
        <v>838</v>
      </c>
      <c r="BF34" s="270" t="s">
        <v>459</v>
      </c>
      <c r="BG34" s="268" t="s">
        <v>859</v>
      </c>
      <c r="BH34" s="270" t="s">
        <v>27</v>
      </c>
      <c r="BI34" s="268" t="s">
        <v>859</v>
      </c>
      <c r="BJ34" s="269" t="s">
        <v>27</v>
      </c>
      <c r="BK34" s="268" t="s">
        <v>859</v>
      </c>
      <c r="BL34" s="269" t="s">
        <v>27</v>
      </c>
      <c r="BM34" s="268" t="s">
        <v>838</v>
      </c>
      <c r="BN34" s="269" t="s">
        <v>444</v>
      </c>
      <c r="BO34" s="268" t="s">
        <v>859</v>
      </c>
      <c r="BP34" s="269" t="s">
        <v>27</v>
      </c>
      <c r="BQ34" s="268" t="s">
        <v>836</v>
      </c>
      <c r="BR34" s="269" t="s">
        <v>2259</v>
      </c>
      <c r="BS34" s="268" t="s">
        <v>838</v>
      </c>
      <c r="BT34" s="270" t="s">
        <v>1441</v>
      </c>
      <c r="BU34" s="268" t="s">
        <v>859</v>
      </c>
      <c r="BV34" s="269" t="s">
        <v>27</v>
      </c>
      <c r="BW34" s="268" t="s">
        <v>859</v>
      </c>
      <c r="BX34" s="270" t="s">
        <v>27</v>
      </c>
      <c r="BY34" s="268" t="s">
        <v>859</v>
      </c>
      <c r="BZ34" s="269" t="s">
        <v>27</v>
      </c>
      <c r="CA34" s="268" t="s">
        <v>839</v>
      </c>
      <c r="CB34" s="269" t="s">
        <v>918</v>
      </c>
      <c r="CC34" s="268" t="s">
        <v>840</v>
      </c>
      <c r="CD34" s="269" t="s">
        <v>1702</v>
      </c>
      <c r="CE34" s="268" t="s">
        <v>859</v>
      </c>
      <c r="CF34" s="270" t="s">
        <v>27</v>
      </c>
      <c r="CG34" s="268" t="s">
        <v>859</v>
      </c>
      <c r="CH34" s="269" t="s">
        <v>27</v>
      </c>
      <c r="CI34" s="268" t="s">
        <v>859</v>
      </c>
      <c r="CJ34" s="269" t="s">
        <v>27</v>
      </c>
      <c r="CK34" s="268" t="s">
        <v>859</v>
      </c>
      <c r="CL34" s="270" t="s">
        <v>27</v>
      </c>
      <c r="CM34" s="268" t="s">
        <v>838</v>
      </c>
      <c r="CN34" s="269" t="s">
        <v>1153</v>
      </c>
      <c r="CO34" s="268" t="s">
        <v>859</v>
      </c>
      <c r="CP34" s="269" t="s">
        <v>27</v>
      </c>
      <c r="CQ34" s="268" t="s">
        <v>859</v>
      </c>
      <c r="CR34" s="269" t="s">
        <v>27</v>
      </c>
      <c r="CS34" s="346" t="s">
        <v>859</v>
      </c>
      <c r="CT34" s="348" t="s">
        <v>27</v>
      </c>
      <c r="CU34" s="346" t="s">
        <v>859</v>
      </c>
      <c r="CV34" s="348" t="s">
        <v>27</v>
      </c>
      <c r="CW34" s="271" t="s">
        <v>988</v>
      </c>
      <c r="CX34" s="313"/>
      <c r="CY34" s="313"/>
      <c r="CZ34" s="313"/>
      <c r="DA34" s="313"/>
      <c r="DB34" s="313"/>
      <c r="DD34" s="27"/>
      <c r="DE34" s="27"/>
    </row>
    <row r="35" spans="1:109" s="5" customFormat="1" ht="51.75" customHeight="1" thickBot="1" x14ac:dyDescent="0.3">
      <c r="A35" s="50">
        <f t="shared" si="0"/>
        <v>32</v>
      </c>
      <c r="B35" s="337"/>
      <c r="C35" s="323" t="s">
        <v>3061</v>
      </c>
      <c r="D35" s="272" t="s">
        <v>1415</v>
      </c>
      <c r="E35" s="273">
        <v>402</v>
      </c>
      <c r="F35" s="273" t="s">
        <v>1867</v>
      </c>
      <c r="G35" s="268" t="s">
        <v>859</v>
      </c>
      <c r="H35" s="269" t="s">
        <v>27</v>
      </c>
      <c r="I35" s="268" t="s">
        <v>859</v>
      </c>
      <c r="J35" s="269" t="s">
        <v>27</v>
      </c>
      <c r="K35" s="268" t="s">
        <v>859</v>
      </c>
      <c r="L35" s="269" t="s">
        <v>27</v>
      </c>
      <c r="M35" s="268" t="s">
        <v>836</v>
      </c>
      <c r="N35" s="269" t="s">
        <v>1146</v>
      </c>
      <c r="O35" s="268" t="s">
        <v>838</v>
      </c>
      <c r="P35" s="269" t="s">
        <v>852</v>
      </c>
      <c r="Q35" s="268" t="s">
        <v>859</v>
      </c>
      <c r="R35" s="270" t="s">
        <v>27</v>
      </c>
      <c r="S35" s="268" t="s">
        <v>859</v>
      </c>
      <c r="T35" s="269" t="s">
        <v>27</v>
      </c>
      <c r="U35" s="268" t="s">
        <v>859</v>
      </c>
      <c r="V35" s="269" t="s">
        <v>27</v>
      </c>
      <c r="W35" s="268" t="s">
        <v>831</v>
      </c>
      <c r="X35" s="270" t="s">
        <v>1594</v>
      </c>
      <c r="Y35" s="268" t="s">
        <v>838</v>
      </c>
      <c r="Z35" s="269" t="s">
        <v>2767</v>
      </c>
      <c r="AA35" s="268" t="s">
        <v>836</v>
      </c>
      <c r="AB35" s="270" t="s">
        <v>2768</v>
      </c>
      <c r="AC35" s="268" t="s">
        <v>836</v>
      </c>
      <c r="AD35" s="269" t="s">
        <v>1182</v>
      </c>
      <c r="AE35" s="268" t="s">
        <v>831</v>
      </c>
      <c r="AF35" s="269" t="s">
        <v>1183</v>
      </c>
      <c r="AG35" s="268" t="s">
        <v>834</v>
      </c>
      <c r="AH35" s="269" t="s">
        <v>1181</v>
      </c>
      <c r="AI35" s="268" t="s">
        <v>859</v>
      </c>
      <c r="AJ35" s="269" t="s">
        <v>27</v>
      </c>
      <c r="AK35" s="268" t="s">
        <v>836</v>
      </c>
      <c r="AL35" s="269" t="s">
        <v>2765</v>
      </c>
      <c r="AM35" s="268" t="s">
        <v>838</v>
      </c>
      <c r="AN35" s="270" t="s">
        <v>2766</v>
      </c>
      <c r="AO35" s="268" t="s">
        <v>859</v>
      </c>
      <c r="AP35" s="269" t="s">
        <v>27</v>
      </c>
      <c r="AQ35" s="268" t="s">
        <v>836</v>
      </c>
      <c r="AR35" s="270" t="s">
        <v>878</v>
      </c>
      <c r="AS35" s="268" t="s">
        <v>859</v>
      </c>
      <c r="AT35" s="269" t="s">
        <v>27</v>
      </c>
      <c r="AU35" s="268" t="s">
        <v>831</v>
      </c>
      <c r="AV35" s="270" t="s">
        <v>1499</v>
      </c>
      <c r="AW35" s="268" t="s">
        <v>859</v>
      </c>
      <c r="AX35" s="269" t="s">
        <v>27</v>
      </c>
      <c r="AY35" s="268" t="s">
        <v>859</v>
      </c>
      <c r="AZ35" s="270" t="s">
        <v>27</v>
      </c>
      <c r="BA35" s="268" t="s">
        <v>834</v>
      </c>
      <c r="BB35" s="269" t="s">
        <v>1517</v>
      </c>
      <c r="BC35" s="268" t="s">
        <v>859</v>
      </c>
      <c r="BD35" s="269" t="s">
        <v>27</v>
      </c>
      <c r="BE35" s="268" t="s">
        <v>859</v>
      </c>
      <c r="BF35" s="270" t="s">
        <v>27</v>
      </c>
      <c r="BG35" s="268" t="s">
        <v>859</v>
      </c>
      <c r="BH35" s="270" t="s">
        <v>27</v>
      </c>
      <c r="BI35" s="268" t="s">
        <v>859</v>
      </c>
      <c r="BJ35" s="269" t="s">
        <v>27</v>
      </c>
      <c r="BK35" s="268" t="s">
        <v>859</v>
      </c>
      <c r="BL35" s="269" t="s">
        <v>27</v>
      </c>
      <c r="BM35" s="268" t="s">
        <v>836</v>
      </c>
      <c r="BN35" s="269" t="s">
        <v>445</v>
      </c>
      <c r="BO35" s="268" t="s">
        <v>859</v>
      </c>
      <c r="BP35" s="269" t="s">
        <v>1053</v>
      </c>
      <c r="BQ35" s="268" t="s">
        <v>859</v>
      </c>
      <c r="BR35" s="269" t="s">
        <v>27</v>
      </c>
      <c r="BS35" s="268" t="s">
        <v>859</v>
      </c>
      <c r="BT35" s="270" t="s">
        <v>27</v>
      </c>
      <c r="BU35" s="268" t="s">
        <v>859</v>
      </c>
      <c r="BV35" s="269" t="s">
        <v>27</v>
      </c>
      <c r="BW35" s="268" t="s">
        <v>859</v>
      </c>
      <c r="BX35" s="270" t="s">
        <v>27</v>
      </c>
      <c r="BY35" s="268" t="s">
        <v>859</v>
      </c>
      <c r="BZ35" s="269" t="s">
        <v>27</v>
      </c>
      <c r="CA35" s="268" t="s">
        <v>859</v>
      </c>
      <c r="CB35" s="269" t="s">
        <v>27</v>
      </c>
      <c r="CC35" s="268" t="s">
        <v>859</v>
      </c>
      <c r="CD35" s="269" t="s">
        <v>27</v>
      </c>
      <c r="CE35" s="268" t="s">
        <v>859</v>
      </c>
      <c r="CF35" s="270" t="s">
        <v>27</v>
      </c>
      <c r="CG35" s="268" t="s">
        <v>859</v>
      </c>
      <c r="CH35" s="269" t="s">
        <v>27</v>
      </c>
      <c r="CI35" s="268" t="s">
        <v>838</v>
      </c>
      <c r="CJ35" s="269" t="s">
        <v>896</v>
      </c>
      <c r="CK35" s="268" t="s">
        <v>836</v>
      </c>
      <c r="CL35" s="270" t="s">
        <v>2764</v>
      </c>
      <c r="CM35" s="268" t="s">
        <v>859</v>
      </c>
      <c r="CN35" s="269" t="s">
        <v>27</v>
      </c>
      <c r="CO35" s="268" t="s">
        <v>859</v>
      </c>
      <c r="CP35" s="269" t="s">
        <v>27</v>
      </c>
      <c r="CQ35" s="268" t="s">
        <v>837</v>
      </c>
      <c r="CR35" s="269" t="s">
        <v>149</v>
      </c>
      <c r="CS35" s="346" t="s">
        <v>859</v>
      </c>
      <c r="CT35" s="348" t="s">
        <v>27</v>
      </c>
      <c r="CU35" s="346" t="s">
        <v>859</v>
      </c>
      <c r="CV35" s="348" t="s">
        <v>27</v>
      </c>
      <c r="CW35" s="271"/>
      <c r="CX35" s="313"/>
      <c r="CY35" s="313"/>
      <c r="CZ35" s="313"/>
      <c r="DA35" s="313"/>
      <c r="DB35" s="313"/>
      <c r="DD35" s="27"/>
      <c r="DE35" s="27"/>
    </row>
    <row r="36" spans="1:109" s="19" customFormat="1" ht="51.75" customHeight="1" thickBot="1" x14ac:dyDescent="0.3">
      <c r="A36" s="50">
        <f t="shared" si="0"/>
        <v>33</v>
      </c>
      <c r="B36" s="337"/>
      <c r="C36" s="323" t="s">
        <v>3062</v>
      </c>
      <c r="D36" s="272" t="s">
        <v>1415</v>
      </c>
      <c r="E36" s="273">
        <v>348</v>
      </c>
      <c r="F36" s="273" t="s">
        <v>1867</v>
      </c>
      <c r="G36" s="268" t="s">
        <v>859</v>
      </c>
      <c r="H36" s="269" t="s">
        <v>27</v>
      </c>
      <c r="I36" s="268" t="s">
        <v>859</v>
      </c>
      <c r="J36" s="269" t="s">
        <v>27</v>
      </c>
      <c r="K36" s="268" t="s">
        <v>859</v>
      </c>
      <c r="L36" s="269" t="s">
        <v>27</v>
      </c>
      <c r="M36" s="268" t="s">
        <v>859</v>
      </c>
      <c r="N36" s="269" t="s">
        <v>27</v>
      </c>
      <c r="O36" s="268" t="s">
        <v>831</v>
      </c>
      <c r="P36" s="269" t="s">
        <v>1104</v>
      </c>
      <c r="Q36" s="268" t="s">
        <v>859</v>
      </c>
      <c r="R36" s="270" t="s">
        <v>27</v>
      </c>
      <c r="S36" s="268" t="s">
        <v>859</v>
      </c>
      <c r="T36" s="269" t="s">
        <v>27</v>
      </c>
      <c r="U36" s="268" t="s">
        <v>859</v>
      </c>
      <c r="V36" s="269" t="s">
        <v>27</v>
      </c>
      <c r="W36" s="268" t="s">
        <v>859</v>
      </c>
      <c r="X36" s="270" t="s">
        <v>27</v>
      </c>
      <c r="Y36" s="268" t="s">
        <v>838</v>
      </c>
      <c r="Z36" s="269" t="s">
        <v>2768</v>
      </c>
      <c r="AA36" s="268" t="s">
        <v>838</v>
      </c>
      <c r="AB36" s="270" t="s">
        <v>2768</v>
      </c>
      <c r="AC36" s="268" t="s">
        <v>836</v>
      </c>
      <c r="AD36" s="269" t="s">
        <v>1105</v>
      </c>
      <c r="AE36" s="268" t="s">
        <v>859</v>
      </c>
      <c r="AF36" s="269" t="s">
        <v>27</v>
      </c>
      <c r="AG36" s="268" t="s">
        <v>859</v>
      </c>
      <c r="AH36" s="269" t="s">
        <v>27</v>
      </c>
      <c r="AI36" s="268" t="s">
        <v>859</v>
      </c>
      <c r="AJ36" s="269" t="s">
        <v>27</v>
      </c>
      <c r="AK36" s="268" t="s">
        <v>840</v>
      </c>
      <c r="AL36" s="269" t="s">
        <v>2770</v>
      </c>
      <c r="AM36" s="268" t="s">
        <v>836</v>
      </c>
      <c r="AN36" s="270" t="s">
        <v>2769</v>
      </c>
      <c r="AO36" s="268" t="s">
        <v>836</v>
      </c>
      <c r="AP36" s="269" t="s">
        <v>323</v>
      </c>
      <c r="AQ36" s="268" t="s">
        <v>836</v>
      </c>
      <c r="AR36" s="270" t="s">
        <v>1433</v>
      </c>
      <c r="AS36" s="268" t="s">
        <v>859</v>
      </c>
      <c r="AT36" s="269" t="s">
        <v>27</v>
      </c>
      <c r="AU36" s="268" t="s">
        <v>859</v>
      </c>
      <c r="AV36" s="270" t="s">
        <v>27</v>
      </c>
      <c r="AW36" s="268" t="s">
        <v>859</v>
      </c>
      <c r="AX36" s="269" t="s">
        <v>27</v>
      </c>
      <c r="AY36" s="268" t="s">
        <v>859</v>
      </c>
      <c r="AZ36" s="270" t="s">
        <v>27</v>
      </c>
      <c r="BA36" s="268" t="s">
        <v>859</v>
      </c>
      <c r="BB36" s="269" t="s">
        <v>27</v>
      </c>
      <c r="BC36" s="268" t="s">
        <v>859</v>
      </c>
      <c r="BD36" s="269" t="s">
        <v>27</v>
      </c>
      <c r="BE36" s="268" t="s">
        <v>859</v>
      </c>
      <c r="BF36" s="270" t="s">
        <v>27</v>
      </c>
      <c r="BG36" s="268" t="s">
        <v>859</v>
      </c>
      <c r="BH36" s="270" t="s">
        <v>27</v>
      </c>
      <c r="BI36" s="268" t="s">
        <v>859</v>
      </c>
      <c r="BJ36" s="269" t="s">
        <v>27</v>
      </c>
      <c r="BK36" s="268" t="s">
        <v>859</v>
      </c>
      <c r="BL36" s="269" t="s">
        <v>27</v>
      </c>
      <c r="BM36" s="268" t="s">
        <v>859</v>
      </c>
      <c r="BN36" s="269" t="s">
        <v>27</v>
      </c>
      <c r="BO36" s="268" t="s">
        <v>834</v>
      </c>
      <c r="BP36" s="269" t="s">
        <v>1052</v>
      </c>
      <c r="BQ36" s="268" t="s">
        <v>859</v>
      </c>
      <c r="BR36" s="269" t="s">
        <v>27</v>
      </c>
      <c r="BS36" s="268" t="s">
        <v>859</v>
      </c>
      <c r="BT36" s="270" t="s">
        <v>27</v>
      </c>
      <c r="BU36" s="268" t="s">
        <v>859</v>
      </c>
      <c r="BV36" s="269" t="s">
        <v>27</v>
      </c>
      <c r="BW36" s="268" t="s">
        <v>859</v>
      </c>
      <c r="BX36" s="270" t="s">
        <v>27</v>
      </c>
      <c r="BY36" s="268" t="s">
        <v>859</v>
      </c>
      <c r="BZ36" s="269" t="s">
        <v>27</v>
      </c>
      <c r="CA36" s="268" t="s">
        <v>859</v>
      </c>
      <c r="CB36" s="269" t="s">
        <v>27</v>
      </c>
      <c r="CC36" s="268" t="s">
        <v>859</v>
      </c>
      <c r="CD36" s="269" t="s">
        <v>27</v>
      </c>
      <c r="CE36" s="268" t="s">
        <v>859</v>
      </c>
      <c r="CF36" s="270" t="s">
        <v>27</v>
      </c>
      <c r="CG36" s="268" t="s">
        <v>859</v>
      </c>
      <c r="CH36" s="269" t="s">
        <v>27</v>
      </c>
      <c r="CI36" s="268" t="s">
        <v>831</v>
      </c>
      <c r="CJ36" s="269" t="s">
        <v>715</v>
      </c>
      <c r="CK36" s="268" t="s">
        <v>831</v>
      </c>
      <c r="CL36" s="270" t="s">
        <v>715</v>
      </c>
      <c r="CM36" s="268" t="s">
        <v>859</v>
      </c>
      <c r="CN36" s="269" t="s">
        <v>27</v>
      </c>
      <c r="CO36" s="268" t="s">
        <v>859</v>
      </c>
      <c r="CP36" s="269" t="s">
        <v>27</v>
      </c>
      <c r="CQ36" s="268" t="s">
        <v>837</v>
      </c>
      <c r="CR36" s="269" t="s">
        <v>149</v>
      </c>
      <c r="CS36" s="346" t="s">
        <v>859</v>
      </c>
      <c r="CT36" s="348" t="s">
        <v>27</v>
      </c>
      <c r="CU36" s="346" t="s">
        <v>859</v>
      </c>
      <c r="CV36" s="348" t="s">
        <v>27</v>
      </c>
      <c r="CW36" s="271"/>
      <c r="CX36" s="313"/>
      <c r="CY36" s="313"/>
      <c r="CZ36" s="313"/>
      <c r="DA36" s="313"/>
      <c r="DB36" s="313"/>
      <c r="DD36" s="28"/>
      <c r="DE36" s="28"/>
    </row>
    <row r="37" spans="1:109" s="5" customFormat="1" ht="51.75" customHeight="1" thickBot="1" x14ac:dyDescent="0.3">
      <c r="A37" s="50">
        <f t="shared" si="0"/>
        <v>34</v>
      </c>
      <c r="B37" s="337"/>
      <c r="C37" s="323" t="s">
        <v>3063</v>
      </c>
      <c r="D37" s="272" t="s">
        <v>1414</v>
      </c>
      <c r="E37" s="273">
        <v>324</v>
      </c>
      <c r="F37" s="273" t="s">
        <v>1865</v>
      </c>
      <c r="G37" s="268" t="s">
        <v>838</v>
      </c>
      <c r="H37" s="269" t="s">
        <v>2675</v>
      </c>
      <c r="I37" s="268" t="s">
        <v>859</v>
      </c>
      <c r="J37" s="269" t="s">
        <v>27</v>
      </c>
      <c r="K37" s="268" t="s">
        <v>859</v>
      </c>
      <c r="L37" s="269" t="s">
        <v>27</v>
      </c>
      <c r="M37" s="268" t="s">
        <v>859</v>
      </c>
      <c r="N37" s="269" t="s">
        <v>27</v>
      </c>
      <c r="O37" s="268" t="s">
        <v>859</v>
      </c>
      <c r="P37" s="269" t="s">
        <v>27</v>
      </c>
      <c r="Q37" s="268" t="s">
        <v>831</v>
      </c>
      <c r="R37" s="270" t="s">
        <v>1039</v>
      </c>
      <c r="S37" s="268" t="s">
        <v>840</v>
      </c>
      <c r="T37" s="269" t="s">
        <v>291</v>
      </c>
      <c r="U37" s="268" t="s">
        <v>835</v>
      </c>
      <c r="V37" s="269" t="s">
        <v>1038</v>
      </c>
      <c r="W37" s="268" t="s">
        <v>836</v>
      </c>
      <c r="X37" s="270" t="s">
        <v>1421</v>
      </c>
      <c r="Y37" s="268" t="s">
        <v>838</v>
      </c>
      <c r="Z37" s="269" t="s">
        <v>2801</v>
      </c>
      <c r="AA37" s="268" t="s">
        <v>838</v>
      </c>
      <c r="AB37" s="270" t="s">
        <v>2802</v>
      </c>
      <c r="AC37" s="268" t="s">
        <v>859</v>
      </c>
      <c r="AD37" s="269" t="s">
        <v>27</v>
      </c>
      <c r="AE37" s="268" t="s">
        <v>836</v>
      </c>
      <c r="AF37" s="269" t="s">
        <v>1047</v>
      </c>
      <c r="AG37" s="268" t="s">
        <v>834</v>
      </c>
      <c r="AH37" s="269" t="s">
        <v>1420</v>
      </c>
      <c r="AI37" s="268" t="s">
        <v>859</v>
      </c>
      <c r="AJ37" s="269" t="s">
        <v>27</v>
      </c>
      <c r="AK37" s="268" t="s">
        <v>859</v>
      </c>
      <c r="AL37" s="269" t="s">
        <v>27</v>
      </c>
      <c r="AM37" s="268" t="s">
        <v>859</v>
      </c>
      <c r="AN37" s="270" t="s">
        <v>27</v>
      </c>
      <c r="AO37" s="268" t="s">
        <v>836</v>
      </c>
      <c r="AP37" s="269" t="s">
        <v>20</v>
      </c>
      <c r="AQ37" s="268" t="s">
        <v>836</v>
      </c>
      <c r="AR37" s="270" t="s">
        <v>977</v>
      </c>
      <c r="AS37" s="268" t="s">
        <v>838</v>
      </c>
      <c r="AT37" s="269" t="s">
        <v>1148</v>
      </c>
      <c r="AU37" s="268" t="s">
        <v>834</v>
      </c>
      <c r="AV37" s="270" t="s">
        <v>1048</v>
      </c>
      <c r="AW37" s="268" t="s">
        <v>859</v>
      </c>
      <c r="AX37" s="269" t="s">
        <v>27</v>
      </c>
      <c r="AY37" s="268" t="s">
        <v>859</v>
      </c>
      <c r="AZ37" s="270" t="s">
        <v>27</v>
      </c>
      <c r="BA37" s="268" t="s">
        <v>859</v>
      </c>
      <c r="BB37" s="269" t="s">
        <v>27</v>
      </c>
      <c r="BC37" s="268" t="s">
        <v>859</v>
      </c>
      <c r="BD37" s="269" t="s">
        <v>27</v>
      </c>
      <c r="BE37" s="268" t="s">
        <v>838</v>
      </c>
      <c r="BF37" s="270" t="s">
        <v>1149</v>
      </c>
      <c r="BG37" s="268" t="s">
        <v>859</v>
      </c>
      <c r="BH37" s="270" t="s">
        <v>27</v>
      </c>
      <c r="BI37" s="268" t="s">
        <v>859</v>
      </c>
      <c r="BJ37" s="269" t="s">
        <v>27</v>
      </c>
      <c r="BK37" s="268" t="s">
        <v>859</v>
      </c>
      <c r="BL37" s="269" t="s">
        <v>27</v>
      </c>
      <c r="BM37" s="268" t="s">
        <v>859</v>
      </c>
      <c r="BN37" s="269" t="s">
        <v>27</v>
      </c>
      <c r="BO37" s="268" t="s">
        <v>859</v>
      </c>
      <c r="BP37" s="269" t="s">
        <v>27</v>
      </c>
      <c r="BQ37" s="268" t="s">
        <v>834</v>
      </c>
      <c r="BR37" s="269" t="s">
        <v>2246</v>
      </c>
      <c r="BS37" s="268" t="s">
        <v>831</v>
      </c>
      <c r="BT37" s="270" t="s">
        <v>2248</v>
      </c>
      <c r="BU37" s="268" t="s">
        <v>831</v>
      </c>
      <c r="BV37" s="269" t="s">
        <v>2247</v>
      </c>
      <c r="BW37" s="268" t="s">
        <v>859</v>
      </c>
      <c r="BX37" s="270" t="s">
        <v>27</v>
      </c>
      <c r="BY37" s="268" t="s">
        <v>831</v>
      </c>
      <c r="BZ37" s="269" t="s">
        <v>2696</v>
      </c>
      <c r="CA37" s="268" t="s">
        <v>836</v>
      </c>
      <c r="CB37" s="269" t="s">
        <v>401</v>
      </c>
      <c r="CC37" s="268" t="s">
        <v>859</v>
      </c>
      <c r="CD37" s="269" t="s">
        <v>27</v>
      </c>
      <c r="CE37" s="268" t="s">
        <v>859</v>
      </c>
      <c r="CF37" s="270" t="s">
        <v>27</v>
      </c>
      <c r="CG37" s="268" t="s">
        <v>859</v>
      </c>
      <c r="CH37" s="269" t="s">
        <v>27</v>
      </c>
      <c r="CI37" s="268" t="s">
        <v>859</v>
      </c>
      <c r="CJ37" s="269" t="s">
        <v>27</v>
      </c>
      <c r="CK37" s="268" t="s">
        <v>859</v>
      </c>
      <c r="CL37" s="270" t="s">
        <v>27</v>
      </c>
      <c r="CM37" s="268" t="s">
        <v>836</v>
      </c>
      <c r="CN37" s="269" t="s">
        <v>429</v>
      </c>
      <c r="CO37" s="268" t="s">
        <v>859</v>
      </c>
      <c r="CP37" s="269" t="s">
        <v>27</v>
      </c>
      <c r="CQ37" s="268" t="s">
        <v>859</v>
      </c>
      <c r="CR37" s="269" t="s">
        <v>27</v>
      </c>
      <c r="CS37" s="346" t="s">
        <v>859</v>
      </c>
      <c r="CT37" s="348" t="s">
        <v>27</v>
      </c>
      <c r="CU37" s="346" t="s">
        <v>859</v>
      </c>
      <c r="CV37" s="348" t="s">
        <v>27</v>
      </c>
      <c r="CW37" s="271" t="s">
        <v>2175</v>
      </c>
      <c r="CX37" s="313"/>
      <c r="CY37" s="313"/>
      <c r="CZ37" s="313"/>
      <c r="DA37" s="313"/>
      <c r="DB37" s="313"/>
      <c r="DD37" s="27"/>
      <c r="DE37" s="27"/>
    </row>
    <row r="38" spans="1:109" s="5" customFormat="1" ht="51.75" customHeight="1" thickBot="1" x14ac:dyDescent="0.3">
      <c r="A38" s="50">
        <f t="shared" si="0"/>
        <v>35</v>
      </c>
      <c r="B38" s="337"/>
      <c r="C38" s="323" t="s">
        <v>3064</v>
      </c>
      <c r="D38" s="272" t="s">
        <v>1411</v>
      </c>
      <c r="E38" s="273">
        <v>605</v>
      </c>
      <c r="F38" s="273" t="s">
        <v>1867</v>
      </c>
      <c r="G38" s="268" t="s">
        <v>859</v>
      </c>
      <c r="H38" s="269" t="s">
        <v>27</v>
      </c>
      <c r="I38" s="268" t="s">
        <v>859</v>
      </c>
      <c r="J38" s="269" t="s">
        <v>27</v>
      </c>
      <c r="K38" s="268" t="s">
        <v>859</v>
      </c>
      <c r="L38" s="269" t="s">
        <v>27</v>
      </c>
      <c r="M38" s="268" t="s">
        <v>859</v>
      </c>
      <c r="N38" s="269" t="s">
        <v>27</v>
      </c>
      <c r="O38" s="268" t="s">
        <v>859</v>
      </c>
      <c r="P38" s="269" t="s">
        <v>27</v>
      </c>
      <c r="Q38" s="268" t="s">
        <v>859</v>
      </c>
      <c r="R38" s="270" t="s">
        <v>27</v>
      </c>
      <c r="S38" s="268" t="s">
        <v>859</v>
      </c>
      <c r="T38" s="269" t="s">
        <v>27</v>
      </c>
      <c r="U38" s="268" t="s">
        <v>859</v>
      </c>
      <c r="V38" s="269" t="s">
        <v>27</v>
      </c>
      <c r="W38" s="268" t="s">
        <v>859</v>
      </c>
      <c r="X38" s="270" t="s">
        <v>27</v>
      </c>
      <c r="Y38" s="268" t="s">
        <v>859</v>
      </c>
      <c r="Z38" s="269" t="s">
        <v>27</v>
      </c>
      <c r="AA38" s="268" t="s">
        <v>859</v>
      </c>
      <c r="AB38" s="270" t="s">
        <v>27</v>
      </c>
      <c r="AC38" s="268" t="s">
        <v>859</v>
      </c>
      <c r="AD38" s="269" t="s">
        <v>27</v>
      </c>
      <c r="AE38" s="268" t="s">
        <v>859</v>
      </c>
      <c r="AF38" s="269" t="s">
        <v>27</v>
      </c>
      <c r="AG38" s="268" t="s">
        <v>859</v>
      </c>
      <c r="AH38" s="269" t="s">
        <v>27</v>
      </c>
      <c r="AI38" s="268" t="s">
        <v>859</v>
      </c>
      <c r="AJ38" s="269" t="s">
        <v>27</v>
      </c>
      <c r="AK38" s="268" t="s">
        <v>859</v>
      </c>
      <c r="AL38" s="269" t="s">
        <v>27</v>
      </c>
      <c r="AM38" s="268" t="s">
        <v>859</v>
      </c>
      <c r="AN38" s="270" t="s">
        <v>27</v>
      </c>
      <c r="AO38" s="268" t="s">
        <v>859</v>
      </c>
      <c r="AP38" s="269" t="s">
        <v>27</v>
      </c>
      <c r="AQ38" s="268" t="s">
        <v>859</v>
      </c>
      <c r="AR38" s="270" t="s">
        <v>27</v>
      </c>
      <c r="AS38" s="268" t="s">
        <v>839</v>
      </c>
      <c r="AT38" s="269" t="s">
        <v>2579</v>
      </c>
      <c r="AU38" s="268" t="s">
        <v>838</v>
      </c>
      <c r="AV38" s="270" t="s">
        <v>2580</v>
      </c>
      <c r="AW38" s="268" t="s">
        <v>859</v>
      </c>
      <c r="AX38" s="269" t="s">
        <v>27</v>
      </c>
      <c r="AY38" s="268" t="s">
        <v>859</v>
      </c>
      <c r="AZ38" s="270" t="s">
        <v>27</v>
      </c>
      <c r="BA38" s="268" t="s">
        <v>859</v>
      </c>
      <c r="BB38" s="269" t="s">
        <v>27</v>
      </c>
      <c r="BC38" s="268" t="s">
        <v>859</v>
      </c>
      <c r="BD38" s="269" t="s">
        <v>27</v>
      </c>
      <c r="BE38" s="268" t="s">
        <v>859</v>
      </c>
      <c r="BF38" s="270" t="s">
        <v>27</v>
      </c>
      <c r="BG38" s="268" t="s">
        <v>859</v>
      </c>
      <c r="BH38" s="270" t="s">
        <v>27</v>
      </c>
      <c r="BI38" s="268" t="s">
        <v>859</v>
      </c>
      <c r="BJ38" s="269" t="s">
        <v>27</v>
      </c>
      <c r="BK38" s="268" t="s">
        <v>859</v>
      </c>
      <c r="BL38" s="269" t="s">
        <v>27</v>
      </c>
      <c r="BM38" s="268" t="s">
        <v>859</v>
      </c>
      <c r="BN38" s="269" t="s">
        <v>27</v>
      </c>
      <c r="BO38" s="268" t="s">
        <v>859</v>
      </c>
      <c r="BP38" s="269" t="s">
        <v>27</v>
      </c>
      <c r="BQ38" s="268" t="s">
        <v>859</v>
      </c>
      <c r="BR38" s="269" t="s">
        <v>27</v>
      </c>
      <c r="BS38" s="268" t="s">
        <v>831</v>
      </c>
      <c r="BT38" s="270" t="s">
        <v>2672</v>
      </c>
      <c r="BU38" s="268" t="s">
        <v>859</v>
      </c>
      <c r="BV38" s="269" t="s">
        <v>27</v>
      </c>
      <c r="BW38" s="268" t="s">
        <v>859</v>
      </c>
      <c r="BX38" s="270" t="s">
        <v>27</v>
      </c>
      <c r="BY38" s="268" t="s">
        <v>859</v>
      </c>
      <c r="BZ38" s="269" t="s">
        <v>27</v>
      </c>
      <c r="CA38" s="268" t="s">
        <v>859</v>
      </c>
      <c r="CB38" s="269" t="s">
        <v>27</v>
      </c>
      <c r="CC38" s="268" t="s">
        <v>859</v>
      </c>
      <c r="CD38" s="269" t="s">
        <v>27</v>
      </c>
      <c r="CE38" s="268" t="s">
        <v>859</v>
      </c>
      <c r="CF38" s="270" t="s">
        <v>27</v>
      </c>
      <c r="CG38" s="268" t="s">
        <v>859</v>
      </c>
      <c r="CH38" s="269" t="s">
        <v>27</v>
      </c>
      <c r="CI38" s="268" t="s">
        <v>859</v>
      </c>
      <c r="CJ38" s="269" t="s">
        <v>27</v>
      </c>
      <c r="CK38" s="268" t="s">
        <v>859</v>
      </c>
      <c r="CL38" s="270" t="s">
        <v>27</v>
      </c>
      <c r="CM38" s="268" t="s">
        <v>859</v>
      </c>
      <c r="CN38" s="269" t="s">
        <v>27</v>
      </c>
      <c r="CO38" s="268" t="s">
        <v>859</v>
      </c>
      <c r="CP38" s="269" t="s">
        <v>27</v>
      </c>
      <c r="CQ38" s="268" t="s">
        <v>859</v>
      </c>
      <c r="CR38" s="269" t="s">
        <v>27</v>
      </c>
      <c r="CS38" s="346" t="s">
        <v>859</v>
      </c>
      <c r="CT38" s="348" t="s">
        <v>27</v>
      </c>
      <c r="CU38" s="346" t="s">
        <v>859</v>
      </c>
      <c r="CV38" s="348" t="s">
        <v>27</v>
      </c>
      <c r="CW38" s="271"/>
      <c r="CX38" s="313"/>
      <c r="CY38" s="313"/>
      <c r="CZ38" s="313"/>
      <c r="DA38" s="313"/>
      <c r="DB38" s="313"/>
      <c r="DD38" s="27"/>
      <c r="DE38" s="27"/>
    </row>
    <row r="39" spans="1:109" s="5" customFormat="1" ht="51.75" customHeight="1" thickBot="1" x14ac:dyDescent="0.3">
      <c r="A39" s="50">
        <f t="shared" si="0"/>
        <v>36</v>
      </c>
      <c r="B39" s="337"/>
      <c r="C39" s="323" t="s">
        <v>3065</v>
      </c>
      <c r="D39" s="272" t="s">
        <v>1303</v>
      </c>
      <c r="E39" s="273">
        <v>356</v>
      </c>
      <c r="F39" s="273" t="s">
        <v>1862</v>
      </c>
      <c r="G39" s="268" t="s">
        <v>859</v>
      </c>
      <c r="H39" s="269" t="s">
        <v>27</v>
      </c>
      <c r="I39" s="268" t="s">
        <v>859</v>
      </c>
      <c r="J39" s="269" t="s">
        <v>27</v>
      </c>
      <c r="K39" s="268" t="s">
        <v>859</v>
      </c>
      <c r="L39" s="269" t="s">
        <v>27</v>
      </c>
      <c r="M39" s="268" t="s">
        <v>838</v>
      </c>
      <c r="N39" s="269" t="s">
        <v>853</v>
      </c>
      <c r="O39" s="268" t="s">
        <v>834</v>
      </c>
      <c r="P39" s="269" t="s">
        <v>854</v>
      </c>
      <c r="Q39" s="268" t="s">
        <v>859</v>
      </c>
      <c r="R39" s="270" t="s">
        <v>27</v>
      </c>
      <c r="S39" s="268" t="s">
        <v>859</v>
      </c>
      <c r="T39" s="269" t="s">
        <v>27</v>
      </c>
      <c r="U39" s="268" t="s">
        <v>859</v>
      </c>
      <c r="V39" s="269" t="s">
        <v>27</v>
      </c>
      <c r="W39" s="268" t="s">
        <v>859</v>
      </c>
      <c r="X39" s="270" t="s">
        <v>27</v>
      </c>
      <c r="Y39" s="268" t="s">
        <v>859</v>
      </c>
      <c r="Z39" s="269" t="s">
        <v>27</v>
      </c>
      <c r="AA39" s="268" t="s">
        <v>859</v>
      </c>
      <c r="AB39" s="270" t="s">
        <v>27</v>
      </c>
      <c r="AC39" s="268" t="s">
        <v>836</v>
      </c>
      <c r="AD39" s="269" t="s">
        <v>1184</v>
      </c>
      <c r="AE39" s="268" t="s">
        <v>831</v>
      </c>
      <c r="AF39" s="269" t="s">
        <v>402</v>
      </c>
      <c r="AG39" s="268" t="s">
        <v>831</v>
      </c>
      <c r="AH39" s="269" t="s">
        <v>402</v>
      </c>
      <c r="AI39" s="268" t="s">
        <v>859</v>
      </c>
      <c r="AJ39" s="269" t="s">
        <v>27</v>
      </c>
      <c r="AK39" s="268" t="s">
        <v>838</v>
      </c>
      <c r="AL39" s="269" t="s">
        <v>2762</v>
      </c>
      <c r="AM39" s="268" t="s">
        <v>838</v>
      </c>
      <c r="AN39" s="270" t="s">
        <v>2763</v>
      </c>
      <c r="AO39" s="268" t="s">
        <v>859</v>
      </c>
      <c r="AP39" s="269" t="s">
        <v>27</v>
      </c>
      <c r="AQ39" s="268" t="s">
        <v>859</v>
      </c>
      <c r="AR39" s="270" t="s">
        <v>27</v>
      </c>
      <c r="AS39" s="268" t="s">
        <v>859</v>
      </c>
      <c r="AT39" s="269" t="s">
        <v>27</v>
      </c>
      <c r="AU39" s="268" t="s">
        <v>859</v>
      </c>
      <c r="AV39" s="270" t="s">
        <v>27</v>
      </c>
      <c r="AW39" s="268" t="s">
        <v>836</v>
      </c>
      <c r="AX39" s="269" t="s">
        <v>375</v>
      </c>
      <c r="AY39" s="268" t="s">
        <v>836</v>
      </c>
      <c r="AZ39" s="270" t="s">
        <v>375</v>
      </c>
      <c r="BA39" s="268" t="s">
        <v>859</v>
      </c>
      <c r="BB39" s="269" t="s">
        <v>27</v>
      </c>
      <c r="BC39" s="268" t="s">
        <v>859</v>
      </c>
      <c r="BD39" s="269" t="s">
        <v>27</v>
      </c>
      <c r="BE39" s="268" t="s">
        <v>859</v>
      </c>
      <c r="BF39" s="270" t="s">
        <v>27</v>
      </c>
      <c r="BG39" s="268" t="s">
        <v>859</v>
      </c>
      <c r="BH39" s="270" t="s">
        <v>27</v>
      </c>
      <c r="BI39" s="268" t="s">
        <v>859</v>
      </c>
      <c r="BJ39" s="269" t="s">
        <v>27</v>
      </c>
      <c r="BK39" s="268" t="s">
        <v>859</v>
      </c>
      <c r="BL39" s="269" t="s">
        <v>27</v>
      </c>
      <c r="BM39" s="268" t="s">
        <v>859</v>
      </c>
      <c r="BN39" s="269" t="s">
        <v>170</v>
      </c>
      <c r="BO39" s="268" t="s">
        <v>859</v>
      </c>
      <c r="BP39" s="269" t="s">
        <v>1054</v>
      </c>
      <c r="BQ39" s="268" t="s">
        <v>859</v>
      </c>
      <c r="BR39" s="269" t="s">
        <v>27</v>
      </c>
      <c r="BS39" s="268" t="s">
        <v>859</v>
      </c>
      <c r="BT39" s="270" t="s">
        <v>27</v>
      </c>
      <c r="BU39" s="268" t="s">
        <v>859</v>
      </c>
      <c r="BV39" s="269" t="s">
        <v>27</v>
      </c>
      <c r="BW39" s="268" t="s">
        <v>859</v>
      </c>
      <c r="BX39" s="270" t="s">
        <v>27</v>
      </c>
      <c r="BY39" s="268" t="s">
        <v>859</v>
      </c>
      <c r="BZ39" s="269" t="s">
        <v>27</v>
      </c>
      <c r="CA39" s="268" t="s">
        <v>859</v>
      </c>
      <c r="CB39" s="269" t="s">
        <v>27</v>
      </c>
      <c r="CC39" s="268" t="s">
        <v>859</v>
      </c>
      <c r="CD39" s="269" t="s">
        <v>27</v>
      </c>
      <c r="CE39" s="268" t="s">
        <v>859</v>
      </c>
      <c r="CF39" s="270" t="s">
        <v>27</v>
      </c>
      <c r="CG39" s="268" t="s">
        <v>859</v>
      </c>
      <c r="CH39" s="269" t="s">
        <v>27</v>
      </c>
      <c r="CI39" s="268" t="s">
        <v>859</v>
      </c>
      <c r="CJ39" s="269" t="s">
        <v>27</v>
      </c>
      <c r="CK39" s="268" t="s">
        <v>831</v>
      </c>
      <c r="CL39" s="270" t="s">
        <v>2761</v>
      </c>
      <c r="CM39" s="268" t="s">
        <v>859</v>
      </c>
      <c r="CN39" s="269" t="s">
        <v>27</v>
      </c>
      <c r="CO39" s="268" t="s">
        <v>859</v>
      </c>
      <c r="CP39" s="269" t="s">
        <v>27</v>
      </c>
      <c r="CQ39" s="268" t="s">
        <v>859</v>
      </c>
      <c r="CR39" s="269" t="s">
        <v>27</v>
      </c>
      <c r="CS39" s="346" t="s">
        <v>859</v>
      </c>
      <c r="CT39" s="348" t="s">
        <v>27</v>
      </c>
      <c r="CU39" s="346" t="s">
        <v>859</v>
      </c>
      <c r="CV39" s="348" t="s">
        <v>27</v>
      </c>
      <c r="CW39" s="271"/>
      <c r="CX39" s="313"/>
      <c r="CY39" s="313"/>
      <c r="CZ39" s="313"/>
      <c r="DA39" s="313"/>
      <c r="DB39" s="313"/>
      <c r="DD39" s="27"/>
      <c r="DE39" s="27"/>
    </row>
    <row r="40" spans="1:109" s="5" customFormat="1" ht="51.75" customHeight="1" thickBot="1" x14ac:dyDescent="0.3">
      <c r="A40" s="50">
        <f t="shared" si="0"/>
        <v>37</v>
      </c>
      <c r="B40" s="337"/>
      <c r="C40" s="323" t="s">
        <v>3066</v>
      </c>
      <c r="D40" s="272" t="s">
        <v>1408</v>
      </c>
      <c r="E40" s="273">
        <v>362</v>
      </c>
      <c r="F40" s="273" t="s">
        <v>1862</v>
      </c>
      <c r="G40" s="268" t="s">
        <v>838</v>
      </c>
      <c r="H40" s="269" t="s">
        <v>729</v>
      </c>
      <c r="I40" s="268" t="s">
        <v>859</v>
      </c>
      <c r="J40" s="269" t="s">
        <v>27</v>
      </c>
      <c r="K40" s="268" t="s">
        <v>836</v>
      </c>
      <c r="L40" s="269" t="s">
        <v>209</v>
      </c>
      <c r="M40" s="268" t="s">
        <v>836</v>
      </c>
      <c r="N40" s="269" t="s">
        <v>855</v>
      </c>
      <c r="O40" s="268" t="s">
        <v>838</v>
      </c>
      <c r="P40" s="269" t="s">
        <v>161</v>
      </c>
      <c r="Q40" s="268" t="s">
        <v>859</v>
      </c>
      <c r="R40" s="270" t="s">
        <v>27</v>
      </c>
      <c r="S40" s="268" t="s">
        <v>859</v>
      </c>
      <c r="T40" s="269" t="s">
        <v>27</v>
      </c>
      <c r="U40" s="268" t="s">
        <v>859</v>
      </c>
      <c r="V40" s="269" t="s">
        <v>27</v>
      </c>
      <c r="W40" s="268" t="s">
        <v>859</v>
      </c>
      <c r="X40" s="270" t="s">
        <v>27</v>
      </c>
      <c r="Y40" s="268" t="s">
        <v>859</v>
      </c>
      <c r="Z40" s="269" t="s">
        <v>27</v>
      </c>
      <c r="AA40" s="268" t="s">
        <v>859</v>
      </c>
      <c r="AB40" s="270" t="s">
        <v>27</v>
      </c>
      <c r="AC40" s="268" t="s">
        <v>836</v>
      </c>
      <c r="AD40" s="269" t="s">
        <v>1185</v>
      </c>
      <c r="AE40" s="268" t="s">
        <v>836</v>
      </c>
      <c r="AF40" s="269" t="s">
        <v>1186</v>
      </c>
      <c r="AG40" s="268" t="s">
        <v>831</v>
      </c>
      <c r="AH40" s="269" t="s">
        <v>171</v>
      </c>
      <c r="AI40" s="268" t="s">
        <v>859</v>
      </c>
      <c r="AJ40" s="269" t="s">
        <v>27</v>
      </c>
      <c r="AK40" s="268" t="s">
        <v>831</v>
      </c>
      <c r="AL40" s="269" t="s">
        <v>2754</v>
      </c>
      <c r="AM40" s="268" t="s">
        <v>838</v>
      </c>
      <c r="AN40" s="270" t="s">
        <v>2754</v>
      </c>
      <c r="AO40" s="268" t="s">
        <v>836</v>
      </c>
      <c r="AP40" s="269" t="s">
        <v>1434</v>
      </c>
      <c r="AQ40" s="268" t="s">
        <v>836</v>
      </c>
      <c r="AR40" s="270" t="s">
        <v>1345</v>
      </c>
      <c r="AS40" s="268" t="s">
        <v>839</v>
      </c>
      <c r="AT40" s="269" t="s">
        <v>2677</v>
      </c>
      <c r="AU40" s="268" t="s">
        <v>838</v>
      </c>
      <c r="AV40" s="270" t="s">
        <v>807</v>
      </c>
      <c r="AW40" s="268" t="s">
        <v>838</v>
      </c>
      <c r="AX40" s="269" t="s">
        <v>376</v>
      </c>
      <c r="AY40" s="268" t="s">
        <v>838</v>
      </c>
      <c r="AZ40" s="270" t="s">
        <v>376</v>
      </c>
      <c r="BA40" s="268" t="s">
        <v>838</v>
      </c>
      <c r="BB40" s="269" t="s">
        <v>1518</v>
      </c>
      <c r="BC40" s="268" t="s">
        <v>859</v>
      </c>
      <c r="BD40" s="269" t="s">
        <v>27</v>
      </c>
      <c r="BE40" s="268" t="s">
        <v>836</v>
      </c>
      <c r="BF40" s="270" t="s">
        <v>2678</v>
      </c>
      <c r="BG40" s="268" t="s">
        <v>859</v>
      </c>
      <c r="BH40" s="270" t="s">
        <v>27</v>
      </c>
      <c r="BI40" s="268" t="s">
        <v>838</v>
      </c>
      <c r="BJ40" s="269" t="s">
        <v>1632</v>
      </c>
      <c r="BK40" s="268" t="s">
        <v>859</v>
      </c>
      <c r="BL40" s="269" t="s">
        <v>27</v>
      </c>
      <c r="BM40" s="268" t="s">
        <v>836</v>
      </c>
      <c r="BN40" s="269" t="s">
        <v>843</v>
      </c>
      <c r="BO40" s="268" t="s">
        <v>859</v>
      </c>
      <c r="BP40" s="269" t="s">
        <v>1358</v>
      </c>
      <c r="BQ40" s="268" t="s">
        <v>859</v>
      </c>
      <c r="BR40" s="269" t="s">
        <v>27</v>
      </c>
      <c r="BS40" s="268" t="s">
        <v>859</v>
      </c>
      <c r="BT40" s="270" t="s">
        <v>27</v>
      </c>
      <c r="BU40" s="268" t="s">
        <v>859</v>
      </c>
      <c r="BV40" s="269" t="s">
        <v>27</v>
      </c>
      <c r="BW40" s="268" t="s">
        <v>859</v>
      </c>
      <c r="BX40" s="270" t="s">
        <v>27</v>
      </c>
      <c r="BY40" s="268" t="s">
        <v>859</v>
      </c>
      <c r="BZ40" s="269" t="s">
        <v>27</v>
      </c>
      <c r="CA40" s="268" t="s">
        <v>836</v>
      </c>
      <c r="CB40" s="269" t="s">
        <v>919</v>
      </c>
      <c r="CC40" s="268" t="s">
        <v>859</v>
      </c>
      <c r="CD40" s="269" t="s">
        <v>27</v>
      </c>
      <c r="CE40" s="268" t="s">
        <v>859</v>
      </c>
      <c r="CF40" s="270" t="s">
        <v>27</v>
      </c>
      <c r="CG40" s="268" t="s">
        <v>859</v>
      </c>
      <c r="CH40" s="269" t="s">
        <v>27</v>
      </c>
      <c r="CI40" s="268" t="s">
        <v>859</v>
      </c>
      <c r="CJ40" s="269" t="s">
        <v>27</v>
      </c>
      <c r="CK40" s="268" t="s">
        <v>859</v>
      </c>
      <c r="CL40" s="270" t="s">
        <v>27</v>
      </c>
      <c r="CM40" s="268" t="s">
        <v>859</v>
      </c>
      <c r="CN40" s="269" t="s">
        <v>27</v>
      </c>
      <c r="CO40" s="268" t="s">
        <v>859</v>
      </c>
      <c r="CP40" s="269" t="s">
        <v>27</v>
      </c>
      <c r="CQ40" s="268" t="s">
        <v>859</v>
      </c>
      <c r="CR40" s="269" t="s">
        <v>27</v>
      </c>
      <c r="CS40" s="346" t="s">
        <v>859</v>
      </c>
      <c r="CT40" s="348" t="s">
        <v>27</v>
      </c>
      <c r="CU40" s="346" t="s">
        <v>859</v>
      </c>
      <c r="CV40" s="348" t="s">
        <v>27</v>
      </c>
      <c r="CW40" s="271"/>
      <c r="CX40" s="313"/>
      <c r="CY40" s="313"/>
      <c r="CZ40" s="313"/>
      <c r="DA40" s="313"/>
      <c r="DB40" s="313"/>
      <c r="DD40" s="27"/>
      <c r="DE40" s="27"/>
    </row>
    <row r="41" spans="1:109" s="5" customFormat="1" ht="51.75" customHeight="1" thickBot="1" x14ac:dyDescent="0.3">
      <c r="A41" s="50">
        <f t="shared" si="0"/>
        <v>38</v>
      </c>
      <c r="B41" s="337"/>
      <c r="C41" s="323" t="s">
        <v>3067</v>
      </c>
      <c r="D41" s="272" t="s">
        <v>1411</v>
      </c>
      <c r="E41" s="273">
        <v>554</v>
      </c>
      <c r="F41" s="273" t="s">
        <v>1865</v>
      </c>
      <c r="G41" s="268" t="s">
        <v>859</v>
      </c>
      <c r="H41" s="269" t="s">
        <v>27</v>
      </c>
      <c r="I41" s="268" t="s">
        <v>836</v>
      </c>
      <c r="J41" s="269" t="s">
        <v>822</v>
      </c>
      <c r="K41" s="268" t="s">
        <v>859</v>
      </c>
      <c r="L41" s="269" t="s">
        <v>27</v>
      </c>
      <c r="M41" s="268" t="s">
        <v>859</v>
      </c>
      <c r="N41" s="269" t="s">
        <v>27</v>
      </c>
      <c r="O41" s="268" t="s">
        <v>859</v>
      </c>
      <c r="P41" s="269" t="s">
        <v>27</v>
      </c>
      <c r="Q41" s="268" t="s">
        <v>836</v>
      </c>
      <c r="R41" s="270" t="s">
        <v>1021</v>
      </c>
      <c r="S41" s="268" t="s">
        <v>831</v>
      </c>
      <c r="T41" s="269" t="s">
        <v>172</v>
      </c>
      <c r="U41" s="268" t="s">
        <v>836</v>
      </c>
      <c r="V41" s="269" t="s">
        <v>634</v>
      </c>
      <c r="W41" s="268" t="s">
        <v>859</v>
      </c>
      <c r="X41" s="270" t="s">
        <v>1022</v>
      </c>
      <c r="Y41" s="268" t="s">
        <v>859</v>
      </c>
      <c r="Z41" s="269" t="s">
        <v>27</v>
      </c>
      <c r="AA41" s="268" t="s">
        <v>859</v>
      </c>
      <c r="AB41" s="270" t="s">
        <v>27</v>
      </c>
      <c r="AC41" s="268" t="s">
        <v>834</v>
      </c>
      <c r="AD41" s="269" t="s">
        <v>1188</v>
      </c>
      <c r="AE41" s="268" t="s">
        <v>836</v>
      </c>
      <c r="AF41" s="269" t="s">
        <v>1330</v>
      </c>
      <c r="AG41" s="268" t="s">
        <v>838</v>
      </c>
      <c r="AH41" s="269" t="s">
        <v>1187</v>
      </c>
      <c r="AI41" s="268" t="s">
        <v>859</v>
      </c>
      <c r="AJ41" s="269" t="s">
        <v>27</v>
      </c>
      <c r="AK41" s="268" t="s">
        <v>859</v>
      </c>
      <c r="AL41" s="269" t="s">
        <v>27</v>
      </c>
      <c r="AM41" s="268" t="s">
        <v>859</v>
      </c>
      <c r="AN41" s="270" t="s">
        <v>27</v>
      </c>
      <c r="AO41" s="268" t="s">
        <v>859</v>
      </c>
      <c r="AP41" s="269" t="s">
        <v>27</v>
      </c>
      <c r="AQ41" s="268" t="s">
        <v>859</v>
      </c>
      <c r="AR41" s="270" t="s">
        <v>27</v>
      </c>
      <c r="AS41" s="268" t="s">
        <v>838</v>
      </c>
      <c r="AT41" s="269" t="s">
        <v>1192</v>
      </c>
      <c r="AU41" s="268" t="s">
        <v>831</v>
      </c>
      <c r="AV41" s="270" t="s">
        <v>264</v>
      </c>
      <c r="AW41" s="268" t="s">
        <v>836</v>
      </c>
      <c r="AX41" s="269" t="s">
        <v>981</v>
      </c>
      <c r="AY41" s="268" t="s">
        <v>836</v>
      </c>
      <c r="AZ41" s="270" t="s">
        <v>893</v>
      </c>
      <c r="BA41" s="268" t="s">
        <v>838</v>
      </c>
      <c r="BB41" s="269" t="s">
        <v>2163</v>
      </c>
      <c r="BC41" s="268" t="s">
        <v>838</v>
      </c>
      <c r="BD41" s="269" t="s">
        <v>643</v>
      </c>
      <c r="BE41" s="268" t="s">
        <v>859</v>
      </c>
      <c r="BF41" s="270" t="s">
        <v>460</v>
      </c>
      <c r="BG41" s="268" t="s">
        <v>859</v>
      </c>
      <c r="BH41" s="270" t="s">
        <v>27</v>
      </c>
      <c r="BI41" s="268" t="s">
        <v>836</v>
      </c>
      <c r="BJ41" s="269" t="s">
        <v>1633</v>
      </c>
      <c r="BK41" s="268" t="s">
        <v>859</v>
      </c>
      <c r="BL41" s="269" t="s">
        <v>1677</v>
      </c>
      <c r="BM41" s="268" t="s">
        <v>859</v>
      </c>
      <c r="BN41" s="269" t="s">
        <v>27</v>
      </c>
      <c r="BO41" s="268" t="s">
        <v>859</v>
      </c>
      <c r="BP41" s="269" t="s">
        <v>27</v>
      </c>
      <c r="BQ41" s="268" t="s">
        <v>836</v>
      </c>
      <c r="BR41" s="269" t="s">
        <v>2260</v>
      </c>
      <c r="BS41" s="268" t="s">
        <v>838</v>
      </c>
      <c r="BT41" s="270" t="s">
        <v>2261</v>
      </c>
      <c r="BU41" s="268" t="s">
        <v>859</v>
      </c>
      <c r="BV41" s="269" t="s">
        <v>27</v>
      </c>
      <c r="BW41" s="268" t="s">
        <v>859</v>
      </c>
      <c r="BX41" s="270" t="s">
        <v>27</v>
      </c>
      <c r="BY41" s="268" t="s">
        <v>859</v>
      </c>
      <c r="BZ41" s="269" t="s">
        <v>27</v>
      </c>
      <c r="CA41" s="268" t="s">
        <v>836</v>
      </c>
      <c r="CB41" s="269" t="s">
        <v>173</v>
      </c>
      <c r="CC41" s="268" t="s">
        <v>859</v>
      </c>
      <c r="CD41" s="269" t="s">
        <v>27</v>
      </c>
      <c r="CE41" s="268" t="s">
        <v>859</v>
      </c>
      <c r="CF41" s="270" t="s">
        <v>27</v>
      </c>
      <c r="CG41" s="268" t="s">
        <v>859</v>
      </c>
      <c r="CH41" s="269" t="s">
        <v>27</v>
      </c>
      <c r="CI41" s="268" t="s">
        <v>859</v>
      </c>
      <c r="CJ41" s="269" t="s">
        <v>27</v>
      </c>
      <c r="CK41" s="268" t="s">
        <v>859</v>
      </c>
      <c r="CL41" s="270" t="s">
        <v>27</v>
      </c>
      <c r="CM41" s="268" t="s">
        <v>837</v>
      </c>
      <c r="CN41" s="269" t="s">
        <v>1453</v>
      </c>
      <c r="CO41" s="268" t="s">
        <v>859</v>
      </c>
      <c r="CP41" s="269" t="s">
        <v>27</v>
      </c>
      <c r="CQ41" s="268" t="s">
        <v>859</v>
      </c>
      <c r="CR41" s="269" t="s">
        <v>27</v>
      </c>
      <c r="CS41" s="346" t="s">
        <v>859</v>
      </c>
      <c r="CT41" s="348" t="s">
        <v>27</v>
      </c>
      <c r="CU41" s="346" t="s">
        <v>859</v>
      </c>
      <c r="CV41" s="348" t="s">
        <v>27</v>
      </c>
      <c r="CW41" s="271"/>
      <c r="CX41" s="313"/>
      <c r="CY41" s="313"/>
      <c r="CZ41" s="313"/>
      <c r="DA41" s="313"/>
      <c r="DB41" s="313"/>
      <c r="DD41" s="27"/>
      <c r="DE41" s="27"/>
    </row>
    <row r="42" spans="1:109" s="5" customFormat="1" ht="51.75" customHeight="1" thickBot="1" x14ac:dyDescent="0.3">
      <c r="A42" s="50">
        <f t="shared" si="0"/>
        <v>39</v>
      </c>
      <c r="B42" s="337"/>
      <c r="C42" s="323" t="s">
        <v>3068</v>
      </c>
      <c r="D42" s="272" t="s">
        <v>1303</v>
      </c>
      <c r="E42" s="273">
        <v>432</v>
      </c>
      <c r="F42" s="273" t="s">
        <v>1867</v>
      </c>
      <c r="G42" s="268" t="s">
        <v>859</v>
      </c>
      <c r="H42" s="269" t="s">
        <v>27</v>
      </c>
      <c r="I42" s="268" t="s">
        <v>859</v>
      </c>
      <c r="J42" s="269" t="s">
        <v>27</v>
      </c>
      <c r="K42" s="268" t="s">
        <v>859</v>
      </c>
      <c r="L42" s="269" t="s">
        <v>27</v>
      </c>
      <c r="M42" s="268" t="s">
        <v>859</v>
      </c>
      <c r="N42" s="269" t="s">
        <v>27</v>
      </c>
      <c r="O42" s="268" t="s">
        <v>859</v>
      </c>
      <c r="P42" s="269" t="s">
        <v>27</v>
      </c>
      <c r="Q42" s="268" t="s">
        <v>859</v>
      </c>
      <c r="R42" s="270" t="s">
        <v>27</v>
      </c>
      <c r="S42" s="268" t="s">
        <v>859</v>
      </c>
      <c r="T42" s="269" t="s">
        <v>1205</v>
      </c>
      <c r="U42" s="268" t="s">
        <v>859</v>
      </c>
      <c r="V42" s="269" t="s">
        <v>27</v>
      </c>
      <c r="W42" s="268" t="s">
        <v>859</v>
      </c>
      <c r="X42" s="270" t="s">
        <v>27</v>
      </c>
      <c r="Y42" s="268" t="s">
        <v>859</v>
      </c>
      <c r="Z42" s="269" t="s">
        <v>27</v>
      </c>
      <c r="AA42" s="268" t="s">
        <v>859</v>
      </c>
      <c r="AB42" s="270" t="s">
        <v>27</v>
      </c>
      <c r="AC42" s="268" t="s">
        <v>859</v>
      </c>
      <c r="AD42" s="269" t="s">
        <v>27</v>
      </c>
      <c r="AE42" s="268" t="s">
        <v>859</v>
      </c>
      <c r="AF42" s="269" t="s">
        <v>27</v>
      </c>
      <c r="AG42" s="268" t="s">
        <v>859</v>
      </c>
      <c r="AH42" s="269" t="s">
        <v>27</v>
      </c>
      <c r="AI42" s="268" t="s">
        <v>859</v>
      </c>
      <c r="AJ42" s="269" t="s">
        <v>27</v>
      </c>
      <c r="AK42" s="268" t="s">
        <v>859</v>
      </c>
      <c r="AL42" s="269" t="s">
        <v>27</v>
      </c>
      <c r="AM42" s="268" t="s">
        <v>859</v>
      </c>
      <c r="AN42" s="270" t="s">
        <v>27</v>
      </c>
      <c r="AO42" s="268" t="s">
        <v>831</v>
      </c>
      <c r="AP42" s="269" t="s">
        <v>1015</v>
      </c>
      <c r="AQ42" s="268" t="s">
        <v>831</v>
      </c>
      <c r="AR42" s="270" t="s">
        <v>1015</v>
      </c>
      <c r="AS42" s="268" t="s">
        <v>859</v>
      </c>
      <c r="AT42" s="269" t="s">
        <v>27</v>
      </c>
      <c r="AU42" s="268" t="s">
        <v>859</v>
      </c>
      <c r="AV42" s="270" t="s">
        <v>27</v>
      </c>
      <c r="AW42" s="268" t="s">
        <v>859</v>
      </c>
      <c r="AX42" s="269" t="s">
        <v>27</v>
      </c>
      <c r="AY42" s="268" t="s">
        <v>859</v>
      </c>
      <c r="AZ42" s="270" t="s">
        <v>27</v>
      </c>
      <c r="BA42" s="268" t="s">
        <v>859</v>
      </c>
      <c r="BB42" s="269" t="s">
        <v>27</v>
      </c>
      <c r="BC42" s="268" t="s">
        <v>859</v>
      </c>
      <c r="BD42" s="269" t="s">
        <v>27</v>
      </c>
      <c r="BE42" s="268" t="s">
        <v>859</v>
      </c>
      <c r="BF42" s="270" t="s">
        <v>27</v>
      </c>
      <c r="BG42" s="268" t="s">
        <v>859</v>
      </c>
      <c r="BH42" s="270" t="s">
        <v>27</v>
      </c>
      <c r="BI42" s="268" t="s">
        <v>859</v>
      </c>
      <c r="BJ42" s="269" t="s">
        <v>27</v>
      </c>
      <c r="BK42" s="268" t="s">
        <v>859</v>
      </c>
      <c r="BL42" s="269" t="s">
        <v>27</v>
      </c>
      <c r="BM42" s="268" t="s">
        <v>859</v>
      </c>
      <c r="BN42" s="269" t="s">
        <v>27</v>
      </c>
      <c r="BO42" s="268" t="s">
        <v>859</v>
      </c>
      <c r="BP42" s="269" t="s">
        <v>27</v>
      </c>
      <c r="BQ42" s="268" t="s">
        <v>859</v>
      </c>
      <c r="BR42" s="269" t="s">
        <v>27</v>
      </c>
      <c r="BS42" s="268" t="s">
        <v>859</v>
      </c>
      <c r="BT42" s="270" t="s">
        <v>27</v>
      </c>
      <c r="BU42" s="268" t="s">
        <v>859</v>
      </c>
      <c r="BV42" s="269" t="s">
        <v>27</v>
      </c>
      <c r="BW42" s="268" t="s">
        <v>859</v>
      </c>
      <c r="BX42" s="270" t="s">
        <v>27</v>
      </c>
      <c r="BY42" s="268" t="s">
        <v>859</v>
      </c>
      <c r="BZ42" s="269" t="s">
        <v>27</v>
      </c>
      <c r="CA42" s="268" t="s">
        <v>859</v>
      </c>
      <c r="CB42" s="269" t="s">
        <v>27</v>
      </c>
      <c r="CC42" s="268" t="s">
        <v>859</v>
      </c>
      <c r="CD42" s="269" t="s">
        <v>27</v>
      </c>
      <c r="CE42" s="268" t="s">
        <v>859</v>
      </c>
      <c r="CF42" s="270" t="s">
        <v>27</v>
      </c>
      <c r="CG42" s="268" t="s">
        <v>836</v>
      </c>
      <c r="CH42" s="269" t="s">
        <v>2320</v>
      </c>
      <c r="CI42" s="268" t="s">
        <v>859</v>
      </c>
      <c r="CJ42" s="269" t="s">
        <v>27</v>
      </c>
      <c r="CK42" s="268" t="s">
        <v>859</v>
      </c>
      <c r="CL42" s="270" t="s">
        <v>27</v>
      </c>
      <c r="CM42" s="268" t="s">
        <v>859</v>
      </c>
      <c r="CN42" s="269" t="s">
        <v>27</v>
      </c>
      <c r="CO42" s="268" t="s">
        <v>859</v>
      </c>
      <c r="CP42" s="269" t="s">
        <v>27</v>
      </c>
      <c r="CQ42" s="268" t="s">
        <v>859</v>
      </c>
      <c r="CR42" s="269" t="s">
        <v>27</v>
      </c>
      <c r="CS42" s="346" t="s">
        <v>859</v>
      </c>
      <c r="CT42" s="348" t="s">
        <v>27</v>
      </c>
      <c r="CU42" s="346" t="s">
        <v>859</v>
      </c>
      <c r="CV42" s="348" t="s">
        <v>27</v>
      </c>
      <c r="CW42" s="271"/>
      <c r="CX42" s="313"/>
      <c r="CY42" s="313"/>
      <c r="CZ42" s="313"/>
      <c r="DA42" s="313"/>
      <c r="DB42" s="313"/>
      <c r="DD42" s="27"/>
      <c r="DE42" s="27"/>
    </row>
    <row r="43" spans="1:109" s="5" customFormat="1" ht="51.75" customHeight="1" thickBot="1" x14ac:dyDescent="0.3">
      <c r="A43" s="50">
        <f t="shared" si="0"/>
        <v>40</v>
      </c>
      <c r="B43" s="337"/>
      <c r="C43" s="323" t="s">
        <v>3069</v>
      </c>
      <c r="D43" s="272" t="s">
        <v>1625</v>
      </c>
      <c r="E43" s="273">
        <v>375</v>
      </c>
      <c r="F43" s="273" t="s">
        <v>1861</v>
      </c>
      <c r="G43" s="268" t="s">
        <v>859</v>
      </c>
      <c r="H43" s="269" t="s">
        <v>27</v>
      </c>
      <c r="I43" s="268" t="s">
        <v>836</v>
      </c>
      <c r="J43" s="269" t="s">
        <v>2408</v>
      </c>
      <c r="K43" s="268" t="s">
        <v>859</v>
      </c>
      <c r="L43" s="269" t="s">
        <v>27</v>
      </c>
      <c r="M43" s="268" t="s">
        <v>859</v>
      </c>
      <c r="N43" s="269" t="s">
        <v>27</v>
      </c>
      <c r="O43" s="268" t="s">
        <v>859</v>
      </c>
      <c r="P43" s="269" t="s">
        <v>27</v>
      </c>
      <c r="Q43" s="268" t="s">
        <v>859</v>
      </c>
      <c r="R43" s="270" t="s">
        <v>27</v>
      </c>
      <c r="S43" s="268" t="s">
        <v>859</v>
      </c>
      <c r="T43" s="269" t="s">
        <v>27</v>
      </c>
      <c r="U43" s="268" t="s">
        <v>859</v>
      </c>
      <c r="V43" s="269" t="s">
        <v>27</v>
      </c>
      <c r="W43" s="268" t="s">
        <v>859</v>
      </c>
      <c r="X43" s="270" t="s">
        <v>27</v>
      </c>
      <c r="Y43" s="268" t="s">
        <v>859</v>
      </c>
      <c r="Z43" s="269" t="s">
        <v>27</v>
      </c>
      <c r="AA43" s="268" t="s">
        <v>859</v>
      </c>
      <c r="AB43" s="270" t="s">
        <v>27</v>
      </c>
      <c r="AC43" s="268" t="s">
        <v>859</v>
      </c>
      <c r="AD43" s="269" t="s">
        <v>27</v>
      </c>
      <c r="AE43" s="268" t="s">
        <v>859</v>
      </c>
      <c r="AF43" s="269" t="s">
        <v>27</v>
      </c>
      <c r="AG43" s="268" t="s">
        <v>859</v>
      </c>
      <c r="AH43" s="269" t="s">
        <v>27</v>
      </c>
      <c r="AI43" s="268" t="s">
        <v>859</v>
      </c>
      <c r="AJ43" s="269" t="s">
        <v>27</v>
      </c>
      <c r="AK43" s="268" t="s">
        <v>859</v>
      </c>
      <c r="AL43" s="269" t="s">
        <v>27</v>
      </c>
      <c r="AM43" s="268" t="s">
        <v>859</v>
      </c>
      <c r="AN43" s="270" t="s">
        <v>27</v>
      </c>
      <c r="AO43" s="268" t="s">
        <v>859</v>
      </c>
      <c r="AP43" s="269" t="s">
        <v>27</v>
      </c>
      <c r="AQ43" s="268" t="s">
        <v>859</v>
      </c>
      <c r="AR43" s="270" t="s">
        <v>27</v>
      </c>
      <c r="AS43" s="268" t="s">
        <v>838</v>
      </c>
      <c r="AT43" s="269" t="s">
        <v>2729</v>
      </c>
      <c r="AU43" s="268" t="s">
        <v>859</v>
      </c>
      <c r="AV43" s="270" t="s">
        <v>27</v>
      </c>
      <c r="AW43" s="268" t="s">
        <v>859</v>
      </c>
      <c r="AX43" s="269" t="s">
        <v>27</v>
      </c>
      <c r="AY43" s="268" t="s">
        <v>859</v>
      </c>
      <c r="AZ43" s="270" t="s">
        <v>27</v>
      </c>
      <c r="BA43" s="268" t="s">
        <v>838</v>
      </c>
      <c r="BB43" s="269" t="s">
        <v>2730</v>
      </c>
      <c r="BC43" s="268" t="s">
        <v>859</v>
      </c>
      <c r="BD43" s="269" t="s">
        <v>27</v>
      </c>
      <c r="BE43" s="268" t="s">
        <v>838</v>
      </c>
      <c r="BF43" s="270" t="s">
        <v>2731</v>
      </c>
      <c r="BG43" s="268" t="s">
        <v>859</v>
      </c>
      <c r="BH43" s="270" t="s">
        <v>27</v>
      </c>
      <c r="BI43" s="268" t="s">
        <v>859</v>
      </c>
      <c r="BJ43" s="269" t="s">
        <v>27</v>
      </c>
      <c r="BK43" s="268" t="s">
        <v>859</v>
      </c>
      <c r="BL43" s="269" t="s">
        <v>27</v>
      </c>
      <c r="BM43" s="268" t="s">
        <v>859</v>
      </c>
      <c r="BN43" s="269" t="s">
        <v>27</v>
      </c>
      <c r="BO43" s="268" t="s">
        <v>859</v>
      </c>
      <c r="BP43" s="269" t="s">
        <v>27</v>
      </c>
      <c r="BQ43" s="268" t="s">
        <v>837</v>
      </c>
      <c r="BR43" s="269" t="s">
        <v>2700</v>
      </c>
      <c r="BS43" s="268" t="s">
        <v>859</v>
      </c>
      <c r="BT43" s="270" t="s">
        <v>27</v>
      </c>
      <c r="BU43" s="268" t="s">
        <v>859</v>
      </c>
      <c r="BV43" s="269" t="s">
        <v>27</v>
      </c>
      <c r="BW43" s="268" t="s">
        <v>838</v>
      </c>
      <c r="BX43" s="270" t="s">
        <v>2544</v>
      </c>
      <c r="BY43" s="268" t="s">
        <v>859</v>
      </c>
      <c r="BZ43" s="269" t="s">
        <v>27</v>
      </c>
      <c r="CA43" s="268" t="s">
        <v>859</v>
      </c>
      <c r="CB43" s="269" t="s">
        <v>27</v>
      </c>
      <c r="CC43" s="268" t="s">
        <v>859</v>
      </c>
      <c r="CD43" s="269" t="s">
        <v>27</v>
      </c>
      <c r="CE43" s="268" t="s">
        <v>859</v>
      </c>
      <c r="CF43" s="270" t="s">
        <v>27</v>
      </c>
      <c r="CG43" s="268" t="s">
        <v>859</v>
      </c>
      <c r="CH43" s="269" t="s">
        <v>27</v>
      </c>
      <c r="CI43" s="268" t="s">
        <v>859</v>
      </c>
      <c r="CJ43" s="269" t="s">
        <v>27</v>
      </c>
      <c r="CK43" s="268" t="s">
        <v>859</v>
      </c>
      <c r="CL43" s="270" t="s">
        <v>27</v>
      </c>
      <c r="CM43" s="268" t="s">
        <v>859</v>
      </c>
      <c r="CN43" s="269" t="s">
        <v>27</v>
      </c>
      <c r="CO43" s="268" t="s">
        <v>859</v>
      </c>
      <c r="CP43" s="269" t="s">
        <v>27</v>
      </c>
      <c r="CQ43" s="268" t="s">
        <v>859</v>
      </c>
      <c r="CR43" s="269" t="s">
        <v>27</v>
      </c>
      <c r="CS43" s="346" t="s">
        <v>859</v>
      </c>
      <c r="CT43" s="348" t="s">
        <v>27</v>
      </c>
      <c r="CU43" s="346" t="s">
        <v>859</v>
      </c>
      <c r="CV43" s="348" t="s">
        <v>27</v>
      </c>
      <c r="CW43" s="271" t="s">
        <v>2564</v>
      </c>
      <c r="CX43" s="313"/>
      <c r="CY43" s="313"/>
      <c r="CZ43" s="313"/>
      <c r="DA43" s="313"/>
      <c r="DB43" s="313"/>
      <c r="DD43" s="27"/>
      <c r="DE43" s="27"/>
    </row>
    <row r="44" spans="1:109" s="5" customFormat="1" ht="51.75" customHeight="1" thickBot="1" x14ac:dyDescent="0.3">
      <c r="A44" s="50">
        <f t="shared" si="0"/>
        <v>41</v>
      </c>
      <c r="B44" s="337"/>
      <c r="C44" s="323" t="s">
        <v>3070</v>
      </c>
      <c r="D44" s="272" t="s">
        <v>1625</v>
      </c>
      <c r="E44" s="273">
        <v>373</v>
      </c>
      <c r="F44" s="273" t="s">
        <v>1868</v>
      </c>
      <c r="G44" s="268" t="s">
        <v>838</v>
      </c>
      <c r="H44" s="269" t="s">
        <v>1551</v>
      </c>
      <c r="I44" s="268" t="s">
        <v>836</v>
      </c>
      <c r="J44" s="269" t="s">
        <v>2546</v>
      </c>
      <c r="K44" s="268" t="s">
        <v>859</v>
      </c>
      <c r="L44" s="269" t="s">
        <v>27</v>
      </c>
      <c r="M44" s="268" t="s">
        <v>859</v>
      </c>
      <c r="N44" s="269" t="s">
        <v>27</v>
      </c>
      <c r="O44" s="268" t="s">
        <v>859</v>
      </c>
      <c r="P44" s="269" t="s">
        <v>27</v>
      </c>
      <c r="Q44" s="268" t="s">
        <v>859</v>
      </c>
      <c r="R44" s="270" t="s">
        <v>27</v>
      </c>
      <c r="S44" s="268" t="s">
        <v>859</v>
      </c>
      <c r="T44" s="269" t="s">
        <v>27</v>
      </c>
      <c r="U44" s="268" t="s">
        <v>859</v>
      </c>
      <c r="V44" s="269" t="s">
        <v>27</v>
      </c>
      <c r="W44" s="268" t="s">
        <v>831</v>
      </c>
      <c r="X44" s="270" t="s">
        <v>2664</v>
      </c>
      <c r="Y44" s="268" t="s">
        <v>859</v>
      </c>
      <c r="Z44" s="269" t="s">
        <v>27</v>
      </c>
      <c r="AA44" s="268" t="s">
        <v>859</v>
      </c>
      <c r="AB44" s="270" t="s">
        <v>27</v>
      </c>
      <c r="AC44" s="268" t="s">
        <v>859</v>
      </c>
      <c r="AD44" s="269" t="s">
        <v>27</v>
      </c>
      <c r="AE44" s="268" t="s">
        <v>859</v>
      </c>
      <c r="AF44" s="269" t="s">
        <v>27</v>
      </c>
      <c r="AG44" s="268" t="s">
        <v>859</v>
      </c>
      <c r="AH44" s="269" t="s">
        <v>27</v>
      </c>
      <c r="AI44" s="268" t="s">
        <v>859</v>
      </c>
      <c r="AJ44" s="269" t="s">
        <v>27</v>
      </c>
      <c r="AK44" s="268" t="s">
        <v>859</v>
      </c>
      <c r="AL44" s="269" t="s">
        <v>27</v>
      </c>
      <c r="AM44" s="268" t="s">
        <v>859</v>
      </c>
      <c r="AN44" s="270" t="s">
        <v>27</v>
      </c>
      <c r="AO44" s="268" t="s">
        <v>859</v>
      </c>
      <c r="AP44" s="269" t="s">
        <v>27</v>
      </c>
      <c r="AQ44" s="268" t="s">
        <v>859</v>
      </c>
      <c r="AR44" s="270" t="s">
        <v>27</v>
      </c>
      <c r="AS44" s="268" t="s">
        <v>831</v>
      </c>
      <c r="AT44" s="269" t="s">
        <v>2665</v>
      </c>
      <c r="AU44" s="268" t="s">
        <v>859</v>
      </c>
      <c r="AV44" s="270" t="s">
        <v>27</v>
      </c>
      <c r="AW44" s="268" t="s">
        <v>859</v>
      </c>
      <c r="AX44" s="269" t="s">
        <v>27</v>
      </c>
      <c r="AY44" s="268" t="s">
        <v>859</v>
      </c>
      <c r="AZ44" s="270" t="s">
        <v>27</v>
      </c>
      <c r="BA44" s="268" t="s">
        <v>859</v>
      </c>
      <c r="BB44" s="269" t="s">
        <v>27</v>
      </c>
      <c r="BC44" s="268" t="s">
        <v>859</v>
      </c>
      <c r="BD44" s="269" t="s">
        <v>27</v>
      </c>
      <c r="BE44" s="268" t="s">
        <v>831</v>
      </c>
      <c r="BF44" s="270" t="s">
        <v>2666</v>
      </c>
      <c r="BG44" s="268" t="s">
        <v>859</v>
      </c>
      <c r="BH44" s="270" t="s">
        <v>27</v>
      </c>
      <c r="BI44" s="268" t="s">
        <v>831</v>
      </c>
      <c r="BJ44" s="269" t="s">
        <v>2545</v>
      </c>
      <c r="BK44" s="268" t="s">
        <v>859</v>
      </c>
      <c r="BL44" s="269" t="s">
        <v>27</v>
      </c>
      <c r="BM44" s="268" t="s">
        <v>838</v>
      </c>
      <c r="BN44" s="269" t="s">
        <v>1552</v>
      </c>
      <c r="BO44" s="268" t="s">
        <v>859</v>
      </c>
      <c r="BP44" s="269" t="s">
        <v>27</v>
      </c>
      <c r="BQ44" s="268" t="s">
        <v>837</v>
      </c>
      <c r="BR44" s="269" t="s">
        <v>2262</v>
      </c>
      <c r="BS44" s="268" t="s">
        <v>859</v>
      </c>
      <c r="BT44" s="270" t="s">
        <v>27</v>
      </c>
      <c r="BU44" s="268" t="s">
        <v>859</v>
      </c>
      <c r="BV44" s="269" t="s">
        <v>27</v>
      </c>
      <c r="BW44" s="268" t="s">
        <v>859</v>
      </c>
      <c r="BX44" s="270" t="s">
        <v>27</v>
      </c>
      <c r="BY44" s="268" t="s">
        <v>859</v>
      </c>
      <c r="BZ44" s="269" t="s">
        <v>27</v>
      </c>
      <c r="CA44" s="268" t="s">
        <v>859</v>
      </c>
      <c r="CB44" s="269" t="s">
        <v>27</v>
      </c>
      <c r="CC44" s="268" t="s">
        <v>859</v>
      </c>
      <c r="CD44" s="269" t="s">
        <v>27</v>
      </c>
      <c r="CE44" s="268" t="s">
        <v>859</v>
      </c>
      <c r="CF44" s="270" t="s">
        <v>27</v>
      </c>
      <c r="CG44" s="268" t="s">
        <v>859</v>
      </c>
      <c r="CH44" s="269" t="s">
        <v>27</v>
      </c>
      <c r="CI44" s="268" t="s">
        <v>859</v>
      </c>
      <c r="CJ44" s="269" t="s">
        <v>27</v>
      </c>
      <c r="CK44" s="268" t="s">
        <v>859</v>
      </c>
      <c r="CL44" s="270" t="s">
        <v>27</v>
      </c>
      <c r="CM44" s="268" t="s">
        <v>859</v>
      </c>
      <c r="CN44" s="269" t="s">
        <v>27</v>
      </c>
      <c r="CO44" s="268" t="s">
        <v>859</v>
      </c>
      <c r="CP44" s="269" t="s">
        <v>27</v>
      </c>
      <c r="CQ44" s="268" t="s">
        <v>859</v>
      </c>
      <c r="CR44" s="269" t="s">
        <v>27</v>
      </c>
      <c r="CS44" s="346" t="s">
        <v>859</v>
      </c>
      <c r="CT44" s="348" t="s">
        <v>27</v>
      </c>
      <c r="CU44" s="346" t="s">
        <v>859</v>
      </c>
      <c r="CV44" s="348" t="s">
        <v>27</v>
      </c>
      <c r="CW44" s="271" t="s">
        <v>2565</v>
      </c>
      <c r="CX44" s="313"/>
      <c r="CY44" s="313"/>
      <c r="CZ44" s="313"/>
      <c r="DA44" s="313"/>
      <c r="DB44" s="313"/>
      <c r="DD44" s="27"/>
      <c r="DE44" s="27"/>
    </row>
    <row r="45" spans="1:109" s="5" customFormat="1" ht="51.75" customHeight="1" thickBot="1" x14ac:dyDescent="0.3">
      <c r="A45" s="50">
        <f t="shared" si="0"/>
        <v>42</v>
      </c>
      <c r="B45" s="337"/>
      <c r="C45" s="323" t="s">
        <v>3071</v>
      </c>
      <c r="D45" s="272" t="s">
        <v>1304</v>
      </c>
      <c r="E45" s="273">
        <v>647</v>
      </c>
      <c r="F45" s="273" t="s">
        <v>1865</v>
      </c>
      <c r="G45" s="268" t="s">
        <v>859</v>
      </c>
      <c r="H45" s="269" t="s">
        <v>174</v>
      </c>
      <c r="I45" s="268" t="s">
        <v>859</v>
      </c>
      <c r="J45" s="269" t="s">
        <v>175</v>
      </c>
      <c r="K45" s="268" t="s">
        <v>859</v>
      </c>
      <c r="L45" s="269" t="s">
        <v>174</v>
      </c>
      <c r="M45" s="268" t="s">
        <v>859</v>
      </c>
      <c r="N45" s="269" t="s">
        <v>27</v>
      </c>
      <c r="O45" s="268" t="s">
        <v>859</v>
      </c>
      <c r="P45" s="269" t="s">
        <v>27</v>
      </c>
      <c r="Q45" s="268" t="s">
        <v>859</v>
      </c>
      <c r="R45" s="270" t="s">
        <v>27</v>
      </c>
      <c r="S45" s="268" t="s">
        <v>859</v>
      </c>
      <c r="T45" s="269" t="s">
        <v>1172</v>
      </c>
      <c r="U45" s="268" t="s">
        <v>859</v>
      </c>
      <c r="V45" s="269" t="s">
        <v>27</v>
      </c>
      <c r="W45" s="268" t="s">
        <v>859</v>
      </c>
      <c r="X45" s="270" t="s">
        <v>27</v>
      </c>
      <c r="Y45" s="268" t="s">
        <v>859</v>
      </c>
      <c r="Z45" s="269" t="s">
        <v>27</v>
      </c>
      <c r="AA45" s="268" t="s">
        <v>859</v>
      </c>
      <c r="AB45" s="270" t="s">
        <v>27</v>
      </c>
      <c r="AC45" s="268" t="s">
        <v>859</v>
      </c>
      <c r="AD45" s="269" t="s">
        <v>27</v>
      </c>
      <c r="AE45" s="268" t="s">
        <v>859</v>
      </c>
      <c r="AF45" s="269" t="s">
        <v>27</v>
      </c>
      <c r="AG45" s="268" t="s">
        <v>859</v>
      </c>
      <c r="AH45" s="269" t="s">
        <v>27</v>
      </c>
      <c r="AI45" s="268" t="s">
        <v>859</v>
      </c>
      <c r="AJ45" s="269" t="s">
        <v>27</v>
      </c>
      <c r="AK45" s="268" t="s">
        <v>859</v>
      </c>
      <c r="AL45" s="269" t="s">
        <v>27</v>
      </c>
      <c r="AM45" s="268" t="s">
        <v>859</v>
      </c>
      <c r="AN45" s="270" t="s">
        <v>27</v>
      </c>
      <c r="AO45" s="268" t="s">
        <v>859</v>
      </c>
      <c r="AP45" s="269" t="s">
        <v>27</v>
      </c>
      <c r="AQ45" s="268" t="s">
        <v>859</v>
      </c>
      <c r="AR45" s="270" t="s">
        <v>27</v>
      </c>
      <c r="AS45" s="268" t="s">
        <v>859</v>
      </c>
      <c r="AT45" s="269" t="s">
        <v>27</v>
      </c>
      <c r="AU45" s="268" t="s">
        <v>859</v>
      </c>
      <c r="AV45" s="270" t="s">
        <v>27</v>
      </c>
      <c r="AW45" s="268" t="s">
        <v>859</v>
      </c>
      <c r="AX45" s="269" t="s">
        <v>27</v>
      </c>
      <c r="AY45" s="268" t="s">
        <v>859</v>
      </c>
      <c r="AZ45" s="270" t="s">
        <v>27</v>
      </c>
      <c r="BA45" s="268" t="s">
        <v>859</v>
      </c>
      <c r="BB45" s="269" t="s">
        <v>27</v>
      </c>
      <c r="BC45" s="268" t="s">
        <v>859</v>
      </c>
      <c r="BD45" s="269" t="s">
        <v>27</v>
      </c>
      <c r="BE45" s="268" t="s">
        <v>859</v>
      </c>
      <c r="BF45" s="270" t="s">
        <v>27</v>
      </c>
      <c r="BG45" s="268" t="s">
        <v>859</v>
      </c>
      <c r="BH45" s="270" t="s">
        <v>27</v>
      </c>
      <c r="BI45" s="268" t="s">
        <v>859</v>
      </c>
      <c r="BJ45" s="269" t="s">
        <v>27</v>
      </c>
      <c r="BK45" s="268" t="s">
        <v>859</v>
      </c>
      <c r="BL45" s="269" t="s">
        <v>27</v>
      </c>
      <c r="BM45" s="268" t="s">
        <v>859</v>
      </c>
      <c r="BN45" s="269" t="s">
        <v>447</v>
      </c>
      <c r="BO45" s="268" t="s">
        <v>834</v>
      </c>
      <c r="BP45" s="269" t="s">
        <v>1055</v>
      </c>
      <c r="BQ45" s="268" t="s">
        <v>859</v>
      </c>
      <c r="BR45" s="269" t="s">
        <v>27</v>
      </c>
      <c r="BS45" s="268" t="s">
        <v>859</v>
      </c>
      <c r="BT45" s="270" t="s">
        <v>1320</v>
      </c>
      <c r="BU45" s="268" t="s">
        <v>859</v>
      </c>
      <c r="BV45" s="269" t="s">
        <v>27</v>
      </c>
      <c r="BW45" s="268" t="s">
        <v>859</v>
      </c>
      <c r="BX45" s="270" t="s">
        <v>27</v>
      </c>
      <c r="BY45" s="268" t="s">
        <v>859</v>
      </c>
      <c r="BZ45" s="269" t="s">
        <v>27</v>
      </c>
      <c r="CA45" s="268" t="s">
        <v>837</v>
      </c>
      <c r="CB45" s="269" t="s">
        <v>478</v>
      </c>
      <c r="CC45" s="268" t="s">
        <v>837</v>
      </c>
      <c r="CD45" s="269" t="s">
        <v>1702</v>
      </c>
      <c r="CE45" s="268" t="s">
        <v>837</v>
      </c>
      <c r="CF45" s="270" t="s">
        <v>1497</v>
      </c>
      <c r="CG45" s="268" t="s">
        <v>859</v>
      </c>
      <c r="CH45" s="269" t="s">
        <v>27</v>
      </c>
      <c r="CI45" s="268" t="s">
        <v>840</v>
      </c>
      <c r="CJ45" s="269" t="s">
        <v>27</v>
      </c>
      <c r="CK45" s="268" t="s">
        <v>859</v>
      </c>
      <c r="CL45" s="270" t="s">
        <v>27</v>
      </c>
      <c r="CM45" s="268" t="s">
        <v>838</v>
      </c>
      <c r="CN45" s="269" t="s">
        <v>428</v>
      </c>
      <c r="CO45" s="268" t="s">
        <v>859</v>
      </c>
      <c r="CP45" s="269" t="s">
        <v>27</v>
      </c>
      <c r="CQ45" s="268" t="s">
        <v>859</v>
      </c>
      <c r="CR45" s="269" t="s">
        <v>27</v>
      </c>
      <c r="CS45" s="346" t="s">
        <v>859</v>
      </c>
      <c r="CT45" s="348" t="s">
        <v>27</v>
      </c>
      <c r="CU45" s="346" t="s">
        <v>859</v>
      </c>
      <c r="CV45" s="348" t="s">
        <v>27</v>
      </c>
      <c r="CW45" s="271"/>
      <c r="CX45" s="313"/>
      <c r="CY45" s="313"/>
      <c r="CZ45" s="313"/>
      <c r="DA45" s="313"/>
      <c r="DB45" s="313"/>
      <c r="DD45" s="27"/>
      <c r="DE45" s="27"/>
    </row>
    <row r="46" spans="1:109" s="5" customFormat="1" ht="51.75" customHeight="1" thickBot="1" x14ac:dyDescent="0.3">
      <c r="A46" s="50">
        <f t="shared" si="0"/>
        <v>43</v>
      </c>
      <c r="B46" s="337"/>
      <c r="C46" s="323" t="s">
        <v>3072</v>
      </c>
      <c r="D46" s="272" t="s">
        <v>1410</v>
      </c>
      <c r="E46" s="273">
        <v>368</v>
      </c>
      <c r="F46" s="273" t="s">
        <v>1863</v>
      </c>
      <c r="G46" s="268" t="s">
        <v>859</v>
      </c>
      <c r="H46" s="269" t="s">
        <v>2602</v>
      </c>
      <c r="I46" s="268" t="s">
        <v>859</v>
      </c>
      <c r="J46" s="269" t="s">
        <v>2602</v>
      </c>
      <c r="K46" s="268" t="s">
        <v>859</v>
      </c>
      <c r="L46" s="269" t="s">
        <v>27</v>
      </c>
      <c r="M46" s="268" t="s">
        <v>859</v>
      </c>
      <c r="N46" s="269" t="s">
        <v>27</v>
      </c>
      <c r="O46" s="268" t="s">
        <v>859</v>
      </c>
      <c r="P46" s="269" t="s">
        <v>27</v>
      </c>
      <c r="Q46" s="268" t="s">
        <v>859</v>
      </c>
      <c r="R46" s="270" t="s">
        <v>27</v>
      </c>
      <c r="S46" s="268" t="s">
        <v>859</v>
      </c>
      <c r="T46" s="269" t="s">
        <v>27</v>
      </c>
      <c r="U46" s="268" t="s">
        <v>859</v>
      </c>
      <c r="V46" s="269" t="s">
        <v>27</v>
      </c>
      <c r="W46" s="268" t="s">
        <v>859</v>
      </c>
      <c r="X46" s="270" t="s">
        <v>27</v>
      </c>
      <c r="Y46" s="268" t="s">
        <v>859</v>
      </c>
      <c r="Z46" s="269" t="s">
        <v>27</v>
      </c>
      <c r="AA46" s="268" t="s">
        <v>859</v>
      </c>
      <c r="AB46" s="270" t="s">
        <v>27</v>
      </c>
      <c r="AC46" s="268" t="s">
        <v>859</v>
      </c>
      <c r="AD46" s="269" t="s">
        <v>27</v>
      </c>
      <c r="AE46" s="268" t="s">
        <v>859</v>
      </c>
      <c r="AF46" s="269" t="s">
        <v>27</v>
      </c>
      <c r="AG46" s="268" t="s">
        <v>859</v>
      </c>
      <c r="AH46" s="269" t="s">
        <v>27</v>
      </c>
      <c r="AI46" s="268" t="s">
        <v>859</v>
      </c>
      <c r="AJ46" s="269" t="s">
        <v>27</v>
      </c>
      <c r="AK46" s="268" t="s">
        <v>859</v>
      </c>
      <c r="AL46" s="269" t="s">
        <v>27</v>
      </c>
      <c r="AM46" s="268" t="s">
        <v>859</v>
      </c>
      <c r="AN46" s="270" t="s">
        <v>27</v>
      </c>
      <c r="AO46" s="268" t="s">
        <v>859</v>
      </c>
      <c r="AP46" s="269" t="s">
        <v>27</v>
      </c>
      <c r="AQ46" s="268" t="s">
        <v>859</v>
      </c>
      <c r="AR46" s="270" t="s">
        <v>27</v>
      </c>
      <c r="AS46" s="268" t="s">
        <v>836</v>
      </c>
      <c r="AT46" s="269" t="s">
        <v>397</v>
      </c>
      <c r="AU46" s="268" t="s">
        <v>836</v>
      </c>
      <c r="AV46" s="270" t="s">
        <v>2603</v>
      </c>
      <c r="AW46" s="268" t="s">
        <v>859</v>
      </c>
      <c r="AX46" s="269" t="s">
        <v>27</v>
      </c>
      <c r="AY46" s="268" t="s">
        <v>859</v>
      </c>
      <c r="AZ46" s="270" t="s">
        <v>27</v>
      </c>
      <c r="BA46" s="268" t="s">
        <v>836</v>
      </c>
      <c r="BB46" s="269" t="s">
        <v>669</v>
      </c>
      <c r="BC46" s="268" t="s">
        <v>836</v>
      </c>
      <c r="BD46" s="269" t="s">
        <v>2604</v>
      </c>
      <c r="BE46" s="268" t="s">
        <v>859</v>
      </c>
      <c r="BF46" s="270" t="s">
        <v>27</v>
      </c>
      <c r="BG46" s="268" t="s">
        <v>859</v>
      </c>
      <c r="BH46" s="270" t="s">
        <v>27</v>
      </c>
      <c r="BI46" s="268" t="s">
        <v>859</v>
      </c>
      <c r="BJ46" s="269" t="s">
        <v>27</v>
      </c>
      <c r="BK46" s="268" t="s">
        <v>859</v>
      </c>
      <c r="BL46" s="269" t="s">
        <v>27</v>
      </c>
      <c r="BM46" s="268" t="s">
        <v>859</v>
      </c>
      <c r="BN46" s="269" t="s">
        <v>27</v>
      </c>
      <c r="BO46" s="268" t="s">
        <v>859</v>
      </c>
      <c r="BP46" s="269" t="s">
        <v>27</v>
      </c>
      <c r="BQ46" s="268" t="s">
        <v>859</v>
      </c>
      <c r="BR46" s="269" t="s">
        <v>2241</v>
      </c>
      <c r="BS46" s="268" t="s">
        <v>838</v>
      </c>
      <c r="BT46" s="270" t="s">
        <v>2243</v>
      </c>
      <c r="BU46" s="268" t="s">
        <v>831</v>
      </c>
      <c r="BV46" s="269" t="s">
        <v>2242</v>
      </c>
      <c r="BW46" s="268" t="s">
        <v>839</v>
      </c>
      <c r="BX46" s="270" t="s">
        <v>2244</v>
      </c>
      <c r="BY46" s="268" t="s">
        <v>831</v>
      </c>
      <c r="BZ46" s="269" t="s">
        <v>2695</v>
      </c>
      <c r="CA46" s="268" t="s">
        <v>859</v>
      </c>
      <c r="CB46" s="269" t="s">
        <v>27</v>
      </c>
      <c r="CC46" s="268" t="s">
        <v>859</v>
      </c>
      <c r="CD46" s="269" t="s">
        <v>27</v>
      </c>
      <c r="CE46" s="268" t="s">
        <v>859</v>
      </c>
      <c r="CF46" s="270" t="s">
        <v>27</v>
      </c>
      <c r="CG46" s="268" t="s">
        <v>859</v>
      </c>
      <c r="CH46" s="269" t="s">
        <v>27</v>
      </c>
      <c r="CI46" s="268" t="s">
        <v>859</v>
      </c>
      <c r="CJ46" s="269" t="s">
        <v>27</v>
      </c>
      <c r="CK46" s="268" t="s">
        <v>859</v>
      </c>
      <c r="CL46" s="270" t="s">
        <v>27</v>
      </c>
      <c r="CM46" s="268" t="s">
        <v>859</v>
      </c>
      <c r="CN46" s="269" t="s">
        <v>27</v>
      </c>
      <c r="CO46" s="268" t="s">
        <v>859</v>
      </c>
      <c r="CP46" s="269" t="s">
        <v>27</v>
      </c>
      <c r="CQ46" s="268" t="s">
        <v>859</v>
      </c>
      <c r="CR46" s="269" t="s">
        <v>27</v>
      </c>
      <c r="CS46" s="346" t="s">
        <v>859</v>
      </c>
      <c r="CT46" s="348" t="s">
        <v>27</v>
      </c>
      <c r="CU46" s="346" t="s">
        <v>859</v>
      </c>
      <c r="CV46" s="348" t="s">
        <v>27</v>
      </c>
      <c r="CW46" s="271" t="s">
        <v>2605</v>
      </c>
      <c r="CX46" s="313"/>
      <c r="CY46" s="313"/>
      <c r="CZ46" s="313"/>
      <c r="DA46" s="313"/>
      <c r="DB46" s="313"/>
      <c r="DD46" s="27"/>
      <c r="DE46" s="27"/>
    </row>
    <row r="47" spans="1:109" s="5" customFormat="1" ht="51.75" customHeight="1" thickBot="1" x14ac:dyDescent="0.3">
      <c r="A47" s="50">
        <f t="shared" si="0"/>
        <v>44</v>
      </c>
      <c r="B47" s="337"/>
      <c r="C47" s="323" t="s">
        <v>3074</v>
      </c>
      <c r="D47" s="272" t="s">
        <v>3073</v>
      </c>
      <c r="E47" s="273">
        <v>374</v>
      </c>
      <c r="F47" s="273" t="s">
        <v>1863</v>
      </c>
      <c r="G47" s="268" t="s">
        <v>859</v>
      </c>
      <c r="H47" s="269" t="s">
        <v>27</v>
      </c>
      <c r="I47" s="268" t="s">
        <v>859</v>
      </c>
      <c r="J47" s="269" t="s">
        <v>27</v>
      </c>
      <c r="K47" s="268" t="s">
        <v>859</v>
      </c>
      <c r="L47" s="269" t="s">
        <v>27</v>
      </c>
      <c r="M47" s="268" t="s">
        <v>859</v>
      </c>
      <c r="N47" s="269" t="s">
        <v>27</v>
      </c>
      <c r="O47" s="268" t="s">
        <v>859</v>
      </c>
      <c r="P47" s="269" t="s">
        <v>27</v>
      </c>
      <c r="Q47" s="268" t="s">
        <v>859</v>
      </c>
      <c r="R47" s="270" t="s">
        <v>27</v>
      </c>
      <c r="S47" s="268" t="s">
        <v>859</v>
      </c>
      <c r="T47" s="269" t="s">
        <v>27</v>
      </c>
      <c r="U47" s="268" t="s">
        <v>859</v>
      </c>
      <c r="V47" s="269" t="s">
        <v>27</v>
      </c>
      <c r="W47" s="268" t="s">
        <v>859</v>
      </c>
      <c r="X47" s="270" t="s">
        <v>27</v>
      </c>
      <c r="Y47" s="268" t="s">
        <v>859</v>
      </c>
      <c r="Z47" s="269" t="s">
        <v>27</v>
      </c>
      <c r="AA47" s="268" t="s">
        <v>859</v>
      </c>
      <c r="AB47" s="270" t="s">
        <v>27</v>
      </c>
      <c r="AC47" s="268" t="s">
        <v>859</v>
      </c>
      <c r="AD47" s="269" t="s">
        <v>27</v>
      </c>
      <c r="AE47" s="268" t="s">
        <v>859</v>
      </c>
      <c r="AF47" s="269" t="s">
        <v>27</v>
      </c>
      <c r="AG47" s="268" t="s">
        <v>859</v>
      </c>
      <c r="AH47" s="269" t="s">
        <v>27</v>
      </c>
      <c r="AI47" s="268" t="s">
        <v>859</v>
      </c>
      <c r="AJ47" s="269" t="s">
        <v>27</v>
      </c>
      <c r="AK47" s="268" t="s">
        <v>859</v>
      </c>
      <c r="AL47" s="269" t="s">
        <v>27</v>
      </c>
      <c r="AM47" s="268" t="s">
        <v>859</v>
      </c>
      <c r="AN47" s="270" t="s">
        <v>27</v>
      </c>
      <c r="AO47" s="268" t="s">
        <v>859</v>
      </c>
      <c r="AP47" s="269" t="s">
        <v>27</v>
      </c>
      <c r="AQ47" s="268" t="s">
        <v>859</v>
      </c>
      <c r="AR47" s="270" t="s">
        <v>27</v>
      </c>
      <c r="AS47" s="268" t="s">
        <v>859</v>
      </c>
      <c r="AT47" s="269" t="s">
        <v>27</v>
      </c>
      <c r="AU47" s="268" t="s">
        <v>859</v>
      </c>
      <c r="AV47" s="270" t="s">
        <v>27</v>
      </c>
      <c r="AW47" s="268" t="s">
        <v>859</v>
      </c>
      <c r="AX47" s="269" t="s">
        <v>27</v>
      </c>
      <c r="AY47" s="268" t="s">
        <v>859</v>
      </c>
      <c r="AZ47" s="270" t="s">
        <v>27</v>
      </c>
      <c r="BA47" s="268" t="s">
        <v>859</v>
      </c>
      <c r="BB47" s="269" t="s">
        <v>27</v>
      </c>
      <c r="BC47" s="268" t="s">
        <v>859</v>
      </c>
      <c r="BD47" s="269" t="s">
        <v>27</v>
      </c>
      <c r="BE47" s="268" t="s">
        <v>859</v>
      </c>
      <c r="BF47" s="270" t="s">
        <v>27</v>
      </c>
      <c r="BG47" s="268" t="s">
        <v>859</v>
      </c>
      <c r="BH47" s="270" t="s">
        <v>27</v>
      </c>
      <c r="BI47" s="268" t="s">
        <v>859</v>
      </c>
      <c r="BJ47" s="269" t="s">
        <v>27</v>
      </c>
      <c r="BK47" s="268" t="s">
        <v>859</v>
      </c>
      <c r="BL47" s="269" t="s">
        <v>27</v>
      </c>
      <c r="BM47" s="268" t="s">
        <v>859</v>
      </c>
      <c r="BN47" s="269" t="s">
        <v>27</v>
      </c>
      <c r="BO47" s="268" t="s">
        <v>834</v>
      </c>
      <c r="BP47" s="269" t="s">
        <v>1606</v>
      </c>
      <c r="BQ47" s="268" t="s">
        <v>836</v>
      </c>
      <c r="BR47" s="269" t="s">
        <v>1589</v>
      </c>
      <c r="BS47" s="268" t="s">
        <v>836</v>
      </c>
      <c r="BT47" s="270" t="s">
        <v>1607</v>
      </c>
      <c r="BU47" s="268" t="s">
        <v>836</v>
      </c>
      <c r="BV47" s="269" t="s">
        <v>1590</v>
      </c>
      <c r="BW47" s="268" t="s">
        <v>859</v>
      </c>
      <c r="BX47" s="270" t="s">
        <v>27</v>
      </c>
      <c r="BY47" s="268" t="s">
        <v>836</v>
      </c>
      <c r="BZ47" s="269" t="s">
        <v>1590</v>
      </c>
      <c r="CA47" s="268" t="s">
        <v>859</v>
      </c>
      <c r="CB47" s="269" t="s">
        <v>27</v>
      </c>
      <c r="CC47" s="268" t="s">
        <v>859</v>
      </c>
      <c r="CD47" s="269" t="s">
        <v>27</v>
      </c>
      <c r="CE47" s="268" t="s">
        <v>859</v>
      </c>
      <c r="CF47" s="270" t="s">
        <v>27</v>
      </c>
      <c r="CG47" s="268" t="s">
        <v>859</v>
      </c>
      <c r="CH47" s="269" t="s">
        <v>27</v>
      </c>
      <c r="CI47" s="268" t="s">
        <v>859</v>
      </c>
      <c r="CJ47" s="269" t="s">
        <v>27</v>
      </c>
      <c r="CK47" s="268" t="s">
        <v>859</v>
      </c>
      <c r="CL47" s="270" t="s">
        <v>27</v>
      </c>
      <c r="CM47" s="268" t="s">
        <v>859</v>
      </c>
      <c r="CN47" s="269" t="s">
        <v>27</v>
      </c>
      <c r="CO47" s="268" t="s">
        <v>859</v>
      </c>
      <c r="CP47" s="269" t="s">
        <v>27</v>
      </c>
      <c r="CQ47" s="268" t="s">
        <v>859</v>
      </c>
      <c r="CR47" s="269" t="s">
        <v>27</v>
      </c>
      <c r="CS47" s="346" t="s">
        <v>840</v>
      </c>
      <c r="CT47" s="348" t="s">
        <v>2936</v>
      </c>
      <c r="CU47" s="346" t="s">
        <v>859</v>
      </c>
      <c r="CV47" s="348" t="s">
        <v>27</v>
      </c>
      <c r="CW47" s="271"/>
      <c r="CX47" s="313"/>
      <c r="CY47" s="313"/>
      <c r="CZ47" s="313"/>
      <c r="DA47" s="313"/>
      <c r="DB47" s="313"/>
      <c r="DD47" s="27"/>
      <c r="DE47" s="27"/>
    </row>
    <row r="48" spans="1:109" s="5" customFormat="1" ht="51.75" customHeight="1" thickBot="1" x14ac:dyDescent="0.3">
      <c r="A48" s="50">
        <f t="shared" si="0"/>
        <v>45</v>
      </c>
      <c r="B48" s="337"/>
      <c r="C48" s="323" t="s">
        <v>3075</v>
      </c>
      <c r="D48" s="272" t="s">
        <v>1626</v>
      </c>
      <c r="E48" s="273">
        <v>592</v>
      </c>
      <c r="F48" s="273" t="s">
        <v>1864</v>
      </c>
      <c r="G48" s="268" t="s">
        <v>859</v>
      </c>
      <c r="H48" s="269" t="s">
        <v>27</v>
      </c>
      <c r="I48" s="268" t="s">
        <v>859</v>
      </c>
      <c r="J48" s="269" t="s">
        <v>27</v>
      </c>
      <c r="K48" s="268" t="s">
        <v>859</v>
      </c>
      <c r="L48" s="269" t="s">
        <v>27</v>
      </c>
      <c r="M48" s="268" t="s">
        <v>859</v>
      </c>
      <c r="N48" s="269" t="s">
        <v>27</v>
      </c>
      <c r="O48" s="268" t="s">
        <v>859</v>
      </c>
      <c r="P48" s="269" t="s">
        <v>27</v>
      </c>
      <c r="Q48" s="268" t="s">
        <v>859</v>
      </c>
      <c r="R48" s="270" t="s">
        <v>27</v>
      </c>
      <c r="S48" s="268" t="s">
        <v>859</v>
      </c>
      <c r="T48" s="269" t="s">
        <v>27</v>
      </c>
      <c r="U48" s="268" t="s">
        <v>859</v>
      </c>
      <c r="V48" s="269" t="s">
        <v>27</v>
      </c>
      <c r="W48" s="268" t="s">
        <v>859</v>
      </c>
      <c r="X48" s="270" t="s">
        <v>27</v>
      </c>
      <c r="Y48" s="268" t="s">
        <v>859</v>
      </c>
      <c r="Z48" s="269" t="s">
        <v>27</v>
      </c>
      <c r="AA48" s="268" t="s">
        <v>859</v>
      </c>
      <c r="AB48" s="270" t="s">
        <v>27</v>
      </c>
      <c r="AC48" s="268" t="s">
        <v>859</v>
      </c>
      <c r="AD48" s="269" t="s">
        <v>27</v>
      </c>
      <c r="AE48" s="268" t="s">
        <v>859</v>
      </c>
      <c r="AF48" s="269" t="s">
        <v>27</v>
      </c>
      <c r="AG48" s="268" t="s">
        <v>859</v>
      </c>
      <c r="AH48" s="269" t="s">
        <v>27</v>
      </c>
      <c r="AI48" s="268" t="s">
        <v>859</v>
      </c>
      <c r="AJ48" s="269" t="s">
        <v>27</v>
      </c>
      <c r="AK48" s="268" t="s">
        <v>859</v>
      </c>
      <c r="AL48" s="269" t="s">
        <v>27</v>
      </c>
      <c r="AM48" s="268" t="s">
        <v>859</v>
      </c>
      <c r="AN48" s="270" t="s">
        <v>27</v>
      </c>
      <c r="AO48" s="268" t="s">
        <v>859</v>
      </c>
      <c r="AP48" s="269" t="s">
        <v>27</v>
      </c>
      <c r="AQ48" s="268" t="s">
        <v>859</v>
      </c>
      <c r="AR48" s="270" t="s">
        <v>27</v>
      </c>
      <c r="AS48" s="268" t="s">
        <v>836</v>
      </c>
      <c r="AT48" s="269" t="s">
        <v>1193</v>
      </c>
      <c r="AU48" s="268" t="s">
        <v>836</v>
      </c>
      <c r="AV48" s="270" t="s">
        <v>271</v>
      </c>
      <c r="AW48" s="268" t="s">
        <v>859</v>
      </c>
      <c r="AX48" s="269" t="s">
        <v>27</v>
      </c>
      <c r="AY48" s="268" t="s">
        <v>859</v>
      </c>
      <c r="AZ48" s="270" t="s">
        <v>27</v>
      </c>
      <c r="BA48" s="268" t="s">
        <v>838</v>
      </c>
      <c r="BB48" s="269" t="s">
        <v>1604</v>
      </c>
      <c r="BC48" s="268" t="s">
        <v>838</v>
      </c>
      <c r="BD48" s="269" t="s">
        <v>1603</v>
      </c>
      <c r="BE48" s="268" t="s">
        <v>838</v>
      </c>
      <c r="BF48" s="270" t="s">
        <v>1602</v>
      </c>
      <c r="BG48" s="268" t="s">
        <v>859</v>
      </c>
      <c r="BH48" s="270" t="s">
        <v>27</v>
      </c>
      <c r="BI48" s="268" t="s">
        <v>859</v>
      </c>
      <c r="BJ48" s="269" t="s">
        <v>27</v>
      </c>
      <c r="BK48" s="268" t="s">
        <v>859</v>
      </c>
      <c r="BL48" s="269" t="s">
        <v>27</v>
      </c>
      <c r="BM48" s="268" t="s">
        <v>859</v>
      </c>
      <c r="BN48" s="269" t="s">
        <v>27</v>
      </c>
      <c r="BO48" s="268" t="s">
        <v>859</v>
      </c>
      <c r="BP48" s="269" t="s">
        <v>27</v>
      </c>
      <c r="BQ48" s="268" t="s">
        <v>837</v>
      </c>
      <c r="BR48" s="269" t="s">
        <v>2263</v>
      </c>
      <c r="BS48" s="268" t="s">
        <v>837</v>
      </c>
      <c r="BT48" s="270" t="s">
        <v>2265</v>
      </c>
      <c r="BU48" s="268" t="s">
        <v>838</v>
      </c>
      <c r="BV48" s="269" t="s">
        <v>2264</v>
      </c>
      <c r="BW48" s="268" t="s">
        <v>837</v>
      </c>
      <c r="BX48" s="270" t="s">
        <v>2266</v>
      </c>
      <c r="BY48" s="268" t="s">
        <v>837</v>
      </c>
      <c r="BZ48" s="269" t="s">
        <v>2701</v>
      </c>
      <c r="CA48" s="268" t="s">
        <v>859</v>
      </c>
      <c r="CB48" s="269" t="s">
        <v>27</v>
      </c>
      <c r="CC48" s="268" t="s">
        <v>859</v>
      </c>
      <c r="CD48" s="269" t="s">
        <v>27</v>
      </c>
      <c r="CE48" s="268" t="s">
        <v>859</v>
      </c>
      <c r="CF48" s="270" t="s">
        <v>27</v>
      </c>
      <c r="CG48" s="268" t="s">
        <v>859</v>
      </c>
      <c r="CH48" s="269" t="s">
        <v>27</v>
      </c>
      <c r="CI48" s="268" t="s">
        <v>859</v>
      </c>
      <c r="CJ48" s="269" t="s">
        <v>27</v>
      </c>
      <c r="CK48" s="268" t="s">
        <v>859</v>
      </c>
      <c r="CL48" s="270" t="s">
        <v>27</v>
      </c>
      <c r="CM48" s="268" t="s">
        <v>840</v>
      </c>
      <c r="CN48" s="269" t="s">
        <v>1043</v>
      </c>
      <c r="CO48" s="268" t="s">
        <v>859</v>
      </c>
      <c r="CP48" s="269" t="s">
        <v>27</v>
      </c>
      <c r="CQ48" s="268" t="s">
        <v>859</v>
      </c>
      <c r="CR48" s="269" t="s">
        <v>27</v>
      </c>
      <c r="CS48" s="346" t="s">
        <v>859</v>
      </c>
      <c r="CT48" s="348" t="s">
        <v>27</v>
      </c>
      <c r="CU48" s="346" t="s">
        <v>859</v>
      </c>
      <c r="CV48" s="348" t="s">
        <v>2964</v>
      </c>
      <c r="CW48" s="271"/>
      <c r="CX48" s="313"/>
      <c r="CY48" s="313"/>
      <c r="CZ48" s="313"/>
      <c r="DA48" s="313"/>
      <c r="DB48" s="313"/>
      <c r="DD48" s="27"/>
      <c r="DE48" s="27"/>
    </row>
    <row r="49" spans="1:109" s="5" customFormat="1" ht="51.75" customHeight="1" thickBot="1" x14ac:dyDescent="0.3">
      <c r="A49" s="50">
        <f t="shared" si="0"/>
        <v>46</v>
      </c>
      <c r="B49" s="337"/>
      <c r="C49" s="323" t="s">
        <v>3076</v>
      </c>
      <c r="D49" s="272" t="s">
        <v>3047</v>
      </c>
      <c r="E49" s="273">
        <v>382</v>
      </c>
      <c r="F49" s="273" t="s">
        <v>1862</v>
      </c>
      <c r="G49" s="268" t="s">
        <v>838</v>
      </c>
      <c r="H49" s="269" t="s">
        <v>1360</v>
      </c>
      <c r="I49" s="268" t="s">
        <v>859</v>
      </c>
      <c r="J49" s="269" t="s">
        <v>1359</v>
      </c>
      <c r="K49" s="268" t="s">
        <v>859</v>
      </c>
      <c r="L49" s="269" t="s">
        <v>1360</v>
      </c>
      <c r="M49" s="268" t="s">
        <v>859</v>
      </c>
      <c r="N49" s="269" t="s">
        <v>1360</v>
      </c>
      <c r="O49" s="268" t="s">
        <v>859</v>
      </c>
      <c r="P49" s="269" t="s">
        <v>1361</v>
      </c>
      <c r="Q49" s="268" t="s">
        <v>859</v>
      </c>
      <c r="R49" s="270" t="s">
        <v>2203</v>
      </c>
      <c r="S49" s="268" t="s">
        <v>838</v>
      </c>
      <c r="T49" s="269" t="s">
        <v>2203</v>
      </c>
      <c r="U49" s="268" t="s">
        <v>859</v>
      </c>
      <c r="V49" s="269" t="s">
        <v>2203</v>
      </c>
      <c r="W49" s="268" t="s">
        <v>859</v>
      </c>
      <c r="X49" s="270" t="s">
        <v>2203</v>
      </c>
      <c r="Y49" s="268" t="s">
        <v>838</v>
      </c>
      <c r="Z49" s="269" t="s">
        <v>2832</v>
      </c>
      <c r="AA49" s="268" t="s">
        <v>838</v>
      </c>
      <c r="AB49" s="270" t="s">
        <v>2833</v>
      </c>
      <c r="AC49" s="268" t="s">
        <v>859</v>
      </c>
      <c r="AD49" s="269" t="s">
        <v>2203</v>
      </c>
      <c r="AE49" s="268" t="s">
        <v>859</v>
      </c>
      <c r="AF49" s="269" t="s">
        <v>27</v>
      </c>
      <c r="AG49" s="268" t="s">
        <v>859</v>
      </c>
      <c r="AH49" s="269" t="s">
        <v>27</v>
      </c>
      <c r="AI49" s="268" t="s">
        <v>859</v>
      </c>
      <c r="AJ49" s="269" t="s">
        <v>2203</v>
      </c>
      <c r="AK49" s="268" t="s">
        <v>859</v>
      </c>
      <c r="AL49" s="269" t="s">
        <v>27</v>
      </c>
      <c r="AM49" s="268" t="s">
        <v>859</v>
      </c>
      <c r="AN49" s="270" t="s">
        <v>27</v>
      </c>
      <c r="AO49" s="268" t="s">
        <v>859</v>
      </c>
      <c r="AP49" s="269" t="s">
        <v>2203</v>
      </c>
      <c r="AQ49" s="268" t="s">
        <v>859</v>
      </c>
      <c r="AR49" s="270" t="s">
        <v>27</v>
      </c>
      <c r="AS49" s="268" t="s">
        <v>859</v>
      </c>
      <c r="AT49" s="269" t="s">
        <v>2203</v>
      </c>
      <c r="AU49" s="268" t="s">
        <v>859</v>
      </c>
      <c r="AV49" s="270" t="s">
        <v>2203</v>
      </c>
      <c r="AW49" s="268" t="s">
        <v>859</v>
      </c>
      <c r="AX49" s="269" t="s">
        <v>27</v>
      </c>
      <c r="AY49" s="268" t="s">
        <v>859</v>
      </c>
      <c r="AZ49" s="270" t="s">
        <v>27</v>
      </c>
      <c r="BA49" s="268" t="s">
        <v>836</v>
      </c>
      <c r="BB49" s="269" t="s">
        <v>1190</v>
      </c>
      <c r="BC49" s="268" t="s">
        <v>859</v>
      </c>
      <c r="BD49" s="269" t="s">
        <v>27</v>
      </c>
      <c r="BE49" s="268" t="s">
        <v>859</v>
      </c>
      <c r="BF49" s="270" t="s">
        <v>27</v>
      </c>
      <c r="BG49" s="268" t="s">
        <v>859</v>
      </c>
      <c r="BH49" s="270" t="s">
        <v>2203</v>
      </c>
      <c r="BI49" s="268" t="s">
        <v>859</v>
      </c>
      <c r="BJ49" s="269" t="s">
        <v>2203</v>
      </c>
      <c r="BK49" s="268" t="s">
        <v>859</v>
      </c>
      <c r="BL49" s="269" t="s">
        <v>27</v>
      </c>
      <c r="BM49" s="268" t="s">
        <v>859</v>
      </c>
      <c r="BN49" s="269" t="s">
        <v>2203</v>
      </c>
      <c r="BO49" s="268" t="s">
        <v>859</v>
      </c>
      <c r="BP49" s="269" t="s">
        <v>27</v>
      </c>
      <c r="BQ49" s="268" t="s">
        <v>859</v>
      </c>
      <c r="BR49" s="269" t="s">
        <v>27</v>
      </c>
      <c r="BS49" s="268" t="s">
        <v>838</v>
      </c>
      <c r="BT49" s="270" t="s">
        <v>2267</v>
      </c>
      <c r="BU49" s="268" t="s">
        <v>859</v>
      </c>
      <c r="BV49" s="269" t="s">
        <v>27</v>
      </c>
      <c r="BW49" s="268" t="s">
        <v>859</v>
      </c>
      <c r="BX49" s="270" t="s">
        <v>27</v>
      </c>
      <c r="BY49" s="268" t="s">
        <v>859</v>
      </c>
      <c r="BZ49" s="269" t="s">
        <v>27</v>
      </c>
      <c r="CA49" s="268" t="s">
        <v>836</v>
      </c>
      <c r="CB49" s="269" t="s">
        <v>1036</v>
      </c>
      <c r="CC49" s="268" t="s">
        <v>859</v>
      </c>
      <c r="CD49" s="269" t="s">
        <v>1705</v>
      </c>
      <c r="CE49" s="268" t="s">
        <v>859</v>
      </c>
      <c r="CF49" s="270" t="s">
        <v>2203</v>
      </c>
      <c r="CG49" s="268" t="s">
        <v>859</v>
      </c>
      <c r="CH49" s="269" t="s">
        <v>27</v>
      </c>
      <c r="CI49" s="268" t="s">
        <v>838</v>
      </c>
      <c r="CJ49" s="269" t="s">
        <v>2834</v>
      </c>
      <c r="CK49" s="268" t="s">
        <v>859</v>
      </c>
      <c r="CL49" s="270" t="s">
        <v>27</v>
      </c>
      <c r="CM49" s="268" t="s">
        <v>839</v>
      </c>
      <c r="CN49" s="269" t="s">
        <v>960</v>
      </c>
      <c r="CO49" s="268" t="s">
        <v>859</v>
      </c>
      <c r="CP49" s="269" t="s">
        <v>2203</v>
      </c>
      <c r="CQ49" s="268" t="s">
        <v>859</v>
      </c>
      <c r="CR49" s="269" t="s">
        <v>27</v>
      </c>
      <c r="CS49" s="346" t="s">
        <v>859</v>
      </c>
      <c r="CT49" s="348" t="s">
        <v>27</v>
      </c>
      <c r="CU49" s="346" t="s">
        <v>859</v>
      </c>
      <c r="CV49" s="348" t="s">
        <v>27</v>
      </c>
      <c r="CW49" s="271" t="s">
        <v>2206</v>
      </c>
      <c r="CX49" s="313"/>
      <c r="CY49" s="313"/>
      <c r="CZ49" s="313"/>
      <c r="DA49" s="313"/>
      <c r="DB49" s="313"/>
      <c r="DD49" s="27"/>
      <c r="DE49" s="27"/>
    </row>
    <row r="50" spans="1:109" s="16" customFormat="1" ht="51.75" customHeight="1" thickBot="1" x14ac:dyDescent="0.3">
      <c r="A50" s="50">
        <f t="shared" si="0"/>
        <v>47</v>
      </c>
      <c r="B50" s="337"/>
      <c r="C50" s="323" t="s">
        <v>3077</v>
      </c>
      <c r="D50" s="272" t="s">
        <v>1414</v>
      </c>
      <c r="E50" s="273">
        <v>386</v>
      </c>
      <c r="F50" s="273" t="s">
        <v>1862</v>
      </c>
      <c r="G50" s="268" t="s">
        <v>837</v>
      </c>
      <c r="H50" s="269" t="s">
        <v>810</v>
      </c>
      <c r="I50" s="268" t="s">
        <v>837</v>
      </c>
      <c r="J50" s="269" t="s">
        <v>811</v>
      </c>
      <c r="K50" s="268" t="s">
        <v>838</v>
      </c>
      <c r="L50" s="269" t="s">
        <v>812</v>
      </c>
      <c r="M50" s="268" t="s">
        <v>859</v>
      </c>
      <c r="N50" s="269" t="s">
        <v>27</v>
      </c>
      <c r="O50" s="268" t="s">
        <v>838</v>
      </c>
      <c r="P50" s="269" t="s">
        <v>17</v>
      </c>
      <c r="Q50" s="268" t="s">
        <v>859</v>
      </c>
      <c r="R50" s="270" t="s">
        <v>73</v>
      </c>
      <c r="S50" s="268" t="s">
        <v>836</v>
      </c>
      <c r="T50" s="269" t="s">
        <v>814</v>
      </c>
      <c r="U50" s="268" t="s">
        <v>837</v>
      </c>
      <c r="V50" s="269" t="s">
        <v>813</v>
      </c>
      <c r="W50" s="268" t="s">
        <v>859</v>
      </c>
      <c r="X50" s="270" t="s">
        <v>27</v>
      </c>
      <c r="Y50" s="268" t="s">
        <v>836</v>
      </c>
      <c r="Z50" s="269" t="s">
        <v>2803</v>
      </c>
      <c r="AA50" s="268" t="s">
        <v>838</v>
      </c>
      <c r="AB50" s="270" t="s">
        <v>2804</v>
      </c>
      <c r="AC50" s="268" t="s">
        <v>838</v>
      </c>
      <c r="AD50" s="269" t="s">
        <v>1353</v>
      </c>
      <c r="AE50" s="268" t="s">
        <v>859</v>
      </c>
      <c r="AF50" s="269" t="s">
        <v>27</v>
      </c>
      <c r="AG50" s="268" t="s">
        <v>859</v>
      </c>
      <c r="AH50" s="269" t="s">
        <v>27</v>
      </c>
      <c r="AI50" s="268" t="s">
        <v>859</v>
      </c>
      <c r="AJ50" s="269" t="s">
        <v>27</v>
      </c>
      <c r="AK50" s="268" t="s">
        <v>859</v>
      </c>
      <c r="AL50" s="269" t="s">
        <v>27</v>
      </c>
      <c r="AM50" s="268" t="s">
        <v>859</v>
      </c>
      <c r="AN50" s="270" t="s">
        <v>27</v>
      </c>
      <c r="AO50" s="268" t="s">
        <v>859</v>
      </c>
      <c r="AP50" s="269" t="s">
        <v>27</v>
      </c>
      <c r="AQ50" s="268" t="s">
        <v>859</v>
      </c>
      <c r="AR50" s="270" t="s">
        <v>27</v>
      </c>
      <c r="AS50" s="268" t="s">
        <v>836</v>
      </c>
      <c r="AT50" s="269" t="s">
        <v>1502</v>
      </c>
      <c r="AU50" s="268" t="s">
        <v>838</v>
      </c>
      <c r="AV50" s="270" t="s">
        <v>1502</v>
      </c>
      <c r="AW50" s="268" t="s">
        <v>836</v>
      </c>
      <c r="AX50" s="269" t="s">
        <v>776</v>
      </c>
      <c r="AY50" s="268" t="s">
        <v>836</v>
      </c>
      <c r="AZ50" s="270" t="s">
        <v>610</v>
      </c>
      <c r="BA50" s="268" t="s">
        <v>838</v>
      </c>
      <c r="BB50" s="269" t="s">
        <v>962</v>
      </c>
      <c r="BC50" s="268" t="s">
        <v>859</v>
      </c>
      <c r="BD50" s="269" t="s">
        <v>27</v>
      </c>
      <c r="BE50" s="268" t="s">
        <v>859</v>
      </c>
      <c r="BF50" s="270" t="s">
        <v>27</v>
      </c>
      <c r="BG50" s="268" t="s">
        <v>838</v>
      </c>
      <c r="BH50" s="270" t="s">
        <v>226</v>
      </c>
      <c r="BI50" s="268" t="s">
        <v>859</v>
      </c>
      <c r="BJ50" s="269" t="s">
        <v>27</v>
      </c>
      <c r="BK50" s="268" t="s">
        <v>859</v>
      </c>
      <c r="BL50" s="269" t="s">
        <v>27</v>
      </c>
      <c r="BM50" s="268" t="s">
        <v>836</v>
      </c>
      <c r="BN50" s="269" t="s">
        <v>1342</v>
      </c>
      <c r="BO50" s="268" t="s">
        <v>859</v>
      </c>
      <c r="BP50" s="269" t="s">
        <v>27</v>
      </c>
      <c r="BQ50" s="268" t="s">
        <v>836</v>
      </c>
      <c r="BR50" s="269" t="s">
        <v>2268</v>
      </c>
      <c r="BS50" s="268" t="s">
        <v>836</v>
      </c>
      <c r="BT50" s="270" t="s">
        <v>1441</v>
      </c>
      <c r="BU50" s="268" t="s">
        <v>859</v>
      </c>
      <c r="BV50" s="269" t="s">
        <v>27</v>
      </c>
      <c r="BW50" s="268" t="s">
        <v>859</v>
      </c>
      <c r="BX50" s="270" t="s">
        <v>27</v>
      </c>
      <c r="BY50" s="268" t="s">
        <v>838</v>
      </c>
      <c r="BZ50" s="269" t="s">
        <v>2805</v>
      </c>
      <c r="CA50" s="268" t="s">
        <v>840</v>
      </c>
      <c r="CB50" s="269" t="s">
        <v>478</v>
      </c>
      <c r="CC50" s="268" t="s">
        <v>840</v>
      </c>
      <c r="CD50" s="269" t="s">
        <v>1702</v>
      </c>
      <c r="CE50" s="268" t="s">
        <v>859</v>
      </c>
      <c r="CF50" s="270" t="s">
        <v>27</v>
      </c>
      <c r="CG50" s="268" t="s">
        <v>859</v>
      </c>
      <c r="CH50" s="269" t="s">
        <v>27</v>
      </c>
      <c r="CI50" s="268" t="s">
        <v>838</v>
      </c>
      <c r="CJ50" s="269" t="s">
        <v>2806</v>
      </c>
      <c r="CK50" s="268" t="s">
        <v>836</v>
      </c>
      <c r="CL50" s="270" t="s">
        <v>2807</v>
      </c>
      <c r="CM50" s="268" t="s">
        <v>859</v>
      </c>
      <c r="CN50" s="269" t="s">
        <v>27</v>
      </c>
      <c r="CO50" s="268" t="s">
        <v>859</v>
      </c>
      <c r="CP50" s="269" t="s">
        <v>27</v>
      </c>
      <c r="CQ50" s="268" t="s">
        <v>859</v>
      </c>
      <c r="CR50" s="269" t="s">
        <v>27</v>
      </c>
      <c r="CS50" s="346" t="s">
        <v>859</v>
      </c>
      <c r="CT50" s="348" t="s">
        <v>27</v>
      </c>
      <c r="CU50" s="346" t="s">
        <v>838</v>
      </c>
      <c r="CV50" s="348" t="s">
        <v>2939</v>
      </c>
      <c r="CW50" s="271"/>
      <c r="CX50" s="313"/>
      <c r="CY50" s="313"/>
      <c r="CZ50" s="313"/>
      <c r="DA50" s="313"/>
      <c r="DB50" s="313"/>
      <c r="DD50" s="17"/>
      <c r="DE50" s="17"/>
    </row>
    <row r="51" spans="1:109" s="16" customFormat="1" ht="51.75" customHeight="1" thickBot="1" x14ac:dyDescent="0.3">
      <c r="A51" s="50">
        <f t="shared" si="0"/>
        <v>48</v>
      </c>
      <c r="B51" s="337"/>
      <c r="C51" s="323" t="s">
        <v>3078</v>
      </c>
      <c r="D51" s="272" t="s">
        <v>1414</v>
      </c>
      <c r="E51" s="273">
        <v>376</v>
      </c>
      <c r="F51" s="273" t="s">
        <v>1865</v>
      </c>
      <c r="G51" s="268" t="s">
        <v>838</v>
      </c>
      <c r="H51" s="269" t="s">
        <v>2566</v>
      </c>
      <c r="I51" s="268" t="s">
        <v>839</v>
      </c>
      <c r="J51" s="269" t="s">
        <v>2567</v>
      </c>
      <c r="K51" s="268" t="s">
        <v>859</v>
      </c>
      <c r="L51" s="269" t="s">
        <v>27</v>
      </c>
      <c r="M51" s="268" t="s">
        <v>859</v>
      </c>
      <c r="N51" s="269" t="s">
        <v>27</v>
      </c>
      <c r="O51" s="268" t="s">
        <v>859</v>
      </c>
      <c r="P51" s="269" t="s">
        <v>27</v>
      </c>
      <c r="Q51" s="268" t="s">
        <v>859</v>
      </c>
      <c r="R51" s="270" t="s">
        <v>27</v>
      </c>
      <c r="S51" s="268" t="s">
        <v>859</v>
      </c>
      <c r="T51" s="269" t="s">
        <v>27</v>
      </c>
      <c r="U51" s="268" t="s">
        <v>859</v>
      </c>
      <c r="V51" s="269" t="s">
        <v>27</v>
      </c>
      <c r="W51" s="268" t="s">
        <v>859</v>
      </c>
      <c r="X51" s="270" t="s">
        <v>27</v>
      </c>
      <c r="Y51" s="268" t="s">
        <v>859</v>
      </c>
      <c r="Z51" s="269" t="s">
        <v>27</v>
      </c>
      <c r="AA51" s="268" t="s">
        <v>859</v>
      </c>
      <c r="AB51" s="270" t="s">
        <v>27</v>
      </c>
      <c r="AC51" s="268" t="s">
        <v>859</v>
      </c>
      <c r="AD51" s="269" t="s">
        <v>27</v>
      </c>
      <c r="AE51" s="268" t="s">
        <v>859</v>
      </c>
      <c r="AF51" s="269" t="s">
        <v>27</v>
      </c>
      <c r="AG51" s="268" t="s">
        <v>859</v>
      </c>
      <c r="AH51" s="269" t="s">
        <v>27</v>
      </c>
      <c r="AI51" s="268" t="s">
        <v>859</v>
      </c>
      <c r="AJ51" s="269" t="s">
        <v>27</v>
      </c>
      <c r="AK51" s="268" t="s">
        <v>859</v>
      </c>
      <c r="AL51" s="269" t="s">
        <v>27</v>
      </c>
      <c r="AM51" s="268" t="s">
        <v>859</v>
      </c>
      <c r="AN51" s="270" t="s">
        <v>27</v>
      </c>
      <c r="AO51" s="268" t="s">
        <v>859</v>
      </c>
      <c r="AP51" s="269" t="s">
        <v>27</v>
      </c>
      <c r="AQ51" s="268" t="s">
        <v>859</v>
      </c>
      <c r="AR51" s="270" t="s">
        <v>27</v>
      </c>
      <c r="AS51" s="268" t="s">
        <v>859</v>
      </c>
      <c r="AT51" s="269" t="s">
        <v>27</v>
      </c>
      <c r="AU51" s="268" t="s">
        <v>859</v>
      </c>
      <c r="AV51" s="270" t="s">
        <v>27</v>
      </c>
      <c r="AW51" s="268" t="s">
        <v>859</v>
      </c>
      <c r="AX51" s="269" t="s">
        <v>27</v>
      </c>
      <c r="AY51" s="268" t="s">
        <v>859</v>
      </c>
      <c r="AZ51" s="270" t="s">
        <v>27</v>
      </c>
      <c r="BA51" s="268" t="s">
        <v>859</v>
      </c>
      <c r="BB51" s="269" t="s">
        <v>27</v>
      </c>
      <c r="BC51" s="268" t="s">
        <v>859</v>
      </c>
      <c r="BD51" s="269" t="s">
        <v>27</v>
      </c>
      <c r="BE51" s="268" t="s">
        <v>859</v>
      </c>
      <c r="BF51" s="270" t="s">
        <v>27</v>
      </c>
      <c r="BG51" s="268" t="s">
        <v>859</v>
      </c>
      <c r="BH51" s="270" t="s">
        <v>27</v>
      </c>
      <c r="BI51" s="268" t="s">
        <v>859</v>
      </c>
      <c r="BJ51" s="269" t="s">
        <v>27</v>
      </c>
      <c r="BK51" s="268" t="s">
        <v>859</v>
      </c>
      <c r="BL51" s="269" t="s">
        <v>27</v>
      </c>
      <c r="BM51" s="268" t="s">
        <v>859</v>
      </c>
      <c r="BN51" s="269" t="s">
        <v>27</v>
      </c>
      <c r="BO51" s="268" t="s">
        <v>859</v>
      </c>
      <c r="BP51" s="269" t="s">
        <v>27</v>
      </c>
      <c r="BQ51" s="268" t="s">
        <v>840</v>
      </c>
      <c r="BR51" s="269" t="s">
        <v>2568</v>
      </c>
      <c r="BS51" s="268" t="s">
        <v>838</v>
      </c>
      <c r="BT51" s="270" t="s">
        <v>2671</v>
      </c>
      <c r="BU51" s="268" t="s">
        <v>838</v>
      </c>
      <c r="BV51" s="269" t="s">
        <v>2702</v>
      </c>
      <c r="BW51" s="268" t="s">
        <v>859</v>
      </c>
      <c r="BX51" s="270" t="s">
        <v>27</v>
      </c>
      <c r="BY51" s="268" t="s">
        <v>838</v>
      </c>
      <c r="BZ51" s="269" t="s">
        <v>3025</v>
      </c>
      <c r="CA51" s="268" t="s">
        <v>859</v>
      </c>
      <c r="CB51" s="269" t="s">
        <v>27</v>
      </c>
      <c r="CC51" s="268" t="s">
        <v>859</v>
      </c>
      <c r="CD51" s="269" t="s">
        <v>27</v>
      </c>
      <c r="CE51" s="268" t="s">
        <v>859</v>
      </c>
      <c r="CF51" s="270" t="s">
        <v>27</v>
      </c>
      <c r="CG51" s="268" t="s">
        <v>859</v>
      </c>
      <c r="CH51" s="269" t="s">
        <v>27</v>
      </c>
      <c r="CI51" s="268" t="s">
        <v>859</v>
      </c>
      <c r="CJ51" s="269" t="s">
        <v>27</v>
      </c>
      <c r="CK51" s="268" t="s">
        <v>859</v>
      </c>
      <c r="CL51" s="270" t="s">
        <v>27</v>
      </c>
      <c r="CM51" s="268" t="s">
        <v>859</v>
      </c>
      <c r="CN51" s="269" t="s">
        <v>27</v>
      </c>
      <c r="CO51" s="268" t="s">
        <v>859</v>
      </c>
      <c r="CP51" s="269" t="s">
        <v>27</v>
      </c>
      <c r="CQ51" s="268" t="s">
        <v>859</v>
      </c>
      <c r="CR51" s="269" t="s">
        <v>27</v>
      </c>
      <c r="CS51" s="346" t="s">
        <v>859</v>
      </c>
      <c r="CT51" s="348" t="s">
        <v>27</v>
      </c>
      <c r="CU51" s="346" t="s">
        <v>859</v>
      </c>
      <c r="CV51" s="348" t="s">
        <v>27</v>
      </c>
      <c r="CW51" s="271" t="s">
        <v>2569</v>
      </c>
      <c r="CX51" s="313"/>
      <c r="CY51" s="313"/>
      <c r="CZ51" s="313"/>
      <c r="DA51" s="313"/>
      <c r="DB51" s="313"/>
      <c r="DD51" s="17"/>
      <c r="DE51" s="17"/>
    </row>
    <row r="52" spans="1:109" s="5" customFormat="1" ht="51.75" customHeight="1" thickBot="1" x14ac:dyDescent="0.3">
      <c r="A52" s="50">
        <f t="shared" si="0"/>
        <v>49</v>
      </c>
      <c r="B52" s="337"/>
      <c r="C52" s="323" t="s">
        <v>3079</v>
      </c>
      <c r="D52" s="272" t="s">
        <v>1414</v>
      </c>
      <c r="E52" s="273">
        <v>393</v>
      </c>
      <c r="F52" s="273" t="s">
        <v>1865</v>
      </c>
      <c r="G52" s="268" t="s">
        <v>837</v>
      </c>
      <c r="H52" s="269" t="s">
        <v>810</v>
      </c>
      <c r="I52" s="268" t="s">
        <v>837</v>
      </c>
      <c r="J52" s="269" t="s">
        <v>811</v>
      </c>
      <c r="K52" s="268" t="s">
        <v>838</v>
      </c>
      <c r="L52" s="269" t="s">
        <v>812</v>
      </c>
      <c r="M52" s="268" t="s">
        <v>859</v>
      </c>
      <c r="N52" s="269" t="s">
        <v>27</v>
      </c>
      <c r="O52" s="268" t="s">
        <v>838</v>
      </c>
      <c r="P52" s="269" t="s">
        <v>17</v>
      </c>
      <c r="Q52" s="268" t="s">
        <v>859</v>
      </c>
      <c r="R52" s="270" t="s">
        <v>27</v>
      </c>
      <c r="S52" s="268" t="s">
        <v>836</v>
      </c>
      <c r="T52" s="269" t="s">
        <v>814</v>
      </c>
      <c r="U52" s="268" t="s">
        <v>837</v>
      </c>
      <c r="V52" s="269" t="s">
        <v>813</v>
      </c>
      <c r="W52" s="268" t="s">
        <v>859</v>
      </c>
      <c r="X52" s="270" t="s">
        <v>27</v>
      </c>
      <c r="Y52" s="268" t="s">
        <v>838</v>
      </c>
      <c r="Z52" s="269" t="s">
        <v>2803</v>
      </c>
      <c r="AA52" s="268" t="s">
        <v>838</v>
      </c>
      <c r="AB52" s="270" t="s">
        <v>2808</v>
      </c>
      <c r="AC52" s="268" t="s">
        <v>838</v>
      </c>
      <c r="AD52" s="269" t="s">
        <v>1353</v>
      </c>
      <c r="AE52" s="268" t="s">
        <v>859</v>
      </c>
      <c r="AF52" s="269" t="s">
        <v>27</v>
      </c>
      <c r="AG52" s="268" t="s">
        <v>859</v>
      </c>
      <c r="AH52" s="269" t="s">
        <v>27</v>
      </c>
      <c r="AI52" s="268" t="s">
        <v>859</v>
      </c>
      <c r="AJ52" s="269" t="s">
        <v>27</v>
      </c>
      <c r="AK52" s="268" t="s">
        <v>859</v>
      </c>
      <c r="AL52" s="269" t="s">
        <v>27</v>
      </c>
      <c r="AM52" s="268" t="s">
        <v>859</v>
      </c>
      <c r="AN52" s="270" t="s">
        <v>27</v>
      </c>
      <c r="AO52" s="268" t="s">
        <v>859</v>
      </c>
      <c r="AP52" s="269" t="s">
        <v>27</v>
      </c>
      <c r="AQ52" s="268" t="s">
        <v>859</v>
      </c>
      <c r="AR52" s="270" t="s">
        <v>27</v>
      </c>
      <c r="AS52" s="268" t="s">
        <v>840</v>
      </c>
      <c r="AT52" s="269" t="s">
        <v>1194</v>
      </c>
      <c r="AU52" s="268" t="s">
        <v>836</v>
      </c>
      <c r="AV52" s="270" t="s">
        <v>1502</v>
      </c>
      <c r="AW52" s="268" t="s">
        <v>836</v>
      </c>
      <c r="AX52" s="269" t="s">
        <v>777</v>
      </c>
      <c r="AY52" s="268" t="s">
        <v>838</v>
      </c>
      <c r="AZ52" s="270" t="s">
        <v>1519</v>
      </c>
      <c r="BA52" s="268" t="s">
        <v>839</v>
      </c>
      <c r="BB52" s="269" t="s">
        <v>1735</v>
      </c>
      <c r="BC52" s="268" t="s">
        <v>838</v>
      </c>
      <c r="BD52" s="269" t="s">
        <v>355</v>
      </c>
      <c r="BE52" s="268" t="s">
        <v>838</v>
      </c>
      <c r="BF52" s="270" t="s">
        <v>571</v>
      </c>
      <c r="BG52" s="268" t="s">
        <v>838</v>
      </c>
      <c r="BH52" s="270" t="s">
        <v>226</v>
      </c>
      <c r="BI52" s="268" t="s">
        <v>837</v>
      </c>
      <c r="BJ52" s="269" t="s">
        <v>1634</v>
      </c>
      <c r="BK52" s="268" t="s">
        <v>838</v>
      </c>
      <c r="BL52" s="269" t="s">
        <v>1678</v>
      </c>
      <c r="BM52" s="268" t="s">
        <v>840</v>
      </c>
      <c r="BN52" s="269" t="s">
        <v>1343</v>
      </c>
      <c r="BO52" s="268" t="s">
        <v>859</v>
      </c>
      <c r="BP52" s="269" t="s">
        <v>27</v>
      </c>
      <c r="BQ52" s="268" t="s">
        <v>838</v>
      </c>
      <c r="BR52" s="269" t="s">
        <v>2269</v>
      </c>
      <c r="BS52" s="268" t="s">
        <v>838</v>
      </c>
      <c r="BT52" s="270" t="s">
        <v>1441</v>
      </c>
      <c r="BU52" s="268" t="s">
        <v>859</v>
      </c>
      <c r="BV52" s="269" t="s">
        <v>27</v>
      </c>
      <c r="BW52" s="268" t="s">
        <v>859</v>
      </c>
      <c r="BX52" s="270" t="s">
        <v>27</v>
      </c>
      <c r="BY52" s="268" t="s">
        <v>859</v>
      </c>
      <c r="BZ52" s="269" t="s">
        <v>27</v>
      </c>
      <c r="CA52" s="268" t="s">
        <v>836</v>
      </c>
      <c r="CB52" s="269" t="s">
        <v>478</v>
      </c>
      <c r="CC52" s="268" t="s">
        <v>836</v>
      </c>
      <c r="CD52" s="269" t="s">
        <v>1702</v>
      </c>
      <c r="CE52" s="268" t="s">
        <v>859</v>
      </c>
      <c r="CF52" s="270" t="s">
        <v>27</v>
      </c>
      <c r="CG52" s="268" t="s">
        <v>859</v>
      </c>
      <c r="CH52" s="269" t="s">
        <v>27</v>
      </c>
      <c r="CI52" s="268" t="s">
        <v>838</v>
      </c>
      <c r="CJ52" s="269" t="s">
        <v>2809</v>
      </c>
      <c r="CK52" s="268" t="s">
        <v>837</v>
      </c>
      <c r="CL52" s="270" t="s">
        <v>2810</v>
      </c>
      <c r="CM52" s="268" t="s">
        <v>859</v>
      </c>
      <c r="CN52" s="269" t="s">
        <v>27</v>
      </c>
      <c r="CO52" s="268" t="s">
        <v>859</v>
      </c>
      <c r="CP52" s="269" t="s">
        <v>27</v>
      </c>
      <c r="CQ52" s="268" t="s">
        <v>859</v>
      </c>
      <c r="CR52" s="269" t="s">
        <v>27</v>
      </c>
      <c r="CS52" s="346" t="s">
        <v>859</v>
      </c>
      <c r="CT52" s="348" t="s">
        <v>27</v>
      </c>
      <c r="CU52" s="346" t="s">
        <v>838</v>
      </c>
      <c r="CV52" s="348" t="s">
        <v>2939</v>
      </c>
      <c r="CW52" s="271"/>
      <c r="CX52" s="313"/>
      <c r="CY52" s="313"/>
      <c r="CZ52" s="313"/>
      <c r="DA52" s="313"/>
      <c r="DB52" s="313"/>
      <c r="DD52" s="27"/>
      <c r="DE52" s="27"/>
    </row>
    <row r="53" spans="1:109" s="5" customFormat="1" ht="51.75" customHeight="1" thickBot="1" x14ac:dyDescent="0.3">
      <c r="A53" s="50">
        <f t="shared" si="0"/>
        <v>50</v>
      </c>
      <c r="B53" s="337"/>
      <c r="C53" s="323" t="s">
        <v>3080</v>
      </c>
      <c r="D53" s="272" t="s">
        <v>1409</v>
      </c>
      <c r="E53" s="273">
        <v>394</v>
      </c>
      <c r="F53" s="273" t="s">
        <v>1862</v>
      </c>
      <c r="G53" s="268" t="s">
        <v>831</v>
      </c>
      <c r="H53" s="269" t="s">
        <v>614</v>
      </c>
      <c r="I53" s="268" t="s">
        <v>831</v>
      </c>
      <c r="J53" s="269" t="s">
        <v>55</v>
      </c>
      <c r="K53" s="268" t="s">
        <v>831</v>
      </c>
      <c r="L53" s="269" t="s">
        <v>614</v>
      </c>
      <c r="M53" s="268" t="s">
        <v>831</v>
      </c>
      <c r="N53" s="269" t="s">
        <v>614</v>
      </c>
      <c r="O53" s="268" t="s">
        <v>859</v>
      </c>
      <c r="P53" s="269" t="s">
        <v>56</v>
      </c>
      <c r="Q53" s="268" t="s">
        <v>859</v>
      </c>
      <c r="R53" s="270" t="s">
        <v>27</v>
      </c>
      <c r="S53" s="268" t="s">
        <v>834</v>
      </c>
      <c r="T53" s="269" t="s">
        <v>345</v>
      </c>
      <c r="U53" s="268" t="s">
        <v>834</v>
      </c>
      <c r="V53" s="269" t="s">
        <v>824</v>
      </c>
      <c r="W53" s="268" t="s">
        <v>859</v>
      </c>
      <c r="X53" s="270" t="s">
        <v>27</v>
      </c>
      <c r="Y53" s="268" t="s">
        <v>834</v>
      </c>
      <c r="Z53" s="269" t="s">
        <v>2876</v>
      </c>
      <c r="AA53" s="268" t="s">
        <v>834</v>
      </c>
      <c r="AB53" s="270" t="s">
        <v>2877</v>
      </c>
      <c r="AC53" s="268" t="s">
        <v>859</v>
      </c>
      <c r="AD53" s="269" t="s">
        <v>27</v>
      </c>
      <c r="AE53" s="268" t="s">
        <v>859</v>
      </c>
      <c r="AF53" s="269" t="s">
        <v>27</v>
      </c>
      <c r="AG53" s="268" t="s">
        <v>859</v>
      </c>
      <c r="AH53" s="269" t="s">
        <v>27</v>
      </c>
      <c r="AI53" s="268" t="s">
        <v>859</v>
      </c>
      <c r="AJ53" s="269" t="s">
        <v>27</v>
      </c>
      <c r="AK53" s="268" t="s">
        <v>859</v>
      </c>
      <c r="AL53" s="269" t="s">
        <v>27</v>
      </c>
      <c r="AM53" s="268" t="s">
        <v>859</v>
      </c>
      <c r="AN53" s="270" t="s">
        <v>27</v>
      </c>
      <c r="AO53" s="268" t="s">
        <v>859</v>
      </c>
      <c r="AP53" s="269" t="s">
        <v>27</v>
      </c>
      <c r="AQ53" s="268" t="s">
        <v>859</v>
      </c>
      <c r="AR53" s="270" t="s">
        <v>27</v>
      </c>
      <c r="AS53" s="268" t="s">
        <v>859</v>
      </c>
      <c r="AT53" s="269" t="s">
        <v>27</v>
      </c>
      <c r="AU53" s="268" t="s">
        <v>859</v>
      </c>
      <c r="AV53" s="270" t="s">
        <v>27</v>
      </c>
      <c r="AW53" s="268" t="s">
        <v>859</v>
      </c>
      <c r="AX53" s="269" t="s">
        <v>27</v>
      </c>
      <c r="AY53" s="268" t="s">
        <v>859</v>
      </c>
      <c r="AZ53" s="270" t="s">
        <v>27</v>
      </c>
      <c r="BA53" s="268" t="s">
        <v>859</v>
      </c>
      <c r="BB53" s="269" t="s">
        <v>27</v>
      </c>
      <c r="BC53" s="268" t="s">
        <v>859</v>
      </c>
      <c r="BD53" s="269" t="s">
        <v>27</v>
      </c>
      <c r="BE53" s="268" t="s">
        <v>859</v>
      </c>
      <c r="BF53" s="270" t="s">
        <v>27</v>
      </c>
      <c r="BG53" s="268" t="s">
        <v>859</v>
      </c>
      <c r="BH53" s="270" t="s">
        <v>27</v>
      </c>
      <c r="BI53" s="268" t="s">
        <v>859</v>
      </c>
      <c r="BJ53" s="269" t="s">
        <v>27</v>
      </c>
      <c r="BK53" s="268" t="s">
        <v>859</v>
      </c>
      <c r="BL53" s="269" t="s">
        <v>27</v>
      </c>
      <c r="BM53" s="268" t="s">
        <v>831</v>
      </c>
      <c r="BN53" s="269" t="s">
        <v>2456</v>
      </c>
      <c r="BO53" s="268" t="s">
        <v>859</v>
      </c>
      <c r="BP53" s="269" t="s">
        <v>27</v>
      </c>
      <c r="BQ53" s="268" t="s">
        <v>838</v>
      </c>
      <c r="BR53" s="269" t="s">
        <v>2270</v>
      </c>
      <c r="BS53" s="268" t="s">
        <v>838</v>
      </c>
      <c r="BT53" s="270" t="s">
        <v>1321</v>
      </c>
      <c r="BU53" s="268" t="s">
        <v>838</v>
      </c>
      <c r="BV53" s="269" t="s">
        <v>232</v>
      </c>
      <c r="BW53" s="268" t="s">
        <v>859</v>
      </c>
      <c r="BX53" s="270" t="s">
        <v>27</v>
      </c>
      <c r="BY53" s="268" t="s">
        <v>838</v>
      </c>
      <c r="BZ53" s="269" t="s">
        <v>2703</v>
      </c>
      <c r="CA53" s="268" t="s">
        <v>839</v>
      </c>
      <c r="CB53" s="269" t="s">
        <v>2457</v>
      </c>
      <c r="CC53" s="268" t="s">
        <v>859</v>
      </c>
      <c r="CD53" s="269" t="s">
        <v>27</v>
      </c>
      <c r="CE53" s="268" t="s">
        <v>831</v>
      </c>
      <c r="CF53" s="270" t="s">
        <v>61</v>
      </c>
      <c r="CG53" s="268" t="s">
        <v>840</v>
      </c>
      <c r="CH53" s="269" t="s">
        <v>2458</v>
      </c>
      <c r="CI53" s="268" t="s">
        <v>838</v>
      </c>
      <c r="CJ53" s="269" t="s">
        <v>2878</v>
      </c>
      <c r="CK53" s="268" t="s">
        <v>838</v>
      </c>
      <c r="CL53" s="270" t="s">
        <v>2879</v>
      </c>
      <c r="CM53" s="268" t="s">
        <v>859</v>
      </c>
      <c r="CN53" s="269" t="s">
        <v>27</v>
      </c>
      <c r="CO53" s="268" t="s">
        <v>859</v>
      </c>
      <c r="CP53" s="269" t="s">
        <v>27</v>
      </c>
      <c r="CQ53" s="268" t="s">
        <v>859</v>
      </c>
      <c r="CR53" s="269" t="s">
        <v>27</v>
      </c>
      <c r="CS53" s="346" t="s">
        <v>859</v>
      </c>
      <c r="CT53" s="348" t="s">
        <v>27</v>
      </c>
      <c r="CU53" s="346" t="s">
        <v>838</v>
      </c>
      <c r="CV53" s="348" t="s">
        <v>2459</v>
      </c>
      <c r="CW53" s="271" t="s">
        <v>2460</v>
      </c>
      <c r="CX53" s="313"/>
      <c r="CY53" s="313"/>
      <c r="CZ53" s="313"/>
      <c r="DA53" s="313"/>
      <c r="DB53" s="313"/>
      <c r="DD53" s="27"/>
      <c r="DE53" s="27"/>
    </row>
    <row r="54" spans="1:109" s="5" customFormat="1" ht="51.75" customHeight="1" thickBot="1" x14ac:dyDescent="0.3">
      <c r="A54" s="50">
        <f t="shared" si="0"/>
        <v>51</v>
      </c>
      <c r="B54" s="337"/>
      <c r="C54" s="323" t="s">
        <v>3081</v>
      </c>
      <c r="D54" s="272" t="s">
        <v>1306</v>
      </c>
      <c r="E54" s="273">
        <v>398</v>
      </c>
      <c r="F54" s="273" t="s">
        <v>1867</v>
      </c>
      <c r="G54" s="268" t="s">
        <v>859</v>
      </c>
      <c r="H54" s="269" t="s">
        <v>27</v>
      </c>
      <c r="I54" s="268" t="s">
        <v>859</v>
      </c>
      <c r="J54" s="269" t="s">
        <v>27</v>
      </c>
      <c r="K54" s="268" t="s">
        <v>859</v>
      </c>
      <c r="L54" s="269" t="s">
        <v>27</v>
      </c>
      <c r="M54" s="268" t="s">
        <v>859</v>
      </c>
      <c r="N54" s="269" t="s">
        <v>27</v>
      </c>
      <c r="O54" s="268" t="s">
        <v>859</v>
      </c>
      <c r="P54" s="269" t="s">
        <v>27</v>
      </c>
      <c r="Q54" s="268" t="s">
        <v>859</v>
      </c>
      <c r="R54" s="270" t="s">
        <v>27</v>
      </c>
      <c r="S54" s="268" t="s">
        <v>859</v>
      </c>
      <c r="T54" s="269" t="s">
        <v>27</v>
      </c>
      <c r="U54" s="268" t="s">
        <v>859</v>
      </c>
      <c r="V54" s="269" t="s">
        <v>27</v>
      </c>
      <c r="W54" s="268" t="s">
        <v>859</v>
      </c>
      <c r="X54" s="270" t="s">
        <v>27</v>
      </c>
      <c r="Y54" s="268" t="s">
        <v>859</v>
      </c>
      <c r="Z54" s="269" t="s">
        <v>27</v>
      </c>
      <c r="AA54" s="268" t="s">
        <v>859</v>
      </c>
      <c r="AB54" s="270" t="s">
        <v>27</v>
      </c>
      <c r="AC54" s="268" t="s">
        <v>859</v>
      </c>
      <c r="AD54" s="269" t="s">
        <v>27</v>
      </c>
      <c r="AE54" s="268" t="s">
        <v>859</v>
      </c>
      <c r="AF54" s="269" t="s">
        <v>27</v>
      </c>
      <c r="AG54" s="268" t="s">
        <v>859</v>
      </c>
      <c r="AH54" s="269" t="s">
        <v>27</v>
      </c>
      <c r="AI54" s="268" t="s">
        <v>859</v>
      </c>
      <c r="AJ54" s="269" t="s">
        <v>27</v>
      </c>
      <c r="AK54" s="268" t="s">
        <v>859</v>
      </c>
      <c r="AL54" s="269" t="s">
        <v>27</v>
      </c>
      <c r="AM54" s="268" t="s">
        <v>859</v>
      </c>
      <c r="AN54" s="270" t="s">
        <v>27</v>
      </c>
      <c r="AO54" s="268" t="s">
        <v>859</v>
      </c>
      <c r="AP54" s="269" t="s">
        <v>27</v>
      </c>
      <c r="AQ54" s="268" t="s">
        <v>859</v>
      </c>
      <c r="AR54" s="270" t="s">
        <v>27</v>
      </c>
      <c r="AS54" s="268" t="s">
        <v>831</v>
      </c>
      <c r="AT54" s="269" t="s">
        <v>1257</v>
      </c>
      <c r="AU54" s="268" t="s">
        <v>831</v>
      </c>
      <c r="AV54" s="270" t="s">
        <v>1257</v>
      </c>
      <c r="AW54" s="268" t="s">
        <v>859</v>
      </c>
      <c r="AX54" s="269" t="s">
        <v>27</v>
      </c>
      <c r="AY54" s="268" t="s">
        <v>859</v>
      </c>
      <c r="AZ54" s="270" t="s">
        <v>27</v>
      </c>
      <c r="BA54" s="268" t="s">
        <v>831</v>
      </c>
      <c r="BB54" s="269" t="s">
        <v>390</v>
      </c>
      <c r="BC54" s="268" t="s">
        <v>831</v>
      </c>
      <c r="BD54" s="269" t="s">
        <v>1257</v>
      </c>
      <c r="BE54" s="268" t="s">
        <v>831</v>
      </c>
      <c r="BF54" s="270" t="s">
        <v>1257</v>
      </c>
      <c r="BG54" s="268" t="s">
        <v>859</v>
      </c>
      <c r="BH54" s="270" t="s">
        <v>27</v>
      </c>
      <c r="BI54" s="268" t="s">
        <v>859</v>
      </c>
      <c r="BJ54" s="269" t="s">
        <v>27</v>
      </c>
      <c r="BK54" s="268" t="s">
        <v>859</v>
      </c>
      <c r="BL54" s="269" t="s">
        <v>27</v>
      </c>
      <c r="BM54" s="268" t="s">
        <v>859</v>
      </c>
      <c r="BN54" s="269" t="s">
        <v>27</v>
      </c>
      <c r="BO54" s="268" t="s">
        <v>831</v>
      </c>
      <c r="BP54" s="269" t="s">
        <v>617</v>
      </c>
      <c r="BQ54" s="268" t="s">
        <v>859</v>
      </c>
      <c r="BR54" s="269" t="s">
        <v>27</v>
      </c>
      <c r="BS54" s="268" t="s">
        <v>859</v>
      </c>
      <c r="BT54" s="270" t="s">
        <v>27</v>
      </c>
      <c r="BU54" s="268" t="s">
        <v>859</v>
      </c>
      <c r="BV54" s="269" t="s">
        <v>27</v>
      </c>
      <c r="BW54" s="268" t="s">
        <v>859</v>
      </c>
      <c r="BX54" s="270" t="s">
        <v>27</v>
      </c>
      <c r="BY54" s="268" t="s">
        <v>859</v>
      </c>
      <c r="BZ54" s="269" t="s">
        <v>27</v>
      </c>
      <c r="CA54" s="268" t="s">
        <v>859</v>
      </c>
      <c r="CB54" s="269" t="s">
        <v>27</v>
      </c>
      <c r="CC54" s="268" t="s">
        <v>859</v>
      </c>
      <c r="CD54" s="269" t="s">
        <v>27</v>
      </c>
      <c r="CE54" s="268" t="s">
        <v>859</v>
      </c>
      <c r="CF54" s="270" t="s">
        <v>27</v>
      </c>
      <c r="CG54" s="268" t="s">
        <v>859</v>
      </c>
      <c r="CH54" s="269" t="s">
        <v>27</v>
      </c>
      <c r="CI54" s="268" t="s">
        <v>859</v>
      </c>
      <c r="CJ54" s="269" t="s">
        <v>27</v>
      </c>
      <c r="CK54" s="268" t="s">
        <v>838</v>
      </c>
      <c r="CL54" s="270" t="s">
        <v>2930</v>
      </c>
      <c r="CM54" s="268" t="s">
        <v>859</v>
      </c>
      <c r="CN54" s="269" t="s">
        <v>27</v>
      </c>
      <c r="CO54" s="268" t="s">
        <v>859</v>
      </c>
      <c r="CP54" s="269" t="s">
        <v>27</v>
      </c>
      <c r="CQ54" s="268" t="s">
        <v>859</v>
      </c>
      <c r="CR54" s="269" t="s">
        <v>27</v>
      </c>
      <c r="CS54" s="346" t="s">
        <v>859</v>
      </c>
      <c r="CT54" s="348" t="s">
        <v>27</v>
      </c>
      <c r="CU54" s="346" t="s">
        <v>859</v>
      </c>
      <c r="CV54" s="348" t="s">
        <v>27</v>
      </c>
      <c r="CW54" s="271" t="s">
        <v>2653</v>
      </c>
      <c r="CX54" s="313"/>
      <c r="CY54" s="313"/>
      <c r="CZ54" s="313"/>
      <c r="DA54" s="313"/>
      <c r="DB54" s="313"/>
      <c r="DD54" s="27"/>
      <c r="DE54" s="27"/>
    </row>
    <row r="55" spans="1:109" s="5" customFormat="1" ht="51.75" customHeight="1" thickBot="1" x14ac:dyDescent="0.3">
      <c r="A55" s="50">
        <f t="shared" si="0"/>
        <v>52</v>
      </c>
      <c r="B55" s="337"/>
      <c r="C55" s="323" t="s">
        <v>3082</v>
      </c>
      <c r="D55" s="272" t="s">
        <v>1305</v>
      </c>
      <c r="E55" s="273">
        <v>399</v>
      </c>
      <c r="F55" s="273" t="s">
        <v>1861</v>
      </c>
      <c r="G55" s="268" t="s">
        <v>859</v>
      </c>
      <c r="H55" s="269" t="s">
        <v>27</v>
      </c>
      <c r="I55" s="268" t="s">
        <v>859</v>
      </c>
      <c r="J55" s="269" t="s">
        <v>27</v>
      </c>
      <c r="K55" s="268" t="s">
        <v>859</v>
      </c>
      <c r="L55" s="269" t="s">
        <v>27</v>
      </c>
      <c r="M55" s="268" t="s">
        <v>859</v>
      </c>
      <c r="N55" s="269" t="s">
        <v>27</v>
      </c>
      <c r="O55" s="268" t="s">
        <v>859</v>
      </c>
      <c r="P55" s="269" t="s">
        <v>27</v>
      </c>
      <c r="Q55" s="268" t="s">
        <v>859</v>
      </c>
      <c r="R55" s="270" t="s">
        <v>27</v>
      </c>
      <c r="S55" s="268" t="s">
        <v>859</v>
      </c>
      <c r="T55" s="269" t="s">
        <v>27</v>
      </c>
      <c r="U55" s="268" t="s">
        <v>859</v>
      </c>
      <c r="V55" s="269" t="s">
        <v>27</v>
      </c>
      <c r="W55" s="268" t="s">
        <v>859</v>
      </c>
      <c r="X55" s="270" t="s">
        <v>27</v>
      </c>
      <c r="Y55" s="268" t="s">
        <v>859</v>
      </c>
      <c r="Z55" s="269" t="s">
        <v>27</v>
      </c>
      <c r="AA55" s="268" t="s">
        <v>859</v>
      </c>
      <c r="AB55" s="270" t="s">
        <v>27</v>
      </c>
      <c r="AC55" s="268" t="s">
        <v>859</v>
      </c>
      <c r="AD55" s="269" t="s">
        <v>27</v>
      </c>
      <c r="AE55" s="268" t="s">
        <v>859</v>
      </c>
      <c r="AF55" s="269" t="s">
        <v>27</v>
      </c>
      <c r="AG55" s="268" t="s">
        <v>859</v>
      </c>
      <c r="AH55" s="269" t="s">
        <v>27</v>
      </c>
      <c r="AI55" s="268" t="s">
        <v>859</v>
      </c>
      <c r="AJ55" s="269" t="s">
        <v>27</v>
      </c>
      <c r="AK55" s="268" t="s">
        <v>859</v>
      </c>
      <c r="AL55" s="269" t="s">
        <v>27</v>
      </c>
      <c r="AM55" s="268" t="s">
        <v>859</v>
      </c>
      <c r="AN55" s="270" t="s">
        <v>27</v>
      </c>
      <c r="AO55" s="268" t="s">
        <v>859</v>
      </c>
      <c r="AP55" s="269" t="s">
        <v>27</v>
      </c>
      <c r="AQ55" s="268" t="s">
        <v>859</v>
      </c>
      <c r="AR55" s="270" t="s">
        <v>27</v>
      </c>
      <c r="AS55" s="268" t="s">
        <v>859</v>
      </c>
      <c r="AT55" s="269" t="s">
        <v>27</v>
      </c>
      <c r="AU55" s="268" t="s">
        <v>834</v>
      </c>
      <c r="AV55" s="270" t="s">
        <v>943</v>
      </c>
      <c r="AW55" s="268" t="s">
        <v>859</v>
      </c>
      <c r="AX55" s="269" t="s">
        <v>27</v>
      </c>
      <c r="AY55" s="268" t="s">
        <v>859</v>
      </c>
      <c r="AZ55" s="270" t="s">
        <v>27</v>
      </c>
      <c r="BA55" s="268" t="s">
        <v>859</v>
      </c>
      <c r="BB55" s="269" t="s">
        <v>244</v>
      </c>
      <c r="BC55" s="268" t="s">
        <v>859</v>
      </c>
      <c r="BD55" s="269" t="s">
        <v>27</v>
      </c>
      <c r="BE55" s="268" t="s">
        <v>859</v>
      </c>
      <c r="BF55" s="270" t="s">
        <v>27</v>
      </c>
      <c r="BG55" s="268" t="s">
        <v>859</v>
      </c>
      <c r="BH55" s="270" t="s">
        <v>27</v>
      </c>
      <c r="BI55" s="268" t="s">
        <v>859</v>
      </c>
      <c r="BJ55" s="269" t="s">
        <v>27</v>
      </c>
      <c r="BK55" s="268" t="s">
        <v>859</v>
      </c>
      <c r="BL55" s="269" t="s">
        <v>27</v>
      </c>
      <c r="BM55" s="268" t="s">
        <v>859</v>
      </c>
      <c r="BN55" s="269" t="s">
        <v>27</v>
      </c>
      <c r="BO55" s="268" t="s">
        <v>859</v>
      </c>
      <c r="BP55" s="269" t="s">
        <v>1053</v>
      </c>
      <c r="BQ55" s="268" t="s">
        <v>859</v>
      </c>
      <c r="BR55" s="269" t="s">
        <v>27</v>
      </c>
      <c r="BS55" s="268" t="s">
        <v>859</v>
      </c>
      <c r="BT55" s="270" t="s">
        <v>27</v>
      </c>
      <c r="BU55" s="268" t="s">
        <v>859</v>
      </c>
      <c r="BV55" s="269" t="s">
        <v>27</v>
      </c>
      <c r="BW55" s="268" t="s">
        <v>859</v>
      </c>
      <c r="BX55" s="270" t="s">
        <v>27</v>
      </c>
      <c r="BY55" s="268" t="s">
        <v>859</v>
      </c>
      <c r="BZ55" s="269" t="s">
        <v>27</v>
      </c>
      <c r="CA55" s="268" t="s">
        <v>837</v>
      </c>
      <c r="CB55" s="269" t="s">
        <v>471</v>
      </c>
      <c r="CC55" s="268" t="s">
        <v>837</v>
      </c>
      <c r="CD55" s="269" t="s">
        <v>1706</v>
      </c>
      <c r="CE55" s="268" t="s">
        <v>837</v>
      </c>
      <c r="CF55" s="270" t="s">
        <v>694</v>
      </c>
      <c r="CG55" s="268" t="s">
        <v>859</v>
      </c>
      <c r="CH55" s="269" t="s">
        <v>27</v>
      </c>
      <c r="CI55" s="268" t="s">
        <v>859</v>
      </c>
      <c r="CJ55" s="269" t="s">
        <v>27</v>
      </c>
      <c r="CK55" s="268" t="s">
        <v>837</v>
      </c>
      <c r="CL55" s="270" t="s">
        <v>380</v>
      </c>
      <c r="CM55" s="268" t="s">
        <v>859</v>
      </c>
      <c r="CN55" s="269" t="s">
        <v>27</v>
      </c>
      <c r="CO55" s="268" t="s">
        <v>859</v>
      </c>
      <c r="CP55" s="269" t="s">
        <v>27</v>
      </c>
      <c r="CQ55" s="268" t="s">
        <v>859</v>
      </c>
      <c r="CR55" s="269" t="s">
        <v>27</v>
      </c>
      <c r="CS55" s="346" t="s">
        <v>859</v>
      </c>
      <c r="CT55" s="348" t="s">
        <v>27</v>
      </c>
      <c r="CU55" s="346" t="s">
        <v>859</v>
      </c>
      <c r="CV55" s="348" t="s">
        <v>27</v>
      </c>
      <c r="CW55" s="271" t="s">
        <v>2654</v>
      </c>
      <c r="CX55" s="313"/>
      <c r="CY55" s="313"/>
      <c r="CZ55" s="313"/>
      <c r="DA55" s="313"/>
      <c r="DB55" s="313"/>
      <c r="DD55" s="27"/>
      <c r="DE55" s="27"/>
    </row>
    <row r="56" spans="1:109" s="14" customFormat="1" ht="51.75" customHeight="1" thickBot="1" x14ac:dyDescent="0.3">
      <c r="A56" s="50">
        <f t="shared" si="0"/>
        <v>53</v>
      </c>
      <c r="B56" s="337"/>
      <c r="C56" s="323" t="s">
        <v>3083</v>
      </c>
      <c r="D56" s="272" t="s">
        <v>3047</v>
      </c>
      <c r="E56" s="273">
        <v>512</v>
      </c>
      <c r="F56" s="273" t="s">
        <v>1861</v>
      </c>
      <c r="G56" s="268" t="s">
        <v>838</v>
      </c>
      <c r="H56" s="269" t="s">
        <v>1295</v>
      </c>
      <c r="I56" s="268" t="s">
        <v>838</v>
      </c>
      <c r="J56" s="269" t="s">
        <v>1295</v>
      </c>
      <c r="K56" s="268" t="s">
        <v>859</v>
      </c>
      <c r="L56" s="269" t="s">
        <v>1383</v>
      </c>
      <c r="M56" s="268" t="s">
        <v>859</v>
      </c>
      <c r="N56" s="269" t="s">
        <v>1469</v>
      </c>
      <c r="O56" s="268" t="s">
        <v>859</v>
      </c>
      <c r="P56" s="269" t="s">
        <v>27</v>
      </c>
      <c r="Q56" s="268" t="s">
        <v>859</v>
      </c>
      <c r="R56" s="270" t="s">
        <v>27</v>
      </c>
      <c r="S56" s="268" t="s">
        <v>836</v>
      </c>
      <c r="T56" s="269" t="s">
        <v>1226</v>
      </c>
      <c r="U56" s="268" t="s">
        <v>838</v>
      </c>
      <c r="V56" s="269" t="s">
        <v>1226</v>
      </c>
      <c r="W56" s="268" t="s">
        <v>859</v>
      </c>
      <c r="X56" s="270" t="s">
        <v>2203</v>
      </c>
      <c r="Y56" s="268" t="s">
        <v>839</v>
      </c>
      <c r="Z56" s="269" t="s">
        <v>2851</v>
      </c>
      <c r="AA56" s="268" t="s">
        <v>839</v>
      </c>
      <c r="AB56" s="270" t="s">
        <v>2851</v>
      </c>
      <c r="AC56" s="268" t="s">
        <v>838</v>
      </c>
      <c r="AD56" s="269" t="s">
        <v>57</v>
      </c>
      <c r="AE56" s="268" t="s">
        <v>859</v>
      </c>
      <c r="AF56" s="269" t="s">
        <v>2203</v>
      </c>
      <c r="AG56" s="268" t="s">
        <v>859</v>
      </c>
      <c r="AH56" s="269" t="s">
        <v>2203</v>
      </c>
      <c r="AI56" s="268" t="s">
        <v>859</v>
      </c>
      <c r="AJ56" s="269" t="s">
        <v>27</v>
      </c>
      <c r="AK56" s="268" t="s">
        <v>839</v>
      </c>
      <c r="AL56" s="269" t="s">
        <v>2852</v>
      </c>
      <c r="AM56" s="268" t="s">
        <v>839</v>
      </c>
      <c r="AN56" s="270" t="s">
        <v>2853</v>
      </c>
      <c r="AO56" s="268" t="s">
        <v>859</v>
      </c>
      <c r="AP56" s="269" t="s">
        <v>27</v>
      </c>
      <c r="AQ56" s="268" t="s">
        <v>859</v>
      </c>
      <c r="AR56" s="270" t="s">
        <v>27</v>
      </c>
      <c r="AS56" s="268" t="s">
        <v>838</v>
      </c>
      <c r="AT56" s="269" t="s">
        <v>603</v>
      </c>
      <c r="AU56" s="268" t="s">
        <v>859</v>
      </c>
      <c r="AV56" s="270" t="s">
        <v>2203</v>
      </c>
      <c r="AW56" s="268" t="s">
        <v>838</v>
      </c>
      <c r="AX56" s="269" t="s">
        <v>2207</v>
      </c>
      <c r="AY56" s="268" t="s">
        <v>859</v>
      </c>
      <c r="AZ56" s="270" t="s">
        <v>2203</v>
      </c>
      <c r="BA56" s="268" t="s">
        <v>838</v>
      </c>
      <c r="BB56" s="269" t="s">
        <v>1448</v>
      </c>
      <c r="BC56" s="268" t="s">
        <v>859</v>
      </c>
      <c r="BD56" s="269" t="s">
        <v>2203</v>
      </c>
      <c r="BE56" s="268" t="s">
        <v>859</v>
      </c>
      <c r="BF56" s="270" t="s">
        <v>2203</v>
      </c>
      <c r="BG56" s="268" t="s">
        <v>859</v>
      </c>
      <c r="BH56" s="270" t="s">
        <v>2203</v>
      </c>
      <c r="BI56" s="268" t="s">
        <v>838</v>
      </c>
      <c r="BJ56" s="269" t="s">
        <v>1635</v>
      </c>
      <c r="BK56" s="268" t="s">
        <v>859</v>
      </c>
      <c r="BL56" s="269" t="s">
        <v>2203</v>
      </c>
      <c r="BM56" s="268" t="s">
        <v>838</v>
      </c>
      <c r="BN56" s="269" t="s">
        <v>1340</v>
      </c>
      <c r="BO56" s="268" t="s">
        <v>859</v>
      </c>
      <c r="BP56" s="269" t="s">
        <v>27</v>
      </c>
      <c r="BQ56" s="268" t="s">
        <v>838</v>
      </c>
      <c r="BR56" s="269" t="s">
        <v>169</v>
      </c>
      <c r="BS56" s="268" t="s">
        <v>837</v>
      </c>
      <c r="BT56" s="270" t="s">
        <v>2271</v>
      </c>
      <c r="BU56" s="268" t="s">
        <v>859</v>
      </c>
      <c r="BV56" s="269" t="s">
        <v>27</v>
      </c>
      <c r="BW56" s="268" t="s">
        <v>859</v>
      </c>
      <c r="BX56" s="270" t="s">
        <v>27</v>
      </c>
      <c r="BY56" s="268" t="s">
        <v>859</v>
      </c>
      <c r="BZ56" s="269" t="s">
        <v>27</v>
      </c>
      <c r="CA56" s="268" t="s">
        <v>838</v>
      </c>
      <c r="CB56" s="269" t="s">
        <v>2208</v>
      </c>
      <c r="CC56" s="268" t="s">
        <v>838</v>
      </c>
      <c r="CD56" s="269" t="s">
        <v>2209</v>
      </c>
      <c r="CE56" s="268" t="s">
        <v>859</v>
      </c>
      <c r="CF56" s="270" t="s">
        <v>2210</v>
      </c>
      <c r="CG56" s="268" t="s">
        <v>859</v>
      </c>
      <c r="CH56" s="269" t="s">
        <v>27</v>
      </c>
      <c r="CI56" s="268" t="s">
        <v>837</v>
      </c>
      <c r="CJ56" s="269" t="s">
        <v>2865</v>
      </c>
      <c r="CK56" s="268" t="s">
        <v>859</v>
      </c>
      <c r="CL56" s="270" t="s">
        <v>27</v>
      </c>
      <c r="CM56" s="268" t="s">
        <v>840</v>
      </c>
      <c r="CN56" s="269" t="s">
        <v>922</v>
      </c>
      <c r="CO56" s="268" t="s">
        <v>859</v>
      </c>
      <c r="CP56" s="269" t="s">
        <v>27</v>
      </c>
      <c r="CQ56" s="268" t="s">
        <v>859</v>
      </c>
      <c r="CR56" s="269" t="s">
        <v>27</v>
      </c>
      <c r="CS56" s="346" t="s">
        <v>859</v>
      </c>
      <c r="CT56" s="348" t="s">
        <v>27</v>
      </c>
      <c r="CU56" s="346" t="s">
        <v>859</v>
      </c>
      <c r="CV56" s="348" t="s">
        <v>2203</v>
      </c>
      <c r="CW56" s="271" t="s">
        <v>2211</v>
      </c>
      <c r="CX56" s="313"/>
      <c r="CY56" s="313"/>
      <c r="CZ56" s="313"/>
      <c r="DA56" s="313"/>
      <c r="DB56" s="313"/>
    </row>
    <row r="57" spans="1:109" s="5" customFormat="1" ht="51.75" customHeight="1" thickBot="1" x14ac:dyDescent="0.3">
      <c r="A57" s="50">
        <f t="shared" si="0"/>
        <v>54</v>
      </c>
      <c r="B57" s="337"/>
      <c r="C57" s="323" t="s">
        <v>3084</v>
      </c>
      <c r="D57" s="272" t="s">
        <v>3047</v>
      </c>
      <c r="E57" s="273">
        <v>511</v>
      </c>
      <c r="F57" s="273" t="s">
        <v>1865</v>
      </c>
      <c r="G57" s="268" t="s">
        <v>838</v>
      </c>
      <c r="H57" s="269" t="s">
        <v>823</v>
      </c>
      <c r="I57" s="268" t="s">
        <v>838</v>
      </c>
      <c r="J57" s="269" t="s">
        <v>78</v>
      </c>
      <c r="K57" s="268" t="s">
        <v>859</v>
      </c>
      <c r="L57" s="269" t="s">
        <v>2212</v>
      </c>
      <c r="M57" s="268" t="s">
        <v>859</v>
      </c>
      <c r="N57" s="269" t="s">
        <v>27</v>
      </c>
      <c r="O57" s="268" t="s">
        <v>859</v>
      </c>
      <c r="P57" s="269" t="s">
        <v>27</v>
      </c>
      <c r="Q57" s="268" t="s">
        <v>859</v>
      </c>
      <c r="R57" s="270" t="s">
        <v>27</v>
      </c>
      <c r="S57" s="268" t="s">
        <v>839</v>
      </c>
      <c r="T57" s="269" t="s">
        <v>1028</v>
      </c>
      <c r="U57" s="268" t="s">
        <v>838</v>
      </c>
      <c r="V57" s="269" t="s">
        <v>1419</v>
      </c>
      <c r="W57" s="268" t="s">
        <v>859</v>
      </c>
      <c r="X57" s="270" t="s">
        <v>2203</v>
      </c>
      <c r="Y57" s="268" t="s">
        <v>838</v>
      </c>
      <c r="Z57" s="269" t="s">
        <v>2842</v>
      </c>
      <c r="AA57" s="268" t="s">
        <v>838</v>
      </c>
      <c r="AB57" s="270" t="s">
        <v>2844</v>
      </c>
      <c r="AC57" s="268" t="s">
        <v>859</v>
      </c>
      <c r="AD57" s="269" t="s">
        <v>2203</v>
      </c>
      <c r="AE57" s="268" t="s">
        <v>859</v>
      </c>
      <c r="AF57" s="269" t="s">
        <v>2203</v>
      </c>
      <c r="AG57" s="268" t="s">
        <v>859</v>
      </c>
      <c r="AH57" s="269" t="s">
        <v>2203</v>
      </c>
      <c r="AI57" s="268" t="s">
        <v>859</v>
      </c>
      <c r="AJ57" s="269" t="s">
        <v>27</v>
      </c>
      <c r="AK57" s="268" t="s">
        <v>838</v>
      </c>
      <c r="AL57" s="269" t="s">
        <v>2867</v>
      </c>
      <c r="AM57" s="268" t="s">
        <v>838</v>
      </c>
      <c r="AN57" s="270" t="s">
        <v>2868</v>
      </c>
      <c r="AO57" s="268" t="s">
        <v>838</v>
      </c>
      <c r="AP57" s="269" t="s">
        <v>663</v>
      </c>
      <c r="AQ57" s="268" t="s">
        <v>838</v>
      </c>
      <c r="AR57" s="270" t="s">
        <v>663</v>
      </c>
      <c r="AS57" s="268" t="s">
        <v>838</v>
      </c>
      <c r="AT57" s="269" t="s">
        <v>60</v>
      </c>
      <c r="AU57" s="268" t="s">
        <v>859</v>
      </c>
      <c r="AV57" s="270" t="s">
        <v>2203</v>
      </c>
      <c r="AW57" s="268" t="s">
        <v>836</v>
      </c>
      <c r="AX57" s="269" t="s">
        <v>1379</v>
      </c>
      <c r="AY57" s="268" t="s">
        <v>859</v>
      </c>
      <c r="AZ57" s="270" t="s">
        <v>2203</v>
      </c>
      <c r="BA57" s="268" t="s">
        <v>838</v>
      </c>
      <c r="BB57" s="269" t="s">
        <v>786</v>
      </c>
      <c r="BC57" s="268" t="s">
        <v>859</v>
      </c>
      <c r="BD57" s="269" t="s">
        <v>2203</v>
      </c>
      <c r="BE57" s="268" t="s">
        <v>859</v>
      </c>
      <c r="BF57" s="270" t="s">
        <v>2203</v>
      </c>
      <c r="BG57" s="268" t="s">
        <v>859</v>
      </c>
      <c r="BH57" s="270" t="s">
        <v>2203</v>
      </c>
      <c r="BI57" s="268" t="s">
        <v>838</v>
      </c>
      <c r="BJ57" s="269" t="s">
        <v>1636</v>
      </c>
      <c r="BK57" s="268" t="s">
        <v>859</v>
      </c>
      <c r="BL57" s="269" t="s">
        <v>2203</v>
      </c>
      <c r="BM57" s="268" t="s">
        <v>859</v>
      </c>
      <c r="BN57" s="269" t="s">
        <v>2203</v>
      </c>
      <c r="BO57" s="268" t="s">
        <v>859</v>
      </c>
      <c r="BP57" s="269" t="s">
        <v>27</v>
      </c>
      <c r="BQ57" s="268" t="s">
        <v>859</v>
      </c>
      <c r="BR57" s="269" t="s">
        <v>27</v>
      </c>
      <c r="BS57" s="268" t="s">
        <v>859</v>
      </c>
      <c r="BT57" s="270" t="s">
        <v>27</v>
      </c>
      <c r="BU57" s="268" t="s">
        <v>859</v>
      </c>
      <c r="BV57" s="269" t="s">
        <v>27</v>
      </c>
      <c r="BW57" s="268" t="s">
        <v>859</v>
      </c>
      <c r="BX57" s="270" t="s">
        <v>27</v>
      </c>
      <c r="BY57" s="268" t="s">
        <v>859</v>
      </c>
      <c r="BZ57" s="269" t="s">
        <v>27</v>
      </c>
      <c r="CA57" s="268" t="s">
        <v>838</v>
      </c>
      <c r="CB57" s="269" t="s">
        <v>992</v>
      </c>
      <c r="CC57" s="268" t="s">
        <v>838</v>
      </c>
      <c r="CD57" s="269" t="s">
        <v>2213</v>
      </c>
      <c r="CE57" s="268" t="s">
        <v>859</v>
      </c>
      <c r="CF57" s="270" t="s">
        <v>2203</v>
      </c>
      <c r="CG57" s="268" t="s">
        <v>859</v>
      </c>
      <c r="CH57" s="269" t="s">
        <v>2203</v>
      </c>
      <c r="CI57" s="268" t="s">
        <v>838</v>
      </c>
      <c r="CJ57" s="269" t="s">
        <v>2866</v>
      </c>
      <c r="CK57" s="268" t="s">
        <v>859</v>
      </c>
      <c r="CL57" s="270" t="s">
        <v>27</v>
      </c>
      <c r="CM57" s="268" t="s">
        <v>836</v>
      </c>
      <c r="CN57" s="269" t="s">
        <v>686</v>
      </c>
      <c r="CO57" s="268" t="s">
        <v>859</v>
      </c>
      <c r="CP57" s="269" t="s">
        <v>27</v>
      </c>
      <c r="CQ57" s="268" t="s">
        <v>859</v>
      </c>
      <c r="CR57" s="269" t="s">
        <v>27</v>
      </c>
      <c r="CS57" s="346" t="s">
        <v>859</v>
      </c>
      <c r="CT57" s="348" t="s">
        <v>27</v>
      </c>
      <c r="CU57" s="346" t="s">
        <v>838</v>
      </c>
      <c r="CV57" s="348" t="s">
        <v>2940</v>
      </c>
      <c r="CW57" s="271" t="s">
        <v>2214</v>
      </c>
      <c r="CX57" s="313"/>
      <c r="CY57" s="313"/>
      <c r="CZ57" s="313"/>
      <c r="DA57" s="313"/>
      <c r="DB57" s="313"/>
      <c r="DD57" s="27"/>
      <c r="DE57" s="27"/>
    </row>
    <row r="58" spans="1:109" s="5" customFormat="1" ht="51.75" customHeight="1" thickBot="1" x14ac:dyDescent="0.3">
      <c r="A58" s="50">
        <f t="shared" si="0"/>
        <v>55</v>
      </c>
      <c r="B58" s="337"/>
      <c r="C58" s="323" t="s">
        <v>3085</v>
      </c>
      <c r="D58" s="272" t="s">
        <v>1409</v>
      </c>
      <c r="E58" s="273">
        <v>666</v>
      </c>
      <c r="F58" s="273" t="s">
        <v>1861</v>
      </c>
      <c r="G58" s="268" t="s">
        <v>838</v>
      </c>
      <c r="H58" s="269" t="s">
        <v>700</v>
      </c>
      <c r="I58" s="268" t="s">
        <v>859</v>
      </c>
      <c r="J58" s="269" t="s">
        <v>326</v>
      </c>
      <c r="K58" s="268" t="s">
        <v>838</v>
      </c>
      <c r="L58" s="269" t="s">
        <v>700</v>
      </c>
      <c r="M58" s="268" t="s">
        <v>838</v>
      </c>
      <c r="N58" s="269" t="s">
        <v>700</v>
      </c>
      <c r="O58" s="268" t="s">
        <v>859</v>
      </c>
      <c r="P58" s="269" t="s">
        <v>27</v>
      </c>
      <c r="Q58" s="268" t="s">
        <v>859</v>
      </c>
      <c r="R58" s="270" t="s">
        <v>27</v>
      </c>
      <c r="S58" s="268" t="s">
        <v>831</v>
      </c>
      <c r="T58" s="269" t="s">
        <v>2462</v>
      </c>
      <c r="U58" s="268" t="s">
        <v>838</v>
      </c>
      <c r="V58" s="269" t="s">
        <v>2461</v>
      </c>
      <c r="W58" s="268" t="s">
        <v>859</v>
      </c>
      <c r="X58" s="270" t="s">
        <v>99</v>
      </c>
      <c r="Y58" s="268" t="s">
        <v>838</v>
      </c>
      <c r="Z58" s="269" t="s">
        <v>2880</v>
      </c>
      <c r="AA58" s="268" t="s">
        <v>838</v>
      </c>
      <c r="AB58" s="270" t="s">
        <v>2881</v>
      </c>
      <c r="AC58" s="268" t="s">
        <v>859</v>
      </c>
      <c r="AD58" s="269" t="s">
        <v>2463</v>
      </c>
      <c r="AE58" s="268" t="s">
        <v>859</v>
      </c>
      <c r="AF58" s="269" t="s">
        <v>2463</v>
      </c>
      <c r="AG58" s="268" t="s">
        <v>859</v>
      </c>
      <c r="AH58" s="269" t="s">
        <v>2463</v>
      </c>
      <c r="AI58" s="268" t="s">
        <v>859</v>
      </c>
      <c r="AJ58" s="269" t="s">
        <v>27</v>
      </c>
      <c r="AK58" s="268" t="s">
        <v>838</v>
      </c>
      <c r="AL58" s="269" t="s">
        <v>2882</v>
      </c>
      <c r="AM58" s="268" t="s">
        <v>859</v>
      </c>
      <c r="AN58" s="270" t="s">
        <v>27</v>
      </c>
      <c r="AO58" s="268" t="s">
        <v>839</v>
      </c>
      <c r="AP58" s="269" t="s">
        <v>2464</v>
      </c>
      <c r="AQ58" s="268" t="s">
        <v>859</v>
      </c>
      <c r="AR58" s="270" t="s">
        <v>27</v>
      </c>
      <c r="AS58" s="268" t="s">
        <v>838</v>
      </c>
      <c r="AT58" s="269" t="s">
        <v>2466</v>
      </c>
      <c r="AU58" s="268" t="s">
        <v>836</v>
      </c>
      <c r="AV58" s="270" t="s">
        <v>2467</v>
      </c>
      <c r="AW58" s="268" t="s">
        <v>859</v>
      </c>
      <c r="AX58" s="269" t="s">
        <v>2465</v>
      </c>
      <c r="AY58" s="268" t="s">
        <v>859</v>
      </c>
      <c r="AZ58" s="270" t="s">
        <v>2466</v>
      </c>
      <c r="BA58" s="268" t="s">
        <v>838</v>
      </c>
      <c r="BB58" s="269" t="s">
        <v>1191</v>
      </c>
      <c r="BC58" s="268" t="s">
        <v>838</v>
      </c>
      <c r="BD58" s="269" t="s">
        <v>790</v>
      </c>
      <c r="BE58" s="268" t="s">
        <v>838</v>
      </c>
      <c r="BF58" s="270" t="s">
        <v>1071</v>
      </c>
      <c r="BG58" s="268" t="s">
        <v>859</v>
      </c>
      <c r="BH58" s="270" t="s">
        <v>1270</v>
      </c>
      <c r="BI58" s="268" t="s">
        <v>838</v>
      </c>
      <c r="BJ58" s="269" t="s">
        <v>1637</v>
      </c>
      <c r="BK58" s="268" t="s">
        <v>838</v>
      </c>
      <c r="BL58" s="269" t="s">
        <v>2470</v>
      </c>
      <c r="BM58" s="268" t="s">
        <v>859</v>
      </c>
      <c r="BN58" s="269" t="s">
        <v>2468</v>
      </c>
      <c r="BO58" s="268" t="s">
        <v>838</v>
      </c>
      <c r="BP58" s="269" t="s">
        <v>2469</v>
      </c>
      <c r="BQ58" s="268" t="s">
        <v>838</v>
      </c>
      <c r="BR58" s="269" t="s">
        <v>2471</v>
      </c>
      <c r="BS58" s="268" t="s">
        <v>836</v>
      </c>
      <c r="BT58" s="270" t="s">
        <v>2472</v>
      </c>
      <c r="BU58" s="268" t="s">
        <v>838</v>
      </c>
      <c r="BV58" s="269" t="s">
        <v>2670</v>
      </c>
      <c r="BW58" s="268" t="s">
        <v>859</v>
      </c>
      <c r="BX58" s="270" t="s">
        <v>27</v>
      </c>
      <c r="BY58" s="268" t="s">
        <v>859</v>
      </c>
      <c r="BZ58" s="269" t="s">
        <v>2869</v>
      </c>
      <c r="CA58" s="268" t="s">
        <v>840</v>
      </c>
      <c r="CB58" s="269" t="s">
        <v>574</v>
      </c>
      <c r="CC58" s="268" t="s">
        <v>840</v>
      </c>
      <c r="CD58" s="269" t="s">
        <v>2473</v>
      </c>
      <c r="CE58" s="268" t="s">
        <v>839</v>
      </c>
      <c r="CF58" s="270" t="s">
        <v>2474</v>
      </c>
      <c r="CG58" s="268" t="s">
        <v>840</v>
      </c>
      <c r="CH58" s="269" t="s">
        <v>278</v>
      </c>
      <c r="CI58" s="268" t="s">
        <v>836</v>
      </c>
      <c r="CJ58" s="269" t="s">
        <v>2883</v>
      </c>
      <c r="CK58" s="268" t="s">
        <v>838</v>
      </c>
      <c r="CL58" s="270" t="s">
        <v>2884</v>
      </c>
      <c r="CM58" s="268" t="s">
        <v>836</v>
      </c>
      <c r="CN58" s="269" t="s">
        <v>2475</v>
      </c>
      <c r="CO58" s="268" t="s">
        <v>859</v>
      </c>
      <c r="CP58" s="269" t="s">
        <v>2476</v>
      </c>
      <c r="CQ58" s="268" t="s">
        <v>859</v>
      </c>
      <c r="CR58" s="269" t="s">
        <v>27</v>
      </c>
      <c r="CS58" s="346" t="s">
        <v>859</v>
      </c>
      <c r="CT58" s="348" t="s">
        <v>27</v>
      </c>
      <c r="CU58" s="346" t="s">
        <v>838</v>
      </c>
      <c r="CV58" s="348" t="s">
        <v>2941</v>
      </c>
      <c r="CW58" s="271" t="s">
        <v>2477</v>
      </c>
      <c r="CX58" s="313"/>
      <c r="CY58" s="313"/>
      <c r="CZ58" s="313"/>
      <c r="DA58" s="313"/>
      <c r="DB58" s="313"/>
      <c r="DD58" s="27"/>
      <c r="DE58" s="27"/>
    </row>
    <row r="59" spans="1:109" s="5" customFormat="1" ht="51.75" customHeight="1" thickBot="1" x14ac:dyDescent="0.3">
      <c r="A59" s="50">
        <f t="shared" si="0"/>
        <v>56</v>
      </c>
      <c r="B59" s="337"/>
      <c r="C59" s="323" t="s">
        <v>3086</v>
      </c>
      <c r="D59" s="272" t="s">
        <v>1307</v>
      </c>
      <c r="E59" s="273">
        <v>655</v>
      </c>
      <c r="F59" s="273" t="s">
        <v>1861</v>
      </c>
      <c r="G59" s="268" t="s">
        <v>831</v>
      </c>
      <c r="H59" s="269" t="s">
        <v>1101</v>
      </c>
      <c r="I59" s="268" t="s">
        <v>859</v>
      </c>
      <c r="J59" s="269" t="s">
        <v>79</v>
      </c>
      <c r="K59" s="268" t="s">
        <v>831</v>
      </c>
      <c r="L59" s="269" t="s">
        <v>644</v>
      </c>
      <c r="M59" s="268" t="s">
        <v>831</v>
      </c>
      <c r="N59" s="269" t="s">
        <v>1280</v>
      </c>
      <c r="O59" s="268" t="s">
        <v>859</v>
      </c>
      <c r="P59" s="269" t="s">
        <v>33</v>
      </c>
      <c r="Q59" s="268" t="s">
        <v>859</v>
      </c>
      <c r="R59" s="270" t="s">
        <v>27</v>
      </c>
      <c r="S59" s="268" t="s">
        <v>838</v>
      </c>
      <c r="T59" s="269" t="s">
        <v>2184</v>
      </c>
      <c r="U59" s="268" t="s">
        <v>831</v>
      </c>
      <c r="V59" s="269" t="s">
        <v>98</v>
      </c>
      <c r="W59" s="268" t="s">
        <v>859</v>
      </c>
      <c r="X59" s="270" t="s">
        <v>1155</v>
      </c>
      <c r="Y59" s="268" t="s">
        <v>831</v>
      </c>
      <c r="Z59" s="269" t="s">
        <v>2885</v>
      </c>
      <c r="AA59" s="268" t="s">
        <v>831</v>
      </c>
      <c r="AB59" s="270" t="s">
        <v>2886</v>
      </c>
      <c r="AC59" s="268" t="s">
        <v>859</v>
      </c>
      <c r="AD59" s="269" t="s">
        <v>1281</v>
      </c>
      <c r="AE59" s="268" t="s">
        <v>859</v>
      </c>
      <c r="AF59" s="269" t="s">
        <v>1281</v>
      </c>
      <c r="AG59" s="268" t="s">
        <v>859</v>
      </c>
      <c r="AH59" s="269" t="s">
        <v>27</v>
      </c>
      <c r="AI59" s="268" t="s">
        <v>859</v>
      </c>
      <c r="AJ59" s="269" t="s">
        <v>27</v>
      </c>
      <c r="AK59" s="268" t="s">
        <v>859</v>
      </c>
      <c r="AL59" s="269" t="s">
        <v>27</v>
      </c>
      <c r="AM59" s="268" t="s">
        <v>859</v>
      </c>
      <c r="AN59" s="270" t="s">
        <v>27</v>
      </c>
      <c r="AO59" s="268" t="s">
        <v>859</v>
      </c>
      <c r="AP59" s="269" t="s">
        <v>27</v>
      </c>
      <c r="AQ59" s="268" t="s">
        <v>859</v>
      </c>
      <c r="AR59" s="270" t="s">
        <v>27</v>
      </c>
      <c r="AS59" s="268" t="s">
        <v>838</v>
      </c>
      <c r="AT59" s="269" t="s">
        <v>327</v>
      </c>
      <c r="AU59" s="268" t="s">
        <v>859</v>
      </c>
      <c r="AV59" s="270" t="s">
        <v>27</v>
      </c>
      <c r="AW59" s="268" t="s">
        <v>859</v>
      </c>
      <c r="AX59" s="269" t="s">
        <v>27</v>
      </c>
      <c r="AY59" s="268" t="s">
        <v>859</v>
      </c>
      <c r="AZ59" s="270" t="s">
        <v>27</v>
      </c>
      <c r="BA59" s="268" t="s">
        <v>859</v>
      </c>
      <c r="BB59" s="269" t="s">
        <v>27</v>
      </c>
      <c r="BC59" s="268" t="s">
        <v>859</v>
      </c>
      <c r="BD59" s="269" t="s">
        <v>27</v>
      </c>
      <c r="BE59" s="268" t="s">
        <v>859</v>
      </c>
      <c r="BF59" s="270" t="s">
        <v>27</v>
      </c>
      <c r="BG59" s="268" t="s">
        <v>859</v>
      </c>
      <c r="BH59" s="270" t="s">
        <v>27</v>
      </c>
      <c r="BI59" s="268" t="s">
        <v>859</v>
      </c>
      <c r="BJ59" s="269" t="s">
        <v>27</v>
      </c>
      <c r="BK59" s="268" t="s">
        <v>859</v>
      </c>
      <c r="BL59" s="269" t="s">
        <v>27</v>
      </c>
      <c r="BM59" s="268" t="s">
        <v>859</v>
      </c>
      <c r="BN59" s="269" t="s">
        <v>845</v>
      </c>
      <c r="BO59" s="268" t="s">
        <v>859</v>
      </c>
      <c r="BP59" s="269" t="s">
        <v>27</v>
      </c>
      <c r="BQ59" s="268" t="s">
        <v>859</v>
      </c>
      <c r="BR59" s="269" t="s">
        <v>27</v>
      </c>
      <c r="BS59" s="268" t="s">
        <v>859</v>
      </c>
      <c r="BT59" s="270" t="s">
        <v>27</v>
      </c>
      <c r="BU59" s="268" t="s">
        <v>859</v>
      </c>
      <c r="BV59" s="269" t="s">
        <v>27</v>
      </c>
      <c r="BW59" s="268" t="s">
        <v>859</v>
      </c>
      <c r="BX59" s="270" t="s">
        <v>27</v>
      </c>
      <c r="BY59" s="268" t="s">
        <v>859</v>
      </c>
      <c r="BZ59" s="269" t="s">
        <v>27</v>
      </c>
      <c r="CA59" s="268" t="s">
        <v>838</v>
      </c>
      <c r="CB59" s="269" t="s">
        <v>377</v>
      </c>
      <c r="CC59" s="268" t="s">
        <v>859</v>
      </c>
      <c r="CD59" s="269" t="s">
        <v>1703</v>
      </c>
      <c r="CE59" s="268" t="s">
        <v>838</v>
      </c>
      <c r="CF59" s="270" t="s">
        <v>2185</v>
      </c>
      <c r="CG59" s="268" t="s">
        <v>839</v>
      </c>
      <c r="CH59" s="269" t="s">
        <v>2478</v>
      </c>
      <c r="CI59" s="268" t="s">
        <v>859</v>
      </c>
      <c r="CJ59" s="269" t="s">
        <v>27</v>
      </c>
      <c r="CK59" s="268" t="s">
        <v>838</v>
      </c>
      <c r="CL59" s="270" t="s">
        <v>2887</v>
      </c>
      <c r="CM59" s="268" t="s">
        <v>838</v>
      </c>
      <c r="CN59" s="269" t="s">
        <v>961</v>
      </c>
      <c r="CO59" s="268" t="s">
        <v>859</v>
      </c>
      <c r="CP59" s="269" t="s">
        <v>27</v>
      </c>
      <c r="CQ59" s="268" t="s">
        <v>859</v>
      </c>
      <c r="CR59" s="269" t="s">
        <v>27</v>
      </c>
      <c r="CS59" s="346" t="s">
        <v>859</v>
      </c>
      <c r="CT59" s="348" t="s">
        <v>27</v>
      </c>
      <c r="CU59" s="346" t="s">
        <v>838</v>
      </c>
      <c r="CV59" s="348" t="s">
        <v>2394</v>
      </c>
      <c r="CW59" s="271" t="s">
        <v>2479</v>
      </c>
      <c r="CX59" s="313"/>
      <c r="CY59" s="313"/>
      <c r="CZ59" s="313"/>
      <c r="DA59" s="313"/>
      <c r="DB59" s="313"/>
      <c r="DD59" s="27"/>
      <c r="DE59" s="27"/>
    </row>
    <row r="60" spans="1:109" s="5" customFormat="1" ht="51.75" customHeight="1" thickBot="1" x14ac:dyDescent="0.3">
      <c r="A60" s="50">
        <f t="shared" si="0"/>
        <v>57</v>
      </c>
      <c r="B60" s="337"/>
      <c r="C60" s="323" t="s">
        <v>3087</v>
      </c>
      <c r="D60" s="272" t="s">
        <v>1409</v>
      </c>
      <c r="E60" s="273">
        <v>383</v>
      </c>
      <c r="F60" s="273" t="s">
        <v>1861</v>
      </c>
      <c r="G60" s="268" t="s">
        <v>831</v>
      </c>
      <c r="H60" s="269" t="s">
        <v>767</v>
      </c>
      <c r="I60" s="268" t="s">
        <v>831</v>
      </c>
      <c r="J60" s="269" t="s">
        <v>55</v>
      </c>
      <c r="K60" s="268" t="s">
        <v>831</v>
      </c>
      <c r="L60" s="269" t="s">
        <v>767</v>
      </c>
      <c r="M60" s="268" t="s">
        <v>831</v>
      </c>
      <c r="N60" s="269" t="s">
        <v>767</v>
      </c>
      <c r="O60" s="268" t="s">
        <v>859</v>
      </c>
      <c r="P60" s="269" t="s">
        <v>27</v>
      </c>
      <c r="Q60" s="268" t="s">
        <v>859</v>
      </c>
      <c r="R60" s="270" t="s">
        <v>27</v>
      </c>
      <c r="S60" s="268" t="s">
        <v>831</v>
      </c>
      <c r="T60" s="269" t="s">
        <v>2480</v>
      </c>
      <c r="U60" s="268" t="s">
        <v>832</v>
      </c>
      <c r="V60" s="269" t="s">
        <v>768</v>
      </c>
      <c r="W60" s="268" t="s">
        <v>859</v>
      </c>
      <c r="X60" s="270" t="s">
        <v>27</v>
      </c>
      <c r="Y60" s="268" t="s">
        <v>859</v>
      </c>
      <c r="Z60" s="269" t="s">
        <v>2888</v>
      </c>
      <c r="AA60" s="268" t="s">
        <v>859</v>
      </c>
      <c r="AB60" s="270" t="s">
        <v>2889</v>
      </c>
      <c r="AC60" s="268" t="s">
        <v>859</v>
      </c>
      <c r="AD60" s="269" t="s">
        <v>27</v>
      </c>
      <c r="AE60" s="268" t="s">
        <v>831</v>
      </c>
      <c r="AF60" s="269" t="s">
        <v>2186</v>
      </c>
      <c r="AG60" s="268" t="s">
        <v>859</v>
      </c>
      <c r="AH60" s="269" t="s">
        <v>27</v>
      </c>
      <c r="AI60" s="268" t="s">
        <v>859</v>
      </c>
      <c r="AJ60" s="269" t="s">
        <v>27</v>
      </c>
      <c r="AK60" s="268" t="s">
        <v>859</v>
      </c>
      <c r="AL60" s="269" t="s">
        <v>27</v>
      </c>
      <c r="AM60" s="268" t="s">
        <v>859</v>
      </c>
      <c r="AN60" s="270" t="s">
        <v>27</v>
      </c>
      <c r="AO60" s="268" t="s">
        <v>859</v>
      </c>
      <c r="AP60" s="269" t="s">
        <v>27</v>
      </c>
      <c r="AQ60" s="268" t="s">
        <v>859</v>
      </c>
      <c r="AR60" s="270" t="s">
        <v>27</v>
      </c>
      <c r="AS60" s="268" t="s">
        <v>859</v>
      </c>
      <c r="AT60" s="269" t="s">
        <v>27</v>
      </c>
      <c r="AU60" s="268" t="s">
        <v>859</v>
      </c>
      <c r="AV60" s="270" t="s">
        <v>27</v>
      </c>
      <c r="AW60" s="268" t="s">
        <v>831</v>
      </c>
      <c r="AX60" s="269" t="s">
        <v>2481</v>
      </c>
      <c r="AY60" s="268" t="s">
        <v>831</v>
      </c>
      <c r="AZ60" s="270" t="s">
        <v>2482</v>
      </c>
      <c r="BA60" s="268" t="s">
        <v>859</v>
      </c>
      <c r="BB60" s="269" t="s">
        <v>27</v>
      </c>
      <c r="BC60" s="268" t="s">
        <v>859</v>
      </c>
      <c r="BD60" s="269" t="s">
        <v>27</v>
      </c>
      <c r="BE60" s="268" t="s">
        <v>859</v>
      </c>
      <c r="BF60" s="270" t="s">
        <v>27</v>
      </c>
      <c r="BG60" s="268" t="s">
        <v>859</v>
      </c>
      <c r="BH60" s="270" t="s">
        <v>27</v>
      </c>
      <c r="BI60" s="268" t="s">
        <v>859</v>
      </c>
      <c r="BJ60" s="269" t="s">
        <v>27</v>
      </c>
      <c r="BK60" s="268" t="s">
        <v>859</v>
      </c>
      <c r="BL60" s="269" t="s">
        <v>27</v>
      </c>
      <c r="BM60" s="268" t="s">
        <v>831</v>
      </c>
      <c r="BN60" s="269" t="s">
        <v>2483</v>
      </c>
      <c r="BO60" s="268" t="s">
        <v>859</v>
      </c>
      <c r="BP60" s="269" t="s">
        <v>27</v>
      </c>
      <c r="BQ60" s="268" t="s">
        <v>838</v>
      </c>
      <c r="BR60" s="269" t="s">
        <v>2270</v>
      </c>
      <c r="BS60" s="268" t="s">
        <v>838</v>
      </c>
      <c r="BT60" s="270" t="s">
        <v>1321</v>
      </c>
      <c r="BU60" s="268" t="s">
        <v>838</v>
      </c>
      <c r="BV60" s="269" t="s">
        <v>232</v>
      </c>
      <c r="BW60" s="268" t="s">
        <v>859</v>
      </c>
      <c r="BX60" s="270" t="s">
        <v>27</v>
      </c>
      <c r="BY60" s="268" t="s">
        <v>838</v>
      </c>
      <c r="BZ60" s="269" t="s">
        <v>2703</v>
      </c>
      <c r="CA60" s="268" t="s">
        <v>838</v>
      </c>
      <c r="CB60" s="269" t="s">
        <v>2457</v>
      </c>
      <c r="CC60" s="268" t="s">
        <v>859</v>
      </c>
      <c r="CD60" s="269" t="s">
        <v>27</v>
      </c>
      <c r="CE60" s="268" t="s">
        <v>831</v>
      </c>
      <c r="CF60" s="270" t="s">
        <v>461</v>
      </c>
      <c r="CG60" s="268" t="s">
        <v>840</v>
      </c>
      <c r="CH60" s="269" t="s">
        <v>2458</v>
      </c>
      <c r="CI60" s="268" t="s">
        <v>859</v>
      </c>
      <c r="CJ60" s="269" t="s">
        <v>2890</v>
      </c>
      <c r="CK60" s="268" t="s">
        <v>831</v>
      </c>
      <c r="CL60" s="270" t="s">
        <v>2891</v>
      </c>
      <c r="CM60" s="268" t="s">
        <v>838</v>
      </c>
      <c r="CN60" s="269" t="s">
        <v>405</v>
      </c>
      <c r="CO60" s="268" t="s">
        <v>831</v>
      </c>
      <c r="CP60" s="269" t="s">
        <v>2484</v>
      </c>
      <c r="CQ60" s="268" t="s">
        <v>859</v>
      </c>
      <c r="CR60" s="269" t="s">
        <v>27</v>
      </c>
      <c r="CS60" s="346" t="s">
        <v>859</v>
      </c>
      <c r="CT60" s="348" t="s">
        <v>27</v>
      </c>
      <c r="CU60" s="346" t="s">
        <v>838</v>
      </c>
      <c r="CV60" s="348" t="s">
        <v>2459</v>
      </c>
      <c r="CW60" s="271" t="s">
        <v>2582</v>
      </c>
      <c r="CX60" s="313"/>
      <c r="CY60" s="313"/>
      <c r="CZ60" s="313"/>
      <c r="DA60" s="313"/>
      <c r="DB60" s="313"/>
      <c r="DD60" s="27"/>
      <c r="DE60" s="27"/>
    </row>
    <row r="61" spans="1:109" s="5" customFormat="1" ht="51.75" customHeight="1" thickBot="1" x14ac:dyDescent="0.3">
      <c r="A61" s="50">
        <f t="shared" si="0"/>
        <v>58</v>
      </c>
      <c r="B61" s="337"/>
      <c r="C61" s="323" t="s">
        <v>3088</v>
      </c>
      <c r="D61" s="272" t="s">
        <v>1415</v>
      </c>
      <c r="E61" s="273">
        <v>410</v>
      </c>
      <c r="F61" s="273" t="s">
        <v>1867</v>
      </c>
      <c r="G61" s="268" t="s">
        <v>859</v>
      </c>
      <c r="H61" s="269" t="s">
        <v>27</v>
      </c>
      <c r="I61" s="268" t="s">
        <v>859</v>
      </c>
      <c r="J61" s="269" t="s">
        <v>27</v>
      </c>
      <c r="K61" s="268" t="s">
        <v>859</v>
      </c>
      <c r="L61" s="269" t="s">
        <v>27</v>
      </c>
      <c r="M61" s="268" t="s">
        <v>836</v>
      </c>
      <c r="N61" s="269" t="s">
        <v>588</v>
      </c>
      <c r="O61" s="268" t="s">
        <v>836</v>
      </c>
      <c r="P61" s="269" t="s">
        <v>667</v>
      </c>
      <c r="Q61" s="268" t="s">
        <v>859</v>
      </c>
      <c r="R61" s="270" t="s">
        <v>27</v>
      </c>
      <c r="S61" s="268" t="s">
        <v>859</v>
      </c>
      <c r="T61" s="269" t="s">
        <v>27</v>
      </c>
      <c r="U61" s="268" t="s">
        <v>859</v>
      </c>
      <c r="V61" s="269" t="s">
        <v>27</v>
      </c>
      <c r="W61" s="268" t="s">
        <v>859</v>
      </c>
      <c r="X61" s="270" t="s">
        <v>27</v>
      </c>
      <c r="Y61" s="268" t="s">
        <v>836</v>
      </c>
      <c r="Z61" s="269" t="s">
        <v>2773</v>
      </c>
      <c r="AA61" s="268" t="s">
        <v>836</v>
      </c>
      <c r="AB61" s="270" t="s">
        <v>2773</v>
      </c>
      <c r="AC61" s="268" t="s">
        <v>859</v>
      </c>
      <c r="AD61" s="269" t="s">
        <v>27</v>
      </c>
      <c r="AE61" s="268" t="s">
        <v>859</v>
      </c>
      <c r="AF61" s="269" t="s">
        <v>27</v>
      </c>
      <c r="AG61" s="268" t="s">
        <v>859</v>
      </c>
      <c r="AH61" s="269" t="s">
        <v>27</v>
      </c>
      <c r="AI61" s="268" t="s">
        <v>859</v>
      </c>
      <c r="AJ61" s="269" t="s">
        <v>27</v>
      </c>
      <c r="AK61" s="268" t="s">
        <v>859</v>
      </c>
      <c r="AL61" s="269" t="s">
        <v>2772</v>
      </c>
      <c r="AM61" s="268" t="s">
        <v>859</v>
      </c>
      <c r="AN61" s="270" t="s">
        <v>2772</v>
      </c>
      <c r="AO61" s="268" t="s">
        <v>859</v>
      </c>
      <c r="AP61" s="269" t="s">
        <v>27</v>
      </c>
      <c r="AQ61" s="268" t="s">
        <v>859</v>
      </c>
      <c r="AR61" s="270" t="s">
        <v>27</v>
      </c>
      <c r="AS61" s="268" t="s">
        <v>859</v>
      </c>
      <c r="AT61" s="269" t="s">
        <v>27</v>
      </c>
      <c r="AU61" s="268" t="s">
        <v>859</v>
      </c>
      <c r="AV61" s="270" t="s">
        <v>27</v>
      </c>
      <c r="AW61" s="268" t="s">
        <v>859</v>
      </c>
      <c r="AX61" s="269" t="s">
        <v>27</v>
      </c>
      <c r="AY61" s="268" t="s">
        <v>859</v>
      </c>
      <c r="AZ61" s="270" t="s">
        <v>27</v>
      </c>
      <c r="BA61" s="268" t="s">
        <v>859</v>
      </c>
      <c r="BB61" s="269" t="s">
        <v>27</v>
      </c>
      <c r="BC61" s="268" t="s">
        <v>859</v>
      </c>
      <c r="BD61" s="269" t="s">
        <v>27</v>
      </c>
      <c r="BE61" s="268" t="s">
        <v>859</v>
      </c>
      <c r="BF61" s="270" t="s">
        <v>27</v>
      </c>
      <c r="BG61" s="268" t="s">
        <v>859</v>
      </c>
      <c r="BH61" s="270" t="s">
        <v>27</v>
      </c>
      <c r="BI61" s="268" t="s">
        <v>859</v>
      </c>
      <c r="BJ61" s="269" t="s">
        <v>27</v>
      </c>
      <c r="BK61" s="268" t="s">
        <v>859</v>
      </c>
      <c r="BL61" s="269" t="s">
        <v>27</v>
      </c>
      <c r="BM61" s="268" t="s">
        <v>836</v>
      </c>
      <c r="BN61" s="269" t="s">
        <v>1489</v>
      </c>
      <c r="BO61" s="268" t="s">
        <v>859</v>
      </c>
      <c r="BP61" s="269" t="s">
        <v>1088</v>
      </c>
      <c r="BQ61" s="268" t="s">
        <v>859</v>
      </c>
      <c r="BR61" s="269" t="s">
        <v>27</v>
      </c>
      <c r="BS61" s="268" t="s">
        <v>859</v>
      </c>
      <c r="BT61" s="270" t="s">
        <v>27</v>
      </c>
      <c r="BU61" s="268" t="s">
        <v>859</v>
      </c>
      <c r="BV61" s="269" t="s">
        <v>27</v>
      </c>
      <c r="BW61" s="268" t="s">
        <v>859</v>
      </c>
      <c r="BX61" s="270" t="s">
        <v>27</v>
      </c>
      <c r="BY61" s="268" t="s">
        <v>859</v>
      </c>
      <c r="BZ61" s="269" t="s">
        <v>27</v>
      </c>
      <c r="CA61" s="268" t="s">
        <v>859</v>
      </c>
      <c r="CB61" s="269" t="s">
        <v>27</v>
      </c>
      <c r="CC61" s="268" t="s">
        <v>859</v>
      </c>
      <c r="CD61" s="269" t="s">
        <v>27</v>
      </c>
      <c r="CE61" s="268" t="s">
        <v>859</v>
      </c>
      <c r="CF61" s="270" t="s">
        <v>27</v>
      </c>
      <c r="CG61" s="268" t="s">
        <v>859</v>
      </c>
      <c r="CH61" s="269" t="s">
        <v>27</v>
      </c>
      <c r="CI61" s="268" t="s">
        <v>838</v>
      </c>
      <c r="CJ61" s="269" t="s">
        <v>2771</v>
      </c>
      <c r="CK61" s="268" t="s">
        <v>838</v>
      </c>
      <c r="CL61" s="270" t="s">
        <v>163</v>
      </c>
      <c r="CM61" s="268" t="s">
        <v>859</v>
      </c>
      <c r="CN61" s="269" t="s">
        <v>27</v>
      </c>
      <c r="CO61" s="268" t="s">
        <v>859</v>
      </c>
      <c r="CP61" s="269" t="s">
        <v>27</v>
      </c>
      <c r="CQ61" s="268" t="s">
        <v>859</v>
      </c>
      <c r="CR61" s="269" t="s">
        <v>27</v>
      </c>
      <c r="CS61" s="346" t="s">
        <v>859</v>
      </c>
      <c r="CT61" s="348" t="s">
        <v>27</v>
      </c>
      <c r="CU61" s="346" t="s">
        <v>859</v>
      </c>
      <c r="CV61" s="348" t="s">
        <v>27</v>
      </c>
      <c r="CW61" s="271"/>
      <c r="CX61" s="313"/>
      <c r="CY61" s="313"/>
      <c r="CZ61" s="313"/>
      <c r="DA61" s="313"/>
      <c r="DB61" s="313"/>
      <c r="DD61" s="27"/>
      <c r="DE61" s="27"/>
    </row>
    <row r="62" spans="1:109" s="5" customFormat="1" ht="51.75" customHeight="1" thickBot="1" x14ac:dyDescent="0.3">
      <c r="A62" s="50">
        <f t="shared" si="0"/>
        <v>59</v>
      </c>
      <c r="B62" s="337"/>
      <c r="C62" s="323" t="s">
        <v>3089</v>
      </c>
      <c r="D62" s="272" t="s">
        <v>1627</v>
      </c>
      <c r="E62" s="273">
        <v>412</v>
      </c>
      <c r="F62" s="273" t="s">
        <v>1865</v>
      </c>
      <c r="G62" s="268" t="s">
        <v>859</v>
      </c>
      <c r="H62" s="269" t="s">
        <v>27</v>
      </c>
      <c r="I62" s="268" t="s">
        <v>859</v>
      </c>
      <c r="J62" s="269" t="s">
        <v>80</v>
      </c>
      <c r="K62" s="268" t="s">
        <v>840</v>
      </c>
      <c r="L62" s="269" t="s">
        <v>81</v>
      </c>
      <c r="M62" s="268" t="s">
        <v>837</v>
      </c>
      <c r="N62" s="269" t="s">
        <v>18</v>
      </c>
      <c r="O62" s="268" t="s">
        <v>838</v>
      </c>
      <c r="P62" s="269" t="s">
        <v>19</v>
      </c>
      <c r="Q62" s="268" t="s">
        <v>859</v>
      </c>
      <c r="R62" s="270" t="s">
        <v>27</v>
      </c>
      <c r="S62" s="268" t="s">
        <v>859</v>
      </c>
      <c r="T62" s="269" t="s">
        <v>27</v>
      </c>
      <c r="U62" s="268" t="s">
        <v>839</v>
      </c>
      <c r="V62" s="269" t="s">
        <v>1291</v>
      </c>
      <c r="W62" s="268" t="s">
        <v>831</v>
      </c>
      <c r="X62" s="270" t="s">
        <v>1292</v>
      </c>
      <c r="Y62" s="268" t="s">
        <v>836</v>
      </c>
      <c r="Z62" s="269" t="s">
        <v>2734</v>
      </c>
      <c r="AA62" s="268" t="s">
        <v>839</v>
      </c>
      <c r="AB62" s="270" t="s">
        <v>2735</v>
      </c>
      <c r="AC62" s="268" t="s">
        <v>839</v>
      </c>
      <c r="AD62" s="269" t="s">
        <v>1332</v>
      </c>
      <c r="AE62" s="268" t="s">
        <v>836</v>
      </c>
      <c r="AF62" s="269" t="s">
        <v>1333</v>
      </c>
      <c r="AG62" s="268" t="s">
        <v>859</v>
      </c>
      <c r="AH62" s="269" t="s">
        <v>1331</v>
      </c>
      <c r="AI62" s="268" t="s">
        <v>859</v>
      </c>
      <c r="AJ62" s="269" t="s">
        <v>27</v>
      </c>
      <c r="AK62" s="268" t="s">
        <v>838</v>
      </c>
      <c r="AL62" s="269" t="s">
        <v>2755</v>
      </c>
      <c r="AM62" s="268" t="s">
        <v>831</v>
      </c>
      <c r="AN62" s="270" t="s">
        <v>2753</v>
      </c>
      <c r="AO62" s="268" t="s">
        <v>859</v>
      </c>
      <c r="AP62" s="269" t="s">
        <v>27</v>
      </c>
      <c r="AQ62" s="268" t="s">
        <v>859</v>
      </c>
      <c r="AR62" s="270" t="s">
        <v>27</v>
      </c>
      <c r="AS62" s="268" t="s">
        <v>836</v>
      </c>
      <c r="AT62" s="269" t="s">
        <v>127</v>
      </c>
      <c r="AU62" s="268" t="s">
        <v>859</v>
      </c>
      <c r="AV62" s="270" t="s">
        <v>272</v>
      </c>
      <c r="AW62" s="268" t="s">
        <v>836</v>
      </c>
      <c r="AX62" s="269" t="s">
        <v>778</v>
      </c>
      <c r="AY62" s="268" t="s">
        <v>859</v>
      </c>
      <c r="AZ62" s="270" t="s">
        <v>651</v>
      </c>
      <c r="BA62" s="268" t="s">
        <v>838</v>
      </c>
      <c r="BB62" s="269" t="s">
        <v>787</v>
      </c>
      <c r="BC62" s="268" t="s">
        <v>859</v>
      </c>
      <c r="BD62" s="269" t="s">
        <v>27</v>
      </c>
      <c r="BE62" s="268" t="s">
        <v>859</v>
      </c>
      <c r="BF62" s="270" t="s">
        <v>572</v>
      </c>
      <c r="BG62" s="268" t="s">
        <v>859</v>
      </c>
      <c r="BH62" s="270" t="s">
        <v>27</v>
      </c>
      <c r="BI62" s="268" t="s">
        <v>838</v>
      </c>
      <c r="BJ62" s="269" t="s">
        <v>1638</v>
      </c>
      <c r="BK62" s="268" t="s">
        <v>859</v>
      </c>
      <c r="BL62" s="269" t="s">
        <v>27</v>
      </c>
      <c r="BM62" s="268" t="s">
        <v>840</v>
      </c>
      <c r="BN62" s="269" t="s">
        <v>1129</v>
      </c>
      <c r="BO62" s="268" t="s">
        <v>859</v>
      </c>
      <c r="BP62" s="269" t="s">
        <v>1056</v>
      </c>
      <c r="BQ62" s="268" t="s">
        <v>859</v>
      </c>
      <c r="BR62" s="269" t="s">
        <v>27</v>
      </c>
      <c r="BS62" s="268" t="s">
        <v>838</v>
      </c>
      <c r="BT62" s="270" t="s">
        <v>1441</v>
      </c>
      <c r="BU62" s="268" t="s">
        <v>859</v>
      </c>
      <c r="BV62" s="269" t="s">
        <v>27</v>
      </c>
      <c r="BW62" s="268" t="s">
        <v>859</v>
      </c>
      <c r="BX62" s="270" t="s">
        <v>27</v>
      </c>
      <c r="BY62" s="268" t="s">
        <v>859</v>
      </c>
      <c r="BZ62" s="269" t="s">
        <v>27</v>
      </c>
      <c r="CA62" s="268" t="s">
        <v>840</v>
      </c>
      <c r="CB62" s="269" t="s">
        <v>1151</v>
      </c>
      <c r="CC62" s="268" t="s">
        <v>837</v>
      </c>
      <c r="CD62" s="269" t="s">
        <v>1708</v>
      </c>
      <c r="CE62" s="268" t="s">
        <v>837</v>
      </c>
      <c r="CF62" s="270" t="s">
        <v>1497</v>
      </c>
      <c r="CG62" s="268" t="s">
        <v>859</v>
      </c>
      <c r="CH62" s="269" t="s">
        <v>27</v>
      </c>
      <c r="CI62" s="268" t="s">
        <v>838</v>
      </c>
      <c r="CJ62" s="269" t="s">
        <v>2759</v>
      </c>
      <c r="CK62" s="268" t="s">
        <v>838</v>
      </c>
      <c r="CL62" s="270" t="s">
        <v>1528</v>
      </c>
      <c r="CM62" s="268" t="s">
        <v>838</v>
      </c>
      <c r="CN62" s="269" t="s">
        <v>1153</v>
      </c>
      <c r="CO62" s="268" t="s">
        <v>859</v>
      </c>
      <c r="CP62" s="269" t="s">
        <v>27</v>
      </c>
      <c r="CQ62" s="268" t="s">
        <v>859</v>
      </c>
      <c r="CR62" s="269" t="s">
        <v>27</v>
      </c>
      <c r="CS62" s="346" t="s">
        <v>859</v>
      </c>
      <c r="CT62" s="348" t="s">
        <v>27</v>
      </c>
      <c r="CU62" s="346" t="s">
        <v>838</v>
      </c>
      <c r="CV62" s="348" t="s">
        <v>1566</v>
      </c>
      <c r="CW62" s="271"/>
      <c r="CX62" s="313"/>
      <c r="CY62" s="313"/>
      <c r="CZ62" s="313"/>
      <c r="DA62" s="313"/>
      <c r="DB62" s="313"/>
      <c r="DD62" s="27"/>
      <c r="DE62" s="27"/>
    </row>
    <row r="63" spans="1:109" s="5" customFormat="1" ht="51.75" customHeight="1" thickBot="1" x14ac:dyDescent="0.3">
      <c r="A63" s="50">
        <f t="shared" si="0"/>
        <v>60</v>
      </c>
      <c r="B63" s="337"/>
      <c r="C63" s="323" t="s">
        <v>3090</v>
      </c>
      <c r="D63" s="272" t="s">
        <v>3047</v>
      </c>
      <c r="E63" s="273">
        <v>548</v>
      </c>
      <c r="F63" s="273" t="s">
        <v>1865</v>
      </c>
      <c r="G63" s="268" t="s">
        <v>838</v>
      </c>
      <c r="H63" s="269" t="s">
        <v>1254</v>
      </c>
      <c r="I63" s="268" t="s">
        <v>838</v>
      </c>
      <c r="J63" s="269" t="s">
        <v>2215</v>
      </c>
      <c r="K63" s="268" t="s">
        <v>859</v>
      </c>
      <c r="L63" s="269" t="s">
        <v>2203</v>
      </c>
      <c r="M63" s="268" t="s">
        <v>859</v>
      </c>
      <c r="N63" s="269" t="s">
        <v>2203</v>
      </c>
      <c r="O63" s="268" t="s">
        <v>859</v>
      </c>
      <c r="P63" s="269" t="s">
        <v>2203</v>
      </c>
      <c r="Q63" s="268" t="s">
        <v>859</v>
      </c>
      <c r="R63" s="270" t="s">
        <v>27</v>
      </c>
      <c r="S63" s="268" t="s">
        <v>859</v>
      </c>
      <c r="T63" s="269" t="s">
        <v>2203</v>
      </c>
      <c r="U63" s="268" t="s">
        <v>838</v>
      </c>
      <c r="V63" s="269" t="s">
        <v>1293</v>
      </c>
      <c r="W63" s="268" t="s">
        <v>859</v>
      </c>
      <c r="X63" s="270" t="s">
        <v>2203</v>
      </c>
      <c r="Y63" s="268" t="s">
        <v>859</v>
      </c>
      <c r="Z63" s="269" t="s">
        <v>27</v>
      </c>
      <c r="AA63" s="268" t="s">
        <v>859</v>
      </c>
      <c r="AB63" s="270" t="s">
        <v>27</v>
      </c>
      <c r="AC63" s="268" t="s">
        <v>836</v>
      </c>
      <c r="AD63" s="269" t="s">
        <v>1334</v>
      </c>
      <c r="AE63" s="268" t="s">
        <v>859</v>
      </c>
      <c r="AF63" s="269" t="s">
        <v>2203</v>
      </c>
      <c r="AG63" s="268" t="s">
        <v>859</v>
      </c>
      <c r="AH63" s="269" t="s">
        <v>2203</v>
      </c>
      <c r="AI63" s="268" t="s">
        <v>859</v>
      </c>
      <c r="AJ63" s="269" t="s">
        <v>27</v>
      </c>
      <c r="AK63" s="268" t="s">
        <v>838</v>
      </c>
      <c r="AL63" s="269" t="s">
        <v>2858</v>
      </c>
      <c r="AM63" s="268" t="s">
        <v>859</v>
      </c>
      <c r="AN63" s="270" t="s">
        <v>27</v>
      </c>
      <c r="AO63" s="268" t="s">
        <v>836</v>
      </c>
      <c r="AP63" s="269" t="s">
        <v>1216</v>
      </c>
      <c r="AQ63" s="268" t="s">
        <v>859</v>
      </c>
      <c r="AR63" s="270" t="s">
        <v>2203</v>
      </c>
      <c r="AS63" s="268" t="s">
        <v>838</v>
      </c>
      <c r="AT63" s="269" t="s">
        <v>114</v>
      </c>
      <c r="AU63" s="268" t="s">
        <v>859</v>
      </c>
      <c r="AV63" s="270" t="s">
        <v>2210</v>
      </c>
      <c r="AW63" s="268" t="s">
        <v>859</v>
      </c>
      <c r="AX63" s="269" t="s">
        <v>2203</v>
      </c>
      <c r="AY63" s="268" t="s">
        <v>859</v>
      </c>
      <c r="AZ63" s="270" t="s">
        <v>2210</v>
      </c>
      <c r="BA63" s="268" t="s">
        <v>838</v>
      </c>
      <c r="BB63" s="269" t="s">
        <v>2216</v>
      </c>
      <c r="BC63" s="268" t="s">
        <v>859</v>
      </c>
      <c r="BD63" s="269" t="s">
        <v>2212</v>
      </c>
      <c r="BE63" s="268" t="s">
        <v>859</v>
      </c>
      <c r="BF63" s="270" t="s">
        <v>2210</v>
      </c>
      <c r="BG63" s="268" t="s">
        <v>859</v>
      </c>
      <c r="BH63" s="270" t="s">
        <v>2212</v>
      </c>
      <c r="BI63" s="268" t="s">
        <v>859</v>
      </c>
      <c r="BJ63" s="269" t="s">
        <v>2203</v>
      </c>
      <c r="BK63" s="268" t="s">
        <v>859</v>
      </c>
      <c r="BL63" s="269" t="s">
        <v>2203</v>
      </c>
      <c r="BM63" s="268" t="s">
        <v>840</v>
      </c>
      <c r="BN63" s="269" t="s">
        <v>2217</v>
      </c>
      <c r="BO63" s="268" t="s">
        <v>859</v>
      </c>
      <c r="BP63" s="269" t="s">
        <v>27</v>
      </c>
      <c r="BQ63" s="268" t="s">
        <v>838</v>
      </c>
      <c r="BR63" s="269" t="s">
        <v>2668</v>
      </c>
      <c r="BS63" s="268" t="s">
        <v>836</v>
      </c>
      <c r="BT63" s="270" t="s">
        <v>2669</v>
      </c>
      <c r="BU63" s="268" t="s">
        <v>859</v>
      </c>
      <c r="BV63" s="269" t="s">
        <v>27</v>
      </c>
      <c r="BW63" s="268" t="s">
        <v>859</v>
      </c>
      <c r="BX63" s="270" t="s">
        <v>27</v>
      </c>
      <c r="BY63" s="268" t="s">
        <v>859</v>
      </c>
      <c r="BZ63" s="269" t="s">
        <v>27</v>
      </c>
      <c r="CA63" s="268" t="s">
        <v>837</v>
      </c>
      <c r="CB63" s="269" t="s">
        <v>993</v>
      </c>
      <c r="CC63" s="268" t="s">
        <v>836</v>
      </c>
      <c r="CD63" s="269" t="s">
        <v>1709</v>
      </c>
      <c r="CE63" s="268" t="s">
        <v>831</v>
      </c>
      <c r="CF63" s="270" t="s">
        <v>62</v>
      </c>
      <c r="CG63" s="268" t="s">
        <v>859</v>
      </c>
      <c r="CH63" s="269" t="s">
        <v>27</v>
      </c>
      <c r="CI63" s="268" t="s">
        <v>859</v>
      </c>
      <c r="CJ63" s="269" t="s">
        <v>27</v>
      </c>
      <c r="CK63" s="268" t="s">
        <v>859</v>
      </c>
      <c r="CL63" s="270" t="s">
        <v>27</v>
      </c>
      <c r="CM63" s="268" t="s">
        <v>838</v>
      </c>
      <c r="CN63" s="269" t="s">
        <v>1198</v>
      </c>
      <c r="CO63" s="268" t="s">
        <v>859</v>
      </c>
      <c r="CP63" s="269" t="s">
        <v>27</v>
      </c>
      <c r="CQ63" s="268" t="s">
        <v>859</v>
      </c>
      <c r="CR63" s="269" t="s">
        <v>27</v>
      </c>
      <c r="CS63" s="346" t="s">
        <v>859</v>
      </c>
      <c r="CT63" s="348" t="s">
        <v>27</v>
      </c>
      <c r="CU63" s="346" t="s">
        <v>859</v>
      </c>
      <c r="CV63" s="348" t="s">
        <v>27</v>
      </c>
      <c r="CW63" s="271"/>
      <c r="CX63" s="313"/>
      <c r="CY63" s="313"/>
      <c r="CZ63" s="313"/>
      <c r="DA63" s="313"/>
      <c r="DB63" s="313"/>
      <c r="DD63" s="27"/>
      <c r="DE63" s="27"/>
    </row>
    <row r="64" spans="1:109" s="5" customFormat="1" ht="51.75" customHeight="1" thickBot="1" x14ac:dyDescent="0.3">
      <c r="A64" s="50">
        <f t="shared" si="0"/>
        <v>61</v>
      </c>
      <c r="B64" s="337"/>
      <c r="C64" s="323" t="s">
        <v>3091</v>
      </c>
      <c r="D64" s="272" t="s">
        <v>1413</v>
      </c>
      <c r="E64" s="273">
        <v>355</v>
      </c>
      <c r="F64" s="273" t="s">
        <v>1867</v>
      </c>
      <c r="G64" s="268" t="s">
        <v>859</v>
      </c>
      <c r="H64" s="269" t="s">
        <v>27</v>
      </c>
      <c r="I64" s="268" t="s">
        <v>859</v>
      </c>
      <c r="J64" s="269" t="s">
        <v>27</v>
      </c>
      <c r="K64" s="268" t="s">
        <v>859</v>
      </c>
      <c r="L64" s="269" t="s">
        <v>27</v>
      </c>
      <c r="M64" s="268" t="s">
        <v>859</v>
      </c>
      <c r="N64" s="269" t="s">
        <v>27</v>
      </c>
      <c r="O64" s="268" t="s">
        <v>859</v>
      </c>
      <c r="P64" s="269" t="s">
        <v>27</v>
      </c>
      <c r="Q64" s="268" t="s">
        <v>859</v>
      </c>
      <c r="R64" s="270" t="s">
        <v>27</v>
      </c>
      <c r="S64" s="268" t="s">
        <v>859</v>
      </c>
      <c r="T64" s="269" t="s">
        <v>27</v>
      </c>
      <c r="U64" s="268" t="s">
        <v>859</v>
      </c>
      <c r="V64" s="269" t="s">
        <v>27</v>
      </c>
      <c r="W64" s="268" t="s">
        <v>859</v>
      </c>
      <c r="X64" s="270" t="s">
        <v>27</v>
      </c>
      <c r="Y64" s="268" t="s">
        <v>859</v>
      </c>
      <c r="Z64" s="269" t="s">
        <v>27</v>
      </c>
      <c r="AA64" s="268" t="s">
        <v>859</v>
      </c>
      <c r="AB64" s="270" t="s">
        <v>27</v>
      </c>
      <c r="AC64" s="268" t="s">
        <v>859</v>
      </c>
      <c r="AD64" s="269" t="s">
        <v>27</v>
      </c>
      <c r="AE64" s="268" t="s">
        <v>859</v>
      </c>
      <c r="AF64" s="269" t="s">
        <v>27</v>
      </c>
      <c r="AG64" s="268" t="s">
        <v>859</v>
      </c>
      <c r="AH64" s="269" t="s">
        <v>27</v>
      </c>
      <c r="AI64" s="268" t="s">
        <v>859</v>
      </c>
      <c r="AJ64" s="269" t="s">
        <v>27</v>
      </c>
      <c r="AK64" s="268" t="s">
        <v>859</v>
      </c>
      <c r="AL64" s="269" t="s">
        <v>27</v>
      </c>
      <c r="AM64" s="268" t="s">
        <v>859</v>
      </c>
      <c r="AN64" s="270" t="s">
        <v>27</v>
      </c>
      <c r="AO64" s="268" t="s">
        <v>859</v>
      </c>
      <c r="AP64" s="269" t="s">
        <v>27</v>
      </c>
      <c r="AQ64" s="268" t="s">
        <v>859</v>
      </c>
      <c r="AR64" s="270" t="s">
        <v>27</v>
      </c>
      <c r="AS64" s="268" t="s">
        <v>859</v>
      </c>
      <c r="AT64" s="269" t="s">
        <v>27</v>
      </c>
      <c r="AU64" s="268" t="s">
        <v>859</v>
      </c>
      <c r="AV64" s="270" t="s">
        <v>2624</v>
      </c>
      <c r="AW64" s="268" t="s">
        <v>859</v>
      </c>
      <c r="AX64" s="269" t="s">
        <v>27</v>
      </c>
      <c r="AY64" s="268" t="s">
        <v>859</v>
      </c>
      <c r="AZ64" s="270" t="s">
        <v>2321</v>
      </c>
      <c r="BA64" s="268" t="s">
        <v>859</v>
      </c>
      <c r="BB64" s="269" t="s">
        <v>27</v>
      </c>
      <c r="BC64" s="268" t="s">
        <v>859</v>
      </c>
      <c r="BD64" s="269" t="s">
        <v>2323</v>
      </c>
      <c r="BE64" s="268" t="s">
        <v>859</v>
      </c>
      <c r="BF64" s="270" t="s">
        <v>27</v>
      </c>
      <c r="BG64" s="268" t="s">
        <v>859</v>
      </c>
      <c r="BH64" s="270" t="s">
        <v>2322</v>
      </c>
      <c r="BI64" s="268" t="s">
        <v>859</v>
      </c>
      <c r="BJ64" s="269" t="s">
        <v>27</v>
      </c>
      <c r="BK64" s="268" t="s">
        <v>859</v>
      </c>
      <c r="BL64" s="269" t="s">
        <v>27</v>
      </c>
      <c r="BM64" s="268" t="s">
        <v>859</v>
      </c>
      <c r="BN64" s="269" t="s">
        <v>27</v>
      </c>
      <c r="BO64" s="268" t="s">
        <v>859</v>
      </c>
      <c r="BP64" s="269" t="s">
        <v>27</v>
      </c>
      <c r="BQ64" s="268" t="s">
        <v>859</v>
      </c>
      <c r="BR64" s="269" t="s">
        <v>27</v>
      </c>
      <c r="BS64" s="268" t="s">
        <v>859</v>
      </c>
      <c r="BT64" s="270" t="s">
        <v>27</v>
      </c>
      <c r="BU64" s="268" t="s">
        <v>859</v>
      </c>
      <c r="BV64" s="269" t="s">
        <v>27</v>
      </c>
      <c r="BW64" s="268" t="s">
        <v>859</v>
      </c>
      <c r="BX64" s="270" t="s">
        <v>27</v>
      </c>
      <c r="BY64" s="268" t="s">
        <v>859</v>
      </c>
      <c r="BZ64" s="269" t="s">
        <v>27</v>
      </c>
      <c r="CA64" s="268" t="s">
        <v>859</v>
      </c>
      <c r="CB64" s="269" t="s">
        <v>27</v>
      </c>
      <c r="CC64" s="268" t="s">
        <v>859</v>
      </c>
      <c r="CD64" s="269" t="s">
        <v>27</v>
      </c>
      <c r="CE64" s="268" t="s">
        <v>859</v>
      </c>
      <c r="CF64" s="270" t="s">
        <v>27</v>
      </c>
      <c r="CG64" s="268" t="s">
        <v>859</v>
      </c>
      <c r="CH64" s="269" t="s">
        <v>27</v>
      </c>
      <c r="CI64" s="268" t="s">
        <v>859</v>
      </c>
      <c r="CJ64" s="269" t="s">
        <v>27</v>
      </c>
      <c r="CK64" s="268" t="s">
        <v>859</v>
      </c>
      <c r="CL64" s="270" t="s">
        <v>27</v>
      </c>
      <c r="CM64" s="268" t="s">
        <v>859</v>
      </c>
      <c r="CN64" s="269" t="s">
        <v>27</v>
      </c>
      <c r="CO64" s="268" t="s">
        <v>859</v>
      </c>
      <c r="CP64" s="269" t="s">
        <v>27</v>
      </c>
      <c r="CQ64" s="268" t="s">
        <v>859</v>
      </c>
      <c r="CR64" s="269" t="s">
        <v>27</v>
      </c>
      <c r="CS64" s="346" t="s">
        <v>859</v>
      </c>
      <c r="CT64" s="348" t="s">
        <v>27</v>
      </c>
      <c r="CU64" s="346" t="s">
        <v>859</v>
      </c>
      <c r="CV64" s="348" t="s">
        <v>27</v>
      </c>
      <c r="CW64" s="271"/>
      <c r="CX64" s="313"/>
      <c r="CY64" s="313"/>
      <c r="CZ64" s="313"/>
      <c r="DA64" s="313"/>
      <c r="DB64" s="313"/>
      <c r="DD64" s="27"/>
      <c r="DE64" s="27"/>
    </row>
    <row r="65" spans="1:109" s="16" customFormat="1" ht="51.75" customHeight="1" thickBot="1" x14ac:dyDescent="0.3">
      <c r="A65" s="50">
        <f t="shared" si="0"/>
        <v>62</v>
      </c>
      <c r="B65" s="337"/>
      <c r="C65" s="323" t="s">
        <v>3092</v>
      </c>
      <c r="D65" s="272" t="s">
        <v>1408</v>
      </c>
      <c r="E65" s="273">
        <v>561</v>
      </c>
      <c r="F65" s="273" t="s">
        <v>3201</v>
      </c>
      <c r="G65" s="268" t="s">
        <v>836</v>
      </c>
      <c r="H65" s="269" t="s">
        <v>1446</v>
      </c>
      <c r="I65" s="268" t="s">
        <v>836</v>
      </c>
      <c r="J65" s="269" t="s">
        <v>930</v>
      </c>
      <c r="K65" s="268" t="s">
        <v>836</v>
      </c>
      <c r="L65" s="269" t="s">
        <v>930</v>
      </c>
      <c r="M65" s="268" t="s">
        <v>836</v>
      </c>
      <c r="N65" s="269" t="s">
        <v>930</v>
      </c>
      <c r="O65" s="268" t="s">
        <v>859</v>
      </c>
      <c r="P65" s="269" t="s">
        <v>65</v>
      </c>
      <c r="Q65" s="268" t="s">
        <v>859</v>
      </c>
      <c r="R65" s="270" t="s">
        <v>27</v>
      </c>
      <c r="S65" s="268" t="s">
        <v>838</v>
      </c>
      <c r="T65" s="269" t="s">
        <v>2395</v>
      </c>
      <c r="U65" s="268" t="s">
        <v>859</v>
      </c>
      <c r="V65" s="269" t="s">
        <v>34</v>
      </c>
      <c r="W65" s="268" t="s">
        <v>859</v>
      </c>
      <c r="X65" s="270" t="s">
        <v>27</v>
      </c>
      <c r="Y65" s="268" t="s">
        <v>834</v>
      </c>
      <c r="Z65" s="269" t="s">
        <v>2738</v>
      </c>
      <c r="AA65" s="268" t="s">
        <v>838</v>
      </c>
      <c r="AB65" s="270" t="s">
        <v>2739</v>
      </c>
      <c r="AC65" s="268" t="s">
        <v>831</v>
      </c>
      <c r="AD65" s="269" t="s">
        <v>1335</v>
      </c>
      <c r="AE65" s="268" t="s">
        <v>859</v>
      </c>
      <c r="AF65" s="269" t="s">
        <v>27</v>
      </c>
      <c r="AG65" s="268" t="s">
        <v>859</v>
      </c>
      <c r="AH65" s="269" t="s">
        <v>27</v>
      </c>
      <c r="AI65" s="268" t="s">
        <v>859</v>
      </c>
      <c r="AJ65" s="269" t="s">
        <v>27</v>
      </c>
      <c r="AK65" s="268" t="s">
        <v>838</v>
      </c>
      <c r="AL65" s="269" t="s">
        <v>2755</v>
      </c>
      <c r="AM65" s="268" t="s">
        <v>831</v>
      </c>
      <c r="AN65" s="270" t="s">
        <v>2753</v>
      </c>
      <c r="AO65" s="268" t="s">
        <v>859</v>
      </c>
      <c r="AP65" s="269" t="s">
        <v>27</v>
      </c>
      <c r="AQ65" s="268" t="s">
        <v>859</v>
      </c>
      <c r="AR65" s="270" t="s">
        <v>27</v>
      </c>
      <c r="AS65" s="268" t="s">
        <v>838</v>
      </c>
      <c r="AT65" s="269" t="s">
        <v>2396</v>
      </c>
      <c r="AU65" s="268" t="s">
        <v>859</v>
      </c>
      <c r="AV65" s="270" t="s">
        <v>27</v>
      </c>
      <c r="AW65" s="268" t="s">
        <v>859</v>
      </c>
      <c r="AX65" s="269" t="s">
        <v>27</v>
      </c>
      <c r="AY65" s="268" t="s">
        <v>859</v>
      </c>
      <c r="AZ65" s="270" t="s">
        <v>27</v>
      </c>
      <c r="BA65" s="268" t="s">
        <v>836</v>
      </c>
      <c r="BB65" s="269" t="s">
        <v>1518</v>
      </c>
      <c r="BC65" s="268" t="s">
        <v>859</v>
      </c>
      <c r="BD65" s="269" t="s">
        <v>27</v>
      </c>
      <c r="BE65" s="268" t="s">
        <v>859</v>
      </c>
      <c r="BF65" s="270" t="s">
        <v>27</v>
      </c>
      <c r="BG65" s="268" t="s">
        <v>859</v>
      </c>
      <c r="BH65" s="270" t="s">
        <v>27</v>
      </c>
      <c r="BI65" s="268" t="s">
        <v>859</v>
      </c>
      <c r="BJ65" s="269" t="s">
        <v>27</v>
      </c>
      <c r="BK65" s="268" t="s">
        <v>859</v>
      </c>
      <c r="BL65" s="269" t="s">
        <v>27</v>
      </c>
      <c r="BM65" s="268" t="s">
        <v>836</v>
      </c>
      <c r="BN65" s="269" t="s">
        <v>1130</v>
      </c>
      <c r="BO65" s="268" t="s">
        <v>859</v>
      </c>
      <c r="BP65" s="269" t="s">
        <v>27</v>
      </c>
      <c r="BQ65" s="268" t="s">
        <v>836</v>
      </c>
      <c r="BR65" s="269" t="s">
        <v>1214</v>
      </c>
      <c r="BS65" s="268" t="s">
        <v>859</v>
      </c>
      <c r="BT65" s="270" t="s">
        <v>737</v>
      </c>
      <c r="BU65" s="268" t="s">
        <v>859</v>
      </c>
      <c r="BV65" s="269" t="s">
        <v>27</v>
      </c>
      <c r="BW65" s="268" t="s">
        <v>859</v>
      </c>
      <c r="BX65" s="270" t="s">
        <v>27</v>
      </c>
      <c r="BY65" s="268" t="s">
        <v>859</v>
      </c>
      <c r="BZ65" s="269" t="s">
        <v>27</v>
      </c>
      <c r="CA65" s="268" t="s">
        <v>859</v>
      </c>
      <c r="CB65" s="269" t="s">
        <v>2397</v>
      </c>
      <c r="CC65" s="268" t="s">
        <v>859</v>
      </c>
      <c r="CD65" s="269" t="s">
        <v>27</v>
      </c>
      <c r="CE65" s="268" t="s">
        <v>859</v>
      </c>
      <c r="CF65" s="270" t="s">
        <v>2212</v>
      </c>
      <c r="CG65" s="268" t="s">
        <v>859</v>
      </c>
      <c r="CH65" s="269" t="s">
        <v>27</v>
      </c>
      <c r="CI65" s="268" t="s">
        <v>859</v>
      </c>
      <c r="CJ65" s="269" t="s">
        <v>27</v>
      </c>
      <c r="CK65" s="268" t="s">
        <v>859</v>
      </c>
      <c r="CL65" s="270" t="s">
        <v>27</v>
      </c>
      <c r="CM65" s="268" t="s">
        <v>859</v>
      </c>
      <c r="CN65" s="269" t="s">
        <v>27</v>
      </c>
      <c r="CO65" s="268" t="s">
        <v>859</v>
      </c>
      <c r="CP65" s="269" t="s">
        <v>27</v>
      </c>
      <c r="CQ65" s="268" t="s">
        <v>859</v>
      </c>
      <c r="CR65" s="269" t="s">
        <v>27</v>
      </c>
      <c r="CS65" s="346" t="s">
        <v>859</v>
      </c>
      <c r="CT65" s="348" t="s">
        <v>27</v>
      </c>
      <c r="CU65" s="346" t="s">
        <v>838</v>
      </c>
      <c r="CV65" s="348" t="s">
        <v>2686</v>
      </c>
      <c r="CW65" s="271"/>
      <c r="CX65" s="313"/>
      <c r="CY65" s="313"/>
      <c r="CZ65" s="313"/>
      <c r="DA65" s="313"/>
      <c r="DB65" s="313"/>
      <c r="DD65" s="17"/>
      <c r="DE65" s="17"/>
    </row>
    <row r="66" spans="1:109" s="16" customFormat="1" ht="51.75" customHeight="1" thickBot="1" x14ac:dyDescent="0.3">
      <c r="A66" s="50">
        <f t="shared" si="0"/>
        <v>63</v>
      </c>
      <c r="B66" s="337"/>
      <c r="C66" s="323" t="s">
        <v>3093</v>
      </c>
      <c r="D66" s="272" t="s">
        <v>1304</v>
      </c>
      <c r="E66" s="273">
        <v>422</v>
      </c>
      <c r="F66" s="273" t="s">
        <v>1862</v>
      </c>
      <c r="G66" s="268" t="s">
        <v>859</v>
      </c>
      <c r="H66" s="269" t="s">
        <v>27</v>
      </c>
      <c r="I66" s="268" t="s">
        <v>838</v>
      </c>
      <c r="J66" s="269" t="s">
        <v>82</v>
      </c>
      <c r="K66" s="268" t="s">
        <v>859</v>
      </c>
      <c r="L66" s="269" t="s">
        <v>27</v>
      </c>
      <c r="M66" s="268" t="s">
        <v>859</v>
      </c>
      <c r="N66" s="269" t="s">
        <v>27</v>
      </c>
      <c r="O66" s="268" t="s">
        <v>859</v>
      </c>
      <c r="P66" s="269" t="s">
        <v>27</v>
      </c>
      <c r="Q66" s="268" t="s">
        <v>859</v>
      </c>
      <c r="R66" s="270" t="s">
        <v>27</v>
      </c>
      <c r="S66" s="268" t="s">
        <v>838</v>
      </c>
      <c r="T66" s="269" t="s">
        <v>36</v>
      </c>
      <c r="U66" s="268" t="s">
        <v>836</v>
      </c>
      <c r="V66" s="269" t="s">
        <v>35</v>
      </c>
      <c r="W66" s="268" t="s">
        <v>859</v>
      </c>
      <c r="X66" s="270" t="s">
        <v>27</v>
      </c>
      <c r="Y66" s="268" t="s">
        <v>859</v>
      </c>
      <c r="Z66" s="269" t="s">
        <v>27</v>
      </c>
      <c r="AA66" s="268" t="s">
        <v>859</v>
      </c>
      <c r="AB66" s="270" t="s">
        <v>27</v>
      </c>
      <c r="AC66" s="268" t="s">
        <v>859</v>
      </c>
      <c r="AD66" s="269" t="s">
        <v>27</v>
      </c>
      <c r="AE66" s="268" t="s">
        <v>859</v>
      </c>
      <c r="AF66" s="269" t="s">
        <v>27</v>
      </c>
      <c r="AG66" s="268" t="s">
        <v>859</v>
      </c>
      <c r="AH66" s="269" t="s">
        <v>27</v>
      </c>
      <c r="AI66" s="268" t="s">
        <v>836</v>
      </c>
      <c r="AJ66" s="269" t="s">
        <v>211</v>
      </c>
      <c r="AK66" s="268" t="s">
        <v>859</v>
      </c>
      <c r="AL66" s="269" t="s">
        <v>27</v>
      </c>
      <c r="AM66" s="268" t="s">
        <v>859</v>
      </c>
      <c r="AN66" s="270" t="s">
        <v>27</v>
      </c>
      <c r="AO66" s="268" t="s">
        <v>859</v>
      </c>
      <c r="AP66" s="269" t="s">
        <v>27</v>
      </c>
      <c r="AQ66" s="268" t="s">
        <v>859</v>
      </c>
      <c r="AR66" s="270" t="s">
        <v>27</v>
      </c>
      <c r="AS66" s="268" t="s">
        <v>836</v>
      </c>
      <c r="AT66" s="269" t="s">
        <v>1207</v>
      </c>
      <c r="AU66" s="268" t="s">
        <v>859</v>
      </c>
      <c r="AV66" s="270" t="s">
        <v>27</v>
      </c>
      <c r="AW66" s="268" t="s">
        <v>838</v>
      </c>
      <c r="AX66" s="269" t="s">
        <v>779</v>
      </c>
      <c r="AY66" s="268" t="s">
        <v>859</v>
      </c>
      <c r="AZ66" s="270" t="s">
        <v>27</v>
      </c>
      <c r="BA66" s="268" t="s">
        <v>859</v>
      </c>
      <c r="BB66" s="269" t="s">
        <v>27</v>
      </c>
      <c r="BC66" s="268" t="s">
        <v>859</v>
      </c>
      <c r="BD66" s="269" t="s">
        <v>27</v>
      </c>
      <c r="BE66" s="268" t="s">
        <v>859</v>
      </c>
      <c r="BF66" s="270" t="s">
        <v>27</v>
      </c>
      <c r="BG66" s="268" t="s">
        <v>859</v>
      </c>
      <c r="BH66" s="270" t="s">
        <v>27</v>
      </c>
      <c r="BI66" s="268" t="s">
        <v>859</v>
      </c>
      <c r="BJ66" s="269" t="s">
        <v>27</v>
      </c>
      <c r="BK66" s="268" t="s">
        <v>859</v>
      </c>
      <c r="BL66" s="269" t="s">
        <v>27</v>
      </c>
      <c r="BM66" s="268" t="s">
        <v>859</v>
      </c>
      <c r="BN66" s="269" t="s">
        <v>27</v>
      </c>
      <c r="BO66" s="268" t="s">
        <v>838</v>
      </c>
      <c r="BP66" s="269" t="s">
        <v>1089</v>
      </c>
      <c r="BQ66" s="268" t="s">
        <v>836</v>
      </c>
      <c r="BR66" s="269" t="s">
        <v>2704</v>
      </c>
      <c r="BS66" s="268" t="s">
        <v>838</v>
      </c>
      <c r="BT66" s="270" t="s">
        <v>1441</v>
      </c>
      <c r="BU66" s="268" t="s">
        <v>859</v>
      </c>
      <c r="BV66" s="269" t="s">
        <v>27</v>
      </c>
      <c r="BW66" s="268" t="s">
        <v>836</v>
      </c>
      <c r="BX66" s="270" t="s">
        <v>2272</v>
      </c>
      <c r="BY66" s="268" t="s">
        <v>836</v>
      </c>
      <c r="BZ66" s="269" t="s">
        <v>2705</v>
      </c>
      <c r="CA66" s="268" t="s">
        <v>836</v>
      </c>
      <c r="CB66" s="269" t="s">
        <v>994</v>
      </c>
      <c r="CC66" s="268" t="s">
        <v>840</v>
      </c>
      <c r="CD66" s="269" t="s">
        <v>1702</v>
      </c>
      <c r="CE66" s="268" t="s">
        <v>837</v>
      </c>
      <c r="CF66" s="270" t="s">
        <v>1497</v>
      </c>
      <c r="CG66" s="268" t="s">
        <v>859</v>
      </c>
      <c r="CH66" s="269" t="s">
        <v>27</v>
      </c>
      <c r="CI66" s="268" t="s">
        <v>836</v>
      </c>
      <c r="CJ66" s="269" t="s">
        <v>2839</v>
      </c>
      <c r="CK66" s="268" t="s">
        <v>859</v>
      </c>
      <c r="CL66" s="270" t="s">
        <v>27</v>
      </c>
      <c r="CM66" s="268" t="s">
        <v>859</v>
      </c>
      <c r="CN66" s="269" t="s">
        <v>27</v>
      </c>
      <c r="CO66" s="268" t="s">
        <v>838</v>
      </c>
      <c r="CP66" s="269" t="s">
        <v>197</v>
      </c>
      <c r="CQ66" s="268" t="s">
        <v>859</v>
      </c>
      <c r="CR66" s="269" t="s">
        <v>27</v>
      </c>
      <c r="CS66" s="346" t="s">
        <v>859</v>
      </c>
      <c r="CT66" s="348" t="s">
        <v>27</v>
      </c>
      <c r="CU66" s="346" t="s">
        <v>859</v>
      </c>
      <c r="CV66" s="348" t="s">
        <v>27</v>
      </c>
      <c r="CW66" s="271"/>
      <c r="CX66" s="313"/>
      <c r="CY66" s="313"/>
      <c r="CZ66" s="313"/>
      <c r="DA66" s="313"/>
      <c r="DB66" s="313"/>
      <c r="DD66" s="17"/>
      <c r="DE66" s="17"/>
    </row>
    <row r="67" spans="1:109" s="16" customFormat="1" ht="51.75" customHeight="1" thickBot="1" x14ac:dyDescent="0.3">
      <c r="A67" s="50">
        <f t="shared" si="0"/>
        <v>64</v>
      </c>
      <c r="B67" s="337"/>
      <c r="C67" s="323" t="s">
        <v>3094</v>
      </c>
      <c r="D67" s="272" t="s">
        <v>3047</v>
      </c>
      <c r="E67" s="273">
        <v>315</v>
      </c>
      <c r="F67" s="273" t="s">
        <v>1861</v>
      </c>
      <c r="G67" s="268" t="s">
        <v>837</v>
      </c>
      <c r="H67" s="269" t="s">
        <v>1569</v>
      </c>
      <c r="I67" s="268" t="s">
        <v>837</v>
      </c>
      <c r="J67" s="269" t="s">
        <v>1570</v>
      </c>
      <c r="K67" s="268" t="s">
        <v>836</v>
      </c>
      <c r="L67" s="269" t="s">
        <v>1571</v>
      </c>
      <c r="M67" s="268" t="s">
        <v>836</v>
      </c>
      <c r="N67" s="269" t="s">
        <v>1571</v>
      </c>
      <c r="O67" s="268" t="s">
        <v>837</v>
      </c>
      <c r="P67" s="269" t="s">
        <v>1571</v>
      </c>
      <c r="Q67" s="268" t="s">
        <v>859</v>
      </c>
      <c r="R67" s="270" t="s">
        <v>27</v>
      </c>
      <c r="S67" s="268" t="s">
        <v>859</v>
      </c>
      <c r="T67" s="269" t="s">
        <v>2203</v>
      </c>
      <c r="U67" s="268" t="s">
        <v>859</v>
      </c>
      <c r="V67" s="269" t="s">
        <v>2203</v>
      </c>
      <c r="W67" s="268" t="s">
        <v>859</v>
      </c>
      <c r="X67" s="270" t="s">
        <v>2210</v>
      </c>
      <c r="Y67" s="268" t="s">
        <v>838</v>
      </c>
      <c r="Z67" s="269" t="s">
        <v>2854</v>
      </c>
      <c r="AA67" s="268" t="s">
        <v>838</v>
      </c>
      <c r="AB67" s="270" t="s">
        <v>2855</v>
      </c>
      <c r="AC67" s="268" t="s">
        <v>859</v>
      </c>
      <c r="AD67" s="269" t="s">
        <v>2210</v>
      </c>
      <c r="AE67" s="268" t="s">
        <v>859</v>
      </c>
      <c r="AF67" s="269" t="s">
        <v>2210</v>
      </c>
      <c r="AG67" s="268" t="s">
        <v>859</v>
      </c>
      <c r="AH67" s="269" t="s">
        <v>2210</v>
      </c>
      <c r="AI67" s="268" t="s">
        <v>859</v>
      </c>
      <c r="AJ67" s="269" t="s">
        <v>27</v>
      </c>
      <c r="AK67" s="268" t="s">
        <v>836</v>
      </c>
      <c r="AL67" s="269" t="s">
        <v>2856</v>
      </c>
      <c r="AM67" s="268" t="s">
        <v>838</v>
      </c>
      <c r="AN67" s="270" t="s">
        <v>2857</v>
      </c>
      <c r="AO67" s="268" t="s">
        <v>859</v>
      </c>
      <c r="AP67" s="269" t="s">
        <v>2203</v>
      </c>
      <c r="AQ67" s="268" t="s">
        <v>836</v>
      </c>
      <c r="AR67" s="270" t="s">
        <v>2218</v>
      </c>
      <c r="AS67" s="268" t="s">
        <v>859</v>
      </c>
      <c r="AT67" s="269" t="s">
        <v>2219</v>
      </c>
      <c r="AU67" s="268" t="s">
        <v>859</v>
      </c>
      <c r="AV67" s="270" t="s">
        <v>27</v>
      </c>
      <c r="AW67" s="268" t="s">
        <v>831</v>
      </c>
      <c r="AX67" s="269" t="s">
        <v>1572</v>
      </c>
      <c r="AY67" s="268" t="s">
        <v>859</v>
      </c>
      <c r="AZ67" s="270" t="s">
        <v>2203</v>
      </c>
      <c r="BA67" s="268" t="s">
        <v>859</v>
      </c>
      <c r="BB67" s="269" t="s">
        <v>27</v>
      </c>
      <c r="BC67" s="268" t="s">
        <v>859</v>
      </c>
      <c r="BD67" s="269" t="s">
        <v>2203</v>
      </c>
      <c r="BE67" s="268" t="s">
        <v>859</v>
      </c>
      <c r="BF67" s="270" t="s">
        <v>2203</v>
      </c>
      <c r="BG67" s="268" t="s">
        <v>859</v>
      </c>
      <c r="BH67" s="270" t="s">
        <v>2203</v>
      </c>
      <c r="BI67" s="268" t="s">
        <v>859</v>
      </c>
      <c r="BJ67" s="269" t="s">
        <v>2203</v>
      </c>
      <c r="BK67" s="268" t="s">
        <v>859</v>
      </c>
      <c r="BL67" s="269" t="s">
        <v>2203</v>
      </c>
      <c r="BM67" s="268" t="s">
        <v>859</v>
      </c>
      <c r="BN67" s="269" t="s">
        <v>2219</v>
      </c>
      <c r="BO67" s="268" t="s">
        <v>859</v>
      </c>
      <c r="BP67" s="269" t="s">
        <v>2220</v>
      </c>
      <c r="BQ67" s="268" t="s">
        <v>859</v>
      </c>
      <c r="BR67" s="269" t="s">
        <v>2273</v>
      </c>
      <c r="BS67" s="268" t="s">
        <v>838</v>
      </c>
      <c r="BT67" s="270" t="s">
        <v>2275</v>
      </c>
      <c r="BU67" s="268" t="s">
        <v>859</v>
      </c>
      <c r="BV67" s="269" t="s">
        <v>2274</v>
      </c>
      <c r="BW67" s="268" t="s">
        <v>859</v>
      </c>
      <c r="BX67" s="270" t="s">
        <v>27</v>
      </c>
      <c r="BY67" s="268" t="s">
        <v>859</v>
      </c>
      <c r="BZ67" s="269" t="s">
        <v>3026</v>
      </c>
      <c r="CA67" s="268" t="s">
        <v>836</v>
      </c>
      <c r="CB67" s="269" t="s">
        <v>480</v>
      </c>
      <c r="CC67" s="268" t="s">
        <v>837</v>
      </c>
      <c r="CD67" s="269" t="s">
        <v>1710</v>
      </c>
      <c r="CE67" s="268" t="s">
        <v>837</v>
      </c>
      <c r="CF67" s="270" t="s">
        <v>1507</v>
      </c>
      <c r="CG67" s="268" t="s">
        <v>838</v>
      </c>
      <c r="CH67" s="269" t="s">
        <v>1573</v>
      </c>
      <c r="CI67" s="268" t="s">
        <v>838</v>
      </c>
      <c r="CJ67" s="269" t="s">
        <v>2863</v>
      </c>
      <c r="CK67" s="268" t="s">
        <v>859</v>
      </c>
      <c r="CL67" s="270" t="s">
        <v>27</v>
      </c>
      <c r="CM67" s="268" t="s">
        <v>837</v>
      </c>
      <c r="CN67" s="269" t="s">
        <v>1574</v>
      </c>
      <c r="CO67" s="268" t="s">
        <v>859</v>
      </c>
      <c r="CP67" s="269" t="s">
        <v>27</v>
      </c>
      <c r="CQ67" s="268" t="s">
        <v>859</v>
      </c>
      <c r="CR67" s="269" t="s">
        <v>27</v>
      </c>
      <c r="CS67" s="346" t="s">
        <v>859</v>
      </c>
      <c r="CT67" s="348" t="s">
        <v>27</v>
      </c>
      <c r="CU67" s="346" t="s">
        <v>859</v>
      </c>
      <c r="CV67" s="348" t="s">
        <v>27</v>
      </c>
      <c r="CW67" s="271" t="s">
        <v>1480</v>
      </c>
      <c r="CX67" s="313"/>
      <c r="CY67" s="313"/>
      <c r="CZ67" s="313"/>
      <c r="DA67" s="313"/>
      <c r="DB67" s="313"/>
      <c r="DD67" s="17"/>
      <c r="DE67" s="17"/>
    </row>
    <row r="68" spans="1:109" s="16" customFormat="1" ht="51.75" customHeight="1" thickBot="1" x14ac:dyDescent="0.3">
      <c r="A68" s="50">
        <f t="shared" si="0"/>
        <v>65</v>
      </c>
      <c r="B68" s="337"/>
      <c r="C68" s="323" t="s">
        <v>3095</v>
      </c>
      <c r="D68" s="272" t="s">
        <v>1414</v>
      </c>
      <c r="E68" s="273">
        <v>603</v>
      </c>
      <c r="F68" s="273" t="s">
        <v>1869</v>
      </c>
      <c r="G68" s="268" t="s">
        <v>859</v>
      </c>
      <c r="H68" s="269" t="s">
        <v>27</v>
      </c>
      <c r="I68" s="268" t="s">
        <v>837</v>
      </c>
      <c r="J68" s="269" t="s">
        <v>815</v>
      </c>
      <c r="K68" s="268" t="s">
        <v>859</v>
      </c>
      <c r="L68" s="269" t="s">
        <v>27</v>
      </c>
      <c r="M68" s="268" t="s">
        <v>859</v>
      </c>
      <c r="N68" s="269" t="s">
        <v>27</v>
      </c>
      <c r="O68" s="268" t="s">
        <v>859</v>
      </c>
      <c r="P68" s="269" t="s">
        <v>27</v>
      </c>
      <c r="Q68" s="268" t="s">
        <v>859</v>
      </c>
      <c r="R68" s="270" t="s">
        <v>27</v>
      </c>
      <c r="S68" s="268" t="s">
        <v>859</v>
      </c>
      <c r="T68" s="269" t="s">
        <v>27</v>
      </c>
      <c r="U68" s="268" t="s">
        <v>836</v>
      </c>
      <c r="V68" s="269" t="s">
        <v>50</v>
      </c>
      <c r="W68" s="268" t="s">
        <v>859</v>
      </c>
      <c r="X68" s="270" t="s">
        <v>27</v>
      </c>
      <c r="Y68" s="268" t="s">
        <v>859</v>
      </c>
      <c r="Z68" s="269" t="s">
        <v>27</v>
      </c>
      <c r="AA68" s="268" t="s">
        <v>859</v>
      </c>
      <c r="AB68" s="270" t="s">
        <v>27</v>
      </c>
      <c r="AC68" s="268" t="s">
        <v>859</v>
      </c>
      <c r="AD68" s="269" t="s">
        <v>27</v>
      </c>
      <c r="AE68" s="268" t="s">
        <v>859</v>
      </c>
      <c r="AF68" s="269" t="s">
        <v>27</v>
      </c>
      <c r="AG68" s="268" t="s">
        <v>859</v>
      </c>
      <c r="AH68" s="269" t="s">
        <v>27</v>
      </c>
      <c r="AI68" s="268" t="s">
        <v>836</v>
      </c>
      <c r="AJ68" s="269" t="s">
        <v>1217</v>
      </c>
      <c r="AK68" s="268" t="s">
        <v>859</v>
      </c>
      <c r="AL68" s="269" t="s">
        <v>27</v>
      </c>
      <c r="AM68" s="268" t="s">
        <v>859</v>
      </c>
      <c r="AN68" s="270" t="s">
        <v>27</v>
      </c>
      <c r="AO68" s="268" t="s">
        <v>859</v>
      </c>
      <c r="AP68" s="269" t="s">
        <v>27</v>
      </c>
      <c r="AQ68" s="268" t="s">
        <v>859</v>
      </c>
      <c r="AR68" s="270" t="s">
        <v>27</v>
      </c>
      <c r="AS68" s="268" t="s">
        <v>838</v>
      </c>
      <c r="AT68" s="269" t="s">
        <v>347</v>
      </c>
      <c r="AU68" s="268" t="s">
        <v>859</v>
      </c>
      <c r="AV68" s="270" t="s">
        <v>27</v>
      </c>
      <c r="AW68" s="268" t="s">
        <v>838</v>
      </c>
      <c r="AX68" s="269" t="s">
        <v>267</v>
      </c>
      <c r="AY68" s="268" t="s">
        <v>859</v>
      </c>
      <c r="AZ68" s="270" t="s">
        <v>27</v>
      </c>
      <c r="BA68" s="268" t="s">
        <v>859</v>
      </c>
      <c r="BB68" s="269" t="s">
        <v>27</v>
      </c>
      <c r="BC68" s="268" t="s">
        <v>859</v>
      </c>
      <c r="BD68" s="269" t="s">
        <v>27</v>
      </c>
      <c r="BE68" s="268" t="s">
        <v>859</v>
      </c>
      <c r="BF68" s="270" t="s">
        <v>27</v>
      </c>
      <c r="BG68" s="268" t="s">
        <v>859</v>
      </c>
      <c r="BH68" s="270" t="s">
        <v>27</v>
      </c>
      <c r="BI68" s="268" t="s">
        <v>859</v>
      </c>
      <c r="BJ68" s="269" t="s">
        <v>27</v>
      </c>
      <c r="BK68" s="268" t="s">
        <v>859</v>
      </c>
      <c r="BL68" s="269" t="s">
        <v>27</v>
      </c>
      <c r="BM68" s="268" t="s">
        <v>838</v>
      </c>
      <c r="BN68" s="269" t="s">
        <v>386</v>
      </c>
      <c r="BO68" s="268" t="s">
        <v>859</v>
      </c>
      <c r="BP68" s="269" t="s">
        <v>27</v>
      </c>
      <c r="BQ68" s="268" t="s">
        <v>836</v>
      </c>
      <c r="BR68" s="269" t="s">
        <v>333</v>
      </c>
      <c r="BS68" s="268" t="s">
        <v>836</v>
      </c>
      <c r="BT68" s="270" t="s">
        <v>2667</v>
      </c>
      <c r="BU68" s="268" t="s">
        <v>859</v>
      </c>
      <c r="BV68" s="269" t="s">
        <v>27</v>
      </c>
      <c r="BW68" s="268" t="s">
        <v>859</v>
      </c>
      <c r="BX68" s="270" t="s">
        <v>27</v>
      </c>
      <c r="BY68" s="268" t="s">
        <v>859</v>
      </c>
      <c r="BZ68" s="269" t="s">
        <v>27</v>
      </c>
      <c r="CA68" s="268" t="s">
        <v>836</v>
      </c>
      <c r="CB68" s="269" t="s">
        <v>994</v>
      </c>
      <c r="CC68" s="268" t="s">
        <v>840</v>
      </c>
      <c r="CD68" s="269" t="s">
        <v>1702</v>
      </c>
      <c r="CE68" s="268" t="s">
        <v>839</v>
      </c>
      <c r="CF68" s="270" t="s">
        <v>1497</v>
      </c>
      <c r="CG68" s="268" t="s">
        <v>859</v>
      </c>
      <c r="CH68" s="269" t="s">
        <v>27</v>
      </c>
      <c r="CI68" s="268" t="s">
        <v>838</v>
      </c>
      <c r="CJ68" s="269" t="s">
        <v>2811</v>
      </c>
      <c r="CK68" s="268" t="s">
        <v>836</v>
      </c>
      <c r="CL68" s="270" t="s">
        <v>2812</v>
      </c>
      <c r="CM68" s="268" t="s">
        <v>859</v>
      </c>
      <c r="CN68" s="269" t="s">
        <v>27</v>
      </c>
      <c r="CO68" s="268" t="s">
        <v>859</v>
      </c>
      <c r="CP68" s="269" t="s">
        <v>27</v>
      </c>
      <c r="CQ68" s="268" t="s">
        <v>859</v>
      </c>
      <c r="CR68" s="269" t="s">
        <v>27</v>
      </c>
      <c r="CS68" s="346" t="s">
        <v>859</v>
      </c>
      <c r="CT68" s="348" t="s">
        <v>27</v>
      </c>
      <c r="CU68" s="346" t="s">
        <v>859</v>
      </c>
      <c r="CV68" s="348" t="s">
        <v>27</v>
      </c>
      <c r="CW68" s="271"/>
      <c r="CX68" s="313"/>
      <c r="CY68" s="313"/>
      <c r="CZ68" s="313"/>
      <c r="DA68" s="313"/>
      <c r="DB68" s="313"/>
      <c r="DD68" s="17"/>
      <c r="DE68" s="17"/>
    </row>
    <row r="69" spans="1:109" s="5" customFormat="1" ht="51.75" customHeight="1" thickBot="1" x14ac:dyDescent="0.3">
      <c r="A69" s="50">
        <f t="shared" si="0"/>
        <v>66</v>
      </c>
      <c r="B69" s="337"/>
      <c r="C69" s="323" t="s">
        <v>3096</v>
      </c>
      <c r="D69" s="272" t="s">
        <v>1626</v>
      </c>
      <c r="E69" s="273">
        <v>325</v>
      </c>
      <c r="F69" s="273" t="s">
        <v>1868</v>
      </c>
      <c r="G69" s="268" t="s">
        <v>859</v>
      </c>
      <c r="H69" s="269" t="s">
        <v>27</v>
      </c>
      <c r="I69" s="268" t="s">
        <v>859</v>
      </c>
      <c r="J69" s="269" t="s">
        <v>27</v>
      </c>
      <c r="K69" s="268" t="s">
        <v>831</v>
      </c>
      <c r="L69" s="269" t="s">
        <v>2177</v>
      </c>
      <c r="M69" s="268" t="s">
        <v>859</v>
      </c>
      <c r="N69" s="269" t="s">
        <v>27</v>
      </c>
      <c r="O69" s="268" t="s">
        <v>859</v>
      </c>
      <c r="P69" s="269" t="s">
        <v>27</v>
      </c>
      <c r="Q69" s="268" t="s">
        <v>859</v>
      </c>
      <c r="R69" s="270" t="s">
        <v>27</v>
      </c>
      <c r="S69" s="268" t="s">
        <v>859</v>
      </c>
      <c r="T69" s="269" t="s">
        <v>27</v>
      </c>
      <c r="U69" s="268" t="s">
        <v>859</v>
      </c>
      <c r="V69" s="269" t="s">
        <v>27</v>
      </c>
      <c r="W69" s="268" t="s">
        <v>859</v>
      </c>
      <c r="X69" s="270" t="s">
        <v>27</v>
      </c>
      <c r="Y69" s="268" t="s">
        <v>859</v>
      </c>
      <c r="Z69" s="269" t="s">
        <v>27</v>
      </c>
      <c r="AA69" s="268" t="s">
        <v>859</v>
      </c>
      <c r="AB69" s="270" t="s">
        <v>27</v>
      </c>
      <c r="AC69" s="268" t="s">
        <v>832</v>
      </c>
      <c r="AD69" s="269" t="s">
        <v>2583</v>
      </c>
      <c r="AE69" s="268" t="s">
        <v>859</v>
      </c>
      <c r="AF69" s="269" t="s">
        <v>27</v>
      </c>
      <c r="AG69" s="268" t="s">
        <v>859</v>
      </c>
      <c r="AH69" s="269" t="s">
        <v>27</v>
      </c>
      <c r="AI69" s="268" t="s">
        <v>859</v>
      </c>
      <c r="AJ69" s="269" t="s">
        <v>27</v>
      </c>
      <c r="AK69" s="268" t="s">
        <v>859</v>
      </c>
      <c r="AL69" s="269" t="s">
        <v>27</v>
      </c>
      <c r="AM69" s="268" t="s">
        <v>859</v>
      </c>
      <c r="AN69" s="270" t="s">
        <v>27</v>
      </c>
      <c r="AO69" s="268" t="s">
        <v>831</v>
      </c>
      <c r="AP69" s="269" t="s">
        <v>2178</v>
      </c>
      <c r="AQ69" s="268" t="s">
        <v>859</v>
      </c>
      <c r="AR69" s="270" t="s">
        <v>27</v>
      </c>
      <c r="AS69" s="268" t="s">
        <v>859</v>
      </c>
      <c r="AT69" s="269" t="s">
        <v>27</v>
      </c>
      <c r="AU69" s="268" t="s">
        <v>859</v>
      </c>
      <c r="AV69" s="270" t="s">
        <v>27</v>
      </c>
      <c r="AW69" s="268" t="s">
        <v>859</v>
      </c>
      <c r="AX69" s="269" t="s">
        <v>27</v>
      </c>
      <c r="AY69" s="268" t="s">
        <v>859</v>
      </c>
      <c r="AZ69" s="270" t="s">
        <v>27</v>
      </c>
      <c r="BA69" s="268" t="s">
        <v>859</v>
      </c>
      <c r="BB69" s="269" t="s">
        <v>27</v>
      </c>
      <c r="BC69" s="268" t="s">
        <v>859</v>
      </c>
      <c r="BD69" s="269" t="s">
        <v>27</v>
      </c>
      <c r="BE69" s="268" t="s">
        <v>859</v>
      </c>
      <c r="BF69" s="270" t="s">
        <v>27</v>
      </c>
      <c r="BG69" s="268" t="s">
        <v>859</v>
      </c>
      <c r="BH69" s="270" t="s">
        <v>27</v>
      </c>
      <c r="BI69" s="268" t="s">
        <v>859</v>
      </c>
      <c r="BJ69" s="269" t="s">
        <v>27</v>
      </c>
      <c r="BK69" s="268" t="s">
        <v>859</v>
      </c>
      <c r="BL69" s="269" t="s">
        <v>27</v>
      </c>
      <c r="BM69" s="268" t="s">
        <v>831</v>
      </c>
      <c r="BN69" s="269" t="s">
        <v>2179</v>
      </c>
      <c r="BO69" s="268" t="s">
        <v>859</v>
      </c>
      <c r="BP69" s="269" t="s">
        <v>27</v>
      </c>
      <c r="BQ69" s="268" t="s">
        <v>859</v>
      </c>
      <c r="BR69" s="269" t="s">
        <v>27</v>
      </c>
      <c r="BS69" s="268" t="s">
        <v>859</v>
      </c>
      <c r="BT69" s="270" t="s">
        <v>27</v>
      </c>
      <c r="BU69" s="268" t="s">
        <v>859</v>
      </c>
      <c r="BV69" s="269" t="s">
        <v>27</v>
      </c>
      <c r="BW69" s="268" t="s">
        <v>859</v>
      </c>
      <c r="BX69" s="270" t="s">
        <v>27</v>
      </c>
      <c r="BY69" s="268" t="s">
        <v>859</v>
      </c>
      <c r="BZ69" s="269" t="s">
        <v>27</v>
      </c>
      <c r="CA69" s="268" t="s">
        <v>836</v>
      </c>
      <c r="CB69" s="269" t="s">
        <v>2584</v>
      </c>
      <c r="CC69" s="268" t="s">
        <v>859</v>
      </c>
      <c r="CD69" s="269" t="s">
        <v>27</v>
      </c>
      <c r="CE69" s="268" t="s">
        <v>859</v>
      </c>
      <c r="CF69" s="270" t="s">
        <v>27</v>
      </c>
      <c r="CG69" s="268" t="s">
        <v>859</v>
      </c>
      <c r="CH69" s="269" t="s">
        <v>27</v>
      </c>
      <c r="CI69" s="268" t="s">
        <v>859</v>
      </c>
      <c r="CJ69" s="269" t="s">
        <v>27</v>
      </c>
      <c r="CK69" s="268" t="s">
        <v>859</v>
      </c>
      <c r="CL69" s="270" t="s">
        <v>27</v>
      </c>
      <c r="CM69" s="268" t="s">
        <v>859</v>
      </c>
      <c r="CN69" s="269" t="s">
        <v>27</v>
      </c>
      <c r="CO69" s="268" t="s">
        <v>859</v>
      </c>
      <c r="CP69" s="269" t="s">
        <v>27</v>
      </c>
      <c r="CQ69" s="268" t="s">
        <v>859</v>
      </c>
      <c r="CR69" s="269" t="s">
        <v>27</v>
      </c>
      <c r="CS69" s="346" t="s">
        <v>859</v>
      </c>
      <c r="CT69" s="348" t="s">
        <v>1568</v>
      </c>
      <c r="CU69" s="346" t="s">
        <v>859</v>
      </c>
      <c r="CV69" s="348" t="s">
        <v>1562</v>
      </c>
      <c r="CW69" s="271"/>
      <c r="CX69" s="313"/>
      <c r="CY69" s="313"/>
      <c r="CZ69" s="313"/>
      <c r="DA69" s="313"/>
      <c r="DB69" s="313"/>
      <c r="DD69" s="27"/>
      <c r="DE69" s="27"/>
    </row>
    <row r="70" spans="1:109" s="5" customFormat="1" ht="51.75" customHeight="1" thickBot="1" x14ac:dyDescent="0.3">
      <c r="A70" s="50">
        <f t="shared" ref="A70:A133" si="1">+A69+1</f>
        <v>67</v>
      </c>
      <c r="B70" s="337"/>
      <c r="C70" s="323" t="s">
        <v>3097</v>
      </c>
      <c r="D70" s="272" t="s">
        <v>1408</v>
      </c>
      <c r="E70" s="273">
        <v>423</v>
      </c>
      <c r="F70" s="273" t="s">
        <v>1862</v>
      </c>
      <c r="G70" s="268" t="s">
        <v>836</v>
      </c>
      <c r="H70" s="269" t="s">
        <v>142</v>
      </c>
      <c r="I70" s="268" t="s">
        <v>859</v>
      </c>
      <c r="J70" s="269" t="s">
        <v>27</v>
      </c>
      <c r="K70" s="268" t="s">
        <v>836</v>
      </c>
      <c r="L70" s="269" t="s">
        <v>1267</v>
      </c>
      <c r="M70" s="268" t="s">
        <v>836</v>
      </c>
      <c r="N70" s="269" t="s">
        <v>448</v>
      </c>
      <c r="O70" s="268" t="s">
        <v>838</v>
      </c>
      <c r="P70" s="269" t="s">
        <v>449</v>
      </c>
      <c r="Q70" s="268" t="s">
        <v>859</v>
      </c>
      <c r="R70" s="270" t="s">
        <v>27</v>
      </c>
      <c r="S70" s="268" t="s">
        <v>859</v>
      </c>
      <c r="T70" s="269" t="s">
        <v>27</v>
      </c>
      <c r="U70" s="268" t="s">
        <v>859</v>
      </c>
      <c r="V70" s="269" t="s">
        <v>27</v>
      </c>
      <c r="W70" s="268" t="s">
        <v>859</v>
      </c>
      <c r="X70" s="270" t="s">
        <v>27</v>
      </c>
      <c r="Y70" s="268" t="s">
        <v>859</v>
      </c>
      <c r="Z70" s="269" t="s">
        <v>27</v>
      </c>
      <c r="AA70" s="268" t="s">
        <v>859</v>
      </c>
      <c r="AB70" s="270" t="s">
        <v>27</v>
      </c>
      <c r="AC70" s="268" t="s">
        <v>837</v>
      </c>
      <c r="AD70" s="269" t="s">
        <v>1336</v>
      </c>
      <c r="AE70" s="268" t="s">
        <v>859</v>
      </c>
      <c r="AF70" s="269" t="s">
        <v>27</v>
      </c>
      <c r="AG70" s="268" t="s">
        <v>859</v>
      </c>
      <c r="AH70" s="269" t="s">
        <v>70</v>
      </c>
      <c r="AI70" s="268" t="s">
        <v>859</v>
      </c>
      <c r="AJ70" s="269" t="s">
        <v>27</v>
      </c>
      <c r="AK70" s="268" t="s">
        <v>831</v>
      </c>
      <c r="AL70" s="269" t="s">
        <v>2754</v>
      </c>
      <c r="AM70" s="268" t="s">
        <v>838</v>
      </c>
      <c r="AN70" s="270" t="s">
        <v>2754</v>
      </c>
      <c r="AO70" s="268" t="s">
        <v>838</v>
      </c>
      <c r="AP70" s="269" t="s">
        <v>861</v>
      </c>
      <c r="AQ70" s="268" t="s">
        <v>859</v>
      </c>
      <c r="AR70" s="270" t="s">
        <v>27</v>
      </c>
      <c r="AS70" s="268" t="s">
        <v>831</v>
      </c>
      <c r="AT70" s="269" t="s">
        <v>348</v>
      </c>
      <c r="AU70" s="268" t="s">
        <v>831</v>
      </c>
      <c r="AV70" s="270" t="s">
        <v>807</v>
      </c>
      <c r="AW70" s="268" t="s">
        <v>838</v>
      </c>
      <c r="AX70" s="269" t="s">
        <v>376</v>
      </c>
      <c r="AY70" s="268" t="s">
        <v>859</v>
      </c>
      <c r="AZ70" s="270" t="s">
        <v>27</v>
      </c>
      <c r="BA70" s="268" t="s">
        <v>834</v>
      </c>
      <c r="BB70" s="269" t="s">
        <v>788</v>
      </c>
      <c r="BC70" s="268" t="s">
        <v>859</v>
      </c>
      <c r="BD70" s="269" t="s">
        <v>27</v>
      </c>
      <c r="BE70" s="268" t="s">
        <v>859</v>
      </c>
      <c r="BF70" s="270" t="s">
        <v>88</v>
      </c>
      <c r="BG70" s="268" t="s">
        <v>859</v>
      </c>
      <c r="BH70" s="270" t="s">
        <v>27</v>
      </c>
      <c r="BI70" s="268" t="s">
        <v>831</v>
      </c>
      <c r="BJ70" s="269" t="s">
        <v>1639</v>
      </c>
      <c r="BK70" s="268" t="s">
        <v>859</v>
      </c>
      <c r="BL70" s="269" t="s">
        <v>27</v>
      </c>
      <c r="BM70" s="268" t="s">
        <v>836</v>
      </c>
      <c r="BN70" s="269" t="s">
        <v>446</v>
      </c>
      <c r="BO70" s="268" t="s">
        <v>859</v>
      </c>
      <c r="BP70" s="269" t="s">
        <v>1090</v>
      </c>
      <c r="BQ70" s="268" t="s">
        <v>859</v>
      </c>
      <c r="BR70" s="269" t="s">
        <v>27</v>
      </c>
      <c r="BS70" s="268" t="s">
        <v>859</v>
      </c>
      <c r="BT70" s="270" t="s">
        <v>27</v>
      </c>
      <c r="BU70" s="268" t="s">
        <v>859</v>
      </c>
      <c r="BV70" s="269" t="s">
        <v>27</v>
      </c>
      <c r="BW70" s="268" t="s">
        <v>859</v>
      </c>
      <c r="BX70" s="270" t="s">
        <v>27</v>
      </c>
      <c r="BY70" s="268" t="s">
        <v>859</v>
      </c>
      <c r="BZ70" s="269" t="s">
        <v>27</v>
      </c>
      <c r="CA70" s="268" t="s">
        <v>838</v>
      </c>
      <c r="CB70" s="269" t="s">
        <v>995</v>
      </c>
      <c r="CC70" s="268" t="s">
        <v>859</v>
      </c>
      <c r="CD70" s="269" t="s">
        <v>27</v>
      </c>
      <c r="CE70" s="268" t="s">
        <v>859</v>
      </c>
      <c r="CF70" s="270" t="s">
        <v>27</v>
      </c>
      <c r="CG70" s="268" t="s">
        <v>859</v>
      </c>
      <c r="CH70" s="269" t="s">
        <v>27</v>
      </c>
      <c r="CI70" s="268" t="s">
        <v>859</v>
      </c>
      <c r="CJ70" s="269" t="s">
        <v>27</v>
      </c>
      <c r="CK70" s="268" t="s">
        <v>859</v>
      </c>
      <c r="CL70" s="270" t="s">
        <v>27</v>
      </c>
      <c r="CM70" s="268" t="s">
        <v>859</v>
      </c>
      <c r="CN70" s="269" t="s">
        <v>27</v>
      </c>
      <c r="CO70" s="268" t="s">
        <v>859</v>
      </c>
      <c r="CP70" s="269" t="s">
        <v>27</v>
      </c>
      <c r="CQ70" s="268" t="s">
        <v>859</v>
      </c>
      <c r="CR70" s="269" t="s">
        <v>27</v>
      </c>
      <c r="CS70" s="346" t="s">
        <v>859</v>
      </c>
      <c r="CT70" s="348" t="s">
        <v>27</v>
      </c>
      <c r="CU70" s="346" t="s">
        <v>859</v>
      </c>
      <c r="CV70" s="348" t="s">
        <v>27</v>
      </c>
      <c r="CW70" s="271"/>
      <c r="CX70" s="313"/>
      <c r="CY70" s="313"/>
      <c r="CZ70" s="313"/>
      <c r="DA70" s="313"/>
      <c r="DB70" s="313"/>
      <c r="DD70" s="27"/>
      <c r="DE70" s="27"/>
    </row>
    <row r="71" spans="1:109" s="16" customFormat="1" ht="51.75" customHeight="1" thickBot="1" x14ac:dyDescent="0.3">
      <c r="A71" s="50">
        <f t="shared" si="1"/>
        <v>68</v>
      </c>
      <c r="B71" s="337"/>
      <c r="C71" s="323" t="s">
        <v>3099</v>
      </c>
      <c r="D71" s="272" t="s">
        <v>1411</v>
      </c>
      <c r="E71" s="273">
        <v>320</v>
      </c>
      <c r="F71" s="273" t="s">
        <v>1862</v>
      </c>
      <c r="G71" s="268" t="s">
        <v>859</v>
      </c>
      <c r="H71" s="269" t="s">
        <v>1533</v>
      </c>
      <c r="I71" s="268" t="s">
        <v>859</v>
      </c>
      <c r="J71" s="269" t="s">
        <v>27</v>
      </c>
      <c r="K71" s="268" t="s">
        <v>859</v>
      </c>
      <c r="L71" s="269" t="s">
        <v>976</v>
      </c>
      <c r="M71" s="268" t="s">
        <v>859</v>
      </c>
      <c r="N71" s="269" t="s">
        <v>289</v>
      </c>
      <c r="O71" s="268" t="s">
        <v>859</v>
      </c>
      <c r="P71" s="269" t="s">
        <v>27</v>
      </c>
      <c r="Q71" s="268" t="s">
        <v>859</v>
      </c>
      <c r="R71" s="270" t="s">
        <v>27</v>
      </c>
      <c r="S71" s="268" t="s">
        <v>859</v>
      </c>
      <c r="T71" s="269" t="s">
        <v>27</v>
      </c>
      <c r="U71" s="268" t="s">
        <v>859</v>
      </c>
      <c r="V71" s="269" t="s">
        <v>27</v>
      </c>
      <c r="W71" s="268" t="s">
        <v>859</v>
      </c>
      <c r="X71" s="270" t="s">
        <v>27</v>
      </c>
      <c r="Y71" s="268" t="s">
        <v>859</v>
      </c>
      <c r="Z71" s="269" t="s">
        <v>27</v>
      </c>
      <c r="AA71" s="268" t="s">
        <v>859</v>
      </c>
      <c r="AB71" s="270" t="s">
        <v>27</v>
      </c>
      <c r="AC71" s="268" t="s">
        <v>836</v>
      </c>
      <c r="AD71" s="269" t="s">
        <v>806</v>
      </c>
      <c r="AE71" s="268" t="s">
        <v>834</v>
      </c>
      <c r="AF71" s="269" t="s">
        <v>805</v>
      </c>
      <c r="AG71" s="268" t="s">
        <v>859</v>
      </c>
      <c r="AH71" s="269" t="s">
        <v>1337</v>
      </c>
      <c r="AI71" s="268" t="s">
        <v>859</v>
      </c>
      <c r="AJ71" s="269" t="s">
        <v>27</v>
      </c>
      <c r="AK71" s="268" t="s">
        <v>859</v>
      </c>
      <c r="AL71" s="269" t="s">
        <v>27</v>
      </c>
      <c r="AM71" s="268" t="s">
        <v>859</v>
      </c>
      <c r="AN71" s="270" t="s">
        <v>27</v>
      </c>
      <c r="AO71" s="268" t="s">
        <v>859</v>
      </c>
      <c r="AP71" s="269" t="s">
        <v>27</v>
      </c>
      <c r="AQ71" s="268" t="s">
        <v>839</v>
      </c>
      <c r="AR71" s="270" t="s">
        <v>64</v>
      </c>
      <c r="AS71" s="268" t="s">
        <v>834</v>
      </c>
      <c r="AT71" s="269" t="s">
        <v>1208</v>
      </c>
      <c r="AU71" s="268" t="s">
        <v>859</v>
      </c>
      <c r="AV71" s="270" t="s">
        <v>27</v>
      </c>
      <c r="AW71" s="268" t="s">
        <v>859</v>
      </c>
      <c r="AX71" s="269" t="s">
        <v>27</v>
      </c>
      <c r="AY71" s="268" t="s">
        <v>859</v>
      </c>
      <c r="AZ71" s="270" t="s">
        <v>27</v>
      </c>
      <c r="BA71" s="268" t="s">
        <v>834</v>
      </c>
      <c r="BB71" s="269" t="s">
        <v>789</v>
      </c>
      <c r="BC71" s="268" t="s">
        <v>859</v>
      </c>
      <c r="BD71" s="269" t="s">
        <v>27</v>
      </c>
      <c r="BE71" s="268" t="s">
        <v>859</v>
      </c>
      <c r="BF71" s="270" t="s">
        <v>27</v>
      </c>
      <c r="BG71" s="268" t="s">
        <v>859</v>
      </c>
      <c r="BH71" s="270" t="s">
        <v>27</v>
      </c>
      <c r="BI71" s="268" t="s">
        <v>859</v>
      </c>
      <c r="BJ71" s="269" t="s">
        <v>2168</v>
      </c>
      <c r="BK71" s="268" t="s">
        <v>859</v>
      </c>
      <c r="BL71" s="269" t="s">
        <v>27</v>
      </c>
      <c r="BM71" s="268" t="s">
        <v>859</v>
      </c>
      <c r="BN71" s="269" t="s">
        <v>27</v>
      </c>
      <c r="BO71" s="268" t="s">
        <v>859</v>
      </c>
      <c r="BP71" s="269" t="s">
        <v>27</v>
      </c>
      <c r="BQ71" s="268" t="s">
        <v>859</v>
      </c>
      <c r="BR71" s="269" t="s">
        <v>27</v>
      </c>
      <c r="BS71" s="268" t="s">
        <v>859</v>
      </c>
      <c r="BT71" s="270" t="s">
        <v>27</v>
      </c>
      <c r="BU71" s="268" t="s">
        <v>859</v>
      </c>
      <c r="BV71" s="269" t="s">
        <v>27</v>
      </c>
      <c r="BW71" s="268" t="s">
        <v>859</v>
      </c>
      <c r="BX71" s="270" t="s">
        <v>27</v>
      </c>
      <c r="BY71" s="268" t="s">
        <v>859</v>
      </c>
      <c r="BZ71" s="269" t="s">
        <v>27</v>
      </c>
      <c r="CA71" s="268" t="s">
        <v>836</v>
      </c>
      <c r="CB71" s="269" t="s">
        <v>996</v>
      </c>
      <c r="CC71" s="268" t="s">
        <v>859</v>
      </c>
      <c r="CD71" s="269" t="s">
        <v>27</v>
      </c>
      <c r="CE71" s="268" t="s">
        <v>859</v>
      </c>
      <c r="CF71" s="270" t="s">
        <v>27</v>
      </c>
      <c r="CG71" s="268" t="s">
        <v>859</v>
      </c>
      <c r="CH71" s="269" t="s">
        <v>27</v>
      </c>
      <c r="CI71" s="268" t="s">
        <v>859</v>
      </c>
      <c r="CJ71" s="269" t="s">
        <v>27</v>
      </c>
      <c r="CK71" s="268" t="s">
        <v>859</v>
      </c>
      <c r="CL71" s="270" t="s">
        <v>27</v>
      </c>
      <c r="CM71" s="268" t="s">
        <v>859</v>
      </c>
      <c r="CN71" s="269" t="s">
        <v>27</v>
      </c>
      <c r="CO71" s="268" t="s">
        <v>859</v>
      </c>
      <c r="CP71" s="269" t="s">
        <v>27</v>
      </c>
      <c r="CQ71" s="268" t="s">
        <v>859</v>
      </c>
      <c r="CR71" s="269" t="s">
        <v>27</v>
      </c>
      <c r="CS71" s="346" t="s">
        <v>859</v>
      </c>
      <c r="CT71" s="348" t="s">
        <v>27</v>
      </c>
      <c r="CU71" s="346" t="s">
        <v>859</v>
      </c>
      <c r="CV71" s="348" t="s">
        <v>27</v>
      </c>
      <c r="CW71" s="271"/>
      <c r="CX71" s="313"/>
      <c r="CY71" s="313"/>
      <c r="CZ71" s="313"/>
      <c r="DA71" s="313"/>
      <c r="DB71" s="313"/>
      <c r="DD71" s="17"/>
      <c r="DE71" s="17"/>
    </row>
    <row r="72" spans="1:109" s="5" customFormat="1" ht="51.75" customHeight="1" thickBot="1" x14ac:dyDescent="0.3">
      <c r="A72" s="50">
        <f t="shared" si="1"/>
        <v>69</v>
      </c>
      <c r="B72" s="337"/>
      <c r="C72" s="323" t="s">
        <v>3100</v>
      </c>
      <c r="D72" s="272" t="s">
        <v>1411</v>
      </c>
      <c r="E72" s="273">
        <v>428</v>
      </c>
      <c r="F72" s="273" t="s">
        <v>1869</v>
      </c>
      <c r="G72" s="268" t="s">
        <v>859</v>
      </c>
      <c r="H72" s="269" t="s">
        <v>27</v>
      </c>
      <c r="I72" s="268" t="s">
        <v>859</v>
      </c>
      <c r="J72" s="269" t="s">
        <v>27</v>
      </c>
      <c r="K72" s="268" t="s">
        <v>859</v>
      </c>
      <c r="L72" s="269" t="s">
        <v>27</v>
      </c>
      <c r="M72" s="268" t="s">
        <v>859</v>
      </c>
      <c r="N72" s="269" t="s">
        <v>27</v>
      </c>
      <c r="O72" s="268" t="s">
        <v>859</v>
      </c>
      <c r="P72" s="269" t="s">
        <v>27</v>
      </c>
      <c r="Q72" s="268" t="s">
        <v>859</v>
      </c>
      <c r="R72" s="270" t="s">
        <v>27</v>
      </c>
      <c r="S72" s="268" t="s">
        <v>859</v>
      </c>
      <c r="T72" s="269" t="s">
        <v>27</v>
      </c>
      <c r="U72" s="268" t="s">
        <v>859</v>
      </c>
      <c r="V72" s="269" t="s">
        <v>27</v>
      </c>
      <c r="W72" s="268" t="s">
        <v>859</v>
      </c>
      <c r="X72" s="270" t="s">
        <v>27</v>
      </c>
      <c r="Y72" s="268" t="s">
        <v>859</v>
      </c>
      <c r="Z72" s="269" t="s">
        <v>27</v>
      </c>
      <c r="AA72" s="268" t="s">
        <v>859</v>
      </c>
      <c r="AB72" s="270" t="s">
        <v>27</v>
      </c>
      <c r="AC72" s="268" t="s">
        <v>859</v>
      </c>
      <c r="AD72" s="269" t="s">
        <v>27</v>
      </c>
      <c r="AE72" s="268" t="s">
        <v>831</v>
      </c>
      <c r="AF72" s="269" t="s">
        <v>645</v>
      </c>
      <c r="AG72" s="268" t="s">
        <v>838</v>
      </c>
      <c r="AH72" s="269" t="s">
        <v>645</v>
      </c>
      <c r="AI72" s="268" t="s">
        <v>859</v>
      </c>
      <c r="AJ72" s="269" t="s">
        <v>27</v>
      </c>
      <c r="AK72" s="268" t="s">
        <v>859</v>
      </c>
      <c r="AL72" s="269" t="s">
        <v>27</v>
      </c>
      <c r="AM72" s="268" t="s">
        <v>859</v>
      </c>
      <c r="AN72" s="270" t="s">
        <v>27</v>
      </c>
      <c r="AO72" s="268" t="s">
        <v>859</v>
      </c>
      <c r="AP72" s="269" t="s">
        <v>27</v>
      </c>
      <c r="AQ72" s="268" t="s">
        <v>837</v>
      </c>
      <c r="AR72" s="270" t="s">
        <v>581</v>
      </c>
      <c r="AS72" s="268" t="s">
        <v>838</v>
      </c>
      <c r="AT72" s="269" t="s">
        <v>1050</v>
      </c>
      <c r="AU72" s="268" t="s">
        <v>838</v>
      </c>
      <c r="AV72" s="270" t="s">
        <v>2161</v>
      </c>
      <c r="AW72" s="268" t="s">
        <v>859</v>
      </c>
      <c r="AX72" s="269" t="s">
        <v>27</v>
      </c>
      <c r="AY72" s="268" t="s">
        <v>859</v>
      </c>
      <c r="AZ72" s="270" t="s">
        <v>27</v>
      </c>
      <c r="BA72" s="268" t="s">
        <v>831</v>
      </c>
      <c r="BB72" s="269" t="s">
        <v>2164</v>
      </c>
      <c r="BC72" s="268" t="s">
        <v>838</v>
      </c>
      <c r="BD72" s="269" t="s">
        <v>23</v>
      </c>
      <c r="BE72" s="268" t="s">
        <v>838</v>
      </c>
      <c r="BF72" s="270" t="s">
        <v>255</v>
      </c>
      <c r="BG72" s="268" t="s">
        <v>836</v>
      </c>
      <c r="BH72" s="270" t="s">
        <v>228</v>
      </c>
      <c r="BI72" s="268" t="s">
        <v>831</v>
      </c>
      <c r="BJ72" s="269" t="s">
        <v>1641</v>
      </c>
      <c r="BK72" s="268" t="s">
        <v>838</v>
      </c>
      <c r="BL72" s="269" t="s">
        <v>475</v>
      </c>
      <c r="BM72" s="268" t="s">
        <v>838</v>
      </c>
      <c r="BN72" s="269" t="s">
        <v>658</v>
      </c>
      <c r="BO72" s="268" t="s">
        <v>859</v>
      </c>
      <c r="BP72" s="269" t="s">
        <v>1092</v>
      </c>
      <c r="BQ72" s="268" t="s">
        <v>859</v>
      </c>
      <c r="BR72" s="269" t="s">
        <v>27</v>
      </c>
      <c r="BS72" s="268" t="s">
        <v>859</v>
      </c>
      <c r="BT72" s="270" t="s">
        <v>27</v>
      </c>
      <c r="BU72" s="268" t="s">
        <v>859</v>
      </c>
      <c r="BV72" s="269" t="s">
        <v>27</v>
      </c>
      <c r="BW72" s="268" t="s">
        <v>859</v>
      </c>
      <c r="BX72" s="270" t="s">
        <v>27</v>
      </c>
      <c r="BY72" s="268" t="s">
        <v>859</v>
      </c>
      <c r="BZ72" s="269" t="s">
        <v>27</v>
      </c>
      <c r="CA72" s="268" t="s">
        <v>836</v>
      </c>
      <c r="CB72" s="269" t="s">
        <v>998</v>
      </c>
      <c r="CC72" s="268" t="s">
        <v>859</v>
      </c>
      <c r="CD72" s="269" t="s">
        <v>27</v>
      </c>
      <c r="CE72" s="268" t="s">
        <v>859</v>
      </c>
      <c r="CF72" s="270" t="s">
        <v>27</v>
      </c>
      <c r="CG72" s="268" t="s">
        <v>859</v>
      </c>
      <c r="CH72" s="269" t="s">
        <v>27</v>
      </c>
      <c r="CI72" s="268" t="s">
        <v>859</v>
      </c>
      <c r="CJ72" s="269" t="s">
        <v>27</v>
      </c>
      <c r="CK72" s="268" t="s">
        <v>859</v>
      </c>
      <c r="CL72" s="270" t="s">
        <v>27</v>
      </c>
      <c r="CM72" s="268" t="s">
        <v>859</v>
      </c>
      <c r="CN72" s="269" t="s">
        <v>27</v>
      </c>
      <c r="CO72" s="268" t="s">
        <v>859</v>
      </c>
      <c r="CP72" s="269" t="s">
        <v>27</v>
      </c>
      <c r="CQ72" s="268" t="s">
        <v>859</v>
      </c>
      <c r="CR72" s="269" t="s">
        <v>27</v>
      </c>
      <c r="CS72" s="346" t="s">
        <v>836</v>
      </c>
      <c r="CT72" s="348" t="s">
        <v>1608</v>
      </c>
      <c r="CU72" s="346" t="s">
        <v>859</v>
      </c>
      <c r="CV72" s="348" t="s">
        <v>27</v>
      </c>
      <c r="CW72" s="271"/>
      <c r="CX72" s="313"/>
      <c r="CY72" s="313"/>
      <c r="CZ72" s="313"/>
      <c r="DA72" s="313"/>
      <c r="DB72" s="313"/>
      <c r="DD72" s="27"/>
      <c r="DE72" s="27"/>
    </row>
    <row r="73" spans="1:109" s="16" customFormat="1" ht="51.75" customHeight="1" thickBot="1" x14ac:dyDescent="0.3">
      <c r="A73" s="50">
        <f t="shared" si="1"/>
        <v>70</v>
      </c>
      <c r="B73" s="337"/>
      <c r="C73" s="323" t="s">
        <v>3101</v>
      </c>
      <c r="D73" s="272" t="s">
        <v>1411</v>
      </c>
      <c r="E73" s="273">
        <v>388</v>
      </c>
      <c r="F73" s="273" t="s">
        <v>1862</v>
      </c>
      <c r="G73" s="268" t="s">
        <v>859</v>
      </c>
      <c r="H73" s="269" t="s">
        <v>106</v>
      </c>
      <c r="I73" s="268" t="s">
        <v>859</v>
      </c>
      <c r="J73" s="269" t="s">
        <v>27</v>
      </c>
      <c r="K73" s="268" t="s">
        <v>859</v>
      </c>
      <c r="L73" s="269" t="s">
        <v>107</v>
      </c>
      <c r="M73" s="268" t="s">
        <v>859</v>
      </c>
      <c r="N73" s="269" t="s">
        <v>27</v>
      </c>
      <c r="O73" s="268" t="s">
        <v>859</v>
      </c>
      <c r="P73" s="269" t="s">
        <v>27</v>
      </c>
      <c r="Q73" s="268" t="s">
        <v>859</v>
      </c>
      <c r="R73" s="270" t="s">
        <v>27</v>
      </c>
      <c r="S73" s="268" t="s">
        <v>859</v>
      </c>
      <c r="T73" s="269" t="s">
        <v>27</v>
      </c>
      <c r="U73" s="268" t="s">
        <v>859</v>
      </c>
      <c r="V73" s="269" t="s">
        <v>27</v>
      </c>
      <c r="W73" s="268" t="s">
        <v>859</v>
      </c>
      <c r="X73" s="270" t="s">
        <v>27</v>
      </c>
      <c r="Y73" s="268" t="s">
        <v>859</v>
      </c>
      <c r="Z73" s="269" t="s">
        <v>27</v>
      </c>
      <c r="AA73" s="268" t="s">
        <v>859</v>
      </c>
      <c r="AB73" s="270" t="s">
        <v>27</v>
      </c>
      <c r="AC73" s="268" t="s">
        <v>838</v>
      </c>
      <c r="AD73" s="269" t="s">
        <v>1066</v>
      </c>
      <c r="AE73" s="268" t="s">
        <v>831</v>
      </c>
      <c r="AF73" s="269" t="s">
        <v>805</v>
      </c>
      <c r="AG73" s="268" t="s">
        <v>859</v>
      </c>
      <c r="AH73" s="269" t="s">
        <v>1065</v>
      </c>
      <c r="AI73" s="268" t="s">
        <v>859</v>
      </c>
      <c r="AJ73" s="269" t="s">
        <v>27</v>
      </c>
      <c r="AK73" s="268" t="s">
        <v>859</v>
      </c>
      <c r="AL73" s="269" t="s">
        <v>27</v>
      </c>
      <c r="AM73" s="268" t="s">
        <v>859</v>
      </c>
      <c r="AN73" s="270" t="s">
        <v>27</v>
      </c>
      <c r="AO73" s="268" t="s">
        <v>859</v>
      </c>
      <c r="AP73" s="269" t="s">
        <v>27</v>
      </c>
      <c r="AQ73" s="268" t="s">
        <v>839</v>
      </c>
      <c r="AR73" s="270" t="s">
        <v>1215</v>
      </c>
      <c r="AS73" s="268" t="s">
        <v>859</v>
      </c>
      <c r="AT73" s="269" t="s">
        <v>27</v>
      </c>
      <c r="AU73" s="268" t="s">
        <v>859</v>
      </c>
      <c r="AV73" s="270" t="s">
        <v>27</v>
      </c>
      <c r="AW73" s="268" t="s">
        <v>859</v>
      </c>
      <c r="AX73" s="269" t="s">
        <v>27</v>
      </c>
      <c r="AY73" s="268" t="s">
        <v>859</v>
      </c>
      <c r="AZ73" s="270" t="s">
        <v>27</v>
      </c>
      <c r="BA73" s="268" t="s">
        <v>831</v>
      </c>
      <c r="BB73" s="269" t="s">
        <v>2165</v>
      </c>
      <c r="BC73" s="268" t="s">
        <v>859</v>
      </c>
      <c r="BD73" s="269" t="s">
        <v>27</v>
      </c>
      <c r="BE73" s="268" t="s">
        <v>859</v>
      </c>
      <c r="BF73" s="270" t="s">
        <v>27</v>
      </c>
      <c r="BG73" s="268" t="s">
        <v>859</v>
      </c>
      <c r="BH73" s="270" t="s">
        <v>27</v>
      </c>
      <c r="BI73" s="268" t="s">
        <v>838</v>
      </c>
      <c r="BJ73" s="269" t="s">
        <v>1640</v>
      </c>
      <c r="BK73" s="268" t="s">
        <v>859</v>
      </c>
      <c r="BL73" s="269" t="s">
        <v>27</v>
      </c>
      <c r="BM73" s="268" t="s">
        <v>859</v>
      </c>
      <c r="BN73" s="269" t="s">
        <v>27</v>
      </c>
      <c r="BO73" s="268" t="s">
        <v>859</v>
      </c>
      <c r="BP73" s="269" t="s">
        <v>27</v>
      </c>
      <c r="BQ73" s="268" t="s">
        <v>859</v>
      </c>
      <c r="BR73" s="269" t="s">
        <v>27</v>
      </c>
      <c r="BS73" s="268" t="s">
        <v>859</v>
      </c>
      <c r="BT73" s="270" t="s">
        <v>27</v>
      </c>
      <c r="BU73" s="268" t="s">
        <v>859</v>
      </c>
      <c r="BV73" s="269" t="s">
        <v>27</v>
      </c>
      <c r="BW73" s="268" t="s">
        <v>859</v>
      </c>
      <c r="BX73" s="270" t="s">
        <v>27</v>
      </c>
      <c r="BY73" s="268" t="s">
        <v>859</v>
      </c>
      <c r="BZ73" s="269" t="s">
        <v>27</v>
      </c>
      <c r="CA73" s="268" t="s">
        <v>836</v>
      </c>
      <c r="CB73" s="269" t="s">
        <v>996</v>
      </c>
      <c r="CC73" s="268" t="s">
        <v>859</v>
      </c>
      <c r="CD73" s="269" t="s">
        <v>27</v>
      </c>
      <c r="CE73" s="268" t="s">
        <v>859</v>
      </c>
      <c r="CF73" s="270" t="s">
        <v>27</v>
      </c>
      <c r="CG73" s="268" t="s">
        <v>859</v>
      </c>
      <c r="CH73" s="269" t="s">
        <v>27</v>
      </c>
      <c r="CI73" s="268" t="s">
        <v>859</v>
      </c>
      <c r="CJ73" s="269" t="s">
        <v>27</v>
      </c>
      <c r="CK73" s="268" t="s">
        <v>859</v>
      </c>
      <c r="CL73" s="270" t="s">
        <v>27</v>
      </c>
      <c r="CM73" s="268" t="s">
        <v>859</v>
      </c>
      <c r="CN73" s="269" t="s">
        <v>27</v>
      </c>
      <c r="CO73" s="268" t="s">
        <v>859</v>
      </c>
      <c r="CP73" s="269" t="s">
        <v>27</v>
      </c>
      <c r="CQ73" s="268" t="s">
        <v>859</v>
      </c>
      <c r="CR73" s="269" t="s">
        <v>27</v>
      </c>
      <c r="CS73" s="346" t="s">
        <v>838</v>
      </c>
      <c r="CT73" s="348" t="s">
        <v>2942</v>
      </c>
      <c r="CU73" s="346" t="s">
        <v>859</v>
      </c>
      <c r="CV73" s="348" t="s">
        <v>27</v>
      </c>
      <c r="CW73" s="271"/>
      <c r="CX73" s="313"/>
      <c r="CY73" s="313"/>
      <c r="CZ73" s="313"/>
      <c r="DA73" s="313"/>
      <c r="DB73" s="313"/>
      <c r="DD73" s="17"/>
      <c r="DE73" s="17"/>
    </row>
    <row r="74" spans="1:109" s="16" customFormat="1" ht="51.75" customHeight="1" thickBot="1" x14ac:dyDescent="0.3">
      <c r="A74" s="50">
        <f t="shared" si="1"/>
        <v>71</v>
      </c>
      <c r="B74" s="337"/>
      <c r="C74" s="323" t="s">
        <v>3102</v>
      </c>
      <c r="D74" s="272" t="s">
        <v>1411</v>
      </c>
      <c r="E74" s="273">
        <v>464</v>
      </c>
      <c r="F74" s="273" t="s">
        <v>1865</v>
      </c>
      <c r="G74" s="268" t="s">
        <v>838</v>
      </c>
      <c r="H74" s="269" t="s">
        <v>187</v>
      </c>
      <c r="I74" s="268" t="s">
        <v>859</v>
      </c>
      <c r="J74" s="269" t="s">
        <v>27</v>
      </c>
      <c r="K74" s="268" t="s">
        <v>838</v>
      </c>
      <c r="L74" s="269" t="s">
        <v>187</v>
      </c>
      <c r="M74" s="268" t="s">
        <v>859</v>
      </c>
      <c r="N74" s="269" t="s">
        <v>27</v>
      </c>
      <c r="O74" s="268" t="s">
        <v>859</v>
      </c>
      <c r="P74" s="269" t="s">
        <v>27</v>
      </c>
      <c r="Q74" s="268" t="s">
        <v>859</v>
      </c>
      <c r="R74" s="270" t="s">
        <v>27</v>
      </c>
      <c r="S74" s="268" t="s">
        <v>834</v>
      </c>
      <c r="T74" s="269" t="s">
        <v>218</v>
      </c>
      <c r="U74" s="268" t="s">
        <v>834</v>
      </c>
      <c r="V74" s="269" t="s">
        <v>51</v>
      </c>
      <c r="W74" s="268" t="s">
        <v>831</v>
      </c>
      <c r="X74" s="270" t="s">
        <v>140</v>
      </c>
      <c r="Y74" s="268" t="s">
        <v>859</v>
      </c>
      <c r="Z74" s="269" t="s">
        <v>27</v>
      </c>
      <c r="AA74" s="268" t="s">
        <v>859</v>
      </c>
      <c r="AB74" s="270" t="s">
        <v>27</v>
      </c>
      <c r="AC74" s="268" t="s">
        <v>838</v>
      </c>
      <c r="AD74" s="269" t="s">
        <v>1347</v>
      </c>
      <c r="AE74" s="268" t="s">
        <v>836</v>
      </c>
      <c r="AF74" s="269" t="s">
        <v>1348</v>
      </c>
      <c r="AG74" s="268" t="s">
        <v>859</v>
      </c>
      <c r="AH74" s="269" t="s">
        <v>27</v>
      </c>
      <c r="AI74" s="268" t="s">
        <v>859</v>
      </c>
      <c r="AJ74" s="269" t="s">
        <v>27</v>
      </c>
      <c r="AK74" s="268" t="s">
        <v>859</v>
      </c>
      <c r="AL74" s="269" t="s">
        <v>27</v>
      </c>
      <c r="AM74" s="268" t="s">
        <v>859</v>
      </c>
      <c r="AN74" s="270" t="s">
        <v>27</v>
      </c>
      <c r="AO74" s="268" t="s">
        <v>859</v>
      </c>
      <c r="AP74" s="269" t="s">
        <v>27</v>
      </c>
      <c r="AQ74" s="268" t="s">
        <v>837</v>
      </c>
      <c r="AR74" s="270" t="s">
        <v>1161</v>
      </c>
      <c r="AS74" s="268" t="s">
        <v>836</v>
      </c>
      <c r="AT74" s="269" t="s">
        <v>575</v>
      </c>
      <c r="AU74" s="268" t="s">
        <v>836</v>
      </c>
      <c r="AV74" s="270" t="s">
        <v>109</v>
      </c>
      <c r="AW74" s="268" t="s">
        <v>836</v>
      </c>
      <c r="AX74" s="269" t="s">
        <v>262</v>
      </c>
      <c r="AY74" s="268" t="s">
        <v>836</v>
      </c>
      <c r="AZ74" s="270" t="s">
        <v>895</v>
      </c>
      <c r="BA74" s="268" t="s">
        <v>836</v>
      </c>
      <c r="BB74" s="269" t="s">
        <v>1736</v>
      </c>
      <c r="BC74" s="268" t="s">
        <v>836</v>
      </c>
      <c r="BD74" s="269" t="s">
        <v>596</v>
      </c>
      <c r="BE74" s="268" t="s">
        <v>859</v>
      </c>
      <c r="BF74" s="270" t="s">
        <v>89</v>
      </c>
      <c r="BG74" s="268" t="s">
        <v>836</v>
      </c>
      <c r="BH74" s="270" t="s">
        <v>885</v>
      </c>
      <c r="BI74" s="268" t="s">
        <v>838</v>
      </c>
      <c r="BJ74" s="269" t="s">
        <v>1642</v>
      </c>
      <c r="BK74" s="268" t="s">
        <v>838</v>
      </c>
      <c r="BL74" s="269" t="s">
        <v>596</v>
      </c>
      <c r="BM74" s="268" t="s">
        <v>838</v>
      </c>
      <c r="BN74" s="269" t="s">
        <v>576</v>
      </c>
      <c r="BO74" s="268" t="s">
        <v>859</v>
      </c>
      <c r="BP74" s="269" t="s">
        <v>27</v>
      </c>
      <c r="BQ74" s="268" t="s">
        <v>859</v>
      </c>
      <c r="BR74" s="269" t="s">
        <v>2276</v>
      </c>
      <c r="BS74" s="268" t="s">
        <v>859</v>
      </c>
      <c r="BT74" s="270" t="s">
        <v>2277</v>
      </c>
      <c r="BU74" s="268" t="s">
        <v>859</v>
      </c>
      <c r="BV74" s="269" t="s">
        <v>27</v>
      </c>
      <c r="BW74" s="268" t="s">
        <v>859</v>
      </c>
      <c r="BX74" s="270" t="s">
        <v>27</v>
      </c>
      <c r="BY74" s="268" t="s">
        <v>859</v>
      </c>
      <c r="BZ74" s="269" t="s">
        <v>27</v>
      </c>
      <c r="CA74" s="268" t="s">
        <v>836</v>
      </c>
      <c r="CB74" s="269" t="s">
        <v>997</v>
      </c>
      <c r="CC74" s="268" t="s">
        <v>859</v>
      </c>
      <c r="CD74" s="269" t="s">
        <v>27</v>
      </c>
      <c r="CE74" s="268" t="s">
        <v>838</v>
      </c>
      <c r="CF74" s="270" t="s">
        <v>2170</v>
      </c>
      <c r="CG74" s="268" t="s">
        <v>859</v>
      </c>
      <c r="CH74" s="269" t="s">
        <v>27</v>
      </c>
      <c r="CI74" s="268" t="s">
        <v>859</v>
      </c>
      <c r="CJ74" s="269" t="s">
        <v>27</v>
      </c>
      <c r="CK74" s="268" t="s">
        <v>859</v>
      </c>
      <c r="CL74" s="270" t="s">
        <v>27</v>
      </c>
      <c r="CM74" s="268" t="s">
        <v>859</v>
      </c>
      <c r="CN74" s="269" t="s">
        <v>27</v>
      </c>
      <c r="CO74" s="268" t="s">
        <v>859</v>
      </c>
      <c r="CP74" s="269" t="s">
        <v>27</v>
      </c>
      <c r="CQ74" s="268" t="s">
        <v>859</v>
      </c>
      <c r="CR74" s="269" t="s">
        <v>27</v>
      </c>
      <c r="CS74" s="346" t="s">
        <v>838</v>
      </c>
      <c r="CT74" s="348" t="s">
        <v>2943</v>
      </c>
      <c r="CU74" s="346" t="s">
        <v>859</v>
      </c>
      <c r="CV74" s="348" t="s">
        <v>27</v>
      </c>
      <c r="CW74" s="271"/>
      <c r="CX74" s="313"/>
      <c r="CY74" s="313"/>
      <c r="CZ74" s="313"/>
      <c r="DA74" s="313"/>
      <c r="DB74" s="313"/>
      <c r="DD74" s="17"/>
      <c r="DE74" s="17"/>
    </row>
    <row r="75" spans="1:109" s="5" customFormat="1" ht="51.75" customHeight="1" thickBot="1" x14ac:dyDescent="0.3">
      <c r="A75" s="50">
        <f t="shared" si="1"/>
        <v>72</v>
      </c>
      <c r="B75" s="337"/>
      <c r="C75" s="323" t="s">
        <v>3103</v>
      </c>
      <c r="D75" s="272" t="s">
        <v>1411</v>
      </c>
      <c r="E75" s="273">
        <v>430</v>
      </c>
      <c r="F75" s="273" t="s">
        <v>1869</v>
      </c>
      <c r="G75" s="268" t="s">
        <v>859</v>
      </c>
      <c r="H75" s="269" t="s">
        <v>27</v>
      </c>
      <c r="I75" s="268" t="s">
        <v>859</v>
      </c>
      <c r="J75" s="269" t="s">
        <v>27</v>
      </c>
      <c r="K75" s="268" t="s">
        <v>859</v>
      </c>
      <c r="L75" s="269" t="s">
        <v>27</v>
      </c>
      <c r="M75" s="268" t="s">
        <v>836</v>
      </c>
      <c r="N75" s="269" t="s">
        <v>128</v>
      </c>
      <c r="O75" s="268" t="s">
        <v>859</v>
      </c>
      <c r="P75" s="269" t="s">
        <v>27</v>
      </c>
      <c r="Q75" s="268" t="s">
        <v>859</v>
      </c>
      <c r="R75" s="270" t="s">
        <v>27</v>
      </c>
      <c r="S75" s="268" t="s">
        <v>859</v>
      </c>
      <c r="T75" s="269" t="s">
        <v>27</v>
      </c>
      <c r="U75" s="268" t="s">
        <v>859</v>
      </c>
      <c r="V75" s="269" t="s">
        <v>27</v>
      </c>
      <c r="W75" s="268" t="s">
        <v>859</v>
      </c>
      <c r="X75" s="270" t="s">
        <v>27</v>
      </c>
      <c r="Y75" s="268" t="s">
        <v>859</v>
      </c>
      <c r="Z75" s="269" t="s">
        <v>27</v>
      </c>
      <c r="AA75" s="268" t="s">
        <v>859</v>
      </c>
      <c r="AB75" s="270" t="s">
        <v>27</v>
      </c>
      <c r="AC75" s="268" t="s">
        <v>859</v>
      </c>
      <c r="AD75" s="269" t="s">
        <v>148</v>
      </c>
      <c r="AE75" s="268" t="s">
        <v>838</v>
      </c>
      <c r="AF75" s="269" t="s">
        <v>1537</v>
      </c>
      <c r="AG75" s="268" t="s">
        <v>838</v>
      </c>
      <c r="AH75" s="269" t="s">
        <v>1100</v>
      </c>
      <c r="AI75" s="268" t="s">
        <v>859</v>
      </c>
      <c r="AJ75" s="269" t="s">
        <v>27</v>
      </c>
      <c r="AK75" s="268" t="s">
        <v>859</v>
      </c>
      <c r="AL75" s="269" t="s">
        <v>27</v>
      </c>
      <c r="AM75" s="268" t="s">
        <v>859</v>
      </c>
      <c r="AN75" s="270" t="s">
        <v>27</v>
      </c>
      <c r="AO75" s="268" t="s">
        <v>859</v>
      </c>
      <c r="AP75" s="269" t="s">
        <v>27</v>
      </c>
      <c r="AQ75" s="268" t="s">
        <v>839</v>
      </c>
      <c r="AR75" s="270" t="s">
        <v>582</v>
      </c>
      <c r="AS75" s="268" t="s">
        <v>838</v>
      </c>
      <c r="AT75" s="269" t="s">
        <v>1051</v>
      </c>
      <c r="AU75" s="268" t="s">
        <v>859</v>
      </c>
      <c r="AV75" s="270" t="s">
        <v>27</v>
      </c>
      <c r="AW75" s="268" t="s">
        <v>859</v>
      </c>
      <c r="AX75" s="269" t="s">
        <v>27</v>
      </c>
      <c r="AY75" s="268" t="s">
        <v>859</v>
      </c>
      <c r="AZ75" s="270" t="s">
        <v>27</v>
      </c>
      <c r="BA75" s="268" t="s">
        <v>838</v>
      </c>
      <c r="BB75" s="269" t="s">
        <v>2166</v>
      </c>
      <c r="BC75" s="268" t="s">
        <v>838</v>
      </c>
      <c r="BD75" s="269" t="s">
        <v>23</v>
      </c>
      <c r="BE75" s="268" t="s">
        <v>838</v>
      </c>
      <c r="BF75" s="270" t="s">
        <v>2162</v>
      </c>
      <c r="BG75" s="268" t="s">
        <v>836</v>
      </c>
      <c r="BH75" s="270" t="s">
        <v>228</v>
      </c>
      <c r="BI75" s="268" t="s">
        <v>859</v>
      </c>
      <c r="BJ75" s="269" t="s">
        <v>2169</v>
      </c>
      <c r="BK75" s="268" t="s">
        <v>838</v>
      </c>
      <c r="BL75" s="269" t="s">
        <v>475</v>
      </c>
      <c r="BM75" s="268" t="s">
        <v>838</v>
      </c>
      <c r="BN75" s="269" t="s">
        <v>2166</v>
      </c>
      <c r="BO75" s="268" t="s">
        <v>859</v>
      </c>
      <c r="BP75" s="269" t="s">
        <v>1092</v>
      </c>
      <c r="BQ75" s="268" t="s">
        <v>859</v>
      </c>
      <c r="BR75" s="269" t="s">
        <v>27</v>
      </c>
      <c r="BS75" s="268" t="s">
        <v>859</v>
      </c>
      <c r="BT75" s="270" t="s">
        <v>27</v>
      </c>
      <c r="BU75" s="268" t="s">
        <v>859</v>
      </c>
      <c r="BV75" s="269" t="s">
        <v>27</v>
      </c>
      <c r="BW75" s="268" t="s">
        <v>859</v>
      </c>
      <c r="BX75" s="270" t="s">
        <v>27</v>
      </c>
      <c r="BY75" s="268" t="s">
        <v>859</v>
      </c>
      <c r="BZ75" s="269" t="s">
        <v>27</v>
      </c>
      <c r="CA75" s="268" t="s">
        <v>836</v>
      </c>
      <c r="CB75" s="269" t="s">
        <v>998</v>
      </c>
      <c r="CC75" s="268" t="s">
        <v>859</v>
      </c>
      <c r="CD75" s="269" t="s">
        <v>27</v>
      </c>
      <c r="CE75" s="268" t="s">
        <v>859</v>
      </c>
      <c r="CF75" s="270" t="s">
        <v>27</v>
      </c>
      <c r="CG75" s="268" t="s">
        <v>859</v>
      </c>
      <c r="CH75" s="269" t="s">
        <v>27</v>
      </c>
      <c r="CI75" s="268" t="s">
        <v>859</v>
      </c>
      <c r="CJ75" s="269" t="s">
        <v>27</v>
      </c>
      <c r="CK75" s="268" t="s">
        <v>859</v>
      </c>
      <c r="CL75" s="270" t="s">
        <v>27</v>
      </c>
      <c r="CM75" s="268" t="s">
        <v>859</v>
      </c>
      <c r="CN75" s="269" t="s">
        <v>27</v>
      </c>
      <c r="CO75" s="268" t="s">
        <v>859</v>
      </c>
      <c r="CP75" s="269" t="s">
        <v>27</v>
      </c>
      <c r="CQ75" s="268" t="s">
        <v>859</v>
      </c>
      <c r="CR75" s="269" t="s">
        <v>27</v>
      </c>
      <c r="CS75" s="346" t="s">
        <v>839</v>
      </c>
      <c r="CT75" s="348" t="s">
        <v>2944</v>
      </c>
      <c r="CU75" s="346" t="s">
        <v>859</v>
      </c>
      <c r="CV75" s="348" t="s">
        <v>27</v>
      </c>
      <c r="CW75" s="271"/>
      <c r="CX75" s="313"/>
      <c r="CY75" s="313"/>
      <c r="CZ75" s="313"/>
      <c r="DA75" s="313"/>
      <c r="DB75" s="313"/>
      <c r="DD75" s="27"/>
      <c r="DE75" s="27"/>
    </row>
    <row r="76" spans="1:109" s="5" customFormat="1" ht="51.75" customHeight="1" thickBot="1" x14ac:dyDescent="0.3">
      <c r="A76" s="50">
        <f t="shared" si="1"/>
        <v>73</v>
      </c>
      <c r="B76" s="337"/>
      <c r="C76" s="323" t="s">
        <v>3104</v>
      </c>
      <c r="D76" s="272" t="s">
        <v>1411</v>
      </c>
      <c r="E76" s="273">
        <v>436</v>
      </c>
      <c r="F76" s="273" t="s">
        <v>1863</v>
      </c>
      <c r="G76" s="268" t="s">
        <v>859</v>
      </c>
      <c r="H76" s="269" t="s">
        <v>27</v>
      </c>
      <c r="I76" s="268" t="s">
        <v>859</v>
      </c>
      <c r="J76" s="269" t="s">
        <v>27</v>
      </c>
      <c r="K76" s="268" t="s">
        <v>859</v>
      </c>
      <c r="L76" s="269" t="s">
        <v>27</v>
      </c>
      <c r="M76" s="268" t="s">
        <v>836</v>
      </c>
      <c r="N76" s="269" t="s">
        <v>956</v>
      </c>
      <c r="O76" s="268" t="s">
        <v>838</v>
      </c>
      <c r="P76" s="269" t="s">
        <v>957</v>
      </c>
      <c r="Q76" s="268" t="s">
        <v>859</v>
      </c>
      <c r="R76" s="270" t="s">
        <v>27</v>
      </c>
      <c r="S76" s="268" t="s">
        <v>859</v>
      </c>
      <c r="T76" s="269" t="s">
        <v>27</v>
      </c>
      <c r="U76" s="268" t="s">
        <v>859</v>
      </c>
      <c r="V76" s="269" t="s">
        <v>27</v>
      </c>
      <c r="W76" s="268" t="s">
        <v>859</v>
      </c>
      <c r="X76" s="270" t="s">
        <v>27</v>
      </c>
      <c r="Y76" s="268" t="s">
        <v>859</v>
      </c>
      <c r="Z76" s="269" t="s">
        <v>27</v>
      </c>
      <c r="AA76" s="268" t="s">
        <v>859</v>
      </c>
      <c r="AB76" s="270" t="s">
        <v>27</v>
      </c>
      <c r="AC76" s="268" t="s">
        <v>836</v>
      </c>
      <c r="AD76" s="269" t="s">
        <v>1541</v>
      </c>
      <c r="AE76" s="268" t="s">
        <v>831</v>
      </c>
      <c r="AF76" s="269" t="s">
        <v>1416</v>
      </c>
      <c r="AG76" s="268" t="s">
        <v>831</v>
      </c>
      <c r="AH76" s="269" t="s">
        <v>1067</v>
      </c>
      <c r="AI76" s="268" t="s">
        <v>859</v>
      </c>
      <c r="AJ76" s="269" t="s">
        <v>27</v>
      </c>
      <c r="AK76" s="268" t="s">
        <v>859</v>
      </c>
      <c r="AL76" s="269" t="s">
        <v>27</v>
      </c>
      <c r="AM76" s="268" t="s">
        <v>859</v>
      </c>
      <c r="AN76" s="270" t="s">
        <v>27</v>
      </c>
      <c r="AO76" s="268" t="s">
        <v>859</v>
      </c>
      <c r="AP76" s="269" t="s">
        <v>27</v>
      </c>
      <c r="AQ76" s="268" t="s">
        <v>836</v>
      </c>
      <c r="AR76" s="270" t="s">
        <v>1429</v>
      </c>
      <c r="AS76" s="268" t="s">
        <v>859</v>
      </c>
      <c r="AT76" s="269" t="s">
        <v>27</v>
      </c>
      <c r="AU76" s="268" t="s">
        <v>831</v>
      </c>
      <c r="AV76" s="270" t="s">
        <v>1499</v>
      </c>
      <c r="AW76" s="268" t="s">
        <v>859</v>
      </c>
      <c r="AX76" s="269" t="s">
        <v>27</v>
      </c>
      <c r="AY76" s="268" t="s">
        <v>859</v>
      </c>
      <c r="AZ76" s="270" t="s">
        <v>27</v>
      </c>
      <c r="BA76" s="268" t="s">
        <v>859</v>
      </c>
      <c r="BB76" s="269" t="s">
        <v>263</v>
      </c>
      <c r="BC76" s="268" t="s">
        <v>859</v>
      </c>
      <c r="BD76" s="269" t="s">
        <v>27</v>
      </c>
      <c r="BE76" s="268" t="s">
        <v>859</v>
      </c>
      <c r="BF76" s="270" t="s">
        <v>27</v>
      </c>
      <c r="BG76" s="268" t="s">
        <v>859</v>
      </c>
      <c r="BH76" s="270" t="s">
        <v>27</v>
      </c>
      <c r="BI76" s="268" t="s">
        <v>859</v>
      </c>
      <c r="BJ76" s="269" t="s">
        <v>27</v>
      </c>
      <c r="BK76" s="268" t="s">
        <v>859</v>
      </c>
      <c r="BL76" s="269" t="s">
        <v>27</v>
      </c>
      <c r="BM76" s="268" t="s">
        <v>836</v>
      </c>
      <c r="BN76" s="269" t="s">
        <v>387</v>
      </c>
      <c r="BO76" s="268" t="s">
        <v>859</v>
      </c>
      <c r="BP76" s="269" t="s">
        <v>27</v>
      </c>
      <c r="BQ76" s="268" t="s">
        <v>859</v>
      </c>
      <c r="BR76" s="269" t="s">
        <v>27</v>
      </c>
      <c r="BS76" s="268" t="s">
        <v>859</v>
      </c>
      <c r="BT76" s="270" t="s">
        <v>27</v>
      </c>
      <c r="BU76" s="268" t="s">
        <v>859</v>
      </c>
      <c r="BV76" s="269" t="s">
        <v>27</v>
      </c>
      <c r="BW76" s="268" t="s">
        <v>859</v>
      </c>
      <c r="BX76" s="270" t="s">
        <v>27</v>
      </c>
      <c r="BY76" s="268" t="s">
        <v>859</v>
      </c>
      <c r="BZ76" s="269" t="s">
        <v>27</v>
      </c>
      <c r="CA76" s="268" t="s">
        <v>836</v>
      </c>
      <c r="CB76" s="269" t="s">
        <v>998</v>
      </c>
      <c r="CC76" s="268" t="s">
        <v>859</v>
      </c>
      <c r="CD76" s="269" t="s">
        <v>27</v>
      </c>
      <c r="CE76" s="268" t="s">
        <v>859</v>
      </c>
      <c r="CF76" s="270" t="s">
        <v>27</v>
      </c>
      <c r="CG76" s="268" t="s">
        <v>859</v>
      </c>
      <c r="CH76" s="269" t="s">
        <v>27</v>
      </c>
      <c r="CI76" s="268" t="s">
        <v>859</v>
      </c>
      <c r="CJ76" s="269" t="s">
        <v>27</v>
      </c>
      <c r="CK76" s="268" t="s">
        <v>859</v>
      </c>
      <c r="CL76" s="270" t="s">
        <v>27</v>
      </c>
      <c r="CM76" s="268" t="s">
        <v>859</v>
      </c>
      <c r="CN76" s="269" t="s">
        <v>27</v>
      </c>
      <c r="CO76" s="268" t="s">
        <v>859</v>
      </c>
      <c r="CP76" s="269" t="s">
        <v>27</v>
      </c>
      <c r="CQ76" s="268" t="s">
        <v>837</v>
      </c>
      <c r="CR76" s="269" t="s">
        <v>1282</v>
      </c>
      <c r="CS76" s="346" t="s">
        <v>836</v>
      </c>
      <c r="CT76" s="348" t="s">
        <v>1610</v>
      </c>
      <c r="CU76" s="346" t="s">
        <v>859</v>
      </c>
      <c r="CV76" s="348" t="s">
        <v>27</v>
      </c>
      <c r="CW76" s="271"/>
      <c r="CX76" s="313"/>
      <c r="CY76" s="313"/>
      <c r="CZ76" s="313"/>
      <c r="DA76" s="313"/>
      <c r="DB76" s="313"/>
      <c r="DD76" s="27"/>
      <c r="DE76" s="27"/>
    </row>
    <row r="77" spans="1:109" s="5" customFormat="1" ht="51.75" customHeight="1" thickBot="1" x14ac:dyDescent="0.3">
      <c r="A77" s="50">
        <f t="shared" si="1"/>
        <v>74</v>
      </c>
      <c r="B77" s="337"/>
      <c r="C77" s="323" t="s">
        <v>3105</v>
      </c>
      <c r="D77" s="272" t="s">
        <v>1411</v>
      </c>
      <c r="E77" s="273">
        <v>441</v>
      </c>
      <c r="F77" s="273" t="s">
        <v>1865</v>
      </c>
      <c r="G77" s="268" t="s">
        <v>859</v>
      </c>
      <c r="H77" s="269" t="s">
        <v>27</v>
      </c>
      <c r="I77" s="268" t="s">
        <v>859</v>
      </c>
      <c r="J77" s="269" t="s">
        <v>27</v>
      </c>
      <c r="K77" s="268" t="s">
        <v>859</v>
      </c>
      <c r="L77" s="269" t="s">
        <v>27</v>
      </c>
      <c r="M77" s="268" t="s">
        <v>859</v>
      </c>
      <c r="N77" s="269" t="s">
        <v>27</v>
      </c>
      <c r="O77" s="268" t="s">
        <v>859</v>
      </c>
      <c r="P77" s="269" t="s">
        <v>27</v>
      </c>
      <c r="Q77" s="268" t="s">
        <v>859</v>
      </c>
      <c r="R77" s="270" t="s">
        <v>27</v>
      </c>
      <c r="S77" s="268" t="s">
        <v>859</v>
      </c>
      <c r="T77" s="269" t="s">
        <v>1005</v>
      </c>
      <c r="U77" s="268" t="s">
        <v>859</v>
      </c>
      <c r="V77" s="269" t="s">
        <v>27</v>
      </c>
      <c r="W77" s="268" t="s">
        <v>838</v>
      </c>
      <c r="X77" s="270" t="s">
        <v>1082</v>
      </c>
      <c r="Y77" s="268" t="s">
        <v>859</v>
      </c>
      <c r="Z77" s="269" t="s">
        <v>27</v>
      </c>
      <c r="AA77" s="268" t="s">
        <v>859</v>
      </c>
      <c r="AB77" s="270" t="s">
        <v>27</v>
      </c>
      <c r="AC77" s="268" t="s">
        <v>836</v>
      </c>
      <c r="AD77" s="269" t="s">
        <v>701</v>
      </c>
      <c r="AE77" s="268" t="s">
        <v>836</v>
      </c>
      <c r="AF77" s="269" t="s">
        <v>579</v>
      </c>
      <c r="AG77" s="268" t="s">
        <v>836</v>
      </c>
      <c r="AH77" s="269" t="s">
        <v>569</v>
      </c>
      <c r="AI77" s="268" t="s">
        <v>859</v>
      </c>
      <c r="AJ77" s="269" t="s">
        <v>27</v>
      </c>
      <c r="AK77" s="268" t="s">
        <v>859</v>
      </c>
      <c r="AL77" s="269" t="s">
        <v>27</v>
      </c>
      <c r="AM77" s="268" t="s">
        <v>859</v>
      </c>
      <c r="AN77" s="270" t="s">
        <v>27</v>
      </c>
      <c r="AO77" s="268" t="s">
        <v>859</v>
      </c>
      <c r="AP77" s="269" t="s">
        <v>27</v>
      </c>
      <c r="AQ77" s="268" t="s">
        <v>837</v>
      </c>
      <c r="AR77" s="270" t="s">
        <v>580</v>
      </c>
      <c r="AS77" s="268" t="s">
        <v>836</v>
      </c>
      <c r="AT77" s="269" t="s">
        <v>1327</v>
      </c>
      <c r="AU77" s="268" t="s">
        <v>836</v>
      </c>
      <c r="AV77" s="270" t="s">
        <v>110</v>
      </c>
      <c r="AW77" s="268" t="s">
        <v>836</v>
      </c>
      <c r="AX77" s="269" t="s">
        <v>1041</v>
      </c>
      <c r="AY77" s="268" t="s">
        <v>836</v>
      </c>
      <c r="AZ77" s="270" t="s">
        <v>1275</v>
      </c>
      <c r="BA77" s="268" t="s">
        <v>836</v>
      </c>
      <c r="BB77" s="269" t="s">
        <v>424</v>
      </c>
      <c r="BC77" s="268" t="s">
        <v>838</v>
      </c>
      <c r="BD77" s="269" t="s">
        <v>598</v>
      </c>
      <c r="BE77" s="268" t="s">
        <v>859</v>
      </c>
      <c r="BF77" s="270" t="s">
        <v>1737</v>
      </c>
      <c r="BG77" s="268" t="s">
        <v>836</v>
      </c>
      <c r="BH77" s="270" t="s">
        <v>1085</v>
      </c>
      <c r="BI77" s="268" t="s">
        <v>838</v>
      </c>
      <c r="BJ77" s="269" t="s">
        <v>1643</v>
      </c>
      <c r="BK77" s="268" t="s">
        <v>838</v>
      </c>
      <c r="BL77" s="269" t="s">
        <v>598</v>
      </c>
      <c r="BM77" s="268" t="s">
        <v>838</v>
      </c>
      <c r="BN77" s="269" t="s">
        <v>2167</v>
      </c>
      <c r="BO77" s="268" t="s">
        <v>859</v>
      </c>
      <c r="BP77" s="269" t="s">
        <v>1092</v>
      </c>
      <c r="BQ77" s="268" t="s">
        <v>838</v>
      </c>
      <c r="BR77" s="269" t="s">
        <v>335</v>
      </c>
      <c r="BS77" s="268" t="s">
        <v>838</v>
      </c>
      <c r="BT77" s="270" t="s">
        <v>2278</v>
      </c>
      <c r="BU77" s="268" t="s">
        <v>859</v>
      </c>
      <c r="BV77" s="269" t="s">
        <v>27</v>
      </c>
      <c r="BW77" s="268" t="s">
        <v>859</v>
      </c>
      <c r="BX77" s="270" t="s">
        <v>27</v>
      </c>
      <c r="BY77" s="268" t="s">
        <v>859</v>
      </c>
      <c r="BZ77" s="269" t="s">
        <v>27</v>
      </c>
      <c r="CA77" s="268" t="s">
        <v>836</v>
      </c>
      <c r="CB77" s="269" t="s">
        <v>999</v>
      </c>
      <c r="CC77" s="268" t="s">
        <v>859</v>
      </c>
      <c r="CD77" s="269" t="s">
        <v>27</v>
      </c>
      <c r="CE77" s="268" t="s">
        <v>838</v>
      </c>
      <c r="CF77" s="270" t="s">
        <v>568</v>
      </c>
      <c r="CG77" s="268" t="s">
        <v>859</v>
      </c>
      <c r="CH77" s="269" t="s">
        <v>27</v>
      </c>
      <c r="CI77" s="268" t="s">
        <v>859</v>
      </c>
      <c r="CJ77" s="269" t="s">
        <v>27</v>
      </c>
      <c r="CK77" s="268" t="s">
        <v>859</v>
      </c>
      <c r="CL77" s="270" t="s">
        <v>27</v>
      </c>
      <c r="CM77" s="268" t="s">
        <v>837</v>
      </c>
      <c r="CN77" s="269" t="s">
        <v>1199</v>
      </c>
      <c r="CO77" s="268" t="s">
        <v>859</v>
      </c>
      <c r="CP77" s="269" t="s">
        <v>27</v>
      </c>
      <c r="CQ77" s="268" t="s">
        <v>859</v>
      </c>
      <c r="CR77" s="269" t="s">
        <v>27</v>
      </c>
      <c r="CS77" s="346" t="s">
        <v>839</v>
      </c>
      <c r="CT77" s="348" t="s">
        <v>1584</v>
      </c>
      <c r="CU77" s="346" t="s">
        <v>859</v>
      </c>
      <c r="CV77" s="348" t="s">
        <v>27</v>
      </c>
      <c r="CW77" s="271"/>
      <c r="CX77" s="313"/>
      <c r="CY77" s="313"/>
      <c r="CZ77" s="313"/>
      <c r="DA77" s="313"/>
      <c r="DB77" s="313"/>
      <c r="DD77" s="27"/>
      <c r="DE77" s="27"/>
    </row>
    <row r="78" spans="1:109" s="5" customFormat="1" ht="51.75" customHeight="1" thickBot="1" x14ac:dyDescent="0.3">
      <c r="A78" s="50">
        <f t="shared" si="1"/>
        <v>75</v>
      </c>
      <c r="B78" s="337"/>
      <c r="C78" s="323" t="s">
        <v>3106</v>
      </c>
      <c r="D78" s="272" t="s">
        <v>1411</v>
      </c>
      <c r="E78" s="273">
        <v>443</v>
      </c>
      <c r="F78" s="273" t="s">
        <v>1865</v>
      </c>
      <c r="G78" s="268" t="s">
        <v>859</v>
      </c>
      <c r="H78" s="269" t="s">
        <v>27</v>
      </c>
      <c r="I78" s="268" t="s">
        <v>838</v>
      </c>
      <c r="J78" s="269" t="s">
        <v>129</v>
      </c>
      <c r="K78" s="268" t="s">
        <v>859</v>
      </c>
      <c r="L78" s="269" t="s">
        <v>27</v>
      </c>
      <c r="M78" s="268" t="s">
        <v>831</v>
      </c>
      <c r="N78" s="269" t="s">
        <v>974</v>
      </c>
      <c r="O78" s="268" t="s">
        <v>831</v>
      </c>
      <c r="P78" s="269" t="s">
        <v>470</v>
      </c>
      <c r="Q78" s="268" t="s">
        <v>859</v>
      </c>
      <c r="R78" s="270" t="s">
        <v>27</v>
      </c>
      <c r="S78" s="268" t="s">
        <v>831</v>
      </c>
      <c r="T78" s="269" t="s">
        <v>1368</v>
      </c>
      <c r="U78" s="268" t="s">
        <v>859</v>
      </c>
      <c r="V78" s="269" t="s">
        <v>27</v>
      </c>
      <c r="W78" s="268" t="s">
        <v>859</v>
      </c>
      <c r="X78" s="270" t="s">
        <v>146</v>
      </c>
      <c r="Y78" s="268" t="s">
        <v>859</v>
      </c>
      <c r="Z78" s="269" t="s">
        <v>27</v>
      </c>
      <c r="AA78" s="268" t="s">
        <v>859</v>
      </c>
      <c r="AB78" s="270" t="s">
        <v>27</v>
      </c>
      <c r="AC78" s="268" t="s">
        <v>838</v>
      </c>
      <c r="AD78" s="269" t="s">
        <v>701</v>
      </c>
      <c r="AE78" s="268" t="s">
        <v>838</v>
      </c>
      <c r="AF78" s="269" t="s">
        <v>579</v>
      </c>
      <c r="AG78" s="268" t="s">
        <v>838</v>
      </c>
      <c r="AH78" s="269" t="s">
        <v>133</v>
      </c>
      <c r="AI78" s="268" t="s">
        <v>859</v>
      </c>
      <c r="AJ78" s="269" t="s">
        <v>27</v>
      </c>
      <c r="AK78" s="268" t="s">
        <v>859</v>
      </c>
      <c r="AL78" s="269" t="s">
        <v>27</v>
      </c>
      <c r="AM78" s="268" t="s">
        <v>859</v>
      </c>
      <c r="AN78" s="270" t="s">
        <v>27</v>
      </c>
      <c r="AO78" s="268" t="s">
        <v>859</v>
      </c>
      <c r="AP78" s="269" t="s">
        <v>27</v>
      </c>
      <c r="AQ78" s="268" t="s">
        <v>836</v>
      </c>
      <c r="AR78" s="270" t="s">
        <v>580</v>
      </c>
      <c r="AS78" s="268" t="s">
        <v>838</v>
      </c>
      <c r="AT78" s="269" t="s">
        <v>1209</v>
      </c>
      <c r="AU78" s="268" t="s">
        <v>838</v>
      </c>
      <c r="AV78" s="270" t="s">
        <v>110</v>
      </c>
      <c r="AW78" s="268" t="s">
        <v>838</v>
      </c>
      <c r="AX78" s="269" t="s">
        <v>1041</v>
      </c>
      <c r="AY78" s="268" t="s">
        <v>838</v>
      </c>
      <c r="AZ78" s="270" t="s">
        <v>1275</v>
      </c>
      <c r="BA78" s="268" t="s">
        <v>838</v>
      </c>
      <c r="BB78" s="269" t="s">
        <v>424</v>
      </c>
      <c r="BC78" s="268" t="s">
        <v>838</v>
      </c>
      <c r="BD78" s="269" t="s">
        <v>597</v>
      </c>
      <c r="BE78" s="268" t="s">
        <v>838</v>
      </c>
      <c r="BF78" s="270" t="s">
        <v>90</v>
      </c>
      <c r="BG78" s="268" t="s">
        <v>838</v>
      </c>
      <c r="BH78" s="270" t="s">
        <v>597</v>
      </c>
      <c r="BI78" s="268" t="s">
        <v>838</v>
      </c>
      <c r="BJ78" s="269" t="s">
        <v>1643</v>
      </c>
      <c r="BK78" s="268" t="s">
        <v>838</v>
      </c>
      <c r="BL78" s="269" t="s">
        <v>597</v>
      </c>
      <c r="BM78" s="268" t="s">
        <v>859</v>
      </c>
      <c r="BN78" s="269" t="s">
        <v>27</v>
      </c>
      <c r="BO78" s="268" t="s">
        <v>859</v>
      </c>
      <c r="BP78" s="269" t="s">
        <v>1092</v>
      </c>
      <c r="BQ78" s="268" t="s">
        <v>838</v>
      </c>
      <c r="BR78" s="269" t="s">
        <v>334</v>
      </c>
      <c r="BS78" s="268" t="s">
        <v>838</v>
      </c>
      <c r="BT78" s="270" t="s">
        <v>2278</v>
      </c>
      <c r="BU78" s="268" t="s">
        <v>859</v>
      </c>
      <c r="BV78" s="269" t="s">
        <v>27</v>
      </c>
      <c r="BW78" s="268" t="s">
        <v>859</v>
      </c>
      <c r="BX78" s="270" t="s">
        <v>27</v>
      </c>
      <c r="BY78" s="268" t="s">
        <v>859</v>
      </c>
      <c r="BZ78" s="269" t="s">
        <v>27</v>
      </c>
      <c r="CA78" s="268" t="s">
        <v>836</v>
      </c>
      <c r="CB78" s="269" t="s">
        <v>999</v>
      </c>
      <c r="CC78" s="268" t="s">
        <v>859</v>
      </c>
      <c r="CD78" s="269" t="s">
        <v>27</v>
      </c>
      <c r="CE78" s="268" t="s">
        <v>838</v>
      </c>
      <c r="CF78" s="270" t="s">
        <v>568</v>
      </c>
      <c r="CG78" s="268" t="s">
        <v>859</v>
      </c>
      <c r="CH78" s="269" t="s">
        <v>27</v>
      </c>
      <c r="CI78" s="268" t="s">
        <v>859</v>
      </c>
      <c r="CJ78" s="269" t="s">
        <v>27</v>
      </c>
      <c r="CK78" s="268" t="s">
        <v>859</v>
      </c>
      <c r="CL78" s="270" t="s">
        <v>27</v>
      </c>
      <c r="CM78" s="268" t="s">
        <v>837</v>
      </c>
      <c r="CN78" s="269" t="s">
        <v>1199</v>
      </c>
      <c r="CO78" s="268" t="s">
        <v>859</v>
      </c>
      <c r="CP78" s="269" t="s">
        <v>27</v>
      </c>
      <c r="CQ78" s="268" t="s">
        <v>859</v>
      </c>
      <c r="CR78" s="269" t="s">
        <v>27</v>
      </c>
      <c r="CS78" s="346" t="s">
        <v>838</v>
      </c>
      <c r="CT78" s="348" t="s">
        <v>2942</v>
      </c>
      <c r="CU78" s="346" t="s">
        <v>859</v>
      </c>
      <c r="CV78" s="348" t="s">
        <v>27</v>
      </c>
      <c r="CW78" s="271"/>
      <c r="CX78" s="313"/>
      <c r="CY78" s="313"/>
      <c r="CZ78" s="313"/>
      <c r="DA78" s="313"/>
      <c r="DB78" s="313"/>
      <c r="DD78" s="27"/>
      <c r="DE78" s="27"/>
    </row>
    <row r="79" spans="1:109" s="5" customFormat="1" ht="51.75" customHeight="1" thickBot="1" x14ac:dyDescent="0.3">
      <c r="A79" s="50">
        <f t="shared" si="1"/>
        <v>76</v>
      </c>
      <c r="B79" s="337"/>
      <c r="C79" s="323" t="s">
        <v>3098</v>
      </c>
      <c r="D79" s="272" t="s">
        <v>1411</v>
      </c>
      <c r="E79" s="273">
        <v>447</v>
      </c>
      <c r="F79" s="273" t="s">
        <v>1867</v>
      </c>
      <c r="G79" s="268" t="s">
        <v>859</v>
      </c>
      <c r="H79" s="269" t="s">
        <v>27</v>
      </c>
      <c r="I79" s="268" t="s">
        <v>859</v>
      </c>
      <c r="J79" s="269" t="s">
        <v>27</v>
      </c>
      <c r="K79" s="268" t="s">
        <v>838</v>
      </c>
      <c r="L79" s="269" t="s">
        <v>210</v>
      </c>
      <c r="M79" s="268" t="s">
        <v>838</v>
      </c>
      <c r="N79" s="269" t="s">
        <v>104</v>
      </c>
      <c r="O79" s="268" t="s">
        <v>838</v>
      </c>
      <c r="P79" s="269" t="s">
        <v>105</v>
      </c>
      <c r="Q79" s="268" t="s">
        <v>859</v>
      </c>
      <c r="R79" s="270" t="s">
        <v>27</v>
      </c>
      <c r="S79" s="268" t="s">
        <v>831</v>
      </c>
      <c r="T79" s="269" t="s">
        <v>1368</v>
      </c>
      <c r="U79" s="268" t="s">
        <v>859</v>
      </c>
      <c r="V79" s="269" t="s">
        <v>27</v>
      </c>
      <c r="W79" s="268" t="s">
        <v>831</v>
      </c>
      <c r="X79" s="270" t="s">
        <v>1083</v>
      </c>
      <c r="Y79" s="268" t="s">
        <v>859</v>
      </c>
      <c r="Z79" s="269" t="s">
        <v>27</v>
      </c>
      <c r="AA79" s="268" t="s">
        <v>859</v>
      </c>
      <c r="AB79" s="270" t="s">
        <v>27</v>
      </c>
      <c r="AC79" s="268" t="s">
        <v>838</v>
      </c>
      <c r="AD79" s="269" t="s">
        <v>647</v>
      </c>
      <c r="AE79" s="268" t="s">
        <v>831</v>
      </c>
      <c r="AF79" s="269" t="s">
        <v>648</v>
      </c>
      <c r="AG79" s="268" t="s">
        <v>831</v>
      </c>
      <c r="AH79" s="269" t="s">
        <v>411</v>
      </c>
      <c r="AI79" s="268" t="s">
        <v>859</v>
      </c>
      <c r="AJ79" s="269" t="s">
        <v>27</v>
      </c>
      <c r="AK79" s="268" t="s">
        <v>859</v>
      </c>
      <c r="AL79" s="269" t="s">
        <v>27</v>
      </c>
      <c r="AM79" s="268" t="s">
        <v>859</v>
      </c>
      <c r="AN79" s="270" t="s">
        <v>27</v>
      </c>
      <c r="AO79" s="268" t="s">
        <v>859</v>
      </c>
      <c r="AP79" s="269" t="s">
        <v>27</v>
      </c>
      <c r="AQ79" s="268" t="s">
        <v>837</v>
      </c>
      <c r="AR79" s="270" t="s">
        <v>279</v>
      </c>
      <c r="AS79" s="268" t="s">
        <v>836</v>
      </c>
      <c r="AT79" s="269" t="s">
        <v>158</v>
      </c>
      <c r="AU79" s="268" t="s">
        <v>831</v>
      </c>
      <c r="AV79" s="270" t="s">
        <v>1499</v>
      </c>
      <c r="AW79" s="268" t="s">
        <v>836</v>
      </c>
      <c r="AX79" s="269" t="s">
        <v>268</v>
      </c>
      <c r="AY79" s="268" t="s">
        <v>836</v>
      </c>
      <c r="AZ79" s="270" t="s">
        <v>1274</v>
      </c>
      <c r="BA79" s="268" t="s">
        <v>838</v>
      </c>
      <c r="BB79" s="269" t="s">
        <v>425</v>
      </c>
      <c r="BC79" s="268" t="s">
        <v>859</v>
      </c>
      <c r="BD79" s="269" t="s">
        <v>356</v>
      </c>
      <c r="BE79" s="268" t="s">
        <v>838</v>
      </c>
      <c r="BF79" s="270" t="s">
        <v>646</v>
      </c>
      <c r="BG79" s="268" t="s">
        <v>831</v>
      </c>
      <c r="BH79" s="270" t="s">
        <v>227</v>
      </c>
      <c r="BI79" s="268" t="s">
        <v>837</v>
      </c>
      <c r="BJ79" s="269" t="s">
        <v>1645</v>
      </c>
      <c r="BK79" s="268" t="s">
        <v>831</v>
      </c>
      <c r="BL79" s="269" t="s">
        <v>1680</v>
      </c>
      <c r="BM79" s="268" t="s">
        <v>838</v>
      </c>
      <c r="BN79" s="269" t="s">
        <v>387</v>
      </c>
      <c r="BO79" s="268" t="s">
        <v>859</v>
      </c>
      <c r="BP79" s="269" t="s">
        <v>275</v>
      </c>
      <c r="BQ79" s="268" t="s">
        <v>859</v>
      </c>
      <c r="BR79" s="269" t="s">
        <v>27</v>
      </c>
      <c r="BS79" s="268" t="s">
        <v>859</v>
      </c>
      <c r="BT79" s="270" t="s">
        <v>27</v>
      </c>
      <c r="BU79" s="268" t="s">
        <v>859</v>
      </c>
      <c r="BV79" s="269" t="s">
        <v>27</v>
      </c>
      <c r="BW79" s="268" t="s">
        <v>859</v>
      </c>
      <c r="BX79" s="270" t="s">
        <v>27</v>
      </c>
      <c r="BY79" s="268" t="s">
        <v>859</v>
      </c>
      <c r="BZ79" s="269" t="s">
        <v>27</v>
      </c>
      <c r="CA79" s="268" t="s">
        <v>836</v>
      </c>
      <c r="CB79" s="269" t="s">
        <v>999</v>
      </c>
      <c r="CC79" s="268" t="s">
        <v>859</v>
      </c>
      <c r="CD79" s="269" t="s">
        <v>27</v>
      </c>
      <c r="CE79" s="268" t="s">
        <v>859</v>
      </c>
      <c r="CF79" s="270" t="s">
        <v>27</v>
      </c>
      <c r="CG79" s="268" t="s">
        <v>859</v>
      </c>
      <c r="CH79" s="269" t="s">
        <v>27</v>
      </c>
      <c r="CI79" s="268" t="s">
        <v>859</v>
      </c>
      <c r="CJ79" s="269" t="s">
        <v>27</v>
      </c>
      <c r="CK79" s="268" t="s">
        <v>859</v>
      </c>
      <c r="CL79" s="270" t="s">
        <v>27</v>
      </c>
      <c r="CM79" s="268" t="s">
        <v>859</v>
      </c>
      <c r="CN79" s="269" t="s">
        <v>27</v>
      </c>
      <c r="CO79" s="268" t="s">
        <v>859</v>
      </c>
      <c r="CP79" s="269" t="s">
        <v>27</v>
      </c>
      <c r="CQ79" s="268" t="s">
        <v>859</v>
      </c>
      <c r="CR79" s="269" t="s">
        <v>27</v>
      </c>
      <c r="CS79" s="346" t="s">
        <v>836</v>
      </c>
      <c r="CT79" s="348" t="s">
        <v>1611</v>
      </c>
      <c r="CU79" s="346" t="s">
        <v>859</v>
      </c>
      <c r="CV79" s="348" t="s">
        <v>27</v>
      </c>
      <c r="CW79" s="271"/>
      <c r="CX79" s="313"/>
      <c r="CY79" s="313"/>
      <c r="CZ79" s="313"/>
      <c r="DA79" s="313"/>
      <c r="DB79" s="313"/>
      <c r="DD79" s="27"/>
      <c r="DE79" s="27"/>
    </row>
    <row r="80" spans="1:109" s="5" customFormat="1" ht="51.75" customHeight="1" thickBot="1" x14ac:dyDescent="0.3">
      <c r="A80" s="50">
        <f t="shared" si="1"/>
        <v>77</v>
      </c>
      <c r="B80" s="337"/>
      <c r="C80" s="323" t="s">
        <v>3107</v>
      </c>
      <c r="D80" s="272" t="s">
        <v>3108</v>
      </c>
      <c r="E80" s="273">
        <v>449</v>
      </c>
      <c r="F80" s="273" t="s">
        <v>1865</v>
      </c>
      <c r="G80" s="268" t="s">
        <v>859</v>
      </c>
      <c r="H80" s="269" t="s">
        <v>27</v>
      </c>
      <c r="I80" s="268" t="s">
        <v>836</v>
      </c>
      <c r="J80" s="269" t="s">
        <v>3</v>
      </c>
      <c r="K80" s="268" t="s">
        <v>859</v>
      </c>
      <c r="L80" s="269" t="s">
        <v>27</v>
      </c>
      <c r="M80" s="268" t="s">
        <v>859</v>
      </c>
      <c r="N80" s="269" t="s">
        <v>27</v>
      </c>
      <c r="O80" s="268" t="s">
        <v>859</v>
      </c>
      <c r="P80" s="269" t="s">
        <v>27</v>
      </c>
      <c r="Q80" s="268" t="s">
        <v>859</v>
      </c>
      <c r="R80" s="270" t="s">
        <v>27</v>
      </c>
      <c r="S80" s="268" t="s">
        <v>859</v>
      </c>
      <c r="T80" s="269" t="s">
        <v>27</v>
      </c>
      <c r="U80" s="268" t="s">
        <v>838</v>
      </c>
      <c r="V80" s="269" t="s">
        <v>328</v>
      </c>
      <c r="W80" s="268" t="s">
        <v>836</v>
      </c>
      <c r="X80" s="270" t="s">
        <v>69</v>
      </c>
      <c r="Y80" s="268" t="s">
        <v>859</v>
      </c>
      <c r="Z80" s="269" t="s">
        <v>27</v>
      </c>
      <c r="AA80" s="268" t="s">
        <v>859</v>
      </c>
      <c r="AB80" s="270" t="s">
        <v>27</v>
      </c>
      <c r="AC80" s="268" t="s">
        <v>859</v>
      </c>
      <c r="AD80" s="269" t="s">
        <v>27</v>
      </c>
      <c r="AE80" s="268" t="s">
        <v>838</v>
      </c>
      <c r="AF80" s="269" t="s">
        <v>1538</v>
      </c>
      <c r="AG80" s="268" t="s">
        <v>859</v>
      </c>
      <c r="AH80" s="269" t="s">
        <v>27</v>
      </c>
      <c r="AI80" s="268" t="s">
        <v>859</v>
      </c>
      <c r="AJ80" s="269" t="s">
        <v>27</v>
      </c>
      <c r="AK80" s="268" t="s">
        <v>859</v>
      </c>
      <c r="AL80" s="269" t="s">
        <v>27</v>
      </c>
      <c r="AM80" s="268" t="s">
        <v>859</v>
      </c>
      <c r="AN80" s="270" t="s">
        <v>27</v>
      </c>
      <c r="AO80" s="268" t="s">
        <v>859</v>
      </c>
      <c r="AP80" s="269" t="s">
        <v>27</v>
      </c>
      <c r="AQ80" s="268" t="s">
        <v>840</v>
      </c>
      <c r="AR80" s="270" t="s">
        <v>583</v>
      </c>
      <c r="AS80" s="268" t="s">
        <v>836</v>
      </c>
      <c r="AT80" s="269" t="s">
        <v>357</v>
      </c>
      <c r="AU80" s="268" t="s">
        <v>836</v>
      </c>
      <c r="AV80" s="270" t="s">
        <v>599</v>
      </c>
      <c r="AW80" s="268" t="s">
        <v>836</v>
      </c>
      <c r="AX80" s="269" t="s">
        <v>192</v>
      </c>
      <c r="AY80" s="268" t="s">
        <v>836</v>
      </c>
      <c r="AZ80" s="270" t="s">
        <v>1370</v>
      </c>
      <c r="BA80" s="268" t="s">
        <v>836</v>
      </c>
      <c r="BB80" s="269" t="s">
        <v>426</v>
      </c>
      <c r="BC80" s="268" t="s">
        <v>836</v>
      </c>
      <c r="BD80" s="269" t="s">
        <v>613</v>
      </c>
      <c r="BE80" s="268" t="s">
        <v>836</v>
      </c>
      <c r="BF80" s="270" t="s">
        <v>248</v>
      </c>
      <c r="BG80" s="268" t="s">
        <v>836</v>
      </c>
      <c r="BH80" s="270" t="s">
        <v>609</v>
      </c>
      <c r="BI80" s="268" t="s">
        <v>836</v>
      </c>
      <c r="BJ80" s="269" t="s">
        <v>1646</v>
      </c>
      <c r="BK80" s="268" t="s">
        <v>836</v>
      </c>
      <c r="BL80" s="269" t="s">
        <v>1681</v>
      </c>
      <c r="BM80" s="268" t="s">
        <v>836</v>
      </c>
      <c r="BN80" s="269" t="s">
        <v>659</v>
      </c>
      <c r="BO80" s="268" t="s">
        <v>859</v>
      </c>
      <c r="BP80" s="269" t="s">
        <v>1092</v>
      </c>
      <c r="BQ80" s="268" t="s">
        <v>836</v>
      </c>
      <c r="BR80" s="269" t="s">
        <v>336</v>
      </c>
      <c r="BS80" s="268" t="s">
        <v>838</v>
      </c>
      <c r="BT80" s="270" t="s">
        <v>2278</v>
      </c>
      <c r="BU80" s="268" t="s">
        <v>859</v>
      </c>
      <c r="BV80" s="269" t="s">
        <v>27</v>
      </c>
      <c r="BW80" s="268" t="s">
        <v>859</v>
      </c>
      <c r="BX80" s="270" t="s">
        <v>27</v>
      </c>
      <c r="BY80" s="268" t="s">
        <v>859</v>
      </c>
      <c r="BZ80" s="269" t="s">
        <v>27</v>
      </c>
      <c r="CA80" s="268" t="s">
        <v>836</v>
      </c>
      <c r="CB80" s="269" t="s">
        <v>1000</v>
      </c>
      <c r="CC80" s="268" t="s">
        <v>859</v>
      </c>
      <c r="CD80" s="269" t="s">
        <v>27</v>
      </c>
      <c r="CE80" s="268" t="s">
        <v>838</v>
      </c>
      <c r="CF80" s="270" t="s">
        <v>568</v>
      </c>
      <c r="CG80" s="268" t="s">
        <v>859</v>
      </c>
      <c r="CH80" s="269" t="s">
        <v>27</v>
      </c>
      <c r="CI80" s="268" t="s">
        <v>859</v>
      </c>
      <c r="CJ80" s="269" t="s">
        <v>27</v>
      </c>
      <c r="CK80" s="268" t="s">
        <v>859</v>
      </c>
      <c r="CL80" s="270" t="s">
        <v>27</v>
      </c>
      <c r="CM80" s="268" t="s">
        <v>837</v>
      </c>
      <c r="CN80" s="269" t="s">
        <v>1199</v>
      </c>
      <c r="CO80" s="268" t="s">
        <v>859</v>
      </c>
      <c r="CP80" s="269" t="s">
        <v>27</v>
      </c>
      <c r="CQ80" s="268" t="s">
        <v>859</v>
      </c>
      <c r="CR80" s="269" t="s">
        <v>27</v>
      </c>
      <c r="CS80" s="346" t="s">
        <v>839</v>
      </c>
      <c r="CT80" s="348" t="s">
        <v>2945</v>
      </c>
      <c r="CU80" s="346" t="s">
        <v>859</v>
      </c>
      <c r="CV80" s="348" t="s">
        <v>27</v>
      </c>
      <c r="CW80" s="271"/>
      <c r="CX80" s="313"/>
      <c r="CY80" s="313"/>
      <c r="CZ80" s="313"/>
      <c r="DA80" s="313"/>
      <c r="DB80" s="313"/>
      <c r="DD80" s="27"/>
      <c r="DE80" s="27"/>
    </row>
    <row r="81" spans="1:109" s="5" customFormat="1" ht="51.75" customHeight="1" thickBot="1" x14ac:dyDescent="0.3">
      <c r="A81" s="50">
        <f t="shared" si="1"/>
        <v>78</v>
      </c>
      <c r="B81" s="337"/>
      <c r="C81" s="323" t="s">
        <v>3109</v>
      </c>
      <c r="D81" s="272" t="s">
        <v>1413</v>
      </c>
      <c r="E81" s="273">
        <v>527</v>
      </c>
      <c r="F81" s="273" t="s">
        <v>1863</v>
      </c>
      <c r="G81" s="268" t="s">
        <v>859</v>
      </c>
      <c r="H81" s="269" t="s">
        <v>27</v>
      </c>
      <c r="I81" s="268" t="s">
        <v>859</v>
      </c>
      <c r="J81" s="269" t="s">
        <v>27</v>
      </c>
      <c r="K81" s="268" t="s">
        <v>837</v>
      </c>
      <c r="L81" s="269" t="s">
        <v>529</v>
      </c>
      <c r="M81" s="268" t="s">
        <v>837</v>
      </c>
      <c r="N81" s="269" t="s">
        <v>529</v>
      </c>
      <c r="O81" s="268" t="s">
        <v>859</v>
      </c>
      <c r="P81" s="269" t="s">
        <v>27</v>
      </c>
      <c r="Q81" s="268" t="s">
        <v>859</v>
      </c>
      <c r="R81" s="270" t="s">
        <v>27</v>
      </c>
      <c r="S81" s="268" t="s">
        <v>859</v>
      </c>
      <c r="T81" s="269" t="s">
        <v>27</v>
      </c>
      <c r="U81" s="268" t="s">
        <v>859</v>
      </c>
      <c r="V81" s="269" t="s">
        <v>27</v>
      </c>
      <c r="W81" s="268" t="s">
        <v>836</v>
      </c>
      <c r="X81" s="270" t="s">
        <v>1150</v>
      </c>
      <c r="Y81" s="268" t="s">
        <v>859</v>
      </c>
      <c r="Z81" s="269" t="s">
        <v>27</v>
      </c>
      <c r="AA81" s="268" t="s">
        <v>859</v>
      </c>
      <c r="AB81" s="270" t="s">
        <v>27</v>
      </c>
      <c r="AC81" s="268" t="s">
        <v>834</v>
      </c>
      <c r="AD81" s="269" t="s">
        <v>2625</v>
      </c>
      <c r="AE81" s="268" t="s">
        <v>859</v>
      </c>
      <c r="AF81" s="269" t="s">
        <v>27</v>
      </c>
      <c r="AG81" s="268" t="s">
        <v>859</v>
      </c>
      <c r="AH81" s="269" t="s">
        <v>27</v>
      </c>
      <c r="AI81" s="268" t="s">
        <v>859</v>
      </c>
      <c r="AJ81" s="269" t="s">
        <v>27</v>
      </c>
      <c r="AK81" s="268" t="s">
        <v>859</v>
      </c>
      <c r="AL81" s="269" t="s">
        <v>27</v>
      </c>
      <c r="AM81" s="268" t="s">
        <v>859</v>
      </c>
      <c r="AN81" s="270" t="s">
        <v>27</v>
      </c>
      <c r="AO81" s="268" t="s">
        <v>859</v>
      </c>
      <c r="AP81" s="269" t="s">
        <v>27</v>
      </c>
      <c r="AQ81" s="268" t="s">
        <v>859</v>
      </c>
      <c r="AR81" s="270" t="s">
        <v>27</v>
      </c>
      <c r="AS81" s="268" t="s">
        <v>836</v>
      </c>
      <c r="AT81" s="269" t="s">
        <v>656</v>
      </c>
      <c r="AU81" s="268" t="s">
        <v>836</v>
      </c>
      <c r="AV81" s="270" t="s">
        <v>880</v>
      </c>
      <c r="AW81" s="268" t="s">
        <v>836</v>
      </c>
      <c r="AX81" s="269" t="s">
        <v>1738</v>
      </c>
      <c r="AY81" s="268" t="s">
        <v>836</v>
      </c>
      <c r="AZ81" s="270" t="s">
        <v>655</v>
      </c>
      <c r="BA81" s="268" t="s">
        <v>836</v>
      </c>
      <c r="BB81" s="269" t="s">
        <v>882</v>
      </c>
      <c r="BC81" s="268" t="s">
        <v>836</v>
      </c>
      <c r="BD81" s="269" t="s">
        <v>881</v>
      </c>
      <c r="BE81" s="268" t="s">
        <v>859</v>
      </c>
      <c r="BF81" s="270" t="s">
        <v>27</v>
      </c>
      <c r="BG81" s="268" t="s">
        <v>836</v>
      </c>
      <c r="BH81" s="270" t="s">
        <v>654</v>
      </c>
      <c r="BI81" s="268" t="s">
        <v>859</v>
      </c>
      <c r="BJ81" s="269" t="s">
        <v>27</v>
      </c>
      <c r="BK81" s="268" t="s">
        <v>836</v>
      </c>
      <c r="BL81" s="269" t="s">
        <v>1682</v>
      </c>
      <c r="BM81" s="268" t="s">
        <v>836</v>
      </c>
      <c r="BN81" s="269" t="s">
        <v>657</v>
      </c>
      <c r="BO81" s="268" t="s">
        <v>859</v>
      </c>
      <c r="BP81" s="269" t="s">
        <v>27</v>
      </c>
      <c r="BQ81" s="268" t="s">
        <v>859</v>
      </c>
      <c r="BR81" s="269" t="s">
        <v>27</v>
      </c>
      <c r="BS81" s="268" t="s">
        <v>859</v>
      </c>
      <c r="BT81" s="270" t="s">
        <v>27</v>
      </c>
      <c r="BU81" s="268" t="s">
        <v>859</v>
      </c>
      <c r="BV81" s="269" t="s">
        <v>27</v>
      </c>
      <c r="BW81" s="268" t="s">
        <v>859</v>
      </c>
      <c r="BX81" s="270" t="s">
        <v>27</v>
      </c>
      <c r="BY81" s="268" t="s">
        <v>859</v>
      </c>
      <c r="BZ81" s="269" t="s">
        <v>27</v>
      </c>
      <c r="CA81" s="268" t="s">
        <v>859</v>
      </c>
      <c r="CB81" s="269" t="s">
        <v>27</v>
      </c>
      <c r="CC81" s="268" t="s">
        <v>859</v>
      </c>
      <c r="CD81" s="269" t="s">
        <v>27</v>
      </c>
      <c r="CE81" s="268" t="s">
        <v>859</v>
      </c>
      <c r="CF81" s="270" t="s">
        <v>27</v>
      </c>
      <c r="CG81" s="268" t="s">
        <v>859</v>
      </c>
      <c r="CH81" s="269" t="s">
        <v>27</v>
      </c>
      <c r="CI81" s="268" t="s">
        <v>859</v>
      </c>
      <c r="CJ81" s="269" t="s">
        <v>27</v>
      </c>
      <c r="CK81" s="268" t="s">
        <v>859</v>
      </c>
      <c r="CL81" s="270" t="s">
        <v>27</v>
      </c>
      <c r="CM81" s="268" t="s">
        <v>859</v>
      </c>
      <c r="CN81" s="269" t="s">
        <v>27</v>
      </c>
      <c r="CO81" s="268" t="s">
        <v>859</v>
      </c>
      <c r="CP81" s="269" t="s">
        <v>27</v>
      </c>
      <c r="CQ81" s="268" t="s">
        <v>859</v>
      </c>
      <c r="CR81" s="269" t="s">
        <v>27</v>
      </c>
      <c r="CS81" s="346" t="s">
        <v>859</v>
      </c>
      <c r="CT81" s="348" t="s">
        <v>27</v>
      </c>
      <c r="CU81" s="346" t="s">
        <v>859</v>
      </c>
      <c r="CV81" s="348" t="s">
        <v>27</v>
      </c>
      <c r="CW81" s="271"/>
      <c r="CX81" s="313"/>
      <c r="CY81" s="313"/>
      <c r="CZ81" s="313"/>
      <c r="DA81" s="313"/>
      <c r="DB81" s="313"/>
      <c r="DD81" s="27"/>
      <c r="DE81" s="27"/>
    </row>
    <row r="82" spans="1:109" s="17" customFormat="1" ht="51.75" customHeight="1" thickBot="1" x14ac:dyDescent="0.3">
      <c r="A82" s="50">
        <f t="shared" si="1"/>
        <v>79</v>
      </c>
      <c r="B82" s="337"/>
      <c r="C82" s="323" t="s">
        <v>3110</v>
      </c>
      <c r="D82" s="272" t="s">
        <v>1408</v>
      </c>
      <c r="E82" s="273">
        <v>460</v>
      </c>
      <c r="F82" s="273" t="s">
        <v>1865</v>
      </c>
      <c r="G82" s="268" t="s">
        <v>859</v>
      </c>
      <c r="H82" s="269" t="s">
        <v>1294</v>
      </c>
      <c r="I82" s="268" t="s">
        <v>859</v>
      </c>
      <c r="J82" s="269" t="s">
        <v>1224</v>
      </c>
      <c r="K82" s="268" t="s">
        <v>859</v>
      </c>
      <c r="L82" s="269" t="s">
        <v>1225</v>
      </c>
      <c r="M82" s="268" t="s">
        <v>859</v>
      </c>
      <c r="N82" s="269" t="s">
        <v>1470</v>
      </c>
      <c r="O82" s="268" t="s">
        <v>859</v>
      </c>
      <c r="P82" s="269" t="s">
        <v>1470</v>
      </c>
      <c r="Q82" s="268" t="s">
        <v>859</v>
      </c>
      <c r="R82" s="270" t="s">
        <v>27</v>
      </c>
      <c r="S82" s="268" t="s">
        <v>831</v>
      </c>
      <c r="T82" s="269" t="s">
        <v>1287</v>
      </c>
      <c r="U82" s="268" t="s">
        <v>832</v>
      </c>
      <c r="V82" s="269" t="s">
        <v>1084</v>
      </c>
      <c r="W82" s="268" t="s">
        <v>859</v>
      </c>
      <c r="X82" s="270" t="s">
        <v>27</v>
      </c>
      <c r="Y82" s="268" t="s">
        <v>832</v>
      </c>
      <c r="Z82" s="269" t="s">
        <v>2741</v>
      </c>
      <c r="AA82" s="268" t="s">
        <v>835</v>
      </c>
      <c r="AB82" s="270" t="s">
        <v>2741</v>
      </c>
      <c r="AC82" s="268" t="s">
        <v>831</v>
      </c>
      <c r="AD82" s="269" t="s">
        <v>1539</v>
      </c>
      <c r="AE82" s="268" t="s">
        <v>859</v>
      </c>
      <c r="AF82" s="269" t="s">
        <v>1540</v>
      </c>
      <c r="AG82" s="268" t="s">
        <v>859</v>
      </c>
      <c r="AH82" s="269" t="s">
        <v>27</v>
      </c>
      <c r="AI82" s="268" t="s">
        <v>859</v>
      </c>
      <c r="AJ82" s="269" t="s">
        <v>27</v>
      </c>
      <c r="AK82" s="268" t="s">
        <v>838</v>
      </c>
      <c r="AL82" s="269" t="s">
        <v>2752</v>
      </c>
      <c r="AM82" s="268" t="s">
        <v>834</v>
      </c>
      <c r="AN82" s="270" t="s">
        <v>2753</v>
      </c>
      <c r="AO82" s="268" t="s">
        <v>859</v>
      </c>
      <c r="AP82" s="269" t="s">
        <v>27</v>
      </c>
      <c r="AQ82" s="268" t="s">
        <v>859</v>
      </c>
      <c r="AR82" s="270" t="s">
        <v>27</v>
      </c>
      <c r="AS82" s="268" t="s">
        <v>831</v>
      </c>
      <c r="AT82" s="269" t="s">
        <v>409</v>
      </c>
      <c r="AU82" s="268" t="s">
        <v>859</v>
      </c>
      <c r="AV82" s="270" t="s">
        <v>27</v>
      </c>
      <c r="AW82" s="268" t="s">
        <v>831</v>
      </c>
      <c r="AX82" s="269" t="s">
        <v>793</v>
      </c>
      <c r="AY82" s="268" t="s">
        <v>859</v>
      </c>
      <c r="AZ82" s="270" t="s">
        <v>27</v>
      </c>
      <c r="BA82" s="268" t="s">
        <v>831</v>
      </c>
      <c r="BB82" s="269" t="s">
        <v>427</v>
      </c>
      <c r="BC82" s="268" t="s">
        <v>859</v>
      </c>
      <c r="BD82" s="269" t="s">
        <v>27</v>
      </c>
      <c r="BE82" s="268" t="s">
        <v>859</v>
      </c>
      <c r="BF82" s="270" t="s">
        <v>463</v>
      </c>
      <c r="BG82" s="268" t="s">
        <v>859</v>
      </c>
      <c r="BH82" s="270" t="s">
        <v>27</v>
      </c>
      <c r="BI82" s="268" t="s">
        <v>831</v>
      </c>
      <c r="BJ82" s="269" t="s">
        <v>1647</v>
      </c>
      <c r="BK82" s="268" t="s">
        <v>859</v>
      </c>
      <c r="BL82" s="269" t="s">
        <v>27</v>
      </c>
      <c r="BM82" s="268" t="s">
        <v>831</v>
      </c>
      <c r="BN82" s="269" t="s">
        <v>1106</v>
      </c>
      <c r="BO82" s="268" t="s">
        <v>834</v>
      </c>
      <c r="BP82" s="269" t="s">
        <v>389</v>
      </c>
      <c r="BQ82" s="268" t="s">
        <v>831</v>
      </c>
      <c r="BR82" s="269" t="s">
        <v>2279</v>
      </c>
      <c r="BS82" s="268" t="s">
        <v>831</v>
      </c>
      <c r="BT82" s="270" t="s">
        <v>222</v>
      </c>
      <c r="BU82" s="268" t="s">
        <v>859</v>
      </c>
      <c r="BV82" s="269" t="s">
        <v>276</v>
      </c>
      <c r="BW82" s="268" t="s">
        <v>859</v>
      </c>
      <c r="BX82" s="270" t="s">
        <v>27</v>
      </c>
      <c r="BY82" s="268" t="s">
        <v>859</v>
      </c>
      <c r="BZ82" s="269" t="s">
        <v>27</v>
      </c>
      <c r="CA82" s="268" t="s">
        <v>836</v>
      </c>
      <c r="CB82" s="269" t="s">
        <v>1001</v>
      </c>
      <c r="CC82" s="268" t="s">
        <v>859</v>
      </c>
      <c r="CD82" s="269" t="s">
        <v>27</v>
      </c>
      <c r="CE82" s="268" t="s">
        <v>834</v>
      </c>
      <c r="CF82" s="270" t="s">
        <v>61</v>
      </c>
      <c r="CG82" s="268" t="s">
        <v>837</v>
      </c>
      <c r="CH82" s="269" t="s">
        <v>1443</v>
      </c>
      <c r="CI82" s="268" t="s">
        <v>834</v>
      </c>
      <c r="CJ82" s="269" t="s">
        <v>2757</v>
      </c>
      <c r="CK82" s="268" t="s">
        <v>831</v>
      </c>
      <c r="CL82" s="270" t="s">
        <v>2758</v>
      </c>
      <c r="CM82" s="268" t="s">
        <v>859</v>
      </c>
      <c r="CN82" s="269" t="s">
        <v>27</v>
      </c>
      <c r="CO82" s="268" t="s">
        <v>834</v>
      </c>
      <c r="CP82" s="269" t="s">
        <v>198</v>
      </c>
      <c r="CQ82" s="268" t="s">
        <v>859</v>
      </c>
      <c r="CR82" s="269" t="s">
        <v>27</v>
      </c>
      <c r="CS82" s="346" t="s">
        <v>859</v>
      </c>
      <c r="CT82" s="348" t="s">
        <v>27</v>
      </c>
      <c r="CU82" s="346" t="s">
        <v>838</v>
      </c>
      <c r="CV82" s="348" t="s">
        <v>2687</v>
      </c>
      <c r="CW82" s="271"/>
      <c r="CX82" s="313"/>
      <c r="CY82" s="313"/>
      <c r="CZ82" s="313"/>
      <c r="DA82" s="313"/>
      <c r="DB82" s="313"/>
    </row>
    <row r="83" spans="1:109" s="5" customFormat="1" ht="51.75" customHeight="1" thickBot="1" x14ac:dyDescent="0.3">
      <c r="A83" s="50">
        <f t="shared" si="1"/>
        <v>80</v>
      </c>
      <c r="B83" s="337"/>
      <c r="C83" s="323" t="s">
        <v>3111</v>
      </c>
      <c r="D83" s="272" t="s">
        <v>3112</v>
      </c>
      <c r="E83" s="273">
        <v>543</v>
      </c>
      <c r="F83" s="273" t="s">
        <v>1865</v>
      </c>
      <c r="G83" s="268" t="s">
        <v>837</v>
      </c>
      <c r="H83" s="269" t="s">
        <v>1079</v>
      </c>
      <c r="I83" s="268" t="s">
        <v>837</v>
      </c>
      <c r="J83" s="269" t="s">
        <v>1080</v>
      </c>
      <c r="K83" s="268" t="s">
        <v>837</v>
      </c>
      <c r="L83" s="269" t="s">
        <v>1079</v>
      </c>
      <c r="M83" s="268" t="s">
        <v>838</v>
      </c>
      <c r="N83" s="269" t="s">
        <v>739</v>
      </c>
      <c r="O83" s="268" t="s">
        <v>859</v>
      </c>
      <c r="P83" s="269" t="s">
        <v>27</v>
      </c>
      <c r="Q83" s="268" t="s">
        <v>859</v>
      </c>
      <c r="R83" s="270" t="s">
        <v>27</v>
      </c>
      <c r="S83" s="268" t="s">
        <v>838</v>
      </c>
      <c r="T83" s="269" t="s">
        <v>1070</v>
      </c>
      <c r="U83" s="268" t="s">
        <v>839</v>
      </c>
      <c r="V83" s="269" t="s">
        <v>10</v>
      </c>
      <c r="W83" s="268" t="s">
        <v>837</v>
      </c>
      <c r="X83" s="270" t="s">
        <v>730</v>
      </c>
      <c r="Y83" s="268" t="s">
        <v>859</v>
      </c>
      <c r="Z83" s="269" t="s">
        <v>27</v>
      </c>
      <c r="AA83" s="268" t="s">
        <v>859</v>
      </c>
      <c r="AB83" s="270" t="s">
        <v>27</v>
      </c>
      <c r="AC83" s="268" t="s">
        <v>839</v>
      </c>
      <c r="AD83" s="269" t="s">
        <v>95</v>
      </c>
      <c r="AE83" s="268" t="s">
        <v>859</v>
      </c>
      <c r="AF83" s="269" t="s">
        <v>27</v>
      </c>
      <c r="AG83" s="268" t="s">
        <v>859</v>
      </c>
      <c r="AH83" s="269" t="s">
        <v>27</v>
      </c>
      <c r="AI83" s="268" t="s">
        <v>859</v>
      </c>
      <c r="AJ83" s="269" t="s">
        <v>27</v>
      </c>
      <c r="AK83" s="268" t="s">
        <v>859</v>
      </c>
      <c r="AL83" s="269" t="s">
        <v>27</v>
      </c>
      <c r="AM83" s="268" t="s">
        <v>859</v>
      </c>
      <c r="AN83" s="270" t="s">
        <v>27</v>
      </c>
      <c r="AO83" s="268" t="s">
        <v>859</v>
      </c>
      <c r="AP83" s="269" t="s">
        <v>27</v>
      </c>
      <c r="AQ83" s="268" t="s">
        <v>859</v>
      </c>
      <c r="AR83" s="270" t="s">
        <v>27</v>
      </c>
      <c r="AS83" s="268" t="s">
        <v>859</v>
      </c>
      <c r="AT83" s="269" t="s">
        <v>27</v>
      </c>
      <c r="AU83" s="268" t="s">
        <v>859</v>
      </c>
      <c r="AV83" s="270" t="s">
        <v>27</v>
      </c>
      <c r="AW83" s="268" t="s">
        <v>859</v>
      </c>
      <c r="AX83" s="269" t="s">
        <v>27</v>
      </c>
      <c r="AY83" s="268" t="s">
        <v>859</v>
      </c>
      <c r="AZ83" s="270" t="s">
        <v>27</v>
      </c>
      <c r="BA83" s="268" t="s">
        <v>839</v>
      </c>
      <c r="BB83" s="269" t="s">
        <v>1030</v>
      </c>
      <c r="BC83" s="268" t="s">
        <v>859</v>
      </c>
      <c r="BD83" s="269" t="s">
        <v>27</v>
      </c>
      <c r="BE83" s="268" t="s">
        <v>838</v>
      </c>
      <c r="BF83" s="270" t="s">
        <v>77</v>
      </c>
      <c r="BG83" s="268" t="s">
        <v>838</v>
      </c>
      <c r="BH83" s="270" t="s">
        <v>230</v>
      </c>
      <c r="BI83" s="268" t="s">
        <v>859</v>
      </c>
      <c r="BJ83" s="269" t="s">
        <v>27</v>
      </c>
      <c r="BK83" s="268" t="s">
        <v>838</v>
      </c>
      <c r="BL83" s="269" t="s">
        <v>1683</v>
      </c>
      <c r="BM83" s="268" t="s">
        <v>837</v>
      </c>
      <c r="BN83" s="269" t="s">
        <v>846</v>
      </c>
      <c r="BO83" s="268" t="s">
        <v>859</v>
      </c>
      <c r="BP83" s="269" t="s">
        <v>27</v>
      </c>
      <c r="BQ83" s="268" t="s">
        <v>838</v>
      </c>
      <c r="BR83" s="269" t="s">
        <v>2280</v>
      </c>
      <c r="BS83" s="268" t="s">
        <v>838</v>
      </c>
      <c r="BT83" s="270" t="s">
        <v>1441</v>
      </c>
      <c r="BU83" s="268" t="s">
        <v>859</v>
      </c>
      <c r="BV83" s="269" t="s">
        <v>27</v>
      </c>
      <c r="BW83" s="268" t="s">
        <v>859</v>
      </c>
      <c r="BX83" s="270" t="s">
        <v>27</v>
      </c>
      <c r="BY83" s="268" t="s">
        <v>859</v>
      </c>
      <c r="BZ83" s="269" t="s">
        <v>27</v>
      </c>
      <c r="CA83" s="268" t="s">
        <v>837</v>
      </c>
      <c r="CB83" s="269" t="s">
        <v>1002</v>
      </c>
      <c r="CC83" s="268" t="s">
        <v>840</v>
      </c>
      <c r="CD83" s="269" t="s">
        <v>1711</v>
      </c>
      <c r="CE83" s="268" t="s">
        <v>837</v>
      </c>
      <c r="CF83" s="270" t="s">
        <v>1497</v>
      </c>
      <c r="CG83" s="268" t="s">
        <v>859</v>
      </c>
      <c r="CH83" s="269" t="s">
        <v>27</v>
      </c>
      <c r="CI83" s="268" t="s">
        <v>838</v>
      </c>
      <c r="CJ83" s="269" t="s">
        <v>2826</v>
      </c>
      <c r="CK83" s="268" t="s">
        <v>838</v>
      </c>
      <c r="CL83" s="270" t="s">
        <v>284</v>
      </c>
      <c r="CM83" s="268" t="s">
        <v>837</v>
      </c>
      <c r="CN83" s="269" t="s">
        <v>1200</v>
      </c>
      <c r="CO83" s="268" t="s">
        <v>859</v>
      </c>
      <c r="CP83" s="269" t="s">
        <v>27</v>
      </c>
      <c r="CQ83" s="268" t="s">
        <v>859</v>
      </c>
      <c r="CR83" s="269" t="s">
        <v>27</v>
      </c>
      <c r="CS83" s="346" t="s">
        <v>859</v>
      </c>
      <c r="CT83" s="348" t="s">
        <v>27</v>
      </c>
      <c r="CU83" s="346" t="s">
        <v>859</v>
      </c>
      <c r="CV83" s="348" t="s">
        <v>27</v>
      </c>
      <c r="CW83" s="271"/>
      <c r="CX83" s="313"/>
      <c r="CY83" s="313"/>
      <c r="CZ83" s="313"/>
      <c r="DA83" s="313"/>
      <c r="DB83" s="313"/>
      <c r="DD83" s="27"/>
      <c r="DE83" s="27"/>
    </row>
    <row r="84" spans="1:109" s="5" customFormat="1" ht="51.75" customHeight="1" thickBot="1" x14ac:dyDescent="0.3">
      <c r="A84" s="50">
        <f t="shared" si="1"/>
        <v>81</v>
      </c>
      <c r="B84" s="337"/>
      <c r="C84" s="323" t="s">
        <v>3113</v>
      </c>
      <c r="D84" s="272" t="s">
        <v>3112</v>
      </c>
      <c r="E84" s="273">
        <v>544</v>
      </c>
      <c r="F84" s="273" t="s">
        <v>1865</v>
      </c>
      <c r="G84" s="268" t="s">
        <v>837</v>
      </c>
      <c r="H84" s="269" t="s">
        <v>1079</v>
      </c>
      <c r="I84" s="268" t="s">
        <v>837</v>
      </c>
      <c r="J84" s="269" t="s">
        <v>1080</v>
      </c>
      <c r="K84" s="268" t="s">
        <v>837</v>
      </c>
      <c r="L84" s="269" t="s">
        <v>1079</v>
      </c>
      <c r="M84" s="268" t="s">
        <v>838</v>
      </c>
      <c r="N84" s="269" t="s">
        <v>739</v>
      </c>
      <c r="O84" s="268" t="s">
        <v>859</v>
      </c>
      <c r="P84" s="269" t="s">
        <v>27</v>
      </c>
      <c r="Q84" s="268" t="s">
        <v>859</v>
      </c>
      <c r="R84" s="270" t="s">
        <v>27</v>
      </c>
      <c r="S84" s="268" t="s">
        <v>838</v>
      </c>
      <c r="T84" s="269" t="s">
        <v>1070</v>
      </c>
      <c r="U84" s="268" t="s">
        <v>839</v>
      </c>
      <c r="V84" s="269" t="s">
        <v>10</v>
      </c>
      <c r="W84" s="268" t="s">
        <v>837</v>
      </c>
      <c r="X84" s="270" t="s">
        <v>730</v>
      </c>
      <c r="Y84" s="268" t="s">
        <v>859</v>
      </c>
      <c r="Z84" s="269" t="s">
        <v>27</v>
      </c>
      <c r="AA84" s="268" t="s">
        <v>859</v>
      </c>
      <c r="AB84" s="270" t="s">
        <v>27</v>
      </c>
      <c r="AC84" s="268" t="s">
        <v>839</v>
      </c>
      <c r="AD84" s="269" t="s">
        <v>95</v>
      </c>
      <c r="AE84" s="268" t="s">
        <v>859</v>
      </c>
      <c r="AF84" s="269" t="s">
        <v>27</v>
      </c>
      <c r="AG84" s="268" t="s">
        <v>859</v>
      </c>
      <c r="AH84" s="269" t="s">
        <v>27</v>
      </c>
      <c r="AI84" s="268" t="s">
        <v>859</v>
      </c>
      <c r="AJ84" s="269" t="s">
        <v>27</v>
      </c>
      <c r="AK84" s="268" t="s">
        <v>859</v>
      </c>
      <c r="AL84" s="269" t="s">
        <v>27</v>
      </c>
      <c r="AM84" s="268" t="s">
        <v>859</v>
      </c>
      <c r="AN84" s="270" t="s">
        <v>27</v>
      </c>
      <c r="AO84" s="268" t="s">
        <v>859</v>
      </c>
      <c r="AP84" s="269" t="s">
        <v>27</v>
      </c>
      <c r="AQ84" s="268" t="s">
        <v>859</v>
      </c>
      <c r="AR84" s="270" t="s">
        <v>27</v>
      </c>
      <c r="AS84" s="268" t="s">
        <v>859</v>
      </c>
      <c r="AT84" s="269" t="s">
        <v>27</v>
      </c>
      <c r="AU84" s="268" t="s">
        <v>859</v>
      </c>
      <c r="AV84" s="270" t="s">
        <v>27</v>
      </c>
      <c r="AW84" s="268" t="s">
        <v>859</v>
      </c>
      <c r="AX84" s="269" t="s">
        <v>27</v>
      </c>
      <c r="AY84" s="268" t="s">
        <v>859</v>
      </c>
      <c r="AZ84" s="270" t="s">
        <v>27</v>
      </c>
      <c r="BA84" s="268" t="s">
        <v>839</v>
      </c>
      <c r="BB84" s="269" t="s">
        <v>1030</v>
      </c>
      <c r="BC84" s="268" t="s">
        <v>859</v>
      </c>
      <c r="BD84" s="269" t="s">
        <v>27</v>
      </c>
      <c r="BE84" s="268" t="s">
        <v>838</v>
      </c>
      <c r="BF84" s="270" t="s">
        <v>77</v>
      </c>
      <c r="BG84" s="268" t="s">
        <v>838</v>
      </c>
      <c r="BH84" s="270" t="s">
        <v>230</v>
      </c>
      <c r="BI84" s="268" t="s">
        <v>859</v>
      </c>
      <c r="BJ84" s="269" t="s">
        <v>27</v>
      </c>
      <c r="BK84" s="268" t="s">
        <v>838</v>
      </c>
      <c r="BL84" s="269" t="s">
        <v>1683</v>
      </c>
      <c r="BM84" s="268" t="s">
        <v>837</v>
      </c>
      <c r="BN84" s="269" t="s">
        <v>846</v>
      </c>
      <c r="BO84" s="268" t="s">
        <v>859</v>
      </c>
      <c r="BP84" s="269" t="s">
        <v>27</v>
      </c>
      <c r="BQ84" s="268" t="s">
        <v>838</v>
      </c>
      <c r="BR84" s="269" t="s">
        <v>2280</v>
      </c>
      <c r="BS84" s="268" t="s">
        <v>838</v>
      </c>
      <c r="BT84" s="270" t="s">
        <v>1441</v>
      </c>
      <c r="BU84" s="268" t="s">
        <v>859</v>
      </c>
      <c r="BV84" s="269" t="s">
        <v>27</v>
      </c>
      <c r="BW84" s="268" t="s">
        <v>859</v>
      </c>
      <c r="BX84" s="270" t="s">
        <v>27</v>
      </c>
      <c r="BY84" s="268" t="s">
        <v>859</v>
      </c>
      <c r="BZ84" s="269" t="s">
        <v>27</v>
      </c>
      <c r="CA84" s="268" t="s">
        <v>837</v>
      </c>
      <c r="CB84" s="269" t="s">
        <v>1002</v>
      </c>
      <c r="CC84" s="268" t="s">
        <v>840</v>
      </c>
      <c r="CD84" s="269" t="s">
        <v>1711</v>
      </c>
      <c r="CE84" s="268" t="s">
        <v>837</v>
      </c>
      <c r="CF84" s="270" t="s">
        <v>1497</v>
      </c>
      <c r="CG84" s="268" t="s">
        <v>859</v>
      </c>
      <c r="CH84" s="269" t="s">
        <v>27</v>
      </c>
      <c r="CI84" s="268" t="s">
        <v>859</v>
      </c>
      <c r="CJ84" s="269" t="s">
        <v>27</v>
      </c>
      <c r="CK84" s="268" t="s">
        <v>859</v>
      </c>
      <c r="CL84" s="270" t="s">
        <v>27</v>
      </c>
      <c r="CM84" s="268" t="s">
        <v>836</v>
      </c>
      <c r="CN84" s="269" t="s">
        <v>2972</v>
      </c>
      <c r="CO84" s="268" t="s">
        <v>859</v>
      </c>
      <c r="CP84" s="269" t="s">
        <v>27</v>
      </c>
      <c r="CQ84" s="268" t="s">
        <v>859</v>
      </c>
      <c r="CR84" s="269" t="s">
        <v>27</v>
      </c>
      <c r="CS84" s="346" t="s">
        <v>859</v>
      </c>
      <c r="CT84" s="348" t="s">
        <v>27</v>
      </c>
      <c r="CU84" s="346" t="s">
        <v>859</v>
      </c>
      <c r="CV84" s="348" t="s">
        <v>27</v>
      </c>
      <c r="CW84" s="271"/>
      <c r="CX84" s="313"/>
      <c r="CY84" s="313"/>
      <c r="CZ84" s="313"/>
      <c r="DA84" s="313"/>
      <c r="DB84" s="313"/>
      <c r="DD84" s="27"/>
      <c r="DE84" s="27"/>
    </row>
    <row r="85" spans="1:109" s="5" customFormat="1" ht="51.75" customHeight="1" thickBot="1" x14ac:dyDescent="0.3">
      <c r="A85" s="50">
        <f t="shared" si="1"/>
        <v>82</v>
      </c>
      <c r="B85" s="337"/>
      <c r="C85" s="323" t="s">
        <v>3114</v>
      </c>
      <c r="D85" s="272" t="s">
        <v>1309</v>
      </c>
      <c r="E85" s="273">
        <v>453</v>
      </c>
      <c r="F85" s="273" t="s">
        <v>1861</v>
      </c>
      <c r="G85" s="268" t="s">
        <v>836</v>
      </c>
      <c r="H85" s="269" t="s">
        <v>12</v>
      </c>
      <c r="I85" s="268" t="s">
        <v>836</v>
      </c>
      <c r="J85" s="269" t="s">
        <v>1078</v>
      </c>
      <c r="K85" s="268" t="s">
        <v>836</v>
      </c>
      <c r="L85" s="269" t="s">
        <v>12</v>
      </c>
      <c r="M85" s="268" t="s">
        <v>859</v>
      </c>
      <c r="N85" s="269" t="s">
        <v>27</v>
      </c>
      <c r="O85" s="268" t="s">
        <v>859</v>
      </c>
      <c r="P85" s="269" t="s">
        <v>27</v>
      </c>
      <c r="Q85" s="268" t="s">
        <v>859</v>
      </c>
      <c r="R85" s="270" t="s">
        <v>27</v>
      </c>
      <c r="S85" s="268" t="s">
        <v>859</v>
      </c>
      <c r="T85" s="269" t="s">
        <v>1068</v>
      </c>
      <c r="U85" s="268" t="s">
        <v>836</v>
      </c>
      <c r="V85" s="269" t="s">
        <v>1288</v>
      </c>
      <c r="W85" s="268" t="s">
        <v>859</v>
      </c>
      <c r="X85" s="270" t="s">
        <v>1069</v>
      </c>
      <c r="Y85" s="268" t="s">
        <v>859</v>
      </c>
      <c r="Z85" s="269" t="s">
        <v>27</v>
      </c>
      <c r="AA85" s="268" t="s">
        <v>859</v>
      </c>
      <c r="AB85" s="270" t="s">
        <v>27</v>
      </c>
      <c r="AC85" s="268" t="s">
        <v>859</v>
      </c>
      <c r="AD85" s="269" t="s">
        <v>27</v>
      </c>
      <c r="AE85" s="268" t="s">
        <v>836</v>
      </c>
      <c r="AF85" s="269" t="s">
        <v>277</v>
      </c>
      <c r="AG85" s="268" t="s">
        <v>836</v>
      </c>
      <c r="AH85" s="269" t="s">
        <v>277</v>
      </c>
      <c r="AI85" s="268" t="s">
        <v>859</v>
      </c>
      <c r="AJ85" s="269" t="s">
        <v>27</v>
      </c>
      <c r="AK85" s="268" t="s">
        <v>859</v>
      </c>
      <c r="AL85" s="269" t="s">
        <v>27</v>
      </c>
      <c r="AM85" s="268" t="s">
        <v>859</v>
      </c>
      <c r="AN85" s="270" t="s">
        <v>27</v>
      </c>
      <c r="AO85" s="268" t="s">
        <v>859</v>
      </c>
      <c r="AP85" s="269" t="s">
        <v>27</v>
      </c>
      <c r="AQ85" s="268" t="s">
        <v>859</v>
      </c>
      <c r="AR85" s="270" t="s">
        <v>27</v>
      </c>
      <c r="AS85" s="268" t="s">
        <v>859</v>
      </c>
      <c r="AT85" s="269" t="s">
        <v>27</v>
      </c>
      <c r="AU85" s="268" t="s">
        <v>859</v>
      </c>
      <c r="AV85" s="270" t="s">
        <v>27</v>
      </c>
      <c r="AW85" s="268" t="s">
        <v>859</v>
      </c>
      <c r="AX85" s="269" t="s">
        <v>27</v>
      </c>
      <c r="AY85" s="268" t="s">
        <v>859</v>
      </c>
      <c r="AZ85" s="270" t="s">
        <v>27</v>
      </c>
      <c r="BA85" s="268" t="s">
        <v>838</v>
      </c>
      <c r="BB85" s="269" t="s">
        <v>1029</v>
      </c>
      <c r="BC85" s="268" t="s">
        <v>859</v>
      </c>
      <c r="BD85" s="269" t="s">
        <v>27</v>
      </c>
      <c r="BE85" s="268" t="s">
        <v>859</v>
      </c>
      <c r="BF85" s="270" t="s">
        <v>27</v>
      </c>
      <c r="BG85" s="268" t="s">
        <v>859</v>
      </c>
      <c r="BH85" s="270" t="s">
        <v>27</v>
      </c>
      <c r="BI85" s="268" t="s">
        <v>837</v>
      </c>
      <c r="BJ85" s="269" t="s">
        <v>1648</v>
      </c>
      <c r="BK85" s="268" t="s">
        <v>859</v>
      </c>
      <c r="BL85" s="269" t="s">
        <v>27</v>
      </c>
      <c r="BM85" s="268" t="s">
        <v>837</v>
      </c>
      <c r="BN85" s="269" t="s">
        <v>1124</v>
      </c>
      <c r="BO85" s="268" t="s">
        <v>859</v>
      </c>
      <c r="BP85" s="269" t="s">
        <v>27</v>
      </c>
      <c r="BQ85" s="268" t="s">
        <v>859</v>
      </c>
      <c r="BR85" s="269" t="s">
        <v>27</v>
      </c>
      <c r="BS85" s="268" t="s">
        <v>859</v>
      </c>
      <c r="BT85" s="270" t="s">
        <v>737</v>
      </c>
      <c r="BU85" s="268" t="s">
        <v>859</v>
      </c>
      <c r="BV85" s="269" t="s">
        <v>27</v>
      </c>
      <c r="BW85" s="268" t="s">
        <v>859</v>
      </c>
      <c r="BX85" s="270" t="s">
        <v>27</v>
      </c>
      <c r="BY85" s="268" t="s">
        <v>859</v>
      </c>
      <c r="BZ85" s="269" t="s">
        <v>27</v>
      </c>
      <c r="CA85" s="268" t="s">
        <v>837</v>
      </c>
      <c r="CB85" s="269" t="s">
        <v>1002</v>
      </c>
      <c r="CC85" s="268" t="s">
        <v>840</v>
      </c>
      <c r="CD85" s="269" t="s">
        <v>1711</v>
      </c>
      <c r="CE85" s="268" t="s">
        <v>837</v>
      </c>
      <c r="CF85" s="270" t="s">
        <v>1497</v>
      </c>
      <c r="CG85" s="268" t="s">
        <v>859</v>
      </c>
      <c r="CH85" s="269" t="s">
        <v>27</v>
      </c>
      <c r="CI85" s="268" t="s">
        <v>859</v>
      </c>
      <c r="CJ85" s="269" t="s">
        <v>27</v>
      </c>
      <c r="CK85" s="268" t="s">
        <v>859</v>
      </c>
      <c r="CL85" s="270" t="s">
        <v>27</v>
      </c>
      <c r="CM85" s="268" t="s">
        <v>859</v>
      </c>
      <c r="CN85" s="269" t="s">
        <v>27</v>
      </c>
      <c r="CO85" s="268" t="s">
        <v>859</v>
      </c>
      <c r="CP85" s="269" t="s">
        <v>27</v>
      </c>
      <c r="CQ85" s="268" t="s">
        <v>859</v>
      </c>
      <c r="CR85" s="269" t="s">
        <v>27</v>
      </c>
      <c r="CS85" s="346" t="s">
        <v>859</v>
      </c>
      <c r="CT85" s="348" t="s">
        <v>27</v>
      </c>
      <c r="CU85" s="346" t="s">
        <v>859</v>
      </c>
      <c r="CV85" s="348" t="s">
        <v>27</v>
      </c>
      <c r="CW85" s="271"/>
      <c r="CX85" s="313"/>
      <c r="CY85" s="313"/>
      <c r="CZ85" s="313"/>
      <c r="DA85" s="313"/>
      <c r="DB85" s="313"/>
      <c r="DD85" s="27"/>
      <c r="DE85" s="27"/>
    </row>
    <row r="86" spans="1:109" s="5" customFormat="1" ht="51.75" customHeight="1" thickBot="1" x14ac:dyDescent="0.3">
      <c r="A86" s="50">
        <f t="shared" si="1"/>
        <v>83</v>
      </c>
      <c r="B86" s="337"/>
      <c r="C86" s="323" t="s">
        <v>3115</v>
      </c>
      <c r="D86" s="272" t="s">
        <v>1410</v>
      </c>
      <c r="E86" s="273">
        <v>455</v>
      </c>
      <c r="F86" s="273" t="s">
        <v>1867</v>
      </c>
      <c r="G86" s="268" t="s">
        <v>836</v>
      </c>
      <c r="H86" s="269" t="s">
        <v>1230</v>
      </c>
      <c r="I86" s="268" t="s">
        <v>836</v>
      </c>
      <c r="J86" s="269" t="s">
        <v>1232</v>
      </c>
      <c r="K86" s="268" t="s">
        <v>836</v>
      </c>
      <c r="L86" s="269" t="s">
        <v>1230</v>
      </c>
      <c r="M86" s="268" t="s">
        <v>859</v>
      </c>
      <c r="N86" s="269" t="s">
        <v>27</v>
      </c>
      <c r="O86" s="268" t="s">
        <v>859</v>
      </c>
      <c r="P86" s="269" t="s">
        <v>27</v>
      </c>
      <c r="Q86" s="268" t="s">
        <v>859</v>
      </c>
      <c r="R86" s="270" t="s">
        <v>27</v>
      </c>
      <c r="S86" s="268" t="s">
        <v>859</v>
      </c>
      <c r="T86" s="269" t="s">
        <v>27</v>
      </c>
      <c r="U86" s="268" t="s">
        <v>859</v>
      </c>
      <c r="V86" s="269" t="s">
        <v>27</v>
      </c>
      <c r="W86" s="268" t="s">
        <v>836</v>
      </c>
      <c r="X86" s="270" t="s">
        <v>1324</v>
      </c>
      <c r="Y86" s="268" t="s">
        <v>859</v>
      </c>
      <c r="Z86" s="269" t="s">
        <v>27</v>
      </c>
      <c r="AA86" s="268" t="s">
        <v>859</v>
      </c>
      <c r="AB86" s="270" t="s">
        <v>27</v>
      </c>
      <c r="AC86" s="268" t="s">
        <v>838</v>
      </c>
      <c r="AD86" s="269" t="s">
        <v>93</v>
      </c>
      <c r="AE86" s="268" t="s">
        <v>836</v>
      </c>
      <c r="AF86" s="269" t="s">
        <v>94</v>
      </c>
      <c r="AG86" s="268" t="s">
        <v>836</v>
      </c>
      <c r="AH86" s="269" t="s">
        <v>660</v>
      </c>
      <c r="AI86" s="268" t="s">
        <v>859</v>
      </c>
      <c r="AJ86" s="269" t="s">
        <v>27</v>
      </c>
      <c r="AK86" s="268" t="s">
        <v>859</v>
      </c>
      <c r="AL86" s="269" t="s">
        <v>27</v>
      </c>
      <c r="AM86" s="268" t="s">
        <v>859</v>
      </c>
      <c r="AN86" s="270" t="s">
        <v>27</v>
      </c>
      <c r="AO86" s="268" t="s">
        <v>859</v>
      </c>
      <c r="AP86" s="269" t="s">
        <v>27</v>
      </c>
      <c r="AQ86" s="268" t="s">
        <v>859</v>
      </c>
      <c r="AR86" s="270" t="s">
        <v>27</v>
      </c>
      <c r="AS86" s="268" t="s">
        <v>859</v>
      </c>
      <c r="AT86" s="269" t="s">
        <v>27</v>
      </c>
      <c r="AU86" s="268" t="s">
        <v>859</v>
      </c>
      <c r="AV86" s="270" t="s">
        <v>27</v>
      </c>
      <c r="AW86" s="268" t="s">
        <v>859</v>
      </c>
      <c r="AX86" s="269" t="s">
        <v>27</v>
      </c>
      <c r="AY86" s="268" t="s">
        <v>859</v>
      </c>
      <c r="AZ86" s="270" t="s">
        <v>27</v>
      </c>
      <c r="BA86" s="268" t="s">
        <v>859</v>
      </c>
      <c r="BB86" s="269" t="s">
        <v>27</v>
      </c>
      <c r="BC86" s="268" t="s">
        <v>859</v>
      </c>
      <c r="BD86" s="269" t="s">
        <v>27</v>
      </c>
      <c r="BE86" s="268" t="s">
        <v>859</v>
      </c>
      <c r="BF86" s="270" t="s">
        <v>27</v>
      </c>
      <c r="BG86" s="268" t="s">
        <v>836</v>
      </c>
      <c r="BH86" s="270" t="s">
        <v>229</v>
      </c>
      <c r="BI86" s="268" t="s">
        <v>837</v>
      </c>
      <c r="BJ86" s="269" t="s">
        <v>1649</v>
      </c>
      <c r="BK86" s="268" t="s">
        <v>836</v>
      </c>
      <c r="BL86" s="269" t="s">
        <v>1684</v>
      </c>
      <c r="BM86" s="268" t="s">
        <v>859</v>
      </c>
      <c r="BN86" s="269" t="s">
        <v>27</v>
      </c>
      <c r="BO86" s="268" t="s">
        <v>859</v>
      </c>
      <c r="BP86" s="269" t="s">
        <v>27</v>
      </c>
      <c r="BQ86" s="268" t="s">
        <v>859</v>
      </c>
      <c r="BR86" s="269" t="s">
        <v>27</v>
      </c>
      <c r="BS86" s="268" t="s">
        <v>859</v>
      </c>
      <c r="BT86" s="270" t="s">
        <v>27</v>
      </c>
      <c r="BU86" s="268" t="s">
        <v>859</v>
      </c>
      <c r="BV86" s="269" t="s">
        <v>27</v>
      </c>
      <c r="BW86" s="268" t="s">
        <v>859</v>
      </c>
      <c r="BX86" s="270" t="s">
        <v>27</v>
      </c>
      <c r="BY86" s="268" t="s">
        <v>859</v>
      </c>
      <c r="BZ86" s="269" t="s">
        <v>27</v>
      </c>
      <c r="CA86" s="268" t="s">
        <v>837</v>
      </c>
      <c r="CB86" s="269" t="s">
        <v>1002</v>
      </c>
      <c r="CC86" s="268" t="s">
        <v>840</v>
      </c>
      <c r="CD86" s="269" t="s">
        <v>1711</v>
      </c>
      <c r="CE86" s="268" t="s">
        <v>837</v>
      </c>
      <c r="CF86" s="270" t="s">
        <v>1497</v>
      </c>
      <c r="CG86" s="268" t="s">
        <v>859</v>
      </c>
      <c r="CH86" s="269" t="s">
        <v>27</v>
      </c>
      <c r="CI86" s="268" t="s">
        <v>859</v>
      </c>
      <c r="CJ86" s="269" t="s">
        <v>27</v>
      </c>
      <c r="CK86" s="268" t="s">
        <v>859</v>
      </c>
      <c r="CL86" s="270" t="s">
        <v>27</v>
      </c>
      <c r="CM86" s="268" t="s">
        <v>859</v>
      </c>
      <c r="CN86" s="269" t="s">
        <v>27</v>
      </c>
      <c r="CO86" s="268" t="s">
        <v>859</v>
      </c>
      <c r="CP86" s="269" t="s">
        <v>27</v>
      </c>
      <c r="CQ86" s="268" t="s">
        <v>859</v>
      </c>
      <c r="CR86" s="269" t="s">
        <v>27</v>
      </c>
      <c r="CS86" s="346" t="s">
        <v>859</v>
      </c>
      <c r="CT86" s="348" t="s">
        <v>27</v>
      </c>
      <c r="CU86" s="346" t="s">
        <v>859</v>
      </c>
      <c r="CV86" s="348" t="s">
        <v>27</v>
      </c>
      <c r="CW86" s="271"/>
      <c r="CX86" s="313"/>
      <c r="CY86" s="313"/>
      <c r="CZ86" s="313"/>
      <c r="DA86" s="313"/>
      <c r="DB86" s="313"/>
      <c r="DD86" s="27"/>
      <c r="DE86" s="27"/>
    </row>
    <row r="87" spans="1:109" s="5" customFormat="1" ht="51.75" customHeight="1" thickBot="1" x14ac:dyDescent="0.3">
      <c r="A87" s="50">
        <f t="shared" si="1"/>
        <v>84</v>
      </c>
      <c r="B87" s="337"/>
      <c r="C87" s="323" t="s">
        <v>3116</v>
      </c>
      <c r="D87" s="272" t="s">
        <v>1408</v>
      </c>
      <c r="E87" s="273">
        <v>466</v>
      </c>
      <c r="F87" s="273" t="s">
        <v>1865</v>
      </c>
      <c r="G87" s="268" t="s">
        <v>859</v>
      </c>
      <c r="H87" s="269" t="s">
        <v>1081</v>
      </c>
      <c r="I87" s="268" t="s">
        <v>859</v>
      </c>
      <c r="J87" s="269" t="s">
        <v>27</v>
      </c>
      <c r="K87" s="268" t="s">
        <v>838</v>
      </c>
      <c r="L87" s="269" t="s">
        <v>1076</v>
      </c>
      <c r="M87" s="268" t="s">
        <v>859</v>
      </c>
      <c r="N87" s="269" t="s">
        <v>27</v>
      </c>
      <c r="O87" s="268" t="s">
        <v>859</v>
      </c>
      <c r="P87" s="269" t="s">
        <v>27</v>
      </c>
      <c r="Q87" s="268" t="s">
        <v>859</v>
      </c>
      <c r="R87" s="270" t="s">
        <v>27</v>
      </c>
      <c r="S87" s="268" t="s">
        <v>834</v>
      </c>
      <c r="T87" s="269" t="s">
        <v>122</v>
      </c>
      <c r="U87" s="268" t="s">
        <v>834</v>
      </c>
      <c r="V87" s="269" t="s">
        <v>121</v>
      </c>
      <c r="W87" s="268" t="s">
        <v>831</v>
      </c>
      <c r="X87" s="270" t="s">
        <v>140</v>
      </c>
      <c r="Y87" s="268" t="s">
        <v>832</v>
      </c>
      <c r="Z87" s="269" t="s">
        <v>2741</v>
      </c>
      <c r="AA87" s="268" t="s">
        <v>835</v>
      </c>
      <c r="AB87" s="270" t="s">
        <v>2741</v>
      </c>
      <c r="AC87" s="268" t="s">
        <v>836</v>
      </c>
      <c r="AD87" s="269" t="s">
        <v>1156</v>
      </c>
      <c r="AE87" s="268" t="s">
        <v>836</v>
      </c>
      <c r="AF87" s="269" t="s">
        <v>1157</v>
      </c>
      <c r="AG87" s="268" t="s">
        <v>836</v>
      </c>
      <c r="AH87" s="269" t="s">
        <v>337</v>
      </c>
      <c r="AI87" s="268" t="s">
        <v>859</v>
      </c>
      <c r="AJ87" s="269" t="s">
        <v>27</v>
      </c>
      <c r="AK87" s="268" t="s">
        <v>859</v>
      </c>
      <c r="AL87" s="269" t="s">
        <v>27</v>
      </c>
      <c r="AM87" s="268" t="s">
        <v>859</v>
      </c>
      <c r="AN87" s="270" t="s">
        <v>27</v>
      </c>
      <c r="AO87" s="268" t="s">
        <v>836</v>
      </c>
      <c r="AP87" s="269" t="s">
        <v>274</v>
      </c>
      <c r="AQ87" s="268" t="s">
        <v>836</v>
      </c>
      <c r="AR87" s="270" t="s">
        <v>273</v>
      </c>
      <c r="AS87" s="268" t="s">
        <v>838</v>
      </c>
      <c r="AT87" s="269" t="s">
        <v>830</v>
      </c>
      <c r="AU87" s="268" t="s">
        <v>836</v>
      </c>
      <c r="AV87" s="270" t="s">
        <v>111</v>
      </c>
      <c r="AW87" s="268" t="s">
        <v>838</v>
      </c>
      <c r="AX87" s="269" t="s">
        <v>794</v>
      </c>
      <c r="AY87" s="268" t="s">
        <v>838</v>
      </c>
      <c r="AZ87" s="270" t="s">
        <v>1371</v>
      </c>
      <c r="BA87" s="268" t="s">
        <v>859</v>
      </c>
      <c r="BB87" s="269" t="s">
        <v>27</v>
      </c>
      <c r="BC87" s="268" t="s">
        <v>859</v>
      </c>
      <c r="BD87" s="269" t="s">
        <v>27</v>
      </c>
      <c r="BE87" s="268" t="s">
        <v>859</v>
      </c>
      <c r="BF87" s="270" t="s">
        <v>27</v>
      </c>
      <c r="BG87" s="268" t="s">
        <v>859</v>
      </c>
      <c r="BH87" s="270" t="s">
        <v>611</v>
      </c>
      <c r="BI87" s="268" t="s">
        <v>859</v>
      </c>
      <c r="BJ87" s="269" t="s">
        <v>2679</v>
      </c>
      <c r="BK87" s="268" t="s">
        <v>859</v>
      </c>
      <c r="BL87" s="269" t="s">
        <v>2680</v>
      </c>
      <c r="BM87" s="268" t="s">
        <v>838</v>
      </c>
      <c r="BN87" s="269" t="s">
        <v>2681</v>
      </c>
      <c r="BO87" s="268" t="s">
        <v>859</v>
      </c>
      <c r="BP87" s="269" t="s">
        <v>27</v>
      </c>
      <c r="BQ87" s="268" t="s">
        <v>859</v>
      </c>
      <c r="BR87" s="269" t="s">
        <v>2682</v>
      </c>
      <c r="BS87" s="268" t="s">
        <v>831</v>
      </c>
      <c r="BT87" s="270" t="s">
        <v>1503</v>
      </c>
      <c r="BU87" s="268" t="s">
        <v>859</v>
      </c>
      <c r="BV87" s="269" t="s">
        <v>27</v>
      </c>
      <c r="BW87" s="268" t="s">
        <v>859</v>
      </c>
      <c r="BX87" s="270" t="s">
        <v>27</v>
      </c>
      <c r="BY87" s="268" t="s">
        <v>859</v>
      </c>
      <c r="BZ87" s="269" t="s">
        <v>2708</v>
      </c>
      <c r="CA87" s="268" t="s">
        <v>836</v>
      </c>
      <c r="CB87" s="269" t="s">
        <v>997</v>
      </c>
      <c r="CC87" s="268" t="s">
        <v>859</v>
      </c>
      <c r="CD87" s="269" t="s">
        <v>27</v>
      </c>
      <c r="CE87" s="268" t="s">
        <v>836</v>
      </c>
      <c r="CF87" s="270" t="s">
        <v>568</v>
      </c>
      <c r="CG87" s="268" t="s">
        <v>859</v>
      </c>
      <c r="CH87" s="269" t="s">
        <v>27</v>
      </c>
      <c r="CI87" s="268" t="s">
        <v>859</v>
      </c>
      <c r="CJ87" s="269" t="s">
        <v>27</v>
      </c>
      <c r="CK87" s="268" t="s">
        <v>859</v>
      </c>
      <c r="CL87" s="270" t="s">
        <v>27</v>
      </c>
      <c r="CM87" s="268" t="s">
        <v>859</v>
      </c>
      <c r="CN87" s="269" t="s">
        <v>27</v>
      </c>
      <c r="CO87" s="268" t="s">
        <v>859</v>
      </c>
      <c r="CP87" s="269" t="s">
        <v>27</v>
      </c>
      <c r="CQ87" s="268" t="s">
        <v>859</v>
      </c>
      <c r="CR87" s="269" t="s">
        <v>27</v>
      </c>
      <c r="CS87" s="346" t="s">
        <v>859</v>
      </c>
      <c r="CT87" s="348" t="s">
        <v>27</v>
      </c>
      <c r="CU87" s="346" t="s">
        <v>859</v>
      </c>
      <c r="CV87" s="348" t="s">
        <v>27</v>
      </c>
      <c r="CW87" s="271"/>
      <c r="CX87" s="313"/>
      <c r="CY87" s="313"/>
      <c r="CZ87" s="313"/>
      <c r="DA87" s="313"/>
      <c r="DB87" s="313"/>
      <c r="DD87" s="27"/>
      <c r="DE87" s="27"/>
    </row>
    <row r="88" spans="1:109" s="5" customFormat="1" ht="51.75" customHeight="1" thickBot="1" x14ac:dyDescent="0.3">
      <c r="A88" s="50">
        <f t="shared" si="1"/>
        <v>85</v>
      </c>
      <c r="B88" s="337"/>
      <c r="C88" s="323" t="s">
        <v>2963</v>
      </c>
      <c r="D88" s="272" t="s">
        <v>1408</v>
      </c>
      <c r="E88" s="273" t="s">
        <v>2202</v>
      </c>
      <c r="F88" s="273" t="s">
        <v>1867</v>
      </c>
      <c r="G88" s="268" t="s">
        <v>859</v>
      </c>
      <c r="H88" s="269" t="s">
        <v>27</v>
      </c>
      <c r="I88" s="268" t="s">
        <v>859</v>
      </c>
      <c r="J88" s="269" t="s">
        <v>27</v>
      </c>
      <c r="K88" s="268" t="s">
        <v>859</v>
      </c>
      <c r="L88" s="269" t="s">
        <v>27</v>
      </c>
      <c r="M88" s="268" t="s">
        <v>859</v>
      </c>
      <c r="N88" s="269" t="s">
        <v>27</v>
      </c>
      <c r="O88" s="268" t="s">
        <v>859</v>
      </c>
      <c r="P88" s="269" t="s">
        <v>27</v>
      </c>
      <c r="Q88" s="268" t="s">
        <v>859</v>
      </c>
      <c r="R88" s="270" t="s">
        <v>27</v>
      </c>
      <c r="S88" s="268" t="s">
        <v>859</v>
      </c>
      <c r="T88" s="269" t="s">
        <v>27</v>
      </c>
      <c r="U88" s="268" t="s">
        <v>859</v>
      </c>
      <c r="V88" s="269" t="s">
        <v>27</v>
      </c>
      <c r="W88" s="268" t="s">
        <v>859</v>
      </c>
      <c r="X88" s="270" t="s">
        <v>27</v>
      </c>
      <c r="Y88" s="268" t="s">
        <v>859</v>
      </c>
      <c r="Z88" s="269" t="s">
        <v>27</v>
      </c>
      <c r="AA88" s="268" t="s">
        <v>859</v>
      </c>
      <c r="AB88" s="270" t="s">
        <v>27</v>
      </c>
      <c r="AC88" s="268" t="s">
        <v>859</v>
      </c>
      <c r="AD88" s="269" t="s">
        <v>27</v>
      </c>
      <c r="AE88" s="268" t="s">
        <v>859</v>
      </c>
      <c r="AF88" s="269" t="s">
        <v>27</v>
      </c>
      <c r="AG88" s="268" t="s">
        <v>859</v>
      </c>
      <c r="AH88" s="269" t="s">
        <v>27</v>
      </c>
      <c r="AI88" s="268" t="s">
        <v>859</v>
      </c>
      <c r="AJ88" s="269" t="s">
        <v>27</v>
      </c>
      <c r="AK88" s="268" t="s">
        <v>859</v>
      </c>
      <c r="AL88" s="269" t="s">
        <v>27</v>
      </c>
      <c r="AM88" s="268" t="s">
        <v>859</v>
      </c>
      <c r="AN88" s="270" t="s">
        <v>27</v>
      </c>
      <c r="AO88" s="268" t="s">
        <v>859</v>
      </c>
      <c r="AP88" s="269" t="s">
        <v>27</v>
      </c>
      <c r="AQ88" s="268" t="s">
        <v>859</v>
      </c>
      <c r="AR88" s="270" t="s">
        <v>27</v>
      </c>
      <c r="AS88" s="268" t="s">
        <v>859</v>
      </c>
      <c r="AT88" s="269" t="s">
        <v>27</v>
      </c>
      <c r="AU88" s="268" t="s">
        <v>859</v>
      </c>
      <c r="AV88" s="270" t="s">
        <v>27</v>
      </c>
      <c r="AW88" s="268" t="s">
        <v>859</v>
      </c>
      <c r="AX88" s="269" t="s">
        <v>27</v>
      </c>
      <c r="AY88" s="268" t="s">
        <v>859</v>
      </c>
      <c r="AZ88" s="270" t="s">
        <v>27</v>
      </c>
      <c r="BA88" s="268" t="s">
        <v>859</v>
      </c>
      <c r="BB88" s="269" t="s">
        <v>27</v>
      </c>
      <c r="BC88" s="268" t="s">
        <v>859</v>
      </c>
      <c r="BD88" s="269" t="s">
        <v>27</v>
      </c>
      <c r="BE88" s="268" t="s">
        <v>859</v>
      </c>
      <c r="BF88" s="270" t="s">
        <v>27</v>
      </c>
      <c r="BG88" s="268" t="s">
        <v>859</v>
      </c>
      <c r="BH88" s="270" t="s">
        <v>27</v>
      </c>
      <c r="BI88" s="268" t="s">
        <v>859</v>
      </c>
      <c r="BJ88" s="269" t="s">
        <v>27</v>
      </c>
      <c r="BK88" s="268" t="s">
        <v>859</v>
      </c>
      <c r="BL88" s="269" t="s">
        <v>27</v>
      </c>
      <c r="BM88" s="268" t="s">
        <v>859</v>
      </c>
      <c r="BN88" s="269" t="s">
        <v>27</v>
      </c>
      <c r="BO88" s="268" t="s">
        <v>859</v>
      </c>
      <c r="BP88" s="269" t="s">
        <v>27</v>
      </c>
      <c r="BQ88" s="268" t="s">
        <v>859</v>
      </c>
      <c r="BR88" s="269" t="s">
        <v>27</v>
      </c>
      <c r="BS88" s="268" t="s">
        <v>859</v>
      </c>
      <c r="BT88" s="270" t="s">
        <v>27</v>
      </c>
      <c r="BU88" s="268" t="s">
        <v>859</v>
      </c>
      <c r="BV88" s="269" t="s">
        <v>27</v>
      </c>
      <c r="BW88" s="268" t="s">
        <v>859</v>
      </c>
      <c r="BX88" s="270" t="s">
        <v>27</v>
      </c>
      <c r="BY88" s="268" t="s">
        <v>859</v>
      </c>
      <c r="BZ88" s="269" t="s">
        <v>27</v>
      </c>
      <c r="CA88" s="268" t="s">
        <v>859</v>
      </c>
      <c r="CB88" s="269" t="s">
        <v>27</v>
      </c>
      <c r="CC88" s="268" t="s">
        <v>859</v>
      </c>
      <c r="CD88" s="269" t="s">
        <v>27</v>
      </c>
      <c r="CE88" s="268" t="s">
        <v>859</v>
      </c>
      <c r="CF88" s="270" t="s">
        <v>27</v>
      </c>
      <c r="CG88" s="268" t="s">
        <v>859</v>
      </c>
      <c r="CH88" s="269" t="s">
        <v>27</v>
      </c>
      <c r="CI88" s="268" t="s">
        <v>859</v>
      </c>
      <c r="CJ88" s="269" t="s">
        <v>27</v>
      </c>
      <c r="CK88" s="268" t="s">
        <v>859</v>
      </c>
      <c r="CL88" s="270" t="s">
        <v>27</v>
      </c>
      <c r="CM88" s="268" t="s">
        <v>859</v>
      </c>
      <c r="CN88" s="269" t="s">
        <v>27</v>
      </c>
      <c r="CO88" s="268" t="s">
        <v>859</v>
      </c>
      <c r="CP88" s="269" t="s">
        <v>27</v>
      </c>
      <c r="CQ88" s="268" t="s">
        <v>859</v>
      </c>
      <c r="CR88" s="269" t="s">
        <v>27</v>
      </c>
      <c r="CS88" s="346" t="s">
        <v>840</v>
      </c>
      <c r="CT88" s="348" t="s">
        <v>2936</v>
      </c>
      <c r="CU88" s="346" t="s">
        <v>859</v>
      </c>
      <c r="CV88" s="348" t="s">
        <v>27</v>
      </c>
      <c r="CW88" s="271" t="s">
        <v>2200</v>
      </c>
      <c r="CX88" s="313"/>
      <c r="CY88" s="313"/>
      <c r="CZ88" s="313"/>
      <c r="DA88" s="313"/>
      <c r="DB88" s="313"/>
      <c r="DD88" s="27"/>
      <c r="DE88" s="27"/>
    </row>
    <row r="89" spans="1:109" s="5" customFormat="1" ht="51.75" customHeight="1" thickBot="1" x14ac:dyDescent="0.3">
      <c r="A89" s="50">
        <f t="shared" si="1"/>
        <v>86</v>
      </c>
      <c r="B89" s="337"/>
      <c r="C89" s="323" t="s">
        <v>3117</v>
      </c>
      <c r="D89" s="272" t="s">
        <v>1408</v>
      </c>
      <c r="E89" s="273">
        <v>468</v>
      </c>
      <c r="F89" s="273" t="s">
        <v>1862</v>
      </c>
      <c r="G89" s="268" t="s">
        <v>859</v>
      </c>
      <c r="H89" s="269" t="s">
        <v>27</v>
      </c>
      <c r="I89" s="268" t="s">
        <v>859</v>
      </c>
      <c r="J89" s="269" t="s">
        <v>27</v>
      </c>
      <c r="K89" s="268" t="s">
        <v>840</v>
      </c>
      <c r="L89" s="269" t="s">
        <v>1077</v>
      </c>
      <c r="M89" s="268" t="s">
        <v>836</v>
      </c>
      <c r="N89" s="269" t="s">
        <v>690</v>
      </c>
      <c r="O89" s="268" t="s">
        <v>859</v>
      </c>
      <c r="P89" s="269" t="s">
        <v>27</v>
      </c>
      <c r="Q89" s="268" t="s">
        <v>859</v>
      </c>
      <c r="R89" s="270" t="s">
        <v>27</v>
      </c>
      <c r="S89" s="268" t="s">
        <v>859</v>
      </c>
      <c r="T89" s="269" t="s">
        <v>27</v>
      </c>
      <c r="U89" s="268" t="s">
        <v>859</v>
      </c>
      <c r="V89" s="269" t="s">
        <v>27</v>
      </c>
      <c r="W89" s="268" t="s">
        <v>859</v>
      </c>
      <c r="X89" s="270" t="s">
        <v>27</v>
      </c>
      <c r="Y89" s="268" t="s">
        <v>859</v>
      </c>
      <c r="Z89" s="269" t="s">
        <v>27</v>
      </c>
      <c r="AA89" s="268" t="s">
        <v>838</v>
      </c>
      <c r="AB89" s="270" t="s">
        <v>2742</v>
      </c>
      <c r="AC89" s="268" t="s">
        <v>836</v>
      </c>
      <c r="AD89" s="269" t="s">
        <v>1158</v>
      </c>
      <c r="AE89" s="268" t="s">
        <v>836</v>
      </c>
      <c r="AF89" s="269" t="s">
        <v>2650</v>
      </c>
      <c r="AG89" s="268" t="s">
        <v>836</v>
      </c>
      <c r="AH89" s="269" t="s">
        <v>770</v>
      </c>
      <c r="AI89" s="268" t="s">
        <v>859</v>
      </c>
      <c r="AJ89" s="269" t="s">
        <v>27</v>
      </c>
      <c r="AK89" s="268" t="s">
        <v>859</v>
      </c>
      <c r="AL89" s="269" t="s">
        <v>27</v>
      </c>
      <c r="AM89" s="268" t="s">
        <v>831</v>
      </c>
      <c r="AN89" s="270" t="s">
        <v>2751</v>
      </c>
      <c r="AO89" s="268" t="s">
        <v>859</v>
      </c>
      <c r="AP89" s="269" t="s">
        <v>27</v>
      </c>
      <c r="AQ89" s="268" t="s">
        <v>859</v>
      </c>
      <c r="AR89" s="270" t="s">
        <v>27</v>
      </c>
      <c r="AS89" s="268" t="s">
        <v>859</v>
      </c>
      <c r="AT89" s="269" t="s">
        <v>27</v>
      </c>
      <c r="AU89" s="268" t="s">
        <v>836</v>
      </c>
      <c r="AV89" s="270" t="s">
        <v>112</v>
      </c>
      <c r="AW89" s="268" t="s">
        <v>859</v>
      </c>
      <c r="AX89" s="269" t="s">
        <v>27</v>
      </c>
      <c r="AY89" s="268" t="s">
        <v>859</v>
      </c>
      <c r="AZ89" s="270" t="s">
        <v>27</v>
      </c>
      <c r="BA89" s="268" t="s">
        <v>859</v>
      </c>
      <c r="BB89" s="269" t="s">
        <v>27</v>
      </c>
      <c r="BC89" s="268" t="s">
        <v>859</v>
      </c>
      <c r="BD89" s="269" t="s">
        <v>27</v>
      </c>
      <c r="BE89" s="268" t="s">
        <v>859</v>
      </c>
      <c r="BF89" s="270" t="s">
        <v>27</v>
      </c>
      <c r="BG89" s="268" t="s">
        <v>859</v>
      </c>
      <c r="BH89" s="270" t="s">
        <v>27</v>
      </c>
      <c r="BI89" s="268" t="s">
        <v>838</v>
      </c>
      <c r="BJ89" s="269" t="s">
        <v>1638</v>
      </c>
      <c r="BK89" s="268" t="s">
        <v>859</v>
      </c>
      <c r="BL89" s="269" t="s">
        <v>27</v>
      </c>
      <c r="BM89" s="268" t="s">
        <v>840</v>
      </c>
      <c r="BN89" s="269" t="s">
        <v>1129</v>
      </c>
      <c r="BO89" s="268" t="s">
        <v>859</v>
      </c>
      <c r="BP89" s="269" t="s">
        <v>1511</v>
      </c>
      <c r="BQ89" s="268" t="s">
        <v>859</v>
      </c>
      <c r="BR89" s="269" t="s">
        <v>27</v>
      </c>
      <c r="BS89" s="268" t="s">
        <v>859</v>
      </c>
      <c r="BT89" s="270" t="s">
        <v>27</v>
      </c>
      <c r="BU89" s="268" t="s">
        <v>859</v>
      </c>
      <c r="BV89" s="269" t="s">
        <v>27</v>
      </c>
      <c r="BW89" s="268" t="s">
        <v>859</v>
      </c>
      <c r="BX89" s="270" t="s">
        <v>27</v>
      </c>
      <c r="BY89" s="268" t="s">
        <v>859</v>
      </c>
      <c r="BZ89" s="269" t="s">
        <v>27</v>
      </c>
      <c r="CA89" s="268" t="s">
        <v>859</v>
      </c>
      <c r="CB89" s="269" t="s">
        <v>27</v>
      </c>
      <c r="CC89" s="268" t="s">
        <v>859</v>
      </c>
      <c r="CD89" s="269" t="s">
        <v>27</v>
      </c>
      <c r="CE89" s="268" t="s">
        <v>859</v>
      </c>
      <c r="CF89" s="270" t="s">
        <v>27</v>
      </c>
      <c r="CG89" s="268" t="s">
        <v>859</v>
      </c>
      <c r="CH89" s="269" t="s">
        <v>27</v>
      </c>
      <c r="CI89" s="268" t="s">
        <v>831</v>
      </c>
      <c r="CJ89" s="269" t="s">
        <v>221</v>
      </c>
      <c r="CK89" s="268" t="s">
        <v>859</v>
      </c>
      <c r="CL89" s="270" t="s">
        <v>27</v>
      </c>
      <c r="CM89" s="268" t="s">
        <v>859</v>
      </c>
      <c r="CN89" s="269" t="s">
        <v>27</v>
      </c>
      <c r="CO89" s="268" t="s">
        <v>859</v>
      </c>
      <c r="CP89" s="269" t="s">
        <v>27</v>
      </c>
      <c r="CQ89" s="268" t="s">
        <v>859</v>
      </c>
      <c r="CR89" s="269" t="s">
        <v>27</v>
      </c>
      <c r="CS89" s="346" t="s">
        <v>859</v>
      </c>
      <c r="CT89" s="348" t="s">
        <v>27</v>
      </c>
      <c r="CU89" s="346" t="s">
        <v>859</v>
      </c>
      <c r="CV89" s="348" t="s">
        <v>27</v>
      </c>
      <c r="CW89" s="271"/>
      <c r="CX89" s="313"/>
      <c r="CY89" s="313"/>
      <c r="CZ89" s="313"/>
      <c r="DA89" s="313"/>
      <c r="DB89" s="313"/>
      <c r="DD89" s="27"/>
      <c r="DE89" s="27"/>
    </row>
    <row r="90" spans="1:109" s="27" customFormat="1" ht="51.75" customHeight="1" thickBot="1" x14ac:dyDescent="0.3">
      <c r="A90" s="50">
        <f t="shared" si="1"/>
        <v>87</v>
      </c>
      <c r="B90" s="337"/>
      <c r="C90" s="323" t="s">
        <v>3118</v>
      </c>
      <c r="D90" s="272" t="s">
        <v>1411</v>
      </c>
      <c r="E90" s="273">
        <v>516</v>
      </c>
      <c r="F90" s="273" t="s">
        <v>1862</v>
      </c>
      <c r="G90" s="268" t="s">
        <v>859</v>
      </c>
      <c r="H90" s="269" t="s">
        <v>27</v>
      </c>
      <c r="I90" s="268" t="s">
        <v>859</v>
      </c>
      <c r="J90" s="269" t="s">
        <v>27</v>
      </c>
      <c r="K90" s="268" t="s">
        <v>859</v>
      </c>
      <c r="L90" s="269" t="s">
        <v>27</v>
      </c>
      <c r="M90" s="268" t="s">
        <v>859</v>
      </c>
      <c r="N90" s="269" t="s">
        <v>27</v>
      </c>
      <c r="O90" s="268" t="s">
        <v>859</v>
      </c>
      <c r="P90" s="269" t="s">
        <v>27</v>
      </c>
      <c r="Q90" s="268" t="s">
        <v>859</v>
      </c>
      <c r="R90" s="270" t="s">
        <v>27</v>
      </c>
      <c r="S90" s="268" t="s">
        <v>859</v>
      </c>
      <c r="T90" s="269" t="s">
        <v>27</v>
      </c>
      <c r="U90" s="268" t="s">
        <v>859</v>
      </c>
      <c r="V90" s="269" t="s">
        <v>27</v>
      </c>
      <c r="W90" s="268" t="s">
        <v>859</v>
      </c>
      <c r="X90" s="270" t="s">
        <v>27</v>
      </c>
      <c r="Y90" s="268" t="s">
        <v>859</v>
      </c>
      <c r="Z90" s="269" t="s">
        <v>27</v>
      </c>
      <c r="AA90" s="268" t="s">
        <v>859</v>
      </c>
      <c r="AB90" s="270" t="s">
        <v>27</v>
      </c>
      <c r="AC90" s="268" t="s">
        <v>859</v>
      </c>
      <c r="AD90" s="269" t="s">
        <v>27</v>
      </c>
      <c r="AE90" s="268" t="s">
        <v>859</v>
      </c>
      <c r="AF90" s="269" t="s">
        <v>27</v>
      </c>
      <c r="AG90" s="268" t="s">
        <v>859</v>
      </c>
      <c r="AH90" s="269" t="s">
        <v>27</v>
      </c>
      <c r="AI90" s="268" t="s">
        <v>859</v>
      </c>
      <c r="AJ90" s="269" t="s">
        <v>27</v>
      </c>
      <c r="AK90" s="268" t="s">
        <v>859</v>
      </c>
      <c r="AL90" s="269" t="s">
        <v>27</v>
      </c>
      <c r="AM90" s="268" t="s">
        <v>859</v>
      </c>
      <c r="AN90" s="270" t="s">
        <v>27</v>
      </c>
      <c r="AO90" s="268" t="s">
        <v>859</v>
      </c>
      <c r="AP90" s="269" t="s">
        <v>27</v>
      </c>
      <c r="AQ90" s="268" t="s">
        <v>859</v>
      </c>
      <c r="AR90" s="270" t="s">
        <v>27</v>
      </c>
      <c r="AS90" s="268" t="s">
        <v>859</v>
      </c>
      <c r="AT90" s="269" t="s">
        <v>27</v>
      </c>
      <c r="AU90" s="268" t="s">
        <v>859</v>
      </c>
      <c r="AV90" s="270" t="s">
        <v>27</v>
      </c>
      <c r="AW90" s="268" t="s">
        <v>859</v>
      </c>
      <c r="AX90" s="269" t="s">
        <v>27</v>
      </c>
      <c r="AY90" s="268" t="s">
        <v>859</v>
      </c>
      <c r="AZ90" s="270" t="s">
        <v>27</v>
      </c>
      <c r="BA90" s="268" t="s">
        <v>859</v>
      </c>
      <c r="BB90" s="269" t="s">
        <v>27</v>
      </c>
      <c r="BC90" s="268" t="s">
        <v>859</v>
      </c>
      <c r="BD90" s="269" t="s">
        <v>27</v>
      </c>
      <c r="BE90" s="268" t="s">
        <v>859</v>
      </c>
      <c r="BF90" s="270" t="s">
        <v>27</v>
      </c>
      <c r="BG90" s="268" t="s">
        <v>859</v>
      </c>
      <c r="BH90" s="270" t="s">
        <v>27</v>
      </c>
      <c r="BI90" s="268" t="s">
        <v>859</v>
      </c>
      <c r="BJ90" s="269" t="s">
        <v>27</v>
      </c>
      <c r="BK90" s="268" t="s">
        <v>859</v>
      </c>
      <c r="BL90" s="269" t="s">
        <v>27</v>
      </c>
      <c r="BM90" s="268" t="s">
        <v>859</v>
      </c>
      <c r="BN90" s="269" t="s">
        <v>27</v>
      </c>
      <c r="BO90" s="268" t="s">
        <v>859</v>
      </c>
      <c r="BP90" s="269" t="s">
        <v>27</v>
      </c>
      <c r="BQ90" s="268" t="s">
        <v>859</v>
      </c>
      <c r="BR90" s="269" t="s">
        <v>27</v>
      </c>
      <c r="BS90" s="268" t="s">
        <v>859</v>
      </c>
      <c r="BT90" s="270" t="s">
        <v>27</v>
      </c>
      <c r="BU90" s="268" t="s">
        <v>859</v>
      </c>
      <c r="BV90" s="269" t="s">
        <v>27</v>
      </c>
      <c r="BW90" s="268" t="s">
        <v>859</v>
      </c>
      <c r="BX90" s="270" t="s">
        <v>27</v>
      </c>
      <c r="BY90" s="268" t="s">
        <v>859</v>
      </c>
      <c r="BZ90" s="269" t="s">
        <v>27</v>
      </c>
      <c r="CA90" s="268" t="s">
        <v>836</v>
      </c>
      <c r="CB90" s="269" t="s">
        <v>204</v>
      </c>
      <c r="CC90" s="268" t="s">
        <v>859</v>
      </c>
      <c r="CD90" s="269" t="s">
        <v>27</v>
      </c>
      <c r="CE90" s="268" t="s">
        <v>859</v>
      </c>
      <c r="CF90" s="270" t="s">
        <v>27</v>
      </c>
      <c r="CG90" s="268" t="s">
        <v>859</v>
      </c>
      <c r="CH90" s="269" t="s">
        <v>27</v>
      </c>
      <c r="CI90" s="268" t="s">
        <v>859</v>
      </c>
      <c r="CJ90" s="269" t="s">
        <v>27</v>
      </c>
      <c r="CK90" s="268" t="s">
        <v>859</v>
      </c>
      <c r="CL90" s="270" t="s">
        <v>27</v>
      </c>
      <c r="CM90" s="268" t="s">
        <v>859</v>
      </c>
      <c r="CN90" s="269" t="s">
        <v>27</v>
      </c>
      <c r="CO90" s="268" t="s">
        <v>859</v>
      </c>
      <c r="CP90" s="269" t="s">
        <v>27</v>
      </c>
      <c r="CQ90" s="268" t="s">
        <v>840</v>
      </c>
      <c r="CR90" s="269" t="s">
        <v>151</v>
      </c>
      <c r="CS90" s="346" t="s">
        <v>839</v>
      </c>
      <c r="CT90" s="348" t="s">
        <v>1609</v>
      </c>
      <c r="CU90" s="346" t="s">
        <v>836</v>
      </c>
      <c r="CV90" s="348" t="s">
        <v>2946</v>
      </c>
      <c r="CW90" s="271"/>
      <c r="CX90" s="313"/>
      <c r="CY90" s="313"/>
      <c r="CZ90" s="313"/>
      <c r="DA90" s="313"/>
      <c r="DB90" s="313"/>
    </row>
    <row r="91" spans="1:109" s="5" customFormat="1" ht="51.75" customHeight="1" thickBot="1" x14ac:dyDescent="0.3">
      <c r="A91" s="50">
        <f t="shared" si="1"/>
        <v>88</v>
      </c>
      <c r="B91" s="337"/>
      <c r="C91" s="323" t="s">
        <v>2541</v>
      </c>
      <c r="D91" s="272" t="s">
        <v>1626</v>
      </c>
      <c r="E91" s="273" t="s">
        <v>2423</v>
      </c>
      <c r="F91" s="273" t="s">
        <v>2542</v>
      </c>
      <c r="G91" s="268" t="s">
        <v>859</v>
      </c>
      <c r="H91" s="269" t="s">
        <v>27</v>
      </c>
      <c r="I91" s="268" t="s">
        <v>859</v>
      </c>
      <c r="J91" s="269" t="s">
        <v>27</v>
      </c>
      <c r="K91" s="268" t="s">
        <v>859</v>
      </c>
      <c r="L91" s="269" t="s">
        <v>27</v>
      </c>
      <c r="M91" s="268" t="s">
        <v>859</v>
      </c>
      <c r="N91" s="269" t="s">
        <v>27</v>
      </c>
      <c r="O91" s="268" t="s">
        <v>839</v>
      </c>
      <c r="P91" s="269" t="s">
        <v>2535</v>
      </c>
      <c r="Q91" s="268" t="s">
        <v>859</v>
      </c>
      <c r="R91" s="270" t="s">
        <v>27</v>
      </c>
      <c r="S91" s="268" t="s">
        <v>859</v>
      </c>
      <c r="T91" s="269" t="s">
        <v>27</v>
      </c>
      <c r="U91" s="268" t="s">
        <v>859</v>
      </c>
      <c r="V91" s="269" t="s">
        <v>27</v>
      </c>
      <c r="W91" s="268" t="s">
        <v>859</v>
      </c>
      <c r="X91" s="270" t="s">
        <v>27</v>
      </c>
      <c r="Y91" s="268" t="s">
        <v>859</v>
      </c>
      <c r="Z91" s="269" t="s">
        <v>27</v>
      </c>
      <c r="AA91" s="268" t="s">
        <v>859</v>
      </c>
      <c r="AB91" s="270" t="s">
        <v>27</v>
      </c>
      <c r="AC91" s="268" t="s">
        <v>859</v>
      </c>
      <c r="AD91" s="269" t="s">
        <v>27</v>
      </c>
      <c r="AE91" s="268" t="s">
        <v>859</v>
      </c>
      <c r="AF91" s="269" t="s">
        <v>27</v>
      </c>
      <c r="AG91" s="268" t="s">
        <v>859</v>
      </c>
      <c r="AH91" s="269" t="s">
        <v>27</v>
      </c>
      <c r="AI91" s="268" t="s">
        <v>859</v>
      </c>
      <c r="AJ91" s="269" t="s">
        <v>27</v>
      </c>
      <c r="AK91" s="268" t="s">
        <v>859</v>
      </c>
      <c r="AL91" s="269" t="s">
        <v>27</v>
      </c>
      <c r="AM91" s="268" t="s">
        <v>859</v>
      </c>
      <c r="AN91" s="270" t="s">
        <v>27</v>
      </c>
      <c r="AO91" s="268" t="s">
        <v>859</v>
      </c>
      <c r="AP91" s="269" t="s">
        <v>27</v>
      </c>
      <c r="AQ91" s="268" t="s">
        <v>859</v>
      </c>
      <c r="AR91" s="270" t="s">
        <v>27</v>
      </c>
      <c r="AS91" s="268" t="s">
        <v>839</v>
      </c>
      <c r="AT91" s="269" t="s">
        <v>2536</v>
      </c>
      <c r="AU91" s="268" t="s">
        <v>859</v>
      </c>
      <c r="AV91" s="270" t="s">
        <v>27</v>
      </c>
      <c r="AW91" s="268" t="s">
        <v>859</v>
      </c>
      <c r="AX91" s="269" t="s">
        <v>27</v>
      </c>
      <c r="AY91" s="268" t="s">
        <v>859</v>
      </c>
      <c r="AZ91" s="270" t="s">
        <v>27</v>
      </c>
      <c r="BA91" s="268" t="s">
        <v>836</v>
      </c>
      <c r="BB91" s="269" t="s">
        <v>2537</v>
      </c>
      <c r="BC91" s="268" t="s">
        <v>859</v>
      </c>
      <c r="BD91" s="269" t="s">
        <v>27</v>
      </c>
      <c r="BE91" s="268" t="s">
        <v>859</v>
      </c>
      <c r="BF91" s="270" t="s">
        <v>27</v>
      </c>
      <c r="BG91" s="268" t="s">
        <v>859</v>
      </c>
      <c r="BH91" s="270" t="s">
        <v>27</v>
      </c>
      <c r="BI91" s="268" t="s">
        <v>859</v>
      </c>
      <c r="BJ91" s="269" t="s">
        <v>27</v>
      </c>
      <c r="BK91" s="268" t="s">
        <v>859</v>
      </c>
      <c r="BL91" s="269" t="s">
        <v>27</v>
      </c>
      <c r="BM91" s="268" t="s">
        <v>836</v>
      </c>
      <c r="BN91" s="269" t="s">
        <v>2538</v>
      </c>
      <c r="BO91" s="268" t="s">
        <v>859</v>
      </c>
      <c r="BP91" s="269" t="s">
        <v>27</v>
      </c>
      <c r="BQ91" s="268" t="s">
        <v>859</v>
      </c>
      <c r="BR91" s="269" t="s">
        <v>27</v>
      </c>
      <c r="BS91" s="268" t="s">
        <v>859</v>
      </c>
      <c r="BT91" s="270" t="s">
        <v>27</v>
      </c>
      <c r="BU91" s="268" t="s">
        <v>859</v>
      </c>
      <c r="BV91" s="269" t="s">
        <v>27</v>
      </c>
      <c r="BW91" s="268" t="s">
        <v>859</v>
      </c>
      <c r="BX91" s="270" t="s">
        <v>27</v>
      </c>
      <c r="BY91" s="268" t="s">
        <v>859</v>
      </c>
      <c r="BZ91" s="269" t="s">
        <v>27</v>
      </c>
      <c r="CA91" s="268" t="s">
        <v>859</v>
      </c>
      <c r="CB91" s="269" t="s">
        <v>27</v>
      </c>
      <c r="CC91" s="268" t="s">
        <v>859</v>
      </c>
      <c r="CD91" s="269" t="s">
        <v>27</v>
      </c>
      <c r="CE91" s="268" t="s">
        <v>859</v>
      </c>
      <c r="CF91" s="270" t="s">
        <v>27</v>
      </c>
      <c r="CG91" s="268" t="s">
        <v>859</v>
      </c>
      <c r="CH91" s="269" t="s">
        <v>27</v>
      </c>
      <c r="CI91" s="268" t="s">
        <v>859</v>
      </c>
      <c r="CJ91" s="269" t="s">
        <v>27</v>
      </c>
      <c r="CK91" s="268" t="s">
        <v>859</v>
      </c>
      <c r="CL91" s="270" t="s">
        <v>27</v>
      </c>
      <c r="CM91" s="268" t="s">
        <v>839</v>
      </c>
      <c r="CN91" s="269" t="s">
        <v>2539</v>
      </c>
      <c r="CO91" s="268" t="s">
        <v>840</v>
      </c>
      <c r="CP91" s="269" t="s">
        <v>2540</v>
      </c>
      <c r="CQ91" s="268" t="s">
        <v>859</v>
      </c>
      <c r="CR91" s="269" t="s">
        <v>27</v>
      </c>
      <c r="CS91" s="346" t="s">
        <v>859</v>
      </c>
      <c r="CT91" s="348" t="s">
        <v>27</v>
      </c>
      <c r="CU91" s="346" t="s">
        <v>859</v>
      </c>
      <c r="CV91" s="348" t="s">
        <v>27</v>
      </c>
      <c r="CW91" s="271"/>
      <c r="CX91" s="313"/>
      <c r="CY91" s="313"/>
      <c r="CZ91" s="313"/>
      <c r="DA91" s="313"/>
      <c r="DB91" s="313"/>
      <c r="DD91" s="27"/>
      <c r="DE91" s="27"/>
    </row>
    <row r="92" spans="1:109" s="17" customFormat="1" ht="51.75" customHeight="1" thickBot="1" x14ac:dyDescent="0.3">
      <c r="A92" s="50">
        <f t="shared" si="1"/>
        <v>89</v>
      </c>
      <c r="B92" s="337"/>
      <c r="C92" s="323" t="s">
        <v>3119</v>
      </c>
      <c r="D92" s="272" t="s">
        <v>1309</v>
      </c>
      <c r="E92" s="273">
        <v>457</v>
      </c>
      <c r="F92" s="273" t="s">
        <v>1867</v>
      </c>
      <c r="G92" s="268" t="s">
        <v>859</v>
      </c>
      <c r="H92" s="269" t="s">
        <v>27</v>
      </c>
      <c r="I92" s="268" t="s">
        <v>859</v>
      </c>
      <c r="J92" s="269" t="s">
        <v>27</v>
      </c>
      <c r="K92" s="268" t="s">
        <v>859</v>
      </c>
      <c r="L92" s="269" t="s">
        <v>27</v>
      </c>
      <c r="M92" s="268" t="s">
        <v>859</v>
      </c>
      <c r="N92" s="269" t="s">
        <v>27</v>
      </c>
      <c r="O92" s="268" t="s">
        <v>859</v>
      </c>
      <c r="P92" s="269" t="s">
        <v>27</v>
      </c>
      <c r="Q92" s="268" t="s">
        <v>836</v>
      </c>
      <c r="R92" s="270" t="s">
        <v>668</v>
      </c>
      <c r="S92" s="268" t="s">
        <v>859</v>
      </c>
      <c r="T92" s="269" t="s">
        <v>27</v>
      </c>
      <c r="U92" s="268" t="s">
        <v>859</v>
      </c>
      <c r="V92" s="269" t="s">
        <v>27</v>
      </c>
      <c r="W92" s="268" t="s">
        <v>859</v>
      </c>
      <c r="X92" s="270" t="s">
        <v>27</v>
      </c>
      <c r="Y92" s="268" t="s">
        <v>859</v>
      </c>
      <c r="Z92" s="269" t="s">
        <v>27</v>
      </c>
      <c r="AA92" s="268" t="s">
        <v>859</v>
      </c>
      <c r="AB92" s="270" t="s">
        <v>27</v>
      </c>
      <c r="AC92" s="268" t="s">
        <v>859</v>
      </c>
      <c r="AD92" s="269" t="s">
        <v>27</v>
      </c>
      <c r="AE92" s="268" t="s">
        <v>836</v>
      </c>
      <c r="AF92" s="269" t="s">
        <v>1386</v>
      </c>
      <c r="AG92" s="268" t="s">
        <v>859</v>
      </c>
      <c r="AH92" s="269" t="s">
        <v>27</v>
      </c>
      <c r="AI92" s="268" t="s">
        <v>859</v>
      </c>
      <c r="AJ92" s="269" t="s">
        <v>27</v>
      </c>
      <c r="AK92" s="268" t="s">
        <v>859</v>
      </c>
      <c r="AL92" s="269" t="s">
        <v>27</v>
      </c>
      <c r="AM92" s="268" t="s">
        <v>859</v>
      </c>
      <c r="AN92" s="270" t="s">
        <v>27</v>
      </c>
      <c r="AO92" s="268" t="s">
        <v>859</v>
      </c>
      <c r="AP92" s="269" t="s">
        <v>27</v>
      </c>
      <c r="AQ92" s="268" t="s">
        <v>859</v>
      </c>
      <c r="AR92" s="270" t="s">
        <v>27</v>
      </c>
      <c r="AS92" s="268" t="s">
        <v>859</v>
      </c>
      <c r="AT92" s="269" t="s">
        <v>27</v>
      </c>
      <c r="AU92" s="268" t="s">
        <v>859</v>
      </c>
      <c r="AV92" s="270" t="s">
        <v>27</v>
      </c>
      <c r="AW92" s="268" t="s">
        <v>859</v>
      </c>
      <c r="AX92" s="269" t="s">
        <v>27</v>
      </c>
      <c r="AY92" s="268" t="s">
        <v>859</v>
      </c>
      <c r="AZ92" s="270" t="s">
        <v>27</v>
      </c>
      <c r="BA92" s="268" t="s">
        <v>859</v>
      </c>
      <c r="BB92" s="269" t="s">
        <v>27</v>
      </c>
      <c r="BC92" s="268" t="s">
        <v>859</v>
      </c>
      <c r="BD92" s="269" t="s">
        <v>27</v>
      </c>
      <c r="BE92" s="268" t="s">
        <v>859</v>
      </c>
      <c r="BF92" s="270" t="s">
        <v>27</v>
      </c>
      <c r="BG92" s="268" t="s">
        <v>836</v>
      </c>
      <c r="BH92" s="270" t="s">
        <v>827</v>
      </c>
      <c r="BI92" s="268" t="s">
        <v>836</v>
      </c>
      <c r="BJ92" s="269" t="s">
        <v>1651</v>
      </c>
      <c r="BK92" s="268" t="s">
        <v>838</v>
      </c>
      <c r="BL92" s="269" t="s">
        <v>1685</v>
      </c>
      <c r="BM92" s="268" t="s">
        <v>859</v>
      </c>
      <c r="BN92" s="269" t="s">
        <v>27</v>
      </c>
      <c r="BO92" s="268" t="s">
        <v>859</v>
      </c>
      <c r="BP92" s="269" t="s">
        <v>27</v>
      </c>
      <c r="BQ92" s="268" t="s">
        <v>859</v>
      </c>
      <c r="BR92" s="269" t="s">
        <v>27</v>
      </c>
      <c r="BS92" s="268" t="s">
        <v>838</v>
      </c>
      <c r="BT92" s="270" t="s">
        <v>2281</v>
      </c>
      <c r="BU92" s="268" t="s">
        <v>859</v>
      </c>
      <c r="BV92" s="269" t="s">
        <v>27</v>
      </c>
      <c r="BW92" s="268" t="s">
        <v>838</v>
      </c>
      <c r="BX92" s="270" t="s">
        <v>2282</v>
      </c>
      <c r="BY92" s="268" t="s">
        <v>859</v>
      </c>
      <c r="BZ92" s="269" t="s">
        <v>27</v>
      </c>
      <c r="CA92" s="268" t="s">
        <v>859</v>
      </c>
      <c r="CB92" s="269" t="s">
        <v>27</v>
      </c>
      <c r="CC92" s="268" t="s">
        <v>859</v>
      </c>
      <c r="CD92" s="269" t="s">
        <v>27</v>
      </c>
      <c r="CE92" s="268" t="s">
        <v>859</v>
      </c>
      <c r="CF92" s="270" t="s">
        <v>27</v>
      </c>
      <c r="CG92" s="268" t="s">
        <v>859</v>
      </c>
      <c r="CH92" s="269" t="s">
        <v>27</v>
      </c>
      <c r="CI92" s="268" t="s">
        <v>859</v>
      </c>
      <c r="CJ92" s="269" t="s">
        <v>27</v>
      </c>
      <c r="CK92" s="268" t="s">
        <v>859</v>
      </c>
      <c r="CL92" s="270" t="s">
        <v>27</v>
      </c>
      <c r="CM92" s="268" t="s">
        <v>859</v>
      </c>
      <c r="CN92" s="269" t="s">
        <v>27</v>
      </c>
      <c r="CO92" s="268" t="s">
        <v>859</v>
      </c>
      <c r="CP92" s="269" t="s">
        <v>27</v>
      </c>
      <c r="CQ92" s="268" t="s">
        <v>859</v>
      </c>
      <c r="CR92" s="269" t="s">
        <v>27</v>
      </c>
      <c r="CS92" s="346" t="s">
        <v>859</v>
      </c>
      <c r="CT92" s="348" t="s">
        <v>27</v>
      </c>
      <c r="CU92" s="346" t="s">
        <v>859</v>
      </c>
      <c r="CV92" s="348" t="s">
        <v>27</v>
      </c>
      <c r="CW92" s="271"/>
      <c r="CX92" s="313"/>
      <c r="CY92" s="313"/>
      <c r="CZ92" s="313"/>
      <c r="DA92" s="313"/>
      <c r="DB92" s="313"/>
    </row>
    <row r="93" spans="1:109" s="5" customFormat="1" ht="51.75" customHeight="1" thickBot="1" x14ac:dyDescent="0.3">
      <c r="A93" s="50">
        <f t="shared" si="1"/>
        <v>90</v>
      </c>
      <c r="B93" s="337"/>
      <c r="C93" s="323" t="s">
        <v>3032</v>
      </c>
      <c r="D93" s="272" t="s">
        <v>1409</v>
      </c>
      <c r="E93" s="273">
        <v>482</v>
      </c>
      <c r="F93" s="273" t="s">
        <v>1861</v>
      </c>
      <c r="G93" s="268" t="s">
        <v>838</v>
      </c>
      <c r="H93" s="269" t="s">
        <v>433</v>
      </c>
      <c r="I93" s="268" t="s">
        <v>859</v>
      </c>
      <c r="J93" s="269" t="s">
        <v>434</v>
      </c>
      <c r="K93" s="268" t="s">
        <v>838</v>
      </c>
      <c r="L93" s="269" t="s">
        <v>433</v>
      </c>
      <c r="M93" s="268" t="s">
        <v>859</v>
      </c>
      <c r="N93" s="269" t="s">
        <v>1016</v>
      </c>
      <c r="O93" s="268" t="s">
        <v>831</v>
      </c>
      <c r="P93" s="269" t="s">
        <v>975</v>
      </c>
      <c r="Q93" s="268" t="s">
        <v>834</v>
      </c>
      <c r="R93" s="270" t="s">
        <v>188</v>
      </c>
      <c r="S93" s="268" t="s">
        <v>838</v>
      </c>
      <c r="T93" s="269" t="s">
        <v>484</v>
      </c>
      <c r="U93" s="268" t="s">
        <v>834</v>
      </c>
      <c r="V93" s="269" t="s">
        <v>483</v>
      </c>
      <c r="W93" s="268" t="s">
        <v>836</v>
      </c>
      <c r="X93" s="270" t="s">
        <v>189</v>
      </c>
      <c r="Y93" s="268" t="s">
        <v>859</v>
      </c>
      <c r="Z93" s="269" t="s">
        <v>27</v>
      </c>
      <c r="AA93" s="268" t="s">
        <v>859</v>
      </c>
      <c r="AB93" s="270" t="s">
        <v>27</v>
      </c>
      <c r="AC93" s="268" t="s">
        <v>836</v>
      </c>
      <c r="AD93" s="269" t="s">
        <v>1403</v>
      </c>
      <c r="AE93" s="268" t="s">
        <v>836</v>
      </c>
      <c r="AF93" s="269" t="s">
        <v>1387</v>
      </c>
      <c r="AG93" s="268" t="s">
        <v>836</v>
      </c>
      <c r="AH93" s="269" t="s">
        <v>1315</v>
      </c>
      <c r="AI93" s="268" t="s">
        <v>859</v>
      </c>
      <c r="AJ93" s="269" t="s">
        <v>27</v>
      </c>
      <c r="AK93" s="268" t="s">
        <v>859</v>
      </c>
      <c r="AL93" s="269" t="s">
        <v>27</v>
      </c>
      <c r="AM93" s="268" t="s">
        <v>859</v>
      </c>
      <c r="AN93" s="270" t="s">
        <v>27</v>
      </c>
      <c r="AO93" s="268" t="s">
        <v>859</v>
      </c>
      <c r="AP93" s="269" t="s">
        <v>28</v>
      </c>
      <c r="AQ93" s="268" t="s">
        <v>859</v>
      </c>
      <c r="AR93" s="270" t="s">
        <v>28</v>
      </c>
      <c r="AS93" s="268" t="s">
        <v>835</v>
      </c>
      <c r="AT93" s="269" t="s">
        <v>285</v>
      </c>
      <c r="AU93" s="268" t="s">
        <v>836</v>
      </c>
      <c r="AV93" s="270" t="s">
        <v>1462</v>
      </c>
      <c r="AW93" s="268" t="s">
        <v>838</v>
      </c>
      <c r="AX93" s="269" t="s">
        <v>518</v>
      </c>
      <c r="AY93" s="268" t="s">
        <v>838</v>
      </c>
      <c r="AZ93" s="270" t="s">
        <v>1074</v>
      </c>
      <c r="BA93" s="268" t="s">
        <v>859</v>
      </c>
      <c r="BB93" s="269" t="s">
        <v>1510</v>
      </c>
      <c r="BC93" s="268" t="s">
        <v>836</v>
      </c>
      <c r="BD93" s="269" t="s">
        <v>1117</v>
      </c>
      <c r="BE93" s="268" t="s">
        <v>834</v>
      </c>
      <c r="BF93" s="270" t="s">
        <v>1508</v>
      </c>
      <c r="BG93" s="268" t="s">
        <v>836</v>
      </c>
      <c r="BH93" s="270" t="s">
        <v>747</v>
      </c>
      <c r="BI93" s="268" t="s">
        <v>859</v>
      </c>
      <c r="BJ93" s="269" t="s">
        <v>1701</v>
      </c>
      <c r="BK93" s="268" t="s">
        <v>836</v>
      </c>
      <c r="BL93" s="269" t="s">
        <v>1117</v>
      </c>
      <c r="BM93" s="268" t="s">
        <v>838</v>
      </c>
      <c r="BN93" s="269" t="s">
        <v>1506</v>
      </c>
      <c r="BO93" s="268" t="s">
        <v>859</v>
      </c>
      <c r="BP93" s="269" t="s">
        <v>1509</v>
      </c>
      <c r="BQ93" s="268" t="s">
        <v>859</v>
      </c>
      <c r="BR93" s="269" t="s">
        <v>27</v>
      </c>
      <c r="BS93" s="268" t="s">
        <v>859</v>
      </c>
      <c r="BT93" s="270" t="s">
        <v>27</v>
      </c>
      <c r="BU93" s="268" t="s">
        <v>859</v>
      </c>
      <c r="BV93" s="269" t="s">
        <v>27</v>
      </c>
      <c r="BW93" s="268" t="s">
        <v>859</v>
      </c>
      <c r="BX93" s="270" t="s">
        <v>27</v>
      </c>
      <c r="BY93" s="268" t="s">
        <v>859</v>
      </c>
      <c r="BZ93" s="269" t="s">
        <v>27</v>
      </c>
      <c r="CA93" s="268" t="s">
        <v>836</v>
      </c>
      <c r="CB93" s="269" t="s">
        <v>762</v>
      </c>
      <c r="CC93" s="268" t="s">
        <v>859</v>
      </c>
      <c r="CD93" s="269" t="s">
        <v>27</v>
      </c>
      <c r="CE93" s="268" t="s">
        <v>859</v>
      </c>
      <c r="CF93" s="270" t="s">
        <v>27</v>
      </c>
      <c r="CG93" s="268" t="s">
        <v>859</v>
      </c>
      <c r="CH93" s="269" t="s">
        <v>27</v>
      </c>
      <c r="CI93" s="268" t="s">
        <v>859</v>
      </c>
      <c r="CJ93" s="269" t="s">
        <v>27</v>
      </c>
      <c r="CK93" s="268" t="s">
        <v>859</v>
      </c>
      <c r="CL93" s="270" t="s">
        <v>27</v>
      </c>
      <c r="CM93" s="268" t="s">
        <v>837</v>
      </c>
      <c r="CN93" s="269" t="s">
        <v>1201</v>
      </c>
      <c r="CO93" s="268" t="s">
        <v>859</v>
      </c>
      <c r="CP93" s="269" t="s">
        <v>27</v>
      </c>
      <c r="CQ93" s="268" t="s">
        <v>859</v>
      </c>
      <c r="CR93" s="269" t="s">
        <v>27</v>
      </c>
      <c r="CS93" s="346" t="s">
        <v>859</v>
      </c>
      <c r="CT93" s="348" t="s">
        <v>27</v>
      </c>
      <c r="CU93" s="346" t="s">
        <v>859</v>
      </c>
      <c r="CV93" s="348" t="s">
        <v>27</v>
      </c>
      <c r="CW93" s="271"/>
      <c r="CX93" s="313"/>
      <c r="CY93" s="313"/>
      <c r="CZ93" s="313"/>
      <c r="DA93" s="313"/>
      <c r="DB93" s="313"/>
      <c r="DD93" s="27"/>
      <c r="DE93" s="27"/>
    </row>
    <row r="94" spans="1:109" s="5" customFormat="1" ht="51.75" customHeight="1" thickBot="1" x14ac:dyDescent="0.3">
      <c r="A94" s="50">
        <f t="shared" si="1"/>
        <v>91</v>
      </c>
      <c r="B94" s="337"/>
      <c r="C94" s="323" t="s">
        <v>3120</v>
      </c>
      <c r="D94" s="272" t="s">
        <v>1413</v>
      </c>
      <c r="E94" s="273">
        <v>353</v>
      </c>
      <c r="F94" s="273" t="s">
        <v>1867</v>
      </c>
      <c r="G94" s="268" t="s">
        <v>859</v>
      </c>
      <c r="H94" s="269" t="s">
        <v>27</v>
      </c>
      <c r="I94" s="268" t="s">
        <v>859</v>
      </c>
      <c r="J94" s="269" t="s">
        <v>27</v>
      </c>
      <c r="K94" s="268" t="s">
        <v>859</v>
      </c>
      <c r="L94" s="269" t="s">
        <v>27</v>
      </c>
      <c r="M94" s="268" t="s">
        <v>859</v>
      </c>
      <c r="N94" s="269" t="s">
        <v>27</v>
      </c>
      <c r="O94" s="268" t="s">
        <v>859</v>
      </c>
      <c r="P94" s="269" t="s">
        <v>27</v>
      </c>
      <c r="Q94" s="268" t="s">
        <v>859</v>
      </c>
      <c r="R94" s="270" t="s">
        <v>27</v>
      </c>
      <c r="S94" s="268" t="s">
        <v>859</v>
      </c>
      <c r="T94" s="269" t="s">
        <v>27</v>
      </c>
      <c r="U94" s="268" t="s">
        <v>859</v>
      </c>
      <c r="V94" s="269" t="s">
        <v>27</v>
      </c>
      <c r="W94" s="268" t="s">
        <v>859</v>
      </c>
      <c r="X94" s="270" t="s">
        <v>27</v>
      </c>
      <c r="Y94" s="268" t="s">
        <v>859</v>
      </c>
      <c r="Z94" s="269" t="s">
        <v>27</v>
      </c>
      <c r="AA94" s="268" t="s">
        <v>859</v>
      </c>
      <c r="AB94" s="270" t="s">
        <v>27</v>
      </c>
      <c r="AC94" s="268" t="s">
        <v>859</v>
      </c>
      <c r="AD94" s="269" t="s">
        <v>27</v>
      </c>
      <c r="AE94" s="268" t="s">
        <v>859</v>
      </c>
      <c r="AF94" s="269" t="s">
        <v>2650</v>
      </c>
      <c r="AG94" s="268" t="s">
        <v>859</v>
      </c>
      <c r="AH94" s="269" t="s">
        <v>27</v>
      </c>
      <c r="AI94" s="268" t="s">
        <v>859</v>
      </c>
      <c r="AJ94" s="269" t="s">
        <v>27</v>
      </c>
      <c r="AK94" s="268" t="s">
        <v>859</v>
      </c>
      <c r="AL94" s="269" t="s">
        <v>27</v>
      </c>
      <c r="AM94" s="268" t="s">
        <v>859</v>
      </c>
      <c r="AN94" s="270" t="s">
        <v>27</v>
      </c>
      <c r="AO94" s="268" t="s">
        <v>859</v>
      </c>
      <c r="AP94" s="269" t="s">
        <v>27</v>
      </c>
      <c r="AQ94" s="268" t="s">
        <v>859</v>
      </c>
      <c r="AR94" s="270" t="s">
        <v>27</v>
      </c>
      <c r="AS94" s="268" t="s">
        <v>859</v>
      </c>
      <c r="AT94" s="269" t="s">
        <v>27</v>
      </c>
      <c r="AU94" s="268" t="s">
        <v>859</v>
      </c>
      <c r="AV94" s="270" t="s">
        <v>2626</v>
      </c>
      <c r="AW94" s="268" t="s">
        <v>859</v>
      </c>
      <c r="AX94" s="269" t="s">
        <v>27</v>
      </c>
      <c r="AY94" s="268" t="s">
        <v>859</v>
      </c>
      <c r="AZ94" s="270" t="s">
        <v>2626</v>
      </c>
      <c r="BA94" s="268" t="s">
        <v>859</v>
      </c>
      <c r="BB94" s="269" t="s">
        <v>27</v>
      </c>
      <c r="BC94" s="268" t="s">
        <v>859</v>
      </c>
      <c r="BD94" s="269" t="s">
        <v>2626</v>
      </c>
      <c r="BE94" s="268" t="s">
        <v>859</v>
      </c>
      <c r="BF94" s="270" t="s">
        <v>27</v>
      </c>
      <c r="BG94" s="268" t="s">
        <v>859</v>
      </c>
      <c r="BH94" s="270" t="s">
        <v>2626</v>
      </c>
      <c r="BI94" s="268" t="s">
        <v>859</v>
      </c>
      <c r="BJ94" s="269" t="s">
        <v>27</v>
      </c>
      <c r="BK94" s="268" t="s">
        <v>859</v>
      </c>
      <c r="BL94" s="269" t="s">
        <v>2626</v>
      </c>
      <c r="BM94" s="268" t="s">
        <v>859</v>
      </c>
      <c r="BN94" s="269" t="s">
        <v>27</v>
      </c>
      <c r="BO94" s="268" t="s">
        <v>859</v>
      </c>
      <c r="BP94" s="269" t="s">
        <v>27</v>
      </c>
      <c r="BQ94" s="268" t="s">
        <v>859</v>
      </c>
      <c r="BR94" s="269" t="s">
        <v>27</v>
      </c>
      <c r="BS94" s="268" t="s">
        <v>859</v>
      </c>
      <c r="BT94" s="270" t="s">
        <v>27</v>
      </c>
      <c r="BU94" s="268" t="s">
        <v>859</v>
      </c>
      <c r="BV94" s="269" t="s">
        <v>27</v>
      </c>
      <c r="BW94" s="268" t="s">
        <v>859</v>
      </c>
      <c r="BX94" s="270" t="s">
        <v>27</v>
      </c>
      <c r="BY94" s="268" t="s">
        <v>859</v>
      </c>
      <c r="BZ94" s="269" t="s">
        <v>27</v>
      </c>
      <c r="CA94" s="268" t="s">
        <v>859</v>
      </c>
      <c r="CB94" s="269" t="s">
        <v>27</v>
      </c>
      <c r="CC94" s="268" t="s">
        <v>859</v>
      </c>
      <c r="CD94" s="269" t="s">
        <v>27</v>
      </c>
      <c r="CE94" s="268" t="s">
        <v>859</v>
      </c>
      <c r="CF94" s="270" t="s">
        <v>27</v>
      </c>
      <c r="CG94" s="268" t="s">
        <v>859</v>
      </c>
      <c r="CH94" s="269" t="s">
        <v>27</v>
      </c>
      <c r="CI94" s="268" t="s">
        <v>859</v>
      </c>
      <c r="CJ94" s="269" t="s">
        <v>27</v>
      </c>
      <c r="CK94" s="268" t="s">
        <v>859</v>
      </c>
      <c r="CL94" s="270" t="s">
        <v>27</v>
      </c>
      <c r="CM94" s="268" t="s">
        <v>859</v>
      </c>
      <c r="CN94" s="269" t="s">
        <v>27</v>
      </c>
      <c r="CO94" s="268" t="s">
        <v>859</v>
      </c>
      <c r="CP94" s="269" t="s">
        <v>27</v>
      </c>
      <c r="CQ94" s="268" t="s">
        <v>859</v>
      </c>
      <c r="CR94" s="269" t="s">
        <v>27</v>
      </c>
      <c r="CS94" s="346" t="s">
        <v>859</v>
      </c>
      <c r="CT94" s="348" t="s">
        <v>27</v>
      </c>
      <c r="CU94" s="346" t="s">
        <v>859</v>
      </c>
      <c r="CV94" s="348" t="s">
        <v>27</v>
      </c>
      <c r="CW94" s="271"/>
      <c r="CX94" s="313"/>
      <c r="CY94" s="313"/>
      <c r="CZ94" s="313"/>
      <c r="DA94" s="313"/>
      <c r="DB94" s="313"/>
      <c r="DD94" s="27"/>
      <c r="DE94" s="27"/>
    </row>
    <row r="95" spans="1:109" s="5" customFormat="1" ht="51.75" customHeight="1" thickBot="1" x14ac:dyDescent="0.3">
      <c r="A95" s="50">
        <f t="shared" si="1"/>
        <v>92</v>
      </c>
      <c r="B95" s="337"/>
      <c r="C95" s="323" t="s">
        <v>3121</v>
      </c>
      <c r="D95" s="272" t="s">
        <v>1414</v>
      </c>
      <c r="E95" s="273">
        <v>484</v>
      </c>
      <c r="F95" s="273" t="s">
        <v>1865</v>
      </c>
      <c r="G95" s="268" t="s">
        <v>837</v>
      </c>
      <c r="H95" s="269" t="s">
        <v>435</v>
      </c>
      <c r="I95" s="268" t="s">
        <v>837</v>
      </c>
      <c r="J95" s="269" t="s">
        <v>436</v>
      </c>
      <c r="K95" s="268" t="s">
        <v>859</v>
      </c>
      <c r="L95" s="269" t="s">
        <v>27</v>
      </c>
      <c r="M95" s="268" t="s">
        <v>859</v>
      </c>
      <c r="N95" s="269" t="s">
        <v>27</v>
      </c>
      <c r="O95" s="268" t="s">
        <v>859</v>
      </c>
      <c r="P95" s="269" t="s">
        <v>27</v>
      </c>
      <c r="Q95" s="268" t="s">
        <v>859</v>
      </c>
      <c r="R95" s="270" t="s">
        <v>27</v>
      </c>
      <c r="S95" s="268" t="s">
        <v>859</v>
      </c>
      <c r="T95" s="269" t="s">
        <v>27</v>
      </c>
      <c r="U95" s="268" t="s">
        <v>838</v>
      </c>
      <c r="V95" s="269" t="s">
        <v>1165</v>
      </c>
      <c r="W95" s="268" t="s">
        <v>838</v>
      </c>
      <c r="X95" s="270" t="s">
        <v>1087</v>
      </c>
      <c r="Y95" s="268" t="s">
        <v>838</v>
      </c>
      <c r="Z95" s="269" t="s">
        <v>2814</v>
      </c>
      <c r="AA95" s="268" t="s">
        <v>838</v>
      </c>
      <c r="AB95" s="270" t="s">
        <v>2813</v>
      </c>
      <c r="AC95" s="268" t="s">
        <v>838</v>
      </c>
      <c r="AD95" s="269" t="s">
        <v>1389</v>
      </c>
      <c r="AE95" s="268" t="s">
        <v>831</v>
      </c>
      <c r="AF95" s="269" t="s">
        <v>1388</v>
      </c>
      <c r="AG95" s="268" t="s">
        <v>831</v>
      </c>
      <c r="AH95" s="269" t="s">
        <v>1388</v>
      </c>
      <c r="AI95" s="268" t="s">
        <v>859</v>
      </c>
      <c r="AJ95" s="269" t="s">
        <v>27</v>
      </c>
      <c r="AK95" s="268" t="s">
        <v>859</v>
      </c>
      <c r="AL95" s="269" t="s">
        <v>27</v>
      </c>
      <c r="AM95" s="268" t="s">
        <v>838</v>
      </c>
      <c r="AN95" s="270" t="s">
        <v>2815</v>
      </c>
      <c r="AO95" s="268" t="s">
        <v>836</v>
      </c>
      <c r="AP95" s="269" t="s">
        <v>30</v>
      </c>
      <c r="AQ95" s="268" t="s">
        <v>836</v>
      </c>
      <c r="AR95" s="270" t="s">
        <v>29</v>
      </c>
      <c r="AS95" s="268" t="s">
        <v>836</v>
      </c>
      <c r="AT95" s="269" t="s">
        <v>670</v>
      </c>
      <c r="AU95" s="268" t="s">
        <v>859</v>
      </c>
      <c r="AV95" s="270" t="s">
        <v>27</v>
      </c>
      <c r="AW95" s="268" t="s">
        <v>836</v>
      </c>
      <c r="AX95" s="269" t="s">
        <v>519</v>
      </c>
      <c r="AY95" s="268" t="s">
        <v>859</v>
      </c>
      <c r="AZ95" s="270" t="s">
        <v>27</v>
      </c>
      <c r="BA95" s="268" t="s">
        <v>859</v>
      </c>
      <c r="BB95" s="269" t="s">
        <v>27</v>
      </c>
      <c r="BC95" s="268" t="s">
        <v>859</v>
      </c>
      <c r="BD95" s="269" t="s">
        <v>616</v>
      </c>
      <c r="BE95" s="268" t="s">
        <v>838</v>
      </c>
      <c r="BF95" s="270" t="s">
        <v>464</v>
      </c>
      <c r="BG95" s="268" t="s">
        <v>859</v>
      </c>
      <c r="BH95" s="270" t="s">
        <v>27</v>
      </c>
      <c r="BI95" s="268" t="s">
        <v>859</v>
      </c>
      <c r="BJ95" s="269" t="s">
        <v>27</v>
      </c>
      <c r="BK95" s="268" t="s">
        <v>859</v>
      </c>
      <c r="BL95" s="269" t="s">
        <v>27</v>
      </c>
      <c r="BM95" s="268" t="s">
        <v>836</v>
      </c>
      <c r="BN95" s="269" t="s">
        <v>712</v>
      </c>
      <c r="BO95" s="268" t="s">
        <v>859</v>
      </c>
      <c r="BP95" s="269" t="s">
        <v>27</v>
      </c>
      <c r="BQ95" s="268" t="s">
        <v>836</v>
      </c>
      <c r="BR95" s="269" t="s">
        <v>165</v>
      </c>
      <c r="BS95" s="268" t="s">
        <v>859</v>
      </c>
      <c r="BT95" s="270" t="s">
        <v>27</v>
      </c>
      <c r="BU95" s="268" t="s">
        <v>859</v>
      </c>
      <c r="BV95" s="269" t="s">
        <v>27</v>
      </c>
      <c r="BW95" s="268" t="s">
        <v>859</v>
      </c>
      <c r="BX95" s="270" t="s">
        <v>27</v>
      </c>
      <c r="BY95" s="268" t="s">
        <v>859</v>
      </c>
      <c r="BZ95" s="269" t="s">
        <v>27</v>
      </c>
      <c r="CA95" s="268" t="s">
        <v>836</v>
      </c>
      <c r="CB95" s="269" t="s">
        <v>763</v>
      </c>
      <c r="CC95" s="268" t="s">
        <v>859</v>
      </c>
      <c r="CD95" s="269" t="s">
        <v>27</v>
      </c>
      <c r="CE95" s="268" t="s">
        <v>836</v>
      </c>
      <c r="CF95" s="270" t="s">
        <v>378</v>
      </c>
      <c r="CG95" s="268" t="s">
        <v>859</v>
      </c>
      <c r="CH95" s="269" t="s">
        <v>27</v>
      </c>
      <c r="CI95" s="268" t="s">
        <v>838</v>
      </c>
      <c r="CJ95" s="269" t="s">
        <v>2816</v>
      </c>
      <c r="CK95" s="268" t="s">
        <v>859</v>
      </c>
      <c r="CL95" s="270" t="s">
        <v>27</v>
      </c>
      <c r="CM95" s="268" t="s">
        <v>859</v>
      </c>
      <c r="CN95" s="269" t="s">
        <v>27</v>
      </c>
      <c r="CO95" s="268" t="s">
        <v>859</v>
      </c>
      <c r="CP95" s="269" t="s">
        <v>27</v>
      </c>
      <c r="CQ95" s="268" t="s">
        <v>859</v>
      </c>
      <c r="CR95" s="269" t="s">
        <v>27</v>
      </c>
      <c r="CS95" s="346" t="s">
        <v>836</v>
      </c>
      <c r="CT95" s="348" t="s">
        <v>2947</v>
      </c>
      <c r="CU95" s="346" t="s">
        <v>838</v>
      </c>
      <c r="CV95" s="348" t="s">
        <v>2940</v>
      </c>
      <c r="CW95" s="271"/>
      <c r="CX95" s="313"/>
      <c r="CY95" s="313"/>
      <c r="CZ95" s="313"/>
      <c r="DA95" s="313"/>
      <c r="DB95" s="313"/>
      <c r="DD95" s="27"/>
      <c r="DE95" s="27"/>
    </row>
    <row r="96" spans="1:109" s="5" customFormat="1" ht="51.75" customHeight="1" thickBot="1" x14ac:dyDescent="0.3">
      <c r="A96" s="50">
        <f t="shared" si="1"/>
        <v>93</v>
      </c>
      <c r="B96" s="337"/>
      <c r="C96" s="323" t="s">
        <v>3122</v>
      </c>
      <c r="D96" s="272" t="s">
        <v>1409</v>
      </c>
      <c r="E96" s="273">
        <v>379</v>
      </c>
      <c r="F96" s="273" t="s">
        <v>1861</v>
      </c>
      <c r="G96" s="268" t="s">
        <v>838</v>
      </c>
      <c r="H96" s="269" t="s">
        <v>87</v>
      </c>
      <c r="I96" s="268" t="s">
        <v>838</v>
      </c>
      <c r="J96" s="269" t="s">
        <v>346</v>
      </c>
      <c r="K96" s="268" t="s">
        <v>838</v>
      </c>
      <c r="L96" s="269" t="s">
        <v>134</v>
      </c>
      <c r="M96" s="268" t="s">
        <v>838</v>
      </c>
      <c r="N96" s="269" t="s">
        <v>134</v>
      </c>
      <c r="O96" s="268" t="s">
        <v>859</v>
      </c>
      <c r="P96" s="269" t="s">
        <v>27</v>
      </c>
      <c r="Q96" s="268" t="s">
        <v>838</v>
      </c>
      <c r="R96" s="270" t="s">
        <v>2487</v>
      </c>
      <c r="S96" s="268" t="s">
        <v>836</v>
      </c>
      <c r="T96" s="269" t="s">
        <v>2486</v>
      </c>
      <c r="U96" s="268" t="s">
        <v>840</v>
      </c>
      <c r="V96" s="269" t="s">
        <v>2485</v>
      </c>
      <c r="W96" s="268" t="s">
        <v>838</v>
      </c>
      <c r="X96" s="270" t="s">
        <v>2488</v>
      </c>
      <c r="Y96" s="268" t="s">
        <v>837</v>
      </c>
      <c r="Z96" s="269" t="s">
        <v>2892</v>
      </c>
      <c r="AA96" s="268" t="s">
        <v>839</v>
      </c>
      <c r="AB96" s="270" t="s">
        <v>2893</v>
      </c>
      <c r="AC96" s="268" t="s">
        <v>838</v>
      </c>
      <c r="AD96" s="269" t="s">
        <v>2490</v>
      </c>
      <c r="AE96" s="268" t="s">
        <v>838</v>
      </c>
      <c r="AF96" s="269" t="s">
        <v>2490</v>
      </c>
      <c r="AG96" s="268" t="s">
        <v>838</v>
      </c>
      <c r="AH96" s="269" t="s">
        <v>2489</v>
      </c>
      <c r="AI96" s="268" t="s">
        <v>859</v>
      </c>
      <c r="AJ96" s="269" t="s">
        <v>27</v>
      </c>
      <c r="AK96" s="268" t="s">
        <v>836</v>
      </c>
      <c r="AL96" s="269" t="s">
        <v>2894</v>
      </c>
      <c r="AM96" s="268" t="s">
        <v>859</v>
      </c>
      <c r="AN96" s="270" t="s">
        <v>27</v>
      </c>
      <c r="AO96" s="268" t="s">
        <v>859</v>
      </c>
      <c r="AP96" s="269" t="s">
        <v>2182</v>
      </c>
      <c r="AQ96" s="268" t="s">
        <v>859</v>
      </c>
      <c r="AR96" s="270" t="s">
        <v>27</v>
      </c>
      <c r="AS96" s="268" t="s">
        <v>838</v>
      </c>
      <c r="AT96" s="269" t="s">
        <v>2493</v>
      </c>
      <c r="AU96" s="268" t="s">
        <v>859</v>
      </c>
      <c r="AV96" s="270" t="s">
        <v>400</v>
      </c>
      <c r="AW96" s="268" t="s">
        <v>839</v>
      </c>
      <c r="AX96" s="269" t="s">
        <v>2491</v>
      </c>
      <c r="AY96" s="268" t="s">
        <v>838</v>
      </c>
      <c r="AZ96" s="270" t="s">
        <v>2492</v>
      </c>
      <c r="BA96" s="268" t="s">
        <v>838</v>
      </c>
      <c r="BB96" s="269" t="s">
        <v>391</v>
      </c>
      <c r="BC96" s="268" t="s">
        <v>838</v>
      </c>
      <c r="BD96" s="269" t="s">
        <v>399</v>
      </c>
      <c r="BE96" s="268" t="s">
        <v>838</v>
      </c>
      <c r="BF96" s="270" t="s">
        <v>2494</v>
      </c>
      <c r="BG96" s="268" t="s">
        <v>859</v>
      </c>
      <c r="BH96" s="270" t="s">
        <v>27</v>
      </c>
      <c r="BI96" s="268" t="s">
        <v>838</v>
      </c>
      <c r="BJ96" s="269" t="s">
        <v>1686</v>
      </c>
      <c r="BK96" s="268" t="s">
        <v>838</v>
      </c>
      <c r="BL96" s="269" t="s">
        <v>1686</v>
      </c>
      <c r="BM96" s="268" t="s">
        <v>838</v>
      </c>
      <c r="BN96" s="269" t="s">
        <v>234</v>
      </c>
      <c r="BO96" s="268" t="s">
        <v>859</v>
      </c>
      <c r="BP96" s="269" t="s">
        <v>27</v>
      </c>
      <c r="BQ96" s="268" t="s">
        <v>838</v>
      </c>
      <c r="BR96" s="269" t="s">
        <v>392</v>
      </c>
      <c r="BS96" s="268" t="s">
        <v>836</v>
      </c>
      <c r="BT96" s="270" t="s">
        <v>2495</v>
      </c>
      <c r="BU96" s="268" t="s">
        <v>859</v>
      </c>
      <c r="BV96" s="269" t="s">
        <v>27</v>
      </c>
      <c r="BW96" s="268" t="s">
        <v>859</v>
      </c>
      <c r="BX96" s="270" t="s">
        <v>27</v>
      </c>
      <c r="BY96" s="268" t="s">
        <v>859</v>
      </c>
      <c r="BZ96" s="269" t="s">
        <v>2869</v>
      </c>
      <c r="CA96" s="268" t="s">
        <v>840</v>
      </c>
      <c r="CB96" s="269" t="s">
        <v>478</v>
      </c>
      <c r="CC96" s="268" t="s">
        <v>840</v>
      </c>
      <c r="CD96" s="269" t="s">
        <v>2496</v>
      </c>
      <c r="CE96" s="268" t="s">
        <v>839</v>
      </c>
      <c r="CF96" s="270" t="s">
        <v>393</v>
      </c>
      <c r="CG96" s="268" t="s">
        <v>838</v>
      </c>
      <c r="CH96" s="269" t="s">
        <v>1739</v>
      </c>
      <c r="CI96" s="268" t="s">
        <v>839</v>
      </c>
      <c r="CJ96" s="269" t="s">
        <v>2895</v>
      </c>
      <c r="CK96" s="268" t="s">
        <v>836</v>
      </c>
      <c r="CL96" s="270" t="s">
        <v>2875</v>
      </c>
      <c r="CM96" s="268" t="s">
        <v>859</v>
      </c>
      <c r="CN96" s="269" t="s">
        <v>27</v>
      </c>
      <c r="CO96" s="268" t="s">
        <v>859</v>
      </c>
      <c r="CP96" s="269" t="s">
        <v>27</v>
      </c>
      <c r="CQ96" s="268" t="s">
        <v>859</v>
      </c>
      <c r="CR96" s="269" t="s">
        <v>27</v>
      </c>
      <c r="CS96" s="346" t="s">
        <v>859</v>
      </c>
      <c r="CT96" s="348" t="s">
        <v>27</v>
      </c>
      <c r="CU96" s="346" t="s">
        <v>859</v>
      </c>
      <c r="CV96" s="348" t="s">
        <v>27</v>
      </c>
      <c r="CW96" s="271" t="s">
        <v>2497</v>
      </c>
      <c r="CX96" s="313"/>
      <c r="CY96" s="313"/>
      <c r="CZ96" s="313"/>
      <c r="DA96" s="313"/>
      <c r="DB96" s="313"/>
      <c r="DD96" s="27"/>
      <c r="DE96" s="27"/>
    </row>
    <row r="97" spans="1:109" s="5" customFormat="1" ht="51.75" customHeight="1" thickBot="1" x14ac:dyDescent="0.3">
      <c r="A97" s="50">
        <f t="shared" si="1"/>
        <v>94</v>
      </c>
      <c r="B97" s="337"/>
      <c r="C97" s="323" t="s">
        <v>3123</v>
      </c>
      <c r="D97" s="272" t="s">
        <v>1301</v>
      </c>
      <c r="E97" s="273">
        <v>590</v>
      </c>
      <c r="F97" s="273" t="s">
        <v>1865</v>
      </c>
      <c r="G97" s="268" t="s">
        <v>859</v>
      </c>
      <c r="H97" s="269" t="s">
        <v>131</v>
      </c>
      <c r="I97" s="268" t="s">
        <v>859</v>
      </c>
      <c r="J97" s="269" t="s">
        <v>131</v>
      </c>
      <c r="K97" s="268" t="s">
        <v>859</v>
      </c>
      <c r="L97" s="269" t="s">
        <v>131</v>
      </c>
      <c r="M97" s="268" t="s">
        <v>859</v>
      </c>
      <c r="N97" s="269" t="s">
        <v>27</v>
      </c>
      <c r="O97" s="268" t="s">
        <v>859</v>
      </c>
      <c r="P97" s="269" t="s">
        <v>27</v>
      </c>
      <c r="Q97" s="268" t="s">
        <v>859</v>
      </c>
      <c r="R97" s="270" t="s">
        <v>27</v>
      </c>
      <c r="S97" s="268" t="s">
        <v>831</v>
      </c>
      <c r="T97" s="269" t="s">
        <v>702</v>
      </c>
      <c r="U97" s="268" t="s">
        <v>836</v>
      </c>
      <c r="V97" s="269" t="s">
        <v>1598</v>
      </c>
      <c r="W97" s="268" t="s">
        <v>837</v>
      </c>
      <c r="X97" s="270" t="s">
        <v>1599</v>
      </c>
      <c r="Y97" s="268" t="s">
        <v>859</v>
      </c>
      <c r="Z97" s="269" t="s">
        <v>2846</v>
      </c>
      <c r="AA97" s="268" t="s">
        <v>859</v>
      </c>
      <c r="AB97" s="270" t="s">
        <v>2846</v>
      </c>
      <c r="AC97" s="268" t="s">
        <v>859</v>
      </c>
      <c r="AD97" s="269" t="s">
        <v>27</v>
      </c>
      <c r="AE97" s="268" t="s">
        <v>859</v>
      </c>
      <c r="AF97" s="269" t="s">
        <v>27</v>
      </c>
      <c r="AG97" s="268" t="s">
        <v>859</v>
      </c>
      <c r="AH97" s="269" t="s">
        <v>27</v>
      </c>
      <c r="AI97" s="268" t="s">
        <v>859</v>
      </c>
      <c r="AJ97" s="269" t="s">
        <v>27</v>
      </c>
      <c r="AK97" s="268" t="s">
        <v>859</v>
      </c>
      <c r="AL97" s="269" t="s">
        <v>27</v>
      </c>
      <c r="AM97" s="268" t="s">
        <v>859</v>
      </c>
      <c r="AN97" s="270" t="s">
        <v>27</v>
      </c>
      <c r="AO97" s="268" t="s">
        <v>859</v>
      </c>
      <c r="AP97" s="269" t="s">
        <v>703</v>
      </c>
      <c r="AQ97" s="268" t="s">
        <v>859</v>
      </c>
      <c r="AR97" s="270" t="s">
        <v>703</v>
      </c>
      <c r="AS97" s="268" t="s">
        <v>840</v>
      </c>
      <c r="AT97" s="269" t="s">
        <v>1600</v>
      </c>
      <c r="AU97" s="268" t="s">
        <v>840</v>
      </c>
      <c r="AV97" s="270" t="s">
        <v>1484</v>
      </c>
      <c r="AW97" s="268" t="s">
        <v>859</v>
      </c>
      <c r="AX97" s="269" t="s">
        <v>27</v>
      </c>
      <c r="AY97" s="268" t="s">
        <v>859</v>
      </c>
      <c r="AZ97" s="270" t="s">
        <v>27</v>
      </c>
      <c r="BA97" s="268" t="s">
        <v>837</v>
      </c>
      <c r="BB97" s="269" t="s">
        <v>2621</v>
      </c>
      <c r="BC97" s="268" t="s">
        <v>837</v>
      </c>
      <c r="BD97" s="269" t="s">
        <v>2622</v>
      </c>
      <c r="BE97" s="268" t="s">
        <v>839</v>
      </c>
      <c r="BF97" s="270" t="s">
        <v>1460</v>
      </c>
      <c r="BG97" s="268" t="s">
        <v>839</v>
      </c>
      <c r="BH97" s="270" t="s">
        <v>1460</v>
      </c>
      <c r="BI97" s="268" t="s">
        <v>836</v>
      </c>
      <c r="BJ97" s="269" t="s">
        <v>1652</v>
      </c>
      <c r="BK97" s="268" t="s">
        <v>836</v>
      </c>
      <c r="BL97" s="269" t="s">
        <v>1687</v>
      </c>
      <c r="BM97" s="268" t="s">
        <v>859</v>
      </c>
      <c r="BN97" s="269" t="s">
        <v>1125</v>
      </c>
      <c r="BO97" s="268" t="s">
        <v>859</v>
      </c>
      <c r="BP97" s="269" t="s">
        <v>27</v>
      </c>
      <c r="BQ97" s="268" t="s">
        <v>836</v>
      </c>
      <c r="BR97" s="269" t="s">
        <v>2283</v>
      </c>
      <c r="BS97" s="268" t="s">
        <v>837</v>
      </c>
      <c r="BT97" s="270" t="s">
        <v>2285</v>
      </c>
      <c r="BU97" s="268" t="s">
        <v>836</v>
      </c>
      <c r="BV97" s="269" t="s">
        <v>2284</v>
      </c>
      <c r="BW97" s="268" t="s">
        <v>836</v>
      </c>
      <c r="BX97" s="270" t="s">
        <v>2286</v>
      </c>
      <c r="BY97" s="268" t="s">
        <v>837</v>
      </c>
      <c r="BZ97" s="269" t="s">
        <v>2709</v>
      </c>
      <c r="CA97" s="268" t="s">
        <v>837</v>
      </c>
      <c r="CB97" s="269" t="s">
        <v>764</v>
      </c>
      <c r="CC97" s="268" t="s">
        <v>836</v>
      </c>
      <c r="CD97" s="269" t="s">
        <v>1712</v>
      </c>
      <c r="CE97" s="268" t="s">
        <v>859</v>
      </c>
      <c r="CF97" s="270" t="s">
        <v>27</v>
      </c>
      <c r="CG97" s="268" t="s">
        <v>859</v>
      </c>
      <c r="CH97" s="269" t="s">
        <v>27</v>
      </c>
      <c r="CI97" s="268" t="s">
        <v>859</v>
      </c>
      <c r="CJ97" s="269" t="s">
        <v>27</v>
      </c>
      <c r="CK97" s="268" t="s">
        <v>859</v>
      </c>
      <c r="CL97" s="270" t="s">
        <v>27</v>
      </c>
      <c r="CM97" s="268" t="s">
        <v>837</v>
      </c>
      <c r="CN97" s="269" t="s">
        <v>1202</v>
      </c>
      <c r="CO97" s="268" t="s">
        <v>859</v>
      </c>
      <c r="CP97" s="269" t="s">
        <v>27</v>
      </c>
      <c r="CQ97" s="268" t="s">
        <v>859</v>
      </c>
      <c r="CR97" s="269" t="s">
        <v>2623</v>
      </c>
      <c r="CS97" s="346" t="s">
        <v>859</v>
      </c>
      <c r="CT97" s="348" t="s">
        <v>2948</v>
      </c>
      <c r="CU97" s="346" t="s">
        <v>859</v>
      </c>
      <c r="CV97" s="348" t="s">
        <v>27</v>
      </c>
      <c r="CW97" s="271"/>
      <c r="CX97" s="313"/>
      <c r="CY97" s="313"/>
      <c r="CZ97" s="313"/>
      <c r="DA97" s="313"/>
      <c r="DB97" s="313"/>
      <c r="DD97" s="27"/>
      <c r="DE97" s="27"/>
    </row>
    <row r="98" spans="1:109" s="5" customFormat="1" ht="51.75" customHeight="1" thickBot="1" x14ac:dyDescent="0.3">
      <c r="A98" s="50">
        <f t="shared" si="1"/>
        <v>95</v>
      </c>
      <c r="B98" s="337"/>
      <c r="C98" s="323" t="s">
        <v>3124</v>
      </c>
      <c r="D98" s="272" t="s">
        <v>1408</v>
      </c>
      <c r="E98" s="273">
        <v>500</v>
      </c>
      <c r="F98" s="273" t="s">
        <v>1863</v>
      </c>
      <c r="G98" s="268" t="s">
        <v>859</v>
      </c>
      <c r="H98" s="269" t="s">
        <v>876</v>
      </c>
      <c r="I98" s="268" t="s">
        <v>859</v>
      </c>
      <c r="J98" s="269" t="s">
        <v>876</v>
      </c>
      <c r="K98" s="268" t="s">
        <v>859</v>
      </c>
      <c r="L98" s="269" t="s">
        <v>876</v>
      </c>
      <c r="M98" s="268" t="s">
        <v>859</v>
      </c>
      <c r="N98" s="269" t="s">
        <v>27</v>
      </c>
      <c r="O98" s="268" t="s">
        <v>859</v>
      </c>
      <c r="P98" s="269" t="s">
        <v>27</v>
      </c>
      <c r="Q98" s="268" t="s">
        <v>859</v>
      </c>
      <c r="R98" s="270" t="s">
        <v>27</v>
      </c>
      <c r="S98" s="268" t="s">
        <v>831</v>
      </c>
      <c r="T98" s="269" t="s">
        <v>517</v>
      </c>
      <c r="U98" s="268" t="s">
        <v>838</v>
      </c>
      <c r="V98" s="269" t="s">
        <v>66</v>
      </c>
      <c r="W98" s="268" t="s">
        <v>859</v>
      </c>
      <c r="X98" s="270" t="s">
        <v>27</v>
      </c>
      <c r="Y98" s="268" t="s">
        <v>859</v>
      </c>
      <c r="Z98" s="269" t="s">
        <v>27</v>
      </c>
      <c r="AA98" s="268" t="s">
        <v>859</v>
      </c>
      <c r="AB98" s="270" t="s">
        <v>27</v>
      </c>
      <c r="AC98" s="268" t="s">
        <v>859</v>
      </c>
      <c r="AD98" s="269" t="s">
        <v>27</v>
      </c>
      <c r="AE98" s="268" t="s">
        <v>859</v>
      </c>
      <c r="AF98" s="269" t="s">
        <v>27</v>
      </c>
      <c r="AG98" s="268" t="s">
        <v>859</v>
      </c>
      <c r="AH98" s="269" t="s">
        <v>27</v>
      </c>
      <c r="AI98" s="268" t="s">
        <v>836</v>
      </c>
      <c r="AJ98" s="269" t="s">
        <v>774</v>
      </c>
      <c r="AK98" s="268" t="s">
        <v>859</v>
      </c>
      <c r="AL98" s="269" t="s">
        <v>27</v>
      </c>
      <c r="AM98" s="268" t="s">
        <v>859</v>
      </c>
      <c r="AN98" s="270" t="s">
        <v>27</v>
      </c>
      <c r="AO98" s="268" t="s">
        <v>859</v>
      </c>
      <c r="AP98" s="269" t="s">
        <v>27</v>
      </c>
      <c r="AQ98" s="268" t="s">
        <v>859</v>
      </c>
      <c r="AR98" s="270" t="s">
        <v>27</v>
      </c>
      <c r="AS98" s="268" t="s">
        <v>859</v>
      </c>
      <c r="AT98" s="269" t="s">
        <v>27</v>
      </c>
      <c r="AU98" s="268" t="s">
        <v>859</v>
      </c>
      <c r="AV98" s="270" t="s">
        <v>27</v>
      </c>
      <c r="AW98" s="268" t="s">
        <v>859</v>
      </c>
      <c r="AX98" s="269" t="s">
        <v>27</v>
      </c>
      <c r="AY98" s="268" t="s">
        <v>859</v>
      </c>
      <c r="AZ98" s="270" t="s">
        <v>27</v>
      </c>
      <c r="BA98" s="268" t="s">
        <v>859</v>
      </c>
      <c r="BB98" s="269" t="s">
        <v>27</v>
      </c>
      <c r="BC98" s="268" t="s">
        <v>859</v>
      </c>
      <c r="BD98" s="269" t="s">
        <v>27</v>
      </c>
      <c r="BE98" s="268" t="s">
        <v>859</v>
      </c>
      <c r="BF98" s="270" t="s">
        <v>27</v>
      </c>
      <c r="BG98" s="268" t="s">
        <v>859</v>
      </c>
      <c r="BH98" s="270" t="s">
        <v>27</v>
      </c>
      <c r="BI98" s="268" t="s">
        <v>859</v>
      </c>
      <c r="BJ98" s="269" t="s">
        <v>27</v>
      </c>
      <c r="BK98" s="268" t="s">
        <v>859</v>
      </c>
      <c r="BL98" s="269" t="s">
        <v>27</v>
      </c>
      <c r="BM98" s="268" t="s">
        <v>859</v>
      </c>
      <c r="BN98" s="269" t="s">
        <v>27</v>
      </c>
      <c r="BO98" s="268" t="s">
        <v>859</v>
      </c>
      <c r="BP98" s="269" t="s">
        <v>27</v>
      </c>
      <c r="BQ98" s="268" t="s">
        <v>859</v>
      </c>
      <c r="BR98" s="269" t="s">
        <v>2287</v>
      </c>
      <c r="BS98" s="268" t="s">
        <v>859</v>
      </c>
      <c r="BT98" s="270" t="s">
        <v>2289</v>
      </c>
      <c r="BU98" s="268" t="s">
        <v>859</v>
      </c>
      <c r="BV98" s="269" t="s">
        <v>2288</v>
      </c>
      <c r="BW98" s="268" t="s">
        <v>859</v>
      </c>
      <c r="BX98" s="270" t="s">
        <v>27</v>
      </c>
      <c r="BY98" s="268" t="s">
        <v>859</v>
      </c>
      <c r="BZ98" s="269" t="s">
        <v>2288</v>
      </c>
      <c r="CA98" s="268" t="s">
        <v>859</v>
      </c>
      <c r="CB98" s="269" t="s">
        <v>27</v>
      </c>
      <c r="CC98" s="268" t="s">
        <v>859</v>
      </c>
      <c r="CD98" s="269" t="s">
        <v>27</v>
      </c>
      <c r="CE98" s="268" t="s">
        <v>859</v>
      </c>
      <c r="CF98" s="270" t="s">
        <v>27</v>
      </c>
      <c r="CG98" s="268" t="s">
        <v>859</v>
      </c>
      <c r="CH98" s="269" t="s">
        <v>27</v>
      </c>
      <c r="CI98" s="268" t="s">
        <v>859</v>
      </c>
      <c r="CJ98" s="269" t="s">
        <v>2684</v>
      </c>
      <c r="CK98" s="268" t="s">
        <v>859</v>
      </c>
      <c r="CL98" s="270" t="s">
        <v>27</v>
      </c>
      <c r="CM98" s="268" t="s">
        <v>836</v>
      </c>
      <c r="CN98" s="269" t="s">
        <v>2685</v>
      </c>
      <c r="CO98" s="268" t="s">
        <v>831</v>
      </c>
      <c r="CP98" s="269" t="s">
        <v>1535</v>
      </c>
      <c r="CQ98" s="268" t="s">
        <v>859</v>
      </c>
      <c r="CR98" s="269" t="s">
        <v>27</v>
      </c>
      <c r="CS98" s="346" t="s">
        <v>859</v>
      </c>
      <c r="CT98" s="348" t="s">
        <v>27</v>
      </c>
      <c r="CU98" s="346" t="s">
        <v>838</v>
      </c>
      <c r="CV98" s="348" t="s">
        <v>2949</v>
      </c>
      <c r="CW98" s="271"/>
      <c r="CX98" s="313"/>
      <c r="CY98" s="313"/>
      <c r="CZ98" s="313"/>
      <c r="DA98" s="313"/>
      <c r="DB98" s="313"/>
      <c r="DD98" s="27"/>
      <c r="DE98" s="27"/>
    </row>
    <row r="99" spans="1:109" s="5" customFormat="1" ht="51.75" customHeight="1" thickBot="1" x14ac:dyDescent="0.3">
      <c r="A99" s="50">
        <f t="shared" si="1"/>
        <v>96</v>
      </c>
      <c r="B99" s="337"/>
      <c r="C99" s="323" t="s">
        <v>2411</v>
      </c>
      <c r="D99" s="272" t="s">
        <v>1410</v>
      </c>
      <c r="E99" s="273" t="s">
        <v>2412</v>
      </c>
      <c r="F99" s="273" t="s">
        <v>1863</v>
      </c>
      <c r="G99" s="268" t="s">
        <v>859</v>
      </c>
      <c r="H99" s="269" t="s">
        <v>27</v>
      </c>
      <c r="I99" s="268" t="s">
        <v>859</v>
      </c>
      <c r="J99" s="269" t="s">
        <v>27</v>
      </c>
      <c r="K99" s="268" t="s">
        <v>859</v>
      </c>
      <c r="L99" s="269" t="s">
        <v>27</v>
      </c>
      <c r="M99" s="268" t="s">
        <v>859</v>
      </c>
      <c r="N99" s="269" t="s">
        <v>27</v>
      </c>
      <c r="O99" s="268" t="s">
        <v>859</v>
      </c>
      <c r="P99" s="269" t="s">
        <v>27</v>
      </c>
      <c r="Q99" s="268" t="s">
        <v>859</v>
      </c>
      <c r="R99" s="270" t="s">
        <v>27</v>
      </c>
      <c r="S99" s="268" t="s">
        <v>859</v>
      </c>
      <c r="T99" s="269" t="s">
        <v>27</v>
      </c>
      <c r="U99" s="268" t="s">
        <v>859</v>
      </c>
      <c r="V99" s="269" t="s">
        <v>27</v>
      </c>
      <c r="W99" s="268" t="s">
        <v>859</v>
      </c>
      <c r="X99" s="270" t="s">
        <v>27</v>
      </c>
      <c r="Y99" s="268" t="s">
        <v>859</v>
      </c>
      <c r="Z99" s="269" t="s">
        <v>27</v>
      </c>
      <c r="AA99" s="268" t="s">
        <v>859</v>
      </c>
      <c r="AB99" s="270" t="s">
        <v>27</v>
      </c>
      <c r="AC99" s="268" t="s">
        <v>859</v>
      </c>
      <c r="AD99" s="269" t="s">
        <v>27</v>
      </c>
      <c r="AE99" s="268" t="s">
        <v>859</v>
      </c>
      <c r="AF99" s="269" t="s">
        <v>27</v>
      </c>
      <c r="AG99" s="268" t="s">
        <v>859</v>
      </c>
      <c r="AH99" s="269" t="s">
        <v>27</v>
      </c>
      <c r="AI99" s="268" t="s">
        <v>859</v>
      </c>
      <c r="AJ99" s="269" t="s">
        <v>27</v>
      </c>
      <c r="AK99" s="268" t="s">
        <v>859</v>
      </c>
      <c r="AL99" s="269" t="s">
        <v>27</v>
      </c>
      <c r="AM99" s="268" t="s">
        <v>859</v>
      </c>
      <c r="AN99" s="270" t="s">
        <v>27</v>
      </c>
      <c r="AO99" s="268" t="s">
        <v>859</v>
      </c>
      <c r="AP99" s="269" t="s">
        <v>27</v>
      </c>
      <c r="AQ99" s="268" t="s">
        <v>859</v>
      </c>
      <c r="AR99" s="270" t="s">
        <v>27</v>
      </c>
      <c r="AS99" s="268" t="s">
        <v>859</v>
      </c>
      <c r="AT99" s="269" t="s">
        <v>27</v>
      </c>
      <c r="AU99" s="268" t="s">
        <v>859</v>
      </c>
      <c r="AV99" s="270" t="s">
        <v>27</v>
      </c>
      <c r="AW99" s="268" t="s">
        <v>859</v>
      </c>
      <c r="AX99" s="269" t="s">
        <v>27</v>
      </c>
      <c r="AY99" s="268" t="s">
        <v>859</v>
      </c>
      <c r="AZ99" s="270" t="s">
        <v>27</v>
      </c>
      <c r="BA99" s="268" t="s">
        <v>859</v>
      </c>
      <c r="BB99" s="269" t="s">
        <v>27</v>
      </c>
      <c r="BC99" s="268" t="s">
        <v>859</v>
      </c>
      <c r="BD99" s="269" t="s">
        <v>27</v>
      </c>
      <c r="BE99" s="268" t="s">
        <v>859</v>
      </c>
      <c r="BF99" s="270" t="s">
        <v>27</v>
      </c>
      <c r="BG99" s="268" t="s">
        <v>859</v>
      </c>
      <c r="BH99" s="270" t="s">
        <v>27</v>
      </c>
      <c r="BI99" s="268" t="s">
        <v>840</v>
      </c>
      <c r="BJ99" s="269" t="s">
        <v>2413</v>
      </c>
      <c r="BK99" s="268" t="s">
        <v>840</v>
      </c>
      <c r="BL99" s="269" t="s">
        <v>2413</v>
      </c>
      <c r="BM99" s="268" t="s">
        <v>859</v>
      </c>
      <c r="BN99" s="269" t="s">
        <v>27</v>
      </c>
      <c r="BO99" s="268" t="s">
        <v>859</v>
      </c>
      <c r="BP99" s="269" t="s">
        <v>27</v>
      </c>
      <c r="BQ99" s="268" t="s">
        <v>859</v>
      </c>
      <c r="BR99" s="269" t="s">
        <v>27</v>
      </c>
      <c r="BS99" s="268" t="s">
        <v>859</v>
      </c>
      <c r="BT99" s="270" t="s">
        <v>27</v>
      </c>
      <c r="BU99" s="268" t="s">
        <v>859</v>
      </c>
      <c r="BV99" s="269" t="s">
        <v>27</v>
      </c>
      <c r="BW99" s="268" t="s">
        <v>859</v>
      </c>
      <c r="BX99" s="270" t="s">
        <v>27</v>
      </c>
      <c r="BY99" s="268" t="s">
        <v>859</v>
      </c>
      <c r="BZ99" s="269" t="s">
        <v>27</v>
      </c>
      <c r="CA99" s="268" t="s">
        <v>859</v>
      </c>
      <c r="CB99" s="269" t="s">
        <v>27</v>
      </c>
      <c r="CC99" s="268" t="s">
        <v>859</v>
      </c>
      <c r="CD99" s="269" t="s">
        <v>27</v>
      </c>
      <c r="CE99" s="268" t="s">
        <v>859</v>
      </c>
      <c r="CF99" s="270" t="s">
        <v>27</v>
      </c>
      <c r="CG99" s="268" t="s">
        <v>859</v>
      </c>
      <c r="CH99" s="269" t="s">
        <v>27</v>
      </c>
      <c r="CI99" s="268" t="s">
        <v>859</v>
      </c>
      <c r="CJ99" s="269" t="s">
        <v>27</v>
      </c>
      <c r="CK99" s="268" t="s">
        <v>859</v>
      </c>
      <c r="CL99" s="270" t="s">
        <v>27</v>
      </c>
      <c r="CM99" s="268" t="s">
        <v>859</v>
      </c>
      <c r="CN99" s="269" t="s">
        <v>27</v>
      </c>
      <c r="CO99" s="268" t="s">
        <v>859</v>
      </c>
      <c r="CP99" s="269" t="s">
        <v>27</v>
      </c>
      <c r="CQ99" s="268" t="s">
        <v>859</v>
      </c>
      <c r="CR99" s="269" t="s">
        <v>27</v>
      </c>
      <c r="CS99" s="346" t="s">
        <v>859</v>
      </c>
      <c r="CT99" s="348" t="s">
        <v>27</v>
      </c>
      <c r="CU99" s="346" t="s">
        <v>859</v>
      </c>
      <c r="CV99" s="348" t="s">
        <v>27</v>
      </c>
      <c r="CW99" s="271" t="s">
        <v>2659</v>
      </c>
      <c r="CX99" s="313"/>
      <c r="CY99" s="313"/>
      <c r="CZ99" s="313"/>
      <c r="DA99" s="313"/>
      <c r="DB99" s="313"/>
      <c r="DD99" s="27"/>
      <c r="DE99" s="27"/>
    </row>
    <row r="100" spans="1:109" s="5" customFormat="1" ht="51.75" customHeight="1" thickBot="1" x14ac:dyDescent="0.3">
      <c r="A100" s="50">
        <f t="shared" si="1"/>
        <v>97</v>
      </c>
      <c r="B100" s="337"/>
      <c r="C100" s="323" t="s">
        <v>3125</v>
      </c>
      <c r="D100" s="272" t="s">
        <v>1415</v>
      </c>
      <c r="E100" s="273">
        <v>582</v>
      </c>
      <c r="F100" s="273" t="s">
        <v>1862</v>
      </c>
      <c r="G100" s="268" t="s">
        <v>859</v>
      </c>
      <c r="H100" s="269" t="s">
        <v>27</v>
      </c>
      <c r="I100" s="268" t="s">
        <v>859</v>
      </c>
      <c r="J100" s="269" t="s">
        <v>27</v>
      </c>
      <c r="K100" s="268" t="s">
        <v>859</v>
      </c>
      <c r="L100" s="269" t="s">
        <v>27</v>
      </c>
      <c r="M100" s="268" t="s">
        <v>859</v>
      </c>
      <c r="N100" s="269" t="s">
        <v>27</v>
      </c>
      <c r="O100" s="268" t="s">
        <v>836</v>
      </c>
      <c r="P100" s="269" t="s">
        <v>1468</v>
      </c>
      <c r="Q100" s="268" t="s">
        <v>859</v>
      </c>
      <c r="R100" s="270" t="s">
        <v>27</v>
      </c>
      <c r="S100" s="268" t="s">
        <v>859</v>
      </c>
      <c r="T100" s="269" t="s">
        <v>27</v>
      </c>
      <c r="U100" s="268" t="s">
        <v>859</v>
      </c>
      <c r="V100" s="269" t="s">
        <v>27</v>
      </c>
      <c r="W100" s="268" t="s">
        <v>859</v>
      </c>
      <c r="X100" s="270" t="s">
        <v>27</v>
      </c>
      <c r="Y100" s="268" t="s">
        <v>859</v>
      </c>
      <c r="Z100" s="269" t="s">
        <v>2778</v>
      </c>
      <c r="AA100" s="268" t="s">
        <v>836</v>
      </c>
      <c r="AB100" s="270" t="s">
        <v>2777</v>
      </c>
      <c r="AC100" s="268" t="s">
        <v>840</v>
      </c>
      <c r="AD100" s="269" t="s">
        <v>1391</v>
      </c>
      <c r="AE100" s="268" t="s">
        <v>836</v>
      </c>
      <c r="AF100" s="269" t="s">
        <v>1392</v>
      </c>
      <c r="AG100" s="268" t="s">
        <v>838</v>
      </c>
      <c r="AH100" s="269" t="s">
        <v>1390</v>
      </c>
      <c r="AI100" s="268" t="s">
        <v>859</v>
      </c>
      <c r="AJ100" s="269" t="s">
        <v>27</v>
      </c>
      <c r="AK100" s="268" t="s">
        <v>859</v>
      </c>
      <c r="AL100" s="269" t="s">
        <v>2775</v>
      </c>
      <c r="AM100" s="268" t="s">
        <v>836</v>
      </c>
      <c r="AN100" s="270" t="s">
        <v>2776</v>
      </c>
      <c r="AO100" s="268" t="s">
        <v>859</v>
      </c>
      <c r="AP100" s="269" t="s">
        <v>27</v>
      </c>
      <c r="AQ100" s="268" t="s">
        <v>859</v>
      </c>
      <c r="AR100" s="270" t="s">
        <v>27</v>
      </c>
      <c r="AS100" s="268" t="s">
        <v>831</v>
      </c>
      <c r="AT100" s="269" t="s">
        <v>245</v>
      </c>
      <c r="AU100" s="268" t="s">
        <v>859</v>
      </c>
      <c r="AV100" s="270" t="s">
        <v>22</v>
      </c>
      <c r="AW100" s="268" t="s">
        <v>859</v>
      </c>
      <c r="AX100" s="269" t="s">
        <v>27</v>
      </c>
      <c r="AY100" s="268" t="s">
        <v>859</v>
      </c>
      <c r="AZ100" s="270" t="s">
        <v>27</v>
      </c>
      <c r="BA100" s="268" t="s">
        <v>859</v>
      </c>
      <c r="BB100" s="269" t="s">
        <v>27</v>
      </c>
      <c r="BC100" s="268" t="s">
        <v>859</v>
      </c>
      <c r="BD100" s="269" t="s">
        <v>27</v>
      </c>
      <c r="BE100" s="268" t="s">
        <v>859</v>
      </c>
      <c r="BF100" s="270" t="s">
        <v>27</v>
      </c>
      <c r="BG100" s="268" t="s">
        <v>859</v>
      </c>
      <c r="BH100" s="270" t="s">
        <v>22</v>
      </c>
      <c r="BI100" s="268" t="s">
        <v>831</v>
      </c>
      <c r="BJ100" s="269" t="s">
        <v>1653</v>
      </c>
      <c r="BK100" s="268" t="s">
        <v>859</v>
      </c>
      <c r="BL100" s="269" t="s">
        <v>27</v>
      </c>
      <c r="BM100" s="268" t="s">
        <v>859</v>
      </c>
      <c r="BN100" s="269" t="s">
        <v>381</v>
      </c>
      <c r="BO100" s="268" t="s">
        <v>859</v>
      </c>
      <c r="BP100" s="269" t="s">
        <v>1511</v>
      </c>
      <c r="BQ100" s="268" t="s">
        <v>859</v>
      </c>
      <c r="BR100" s="269" t="s">
        <v>27</v>
      </c>
      <c r="BS100" s="268" t="s">
        <v>859</v>
      </c>
      <c r="BT100" s="270" t="s">
        <v>27</v>
      </c>
      <c r="BU100" s="268" t="s">
        <v>859</v>
      </c>
      <c r="BV100" s="269" t="s">
        <v>27</v>
      </c>
      <c r="BW100" s="268" t="s">
        <v>859</v>
      </c>
      <c r="BX100" s="270" t="s">
        <v>27</v>
      </c>
      <c r="BY100" s="268" t="s">
        <v>859</v>
      </c>
      <c r="BZ100" s="269" t="s">
        <v>27</v>
      </c>
      <c r="CA100" s="268" t="s">
        <v>859</v>
      </c>
      <c r="CB100" s="269" t="s">
        <v>27</v>
      </c>
      <c r="CC100" s="268" t="s">
        <v>859</v>
      </c>
      <c r="CD100" s="269" t="s">
        <v>27</v>
      </c>
      <c r="CE100" s="268" t="s">
        <v>859</v>
      </c>
      <c r="CF100" s="270" t="s">
        <v>27</v>
      </c>
      <c r="CG100" s="268" t="s">
        <v>859</v>
      </c>
      <c r="CH100" s="269" t="s">
        <v>27</v>
      </c>
      <c r="CI100" s="268" t="s">
        <v>859</v>
      </c>
      <c r="CJ100" s="269" t="s">
        <v>2774</v>
      </c>
      <c r="CK100" s="268" t="s">
        <v>859</v>
      </c>
      <c r="CL100" s="270" t="s">
        <v>623</v>
      </c>
      <c r="CM100" s="268" t="s">
        <v>859</v>
      </c>
      <c r="CN100" s="269" t="s">
        <v>27</v>
      </c>
      <c r="CO100" s="268" t="s">
        <v>859</v>
      </c>
      <c r="CP100" s="269" t="s">
        <v>27</v>
      </c>
      <c r="CQ100" s="268" t="s">
        <v>859</v>
      </c>
      <c r="CR100" s="269" t="s">
        <v>27</v>
      </c>
      <c r="CS100" s="346" t="s">
        <v>859</v>
      </c>
      <c r="CT100" s="348" t="s">
        <v>27</v>
      </c>
      <c r="CU100" s="346" t="s">
        <v>859</v>
      </c>
      <c r="CV100" s="348" t="s">
        <v>27</v>
      </c>
      <c r="CW100" s="271"/>
      <c r="CX100" s="313"/>
      <c r="CY100" s="313"/>
      <c r="CZ100" s="313"/>
      <c r="DA100" s="313"/>
      <c r="DB100" s="313"/>
      <c r="DD100" s="27"/>
      <c r="DE100" s="27"/>
    </row>
    <row r="101" spans="1:109" s="5" customFormat="1" ht="51.75" customHeight="1" thickBot="1" x14ac:dyDescent="0.3">
      <c r="A101" s="50">
        <f t="shared" si="1"/>
        <v>98</v>
      </c>
      <c r="B101" s="337"/>
      <c r="C101" s="323" t="s">
        <v>3126</v>
      </c>
      <c r="D101" s="272" t="s">
        <v>3127</v>
      </c>
      <c r="E101" s="273">
        <v>595</v>
      </c>
      <c r="F101" s="273" t="s">
        <v>1861</v>
      </c>
      <c r="G101" s="268" t="s">
        <v>836</v>
      </c>
      <c r="H101" s="269" t="s">
        <v>2630</v>
      </c>
      <c r="I101" s="268" t="s">
        <v>836</v>
      </c>
      <c r="J101" s="269" t="s">
        <v>2631</v>
      </c>
      <c r="K101" s="268" t="s">
        <v>836</v>
      </c>
      <c r="L101" s="269" t="s">
        <v>2632</v>
      </c>
      <c r="M101" s="268" t="s">
        <v>836</v>
      </c>
      <c r="N101" s="269" t="s">
        <v>2630</v>
      </c>
      <c r="O101" s="268" t="s">
        <v>859</v>
      </c>
      <c r="P101" s="269" t="s">
        <v>27</v>
      </c>
      <c r="Q101" s="268" t="s">
        <v>859</v>
      </c>
      <c r="R101" s="270" t="s">
        <v>27</v>
      </c>
      <c r="S101" s="268" t="s">
        <v>836</v>
      </c>
      <c r="T101" s="269" t="s">
        <v>2634</v>
      </c>
      <c r="U101" s="268" t="s">
        <v>836</v>
      </c>
      <c r="V101" s="269" t="s">
        <v>2633</v>
      </c>
      <c r="W101" s="268" t="s">
        <v>859</v>
      </c>
      <c r="X101" s="270" t="s">
        <v>27</v>
      </c>
      <c r="Y101" s="268" t="s">
        <v>836</v>
      </c>
      <c r="Z101" s="269" t="s">
        <v>2847</v>
      </c>
      <c r="AA101" s="268" t="s">
        <v>859</v>
      </c>
      <c r="AB101" s="270" t="s">
        <v>27</v>
      </c>
      <c r="AC101" s="268" t="s">
        <v>859</v>
      </c>
      <c r="AD101" s="269" t="s">
        <v>27</v>
      </c>
      <c r="AE101" s="268" t="s">
        <v>859</v>
      </c>
      <c r="AF101" s="269" t="s">
        <v>27</v>
      </c>
      <c r="AG101" s="268" t="s">
        <v>859</v>
      </c>
      <c r="AH101" s="269" t="s">
        <v>27</v>
      </c>
      <c r="AI101" s="268" t="s">
        <v>859</v>
      </c>
      <c r="AJ101" s="269" t="s">
        <v>27</v>
      </c>
      <c r="AK101" s="268" t="s">
        <v>859</v>
      </c>
      <c r="AL101" s="269" t="s">
        <v>27</v>
      </c>
      <c r="AM101" s="268" t="s">
        <v>859</v>
      </c>
      <c r="AN101" s="270" t="s">
        <v>27</v>
      </c>
      <c r="AO101" s="268" t="s">
        <v>859</v>
      </c>
      <c r="AP101" s="269" t="s">
        <v>27</v>
      </c>
      <c r="AQ101" s="268" t="s">
        <v>859</v>
      </c>
      <c r="AR101" s="270" t="s">
        <v>27</v>
      </c>
      <c r="AS101" s="268" t="s">
        <v>859</v>
      </c>
      <c r="AT101" s="269" t="s">
        <v>27</v>
      </c>
      <c r="AU101" s="268" t="s">
        <v>859</v>
      </c>
      <c r="AV101" s="270" t="s">
        <v>27</v>
      </c>
      <c r="AW101" s="268" t="s">
        <v>840</v>
      </c>
      <c r="AX101" s="269" t="s">
        <v>2635</v>
      </c>
      <c r="AY101" s="268" t="s">
        <v>840</v>
      </c>
      <c r="AZ101" s="270" t="s">
        <v>2636</v>
      </c>
      <c r="BA101" s="268" t="s">
        <v>859</v>
      </c>
      <c r="BB101" s="269" t="s">
        <v>27</v>
      </c>
      <c r="BC101" s="268" t="s">
        <v>859</v>
      </c>
      <c r="BD101" s="269" t="s">
        <v>27</v>
      </c>
      <c r="BE101" s="268" t="s">
        <v>859</v>
      </c>
      <c r="BF101" s="270" t="s">
        <v>27</v>
      </c>
      <c r="BG101" s="268" t="s">
        <v>859</v>
      </c>
      <c r="BH101" s="270" t="s">
        <v>27</v>
      </c>
      <c r="BI101" s="268" t="s">
        <v>859</v>
      </c>
      <c r="BJ101" s="269" t="s">
        <v>27</v>
      </c>
      <c r="BK101" s="268" t="s">
        <v>859</v>
      </c>
      <c r="BL101" s="269" t="s">
        <v>27</v>
      </c>
      <c r="BM101" s="268" t="s">
        <v>836</v>
      </c>
      <c r="BN101" s="269" t="s">
        <v>2630</v>
      </c>
      <c r="BO101" s="268" t="s">
        <v>859</v>
      </c>
      <c r="BP101" s="269" t="s">
        <v>27</v>
      </c>
      <c r="BQ101" s="268" t="s">
        <v>836</v>
      </c>
      <c r="BR101" s="269" t="s">
        <v>2637</v>
      </c>
      <c r="BS101" s="268" t="s">
        <v>859</v>
      </c>
      <c r="BT101" s="270" t="s">
        <v>27</v>
      </c>
      <c r="BU101" s="268" t="s">
        <v>836</v>
      </c>
      <c r="BV101" s="269" t="s">
        <v>2706</v>
      </c>
      <c r="BW101" s="268" t="s">
        <v>838</v>
      </c>
      <c r="BX101" s="270" t="s">
        <v>2707</v>
      </c>
      <c r="BY101" s="268" t="s">
        <v>859</v>
      </c>
      <c r="BZ101" s="269" t="s">
        <v>27</v>
      </c>
      <c r="CA101" s="268" t="s">
        <v>859</v>
      </c>
      <c r="CB101" s="269" t="s">
        <v>27</v>
      </c>
      <c r="CC101" s="268" t="s">
        <v>859</v>
      </c>
      <c r="CD101" s="269" t="s">
        <v>27</v>
      </c>
      <c r="CE101" s="268" t="s">
        <v>837</v>
      </c>
      <c r="CF101" s="270" t="s">
        <v>2848</v>
      </c>
      <c r="CG101" s="268" t="s">
        <v>859</v>
      </c>
      <c r="CH101" s="269" t="s">
        <v>27</v>
      </c>
      <c r="CI101" s="268" t="s">
        <v>836</v>
      </c>
      <c r="CJ101" s="269" t="s">
        <v>2849</v>
      </c>
      <c r="CK101" s="268" t="s">
        <v>836</v>
      </c>
      <c r="CL101" s="270" t="s">
        <v>2850</v>
      </c>
      <c r="CM101" s="268" t="s">
        <v>859</v>
      </c>
      <c r="CN101" s="269" t="s">
        <v>27</v>
      </c>
      <c r="CO101" s="268" t="s">
        <v>859</v>
      </c>
      <c r="CP101" s="269" t="s">
        <v>27</v>
      </c>
      <c r="CQ101" s="268" t="s">
        <v>836</v>
      </c>
      <c r="CR101" s="269" t="s">
        <v>2638</v>
      </c>
      <c r="CS101" s="346" t="s">
        <v>859</v>
      </c>
      <c r="CT101" s="348" t="s">
        <v>27</v>
      </c>
      <c r="CU101" s="346" t="s">
        <v>838</v>
      </c>
      <c r="CV101" s="348" t="s">
        <v>2950</v>
      </c>
      <c r="CW101" s="271" t="s">
        <v>2639</v>
      </c>
      <c r="CX101" s="313"/>
      <c r="CY101" s="313"/>
      <c r="CZ101" s="313"/>
      <c r="DA101" s="313"/>
      <c r="DB101" s="313"/>
      <c r="DD101" s="27"/>
      <c r="DE101" s="27"/>
    </row>
    <row r="102" spans="1:109" s="5" customFormat="1" ht="51.75" customHeight="1" thickBot="1" x14ac:dyDescent="0.3">
      <c r="A102" s="50">
        <f t="shared" si="1"/>
        <v>99</v>
      </c>
      <c r="B102" s="337"/>
      <c r="C102" s="323" t="s">
        <v>3128</v>
      </c>
      <c r="D102" s="272" t="s">
        <v>1415</v>
      </c>
      <c r="E102" s="273">
        <v>378</v>
      </c>
      <c r="F102" s="273" t="s">
        <v>1867</v>
      </c>
      <c r="G102" s="268" t="s">
        <v>859</v>
      </c>
      <c r="H102" s="269" t="s">
        <v>27</v>
      </c>
      <c r="I102" s="268" t="s">
        <v>859</v>
      </c>
      <c r="J102" s="269" t="s">
        <v>27</v>
      </c>
      <c r="K102" s="268" t="s">
        <v>859</v>
      </c>
      <c r="L102" s="269" t="s">
        <v>27</v>
      </c>
      <c r="M102" s="268" t="s">
        <v>836</v>
      </c>
      <c r="N102" s="269" t="s">
        <v>1146</v>
      </c>
      <c r="O102" s="268" t="s">
        <v>838</v>
      </c>
      <c r="P102" s="269" t="s">
        <v>1339</v>
      </c>
      <c r="Q102" s="268" t="s">
        <v>859</v>
      </c>
      <c r="R102" s="270" t="s">
        <v>27</v>
      </c>
      <c r="S102" s="268" t="s">
        <v>859</v>
      </c>
      <c r="T102" s="269" t="s">
        <v>27</v>
      </c>
      <c r="U102" s="268" t="s">
        <v>859</v>
      </c>
      <c r="V102" s="269" t="s">
        <v>27</v>
      </c>
      <c r="W102" s="268" t="s">
        <v>831</v>
      </c>
      <c r="X102" s="270" t="s">
        <v>1594</v>
      </c>
      <c r="Y102" s="268" t="s">
        <v>859</v>
      </c>
      <c r="Z102" s="269" t="s">
        <v>27</v>
      </c>
      <c r="AA102" s="268" t="s">
        <v>859</v>
      </c>
      <c r="AB102" s="270" t="s">
        <v>27</v>
      </c>
      <c r="AC102" s="268" t="s">
        <v>836</v>
      </c>
      <c r="AD102" s="269" t="s">
        <v>1182</v>
      </c>
      <c r="AE102" s="268" t="s">
        <v>831</v>
      </c>
      <c r="AF102" s="269" t="s">
        <v>1183</v>
      </c>
      <c r="AG102" s="268" t="s">
        <v>834</v>
      </c>
      <c r="AH102" s="269" t="s">
        <v>1181</v>
      </c>
      <c r="AI102" s="268" t="s">
        <v>859</v>
      </c>
      <c r="AJ102" s="269" t="s">
        <v>27</v>
      </c>
      <c r="AK102" s="268" t="s">
        <v>836</v>
      </c>
      <c r="AL102" s="269" t="s">
        <v>2765</v>
      </c>
      <c r="AM102" s="268" t="s">
        <v>838</v>
      </c>
      <c r="AN102" s="270" t="s">
        <v>2766</v>
      </c>
      <c r="AO102" s="268" t="s">
        <v>836</v>
      </c>
      <c r="AP102" s="269" t="s">
        <v>816</v>
      </c>
      <c r="AQ102" s="268" t="s">
        <v>836</v>
      </c>
      <c r="AR102" s="270" t="s">
        <v>878</v>
      </c>
      <c r="AS102" s="268" t="s">
        <v>836</v>
      </c>
      <c r="AT102" s="269" t="s">
        <v>1325</v>
      </c>
      <c r="AU102" s="268" t="s">
        <v>831</v>
      </c>
      <c r="AV102" s="270" t="s">
        <v>1499</v>
      </c>
      <c r="AW102" s="268" t="s">
        <v>859</v>
      </c>
      <c r="AX102" s="269" t="s">
        <v>27</v>
      </c>
      <c r="AY102" s="268" t="s">
        <v>859</v>
      </c>
      <c r="AZ102" s="270" t="s">
        <v>27</v>
      </c>
      <c r="BA102" s="268" t="s">
        <v>834</v>
      </c>
      <c r="BB102" s="269" t="s">
        <v>1517</v>
      </c>
      <c r="BC102" s="268" t="s">
        <v>859</v>
      </c>
      <c r="BD102" s="269" t="s">
        <v>27</v>
      </c>
      <c r="BE102" s="268" t="s">
        <v>859</v>
      </c>
      <c r="BF102" s="270" t="s">
        <v>27</v>
      </c>
      <c r="BG102" s="268" t="s">
        <v>859</v>
      </c>
      <c r="BH102" s="270" t="s">
        <v>27</v>
      </c>
      <c r="BI102" s="268" t="s">
        <v>859</v>
      </c>
      <c r="BJ102" s="269" t="s">
        <v>27</v>
      </c>
      <c r="BK102" s="268" t="s">
        <v>859</v>
      </c>
      <c r="BL102" s="269" t="s">
        <v>27</v>
      </c>
      <c r="BM102" s="268" t="s">
        <v>836</v>
      </c>
      <c r="BN102" s="269" t="s">
        <v>445</v>
      </c>
      <c r="BO102" s="268" t="s">
        <v>859</v>
      </c>
      <c r="BP102" s="269" t="s">
        <v>1053</v>
      </c>
      <c r="BQ102" s="268" t="s">
        <v>859</v>
      </c>
      <c r="BR102" s="269" t="s">
        <v>27</v>
      </c>
      <c r="BS102" s="268" t="s">
        <v>859</v>
      </c>
      <c r="BT102" s="270" t="s">
        <v>27</v>
      </c>
      <c r="BU102" s="268" t="s">
        <v>859</v>
      </c>
      <c r="BV102" s="269" t="s">
        <v>27</v>
      </c>
      <c r="BW102" s="268" t="s">
        <v>859</v>
      </c>
      <c r="BX102" s="270" t="s">
        <v>27</v>
      </c>
      <c r="BY102" s="268" t="s">
        <v>859</v>
      </c>
      <c r="BZ102" s="269" t="s">
        <v>27</v>
      </c>
      <c r="CA102" s="268" t="s">
        <v>836</v>
      </c>
      <c r="CB102" s="269" t="s">
        <v>204</v>
      </c>
      <c r="CC102" s="268" t="s">
        <v>859</v>
      </c>
      <c r="CD102" s="269" t="s">
        <v>27</v>
      </c>
      <c r="CE102" s="268" t="s">
        <v>859</v>
      </c>
      <c r="CF102" s="270" t="s">
        <v>27</v>
      </c>
      <c r="CG102" s="268" t="s">
        <v>859</v>
      </c>
      <c r="CH102" s="269" t="s">
        <v>27</v>
      </c>
      <c r="CI102" s="268" t="s">
        <v>836</v>
      </c>
      <c r="CJ102" s="269" t="s">
        <v>2779</v>
      </c>
      <c r="CK102" s="268" t="s">
        <v>837</v>
      </c>
      <c r="CL102" s="270" t="s">
        <v>2779</v>
      </c>
      <c r="CM102" s="268" t="s">
        <v>859</v>
      </c>
      <c r="CN102" s="269" t="s">
        <v>27</v>
      </c>
      <c r="CO102" s="268" t="s">
        <v>859</v>
      </c>
      <c r="CP102" s="269" t="s">
        <v>27</v>
      </c>
      <c r="CQ102" s="268" t="s">
        <v>840</v>
      </c>
      <c r="CR102" s="269" t="s">
        <v>150</v>
      </c>
      <c r="CS102" s="346" t="s">
        <v>859</v>
      </c>
      <c r="CT102" s="348" t="s">
        <v>27</v>
      </c>
      <c r="CU102" s="346" t="s">
        <v>859</v>
      </c>
      <c r="CV102" s="348" t="s">
        <v>27</v>
      </c>
      <c r="CW102" s="271"/>
      <c r="CX102" s="313"/>
      <c r="CY102" s="313"/>
      <c r="CZ102" s="313"/>
      <c r="DA102" s="313"/>
      <c r="DB102" s="313"/>
      <c r="DD102" s="27"/>
      <c r="DE102" s="27"/>
    </row>
    <row r="103" spans="1:109" s="5" customFormat="1" ht="51.75" customHeight="1" thickBot="1" x14ac:dyDescent="0.3">
      <c r="A103" s="50">
        <f t="shared" si="1"/>
        <v>100</v>
      </c>
      <c r="B103" s="337"/>
      <c r="C103" s="323" t="s">
        <v>3130</v>
      </c>
      <c r="D103" s="312" t="s">
        <v>1309</v>
      </c>
      <c r="E103" s="313">
        <v>522</v>
      </c>
      <c r="F103" s="273" t="s">
        <v>3201</v>
      </c>
      <c r="G103" s="268" t="s">
        <v>859</v>
      </c>
      <c r="H103" s="269" t="s">
        <v>2640</v>
      </c>
      <c r="I103" s="268" t="s">
        <v>859</v>
      </c>
      <c r="J103" s="269" t="s">
        <v>2640</v>
      </c>
      <c r="K103" s="268" t="s">
        <v>859</v>
      </c>
      <c r="L103" s="269" t="s">
        <v>27</v>
      </c>
      <c r="M103" s="268" t="s">
        <v>859</v>
      </c>
      <c r="N103" s="269" t="s">
        <v>27</v>
      </c>
      <c r="O103" s="268" t="s">
        <v>859</v>
      </c>
      <c r="P103" s="269" t="s">
        <v>2641</v>
      </c>
      <c r="Q103" s="268" t="s">
        <v>859</v>
      </c>
      <c r="R103" s="270" t="s">
        <v>2641</v>
      </c>
      <c r="S103" s="268" t="s">
        <v>859</v>
      </c>
      <c r="T103" s="269" t="s">
        <v>27</v>
      </c>
      <c r="U103" s="268" t="s">
        <v>859</v>
      </c>
      <c r="V103" s="269" t="s">
        <v>27</v>
      </c>
      <c r="W103" s="268" t="s">
        <v>838</v>
      </c>
      <c r="X103" s="270" t="s">
        <v>530</v>
      </c>
      <c r="Y103" s="268" t="s">
        <v>859</v>
      </c>
      <c r="Z103" s="269" t="s">
        <v>27</v>
      </c>
      <c r="AA103" s="268" t="s">
        <v>859</v>
      </c>
      <c r="AB103" s="270" t="s">
        <v>27</v>
      </c>
      <c r="AC103" s="268" t="s">
        <v>859</v>
      </c>
      <c r="AD103" s="269" t="s">
        <v>27</v>
      </c>
      <c r="AE103" s="268" t="s">
        <v>836</v>
      </c>
      <c r="AF103" s="269" t="s">
        <v>799</v>
      </c>
      <c r="AG103" s="268" t="s">
        <v>838</v>
      </c>
      <c r="AH103" s="269" t="s">
        <v>531</v>
      </c>
      <c r="AI103" s="268" t="s">
        <v>859</v>
      </c>
      <c r="AJ103" s="269" t="s">
        <v>27</v>
      </c>
      <c r="AK103" s="268" t="s">
        <v>859</v>
      </c>
      <c r="AL103" s="269" t="s">
        <v>27</v>
      </c>
      <c r="AM103" s="268" t="s">
        <v>859</v>
      </c>
      <c r="AN103" s="270" t="s">
        <v>27</v>
      </c>
      <c r="AO103" s="268" t="s">
        <v>836</v>
      </c>
      <c r="AP103" s="269" t="s">
        <v>818</v>
      </c>
      <c r="AQ103" s="268" t="s">
        <v>836</v>
      </c>
      <c r="AR103" s="270" t="s">
        <v>817</v>
      </c>
      <c r="AS103" s="268" t="s">
        <v>836</v>
      </c>
      <c r="AT103" s="269" t="s">
        <v>246</v>
      </c>
      <c r="AU103" s="268" t="s">
        <v>836</v>
      </c>
      <c r="AV103" s="270" t="s">
        <v>317</v>
      </c>
      <c r="AW103" s="268" t="s">
        <v>859</v>
      </c>
      <c r="AX103" s="269" t="s">
        <v>27</v>
      </c>
      <c r="AY103" s="268" t="s">
        <v>859</v>
      </c>
      <c r="AZ103" s="270" t="s">
        <v>27</v>
      </c>
      <c r="BA103" s="268" t="s">
        <v>859</v>
      </c>
      <c r="BB103" s="269" t="s">
        <v>27</v>
      </c>
      <c r="BC103" s="268" t="s">
        <v>836</v>
      </c>
      <c r="BD103" s="269" t="s">
        <v>744</v>
      </c>
      <c r="BE103" s="268" t="s">
        <v>859</v>
      </c>
      <c r="BF103" s="270" t="s">
        <v>27</v>
      </c>
      <c r="BG103" s="268" t="s">
        <v>839</v>
      </c>
      <c r="BH103" s="270" t="s">
        <v>828</v>
      </c>
      <c r="BI103" s="268" t="s">
        <v>859</v>
      </c>
      <c r="BJ103" s="269" t="s">
        <v>27</v>
      </c>
      <c r="BK103" s="268" t="s">
        <v>838</v>
      </c>
      <c r="BL103" s="269" t="s">
        <v>1688</v>
      </c>
      <c r="BM103" s="268" t="s">
        <v>859</v>
      </c>
      <c r="BN103" s="269" t="s">
        <v>27</v>
      </c>
      <c r="BO103" s="268" t="s">
        <v>859</v>
      </c>
      <c r="BP103" s="269" t="s">
        <v>27</v>
      </c>
      <c r="BQ103" s="268" t="s">
        <v>859</v>
      </c>
      <c r="BR103" s="269" t="s">
        <v>27</v>
      </c>
      <c r="BS103" s="268" t="s">
        <v>859</v>
      </c>
      <c r="BT103" s="270" t="s">
        <v>27</v>
      </c>
      <c r="BU103" s="268" t="s">
        <v>859</v>
      </c>
      <c r="BV103" s="269" t="s">
        <v>27</v>
      </c>
      <c r="BW103" s="268" t="s">
        <v>859</v>
      </c>
      <c r="BX103" s="270" t="s">
        <v>27</v>
      </c>
      <c r="BY103" s="268" t="s">
        <v>859</v>
      </c>
      <c r="BZ103" s="269" t="s">
        <v>27</v>
      </c>
      <c r="CA103" s="268" t="s">
        <v>838</v>
      </c>
      <c r="CB103" s="269" t="s">
        <v>204</v>
      </c>
      <c r="CC103" s="268" t="s">
        <v>859</v>
      </c>
      <c r="CD103" s="269" t="s">
        <v>27</v>
      </c>
      <c r="CE103" s="268" t="s">
        <v>859</v>
      </c>
      <c r="CF103" s="270" t="s">
        <v>27</v>
      </c>
      <c r="CG103" s="268" t="s">
        <v>859</v>
      </c>
      <c r="CH103" s="269" t="s">
        <v>27</v>
      </c>
      <c r="CI103" s="268" t="s">
        <v>859</v>
      </c>
      <c r="CJ103" s="269" t="s">
        <v>27</v>
      </c>
      <c r="CK103" s="268" t="s">
        <v>859</v>
      </c>
      <c r="CL103" s="270" t="s">
        <v>27</v>
      </c>
      <c r="CM103" s="268" t="s">
        <v>859</v>
      </c>
      <c r="CN103" s="269" t="s">
        <v>27</v>
      </c>
      <c r="CO103" s="268" t="s">
        <v>859</v>
      </c>
      <c r="CP103" s="269" t="s">
        <v>27</v>
      </c>
      <c r="CQ103" s="268" t="s">
        <v>837</v>
      </c>
      <c r="CR103" s="269" t="s">
        <v>152</v>
      </c>
      <c r="CS103" s="346" t="s">
        <v>859</v>
      </c>
      <c r="CT103" s="348" t="s">
        <v>27</v>
      </c>
      <c r="CU103" s="346" t="s">
        <v>859</v>
      </c>
      <c r="CV103" s="348" t="s">
        <v>27</v>
      </c>
      <c r="CW103" s="271"/>
      <c r="CX103" s="313"/>
      <c r="CY103" s="313"/>
      <c r="CZ103" s="313"/>
      <c r="DA103" s="313"/>
      <c r="DB103" s="313"/>
      <c r="DD103" s="27"/>
      <c r="DE103" s="27"/>
    </row>
    <row r="104" spans="1:109" s="5" customFormat="1" ht="51.75" customHeight="1" thickBot="1" x14ac:dyDescent="0.3">
      <c r="A104" s="50">
        <f t="shared" si="1"/>
        <v>101</v>
      </c>
      <c r="B104" s="337"/>
      <c r="C104" s="323" t="s">
        <v>3129</v>
      </c>
      <c r="D104" s="312" t="s">
        <v>1309</v>
      </c>
      <c r="E104" s="313">
        <v>520</v>
      </c>
      <c r="F104" s="273" t="s">
        <v>3201</v>
      </c>
      <c r="G104" s="268" t="s">
        <v>859</v>
      </c>
      <c r="H104" s="269" t="s">
        <v>27</v>
      </c>
      <c r="I104" s="268" t="s">
        <v>859</v>
      </c>
      <c r="J104" s="269" t="s">
        <v>27</v>
      </c>
      <c r="K104" s="268" t="s">
        <v>859</v>
      </c>
      <c r="L104" s="269" t="s">
        <v>27</v>
      </c>
      <c r="M104" s="268" t="s">
        <v>859</v>
      </c>
      <c r="N104" s="269" t="s">
        <v>27</v>
      </c>
      <c r="O104" s="268" t="s">
        <v>859</v>
      </c>
      <c r="P104" s="269" t="s">
        <v>27</v>
      </c>
      <c r="Q104" s="268" t="s">
        <v>859</v>
      </c>
      <c r="R104" s="270" t="s">
        <v>27</v>
      </c>
      <c r="S104" s="268" t="s">
        <v>859</v>
      </c>
      <c r="T104" s="269" t="s">
        <v>27</v>
      </c>
      <c r="U104" s="268" t="s">
        <v>859</v>
      </c>
      <c r="V104" s="269" t="s">
        <v>27</v>
      </c>
      <c r="W104" s="268" t="s">
        <v>838</v>
      </c>
      <c r="X104" s="270" t="s">
        <v>636</v>
      </c>
      <c r="Y104" s="268" t="s">
        <v>859</v>
      </c>
      <c r="Z104" s="269" t="s">
        <v>27</v>
      </c>
      <c r="AA104" s="268" t="s">
        <v>859</v>
      </c>
      <c r="AB104" s="270" t="s">
        <v>27</v>
      </c>
      <c r="AC104" s="268" t="s">
        <v>859</v>
      </c>
      <c r="AD104" s="269" t="s">
        <v>27</v>
      </c>
      <c r="AE104" s="268" t="s">
        <v>836</v>
      </c>
      <c r="AF104" s="269" t="s">
        <v>799</v>
      </c>
      <c r="AG104" s="268" t="s">
        <v>838</v>
      </c>
      <c r="AH104" s="269" t="s">
        <v>531</v>
      </c>
      <c r="AI104" s="268" t="s">
        <v>859</v>
      </c>
      <c r="AJ104" s="269" t="s">
        <v>27</v>
      </c>
      <c r="AK104" s="268" t="s">
        <v>859</v>
      </c>
      <c r="AL104" s="269" t="s">
        <v>27</v>
      </c>
      <c r="AM104" s="268" t="s">
        <v>859</v>
      </c>
      <c r="AN104" s="270" t="s">
        <v>27</v>
      </c>
      <c r="AO104" s="268" t="s">
        <v>836</v>
      </c>
      <c r="AP104" s="269" t="s">
        <v>818</v>
      </c>
      <c r="AQ104" s="268" t="s">
        <v>836</v>
      </c>
      <c r="AR104" s="270" t="s">
        <v>817</v>
      </c>
      <c r="AS104" s="268" t="s">
        <v>836</v>
      </c>
      <c r="AT104" s="269" t="s">
        <v>246</v>
      </c>
      <c r="AU104" s="268" t="s">
        <v>836</v>
      </c>
      <c r="AV104" s="270" t="s">
        <v>635</v>
      </c>
      <c r="AW104" s="268" t="s">
        <v>859</v>
      </c>
      <c r="AX104" s="269" t="s">
        <v>27</v>
      </c>
      <c r="AY104" s="268" t="s">
        <v>859</v>
      </c>
      <c r="AZ104" s="270" t="s">
        <v>27</v>
      </c>
      <c r="BA104" s="268" t="s">
        <v>859</v>
      </c>
      <c r="BB104" s="269" t="s">
        <v>27</v>
      </c>
      <c r="BC104" s="268" t="s">
        <v>836</v>
      </c>
      <c r="BD104" s="269" t="s">
        <v>744</v>
      </c>
      <c r="BE104" s="268" t="s">
        <v>859</v>
      </c>
      <c r="BF104" s="270" t="s">
        <v>27</v>
      </c>
      <c r="BG104" s="268" t="s">
        <v>839</v>
      </c>
      <c r="BH104" s="270" t="s">
        <v>828</v>
      </c>
      <c r="BI104" s="268" t="s">
        <v>859</v>
      </c>
      <c r="BJ104" s="269" t="s">
        <v>27</v>
      </c>
      <c r="BK104" s="268" t="s">
        <v>838</v>
      </c>
      <c r="BL104" s="269" t="s">
        <v>1688</v>
      </c>
      <c r="BM104" s="268" t="s">
        <v>859</v>
      </c>
      <c r="BN104" s="269" t="s">
        <v>27</v>
      </c>
      <c r="BO104" s="268" t="s">
        <v>859</v>
      </c>
      <c r="BP104" s="269" t="s">
        <v>27</v>
      </c>
      <c r="BQ104" s="268" t="s">
        <v>859</v>
      </c>
      <c r="BR104" s="269" t="s">
        <v>27</v>
      </c>
      <c r="BS104" s="268" t="s">
        <v>859</v>
      </c>
      <c r="BT104" s="270" t="s">
        <v>27</v>
      </c>
      <c r="BU104" s="268" t="s">
        <v>859</v>
      </c>
      <c r="BV104" s="269" t="s">
        <v>27</v>
      </c>
      <c r="BW104" s="268" t="s">
        <v>859</v>
      </c>
      <c r="BX104" s="270" t="s">
        <v>27</v>
      </c>
      <c r="BY104" s="268" t="s">
        <v>859</v>
      </c>
      <c r="BZ104" s="269" t="s">
        <v>27</v>
      </c>
      <c r="CA104" s="268" t="s">
        <v>838</v>
      </c>
      <c r="CB104" s="269" t="s">
        <v>204</v>
      </c>
      <c r="CC104" s="268" t="s">
        <v>859</v>
      </c>
      <c r="CD104" s="269" t="s">
        <v>27</v>
      </c>
      <c r="CE104" s="268" t="s">
        <v>859</v>
      </c>
      <c r="CF104" s="270" t="s">
        <v>27</v>
      </c>
      <c r="CG104" s="268" t="s">
        <v>859</v>
      </c>
      <c r="CH104" s="269" t="s">
        <v>27</v>
      </c>
      <c r="CI104" s="268" t="s">
        <v>859</v>
      </c>
      <c r="CJ104" s="269" t="s">
        <v>27</v>
      </c>
      <c r="CK104" s="268" t="s">
        <v>859</v>
      </c>
      <c r="CL104" s="270" t="s">
        <v>27</v>
      </c>
      <c r="CM104" s="268" t="s">
        <v>859</v>
      </c>
      <c r="CN104" s="269" t="s">
        <v>27</v>
      </c>
      <c r="CO104" s="268" t="s">
        <v>859</v>
      </c>
      <c r="CP104" s="269" t="s">
        <v>27</v>
      </c>
      <c r="CQ104" s="268" t="s">
        <v>837</v>
      </c>
      <c r="CR104" s="269" t="s">
        <v>152</v>
      </c>
      <c r="CS104" s="346" t="s">
        <v>859</v>
      </c>
      <c r="CT104" s="348" t="s">
        <v>27</v>
      </c>
      <c r="CU104" s="346" t="s">
        <v>859</v>
      </c>
      <c r="CV104" s="348" t="s">
        <v>27</v>
      </c>
      <c r="CW104" s="271"/>
      <c r="CX104" s="313"/>
      <c r="CY104" s="313"/>
      <c r="CZ104" s="313"/>
      <c r="DA104" s="313"/>
      <c r="DB104" s="313"/>
      <c r="DD104" s="27"/>
      <c r="DE104" s="27"/>
    </row>
    <row r="105" spans="1:109" s="16" customFormat="1" ht="51.75" customHeight="1" thickBot="1" x14ac:dyDescent="0.3">
      <c r="A105" s="50">
        <f t="shared" si="1"/>
        <v>102</v>
      </c>
      <c r="B105" s="337"/>
      <c r="C105" s="323" t="s">
        <v>558</v>
      </c>
      <c r="D105" s="272" t="s">
        <v>1310</v>
      </c>
      <c r="E105" s="273" t="s">
        <v>1262</v>
      </c>
      <c r="F105" s="273" t="s">
        <v>1867</v>
      </c>
      <c r="G105" s="268" t="s">
        <v>859</v>
      </c>
      <c r="H105" s="269" t="s">
        <v>27</v>
      </c>
      <c r="I105" s="268" t="s">
        <v>859</v>
      </c>
      <c r="J105" s="269" t="s">
        <v>27</v>
      </c>
      <c r="K105" s="268" t="s">
        <v>859</v>
      </c>
      <c r="L105" s="269" t="s">
        <v>27</v>
      </c>
      <c r="M105" s="268" t="s">
        <v>859</v>
      </c>
      <c r="N105" s="269" t="s">
        <v>27</v>
      </c>
      <c r="O105" s="268" t="s">
        <v>859</v>
      </c>
      <c r="P105" s="269" t="s">
        <v>27</v>
      </c>
      <c r="Q105" s="268" t="s">
        <v>859</v>
      </c>
      <c r="R105" s="270" t="s">
        <v>27</v>
      </c>
      <c r="S105" s="268" t="s">
        <v>859</v>
      </c>
      <c r="T105" s="269" t="s">
        <v>27</v>
      </c>
      <c r="U105" s="268" t="s">
        <v>859</v>
      </c>
      <c r="V105" s="269" t="s">
        <v>27</v>
      </c>
      <c r="W105" s="268" t="s">
        <v>838</v>
      </c>
      <c r="X105" s="270" t="s">
        <v>530</v>
      </c>
      <c r="Y105" s="268" t="s">
        <v>859</v>
      </c>
      <c r="Z105" s="269" t="s">
        <v>27</v>
      </c>
      <c r="AA105" s="268" t="s">
        <v>859</v>
      </c>
      <c r="AB105" s="270" t="s">
        <v>27</v>
      </c>
      <c r="AC105" s="268" t="s">
        <v>859</v>
      </c>
      <c r="AD105" s="269" t="s">
        <v>27</v>
      </c>
      <c r="AE105" s="268" t="s">
        <v>836</v>
      </c>
      <c r="AF105" s="269" t="s">
        <v>799</v>
      </c>
      <c r="AG105" s="268" t="s">
        <v>838</v>
      </c>
      <c r="AH105" s="269" t="s">
        <v>531</v>
      </c>
      <c r="AI105" s="268" t="s">
        <v>859</v>
      </c>
      <c r="AJ105" s="269" t="s">
        <v>27</v>
      </c>
      <c r="AK105" s="268" t="s">
        <v>859</v>
      </c>
      <c r="AL105" s="269" t="s">
        <v>27</v>
      </c>
      <c r="AM105" s="268" t="s">
        <v>859</v>
      </c>
      <c r="AN105" s="270" t="s">
        <v>27</v>
      </c>
      <c r="AO105" s="268" t="s">
        <v>836</v>
      </c>
      <c r="AP105" s="269" t="s">
        <v>818</v>
      </c>
      <c r="AQ105" s="268" t="s">
        <v>836</v>
      </c>
      <c r="AR105" s="270" t="s">
        <v>817</v>
      </c>
      <c r="AS105" s="268" t="s">
        <v>836</v>
      </c>
      <c r="AT105" s="269" t="s">
        <v>246</v>
      </c>
      <c r="AU105" s="268" t="s">
        <v>836</v>
      </c>
      <c r="AV105" s="270" t="s">
        <v>317</v>
      </c>
      <c r="AW105" s="268" t="s">
        <v>859</v>
      </c>
      <c r="AX105" s="269" t="s">
        <v>27</v>
      </c>
      <c r="AY105" s="268" t="s">
        <v>859</v>
      </c>
      <c r="AZ105" s="270" t="s">
        <v>27</v>
      </c>
      <c r="BA105" s="268" t="s">
        <v>859</v>
      </c>
      <c r="BB105" s="269" t="s">
        <v>27</v>
      </c>
      <c r="BC105" s="268" t="s">
        <v>836</v>
      </c>
      <c r="BD105" s="269" t="s">
        <v>744</v>
      </c>
      <c r="BE105" s="268" t="s">
        <v>859</v>
      </c>
      <c r="BF105" s="270" t="s">
        <v>27</v>
      </c>
      <c r="BG105" s="268" t="s">
        <v>839</v>
      </c>
      <c r="BH105" s="270" t="s">
        <v>828</v>
      </c>
      <c r="BI105" s="268" t="s">
        <v>859</v>
      </c>
      <c r="BJ105" s="269" t="s">
        <v>27</v>
      </c>
      <c r="BK105" s="268" t="s">
        <v>838</v>
      </c>
      <c r="BL105" s="269" t="s">
        <v>1688</v>
      </c>
      <c r="BM105" s="268" t="s">
        <v>859</v>
      </c>
      <c r="BN105" s="269" t="s">
        <v>27</v>
      </c>
      <c r="BO105" s="268" t="s">
        <v>859</v>
      </c>
      <c r="BP105" s="269" t="s">
        <v>27</v>
      </c>
      <c r="BQ105" s="268" t="s">
        <v>859</v>
      </c>
      <c r="BR105" s="269" t="s">
        <v>27</v>
      </c>
      <c r="BS105" s="268" t="s">
        <v>859</v>
      </c>
      <c r="BT105" s="270" t="s">
        <v>27</v>
      </c>
      <c r="BU105" s="268" t="s">
        <v>859</v>
      </c>
      <c r="BV105" s="269" t="s">
        <v>27</v>
      </c>
      <c r="BW105" s="268" t="s">
        <v>859</v>
      </c>
      <c r="BX105" s="270" t="s">
        <v>27</v>
      </c>
      <c r="BY105" s="268" t="s">
        <v>859</v>
      </c>
      <c r="BZ105" s="269" t="s">
        <v>27</v>
      </c>
      <c r="CA105" s="268" t="s">
        <v>838</v>
      </c>
      <c r="CB105" s="269" t="s">
        <v>204</v>
      </c>
      <c r="CC105" s="268" t="s">
        <v>859</v>
      </c>
      <c r="CD105" s="269" t="s">
        <v>27</v>
      </c>
      <c r="CE105" s="268" t="s">
        <v>859</v>
      </c>
      <c r="CF105" s="270" t="s">
        <v>27</v>
      </c>
      <c r="CG105" s="268" t="s">
        <v>859</v>
      </c>
      <c r="CH105" s="269" t="s">
        <v>27</v>
      </c>
      <c r="CI105" s="268" t="s">
        <v>859</v>
      </c>
      <c r="CJ105" s="269" t="s">
        <v>27</v>
      </c>
      <c r="CK105" s="268" t="s">
        <v>859</v>
      </c>
      <c r="CL105" s="270" t="s">
        <v>27</v>
      </c>
      <c r="CM105" s="268" t="s">
        <v>859</v>
      </c>
      <c r="CN105" s="269" t="s">
        <v>27</v>
      </c>
      <c r="CO105" s="268" t="s">
        <v>859</v>
      </c>
      <c r="CP105" s="269" t="s">
        <v>27</v>
      </c>
      <c r="CQ105" s="268" t="s">
        <v>837</v>
      </c>
      <c r="CR105" s="269" t="s">
        <v>152</v>
      </c>
      <c r="CS105" s="346" t="s">
        <v>859</v>
      </c>
      <c r="CT105" s="348" t="s">
        <v>27</v>
      </c>
      <c r="CU105" s="346" t="s">
        <v>859</v>
      </c>
      <c r="CV105" s="348" t="s">
        <v>27</v>
      </c>
      <c r="CW105" s="271"/>
      <c r="CX105" s="313"/>
      <c r="CY105" s="313"/>
      <c r="CZ105" s="313"/>
      <c r="DA105" s="313"/>
      <c r="DB105" s="313"/>
      <c r="DD105" s="17"/>
      <c r="DE105" s="17"/>
    </row>
    <row r="106" spans="1:109" s="5" customFormat="1" ht="51.75" customHeight="1" thickBot="1" x14ac:dyDescent="0.3">
      <c r="A106" s="50">
        <f t="shared" si="1"/>
        <v>103</v>
      </c>
      <c r="B106" s="337"/>
      <c r="C106" s="323" t="s">
        <v>3131</v>
      </c>
      <c r="D106" s="272" t="s">
        <v>1408</v>
      </c>
      <c r="E106" s="273">
        <v>462</v>
      </c>
      <c r="F106" s="273" t="s">
        <v>1865</v>
      </c>
      <c r="G106" s="268" t="s">
        <v>859</v>
      </c>
      <c r="H106" s="269" t="s">
        <v>233</v>
      </c>
      <c r="I106" s="268" t="s">
        <v>859</v>
      </c>
      <c r="J106" s="269" t="s">
        <v>27</v>
      </c>
      <c r="K106" s="268" t="s">
        <v>836</v>
      </c>
      <c r="L106" s="269" t="s">
        <v>1076</v>
      </c>
      <c r="M106" s="268" t="s">
        <v>837</v>
      </c>
      <c r="N106" s="269" t="s">
        <v>958</v>
      </c>
      <c r="O106" s="268" t="s">
        <v>859</v>
      </c>
      <c r="P106" s="269" t="s">
        <v>27</v>
      </c>
      <c r="Q106" s="268" t="s">
        <v>859</v>
      </c>
      <c r="R106" s="270" t="s">
        <v>27</v>
      </c>
      <c r="S106" s="268" t="s">
        <v>831</v>
      </c>
      <c r="T106" s="269" t="s">
        <v>1033</v>
      </c>
      <c r="U106" s="268" t="s">
        <v>834</v>
      </c>
      <c r="V106" s="269" t="s">
        <v>1493</v>
      </c>
      <c r="W106" s="268" t="s">
        <v>838</v>
      </c>
      <c r="X106" s="270" t="s">
        <v>1496</v>
      </c>
      <c r="Y106" s="268" t="s">
        <v>832</v>
      </c>
      <c r="Z106" s="269" t="s">
        <v>2743</v>
      </c>
      <c r="AA106" s="268" t="s">
        <v>832</v>
      </c>
      <c r="AB106" s="270" t="s">
        <v>2744</v>
      </c>
      <c r="AC106" s="268" t="s">
        <v>836</v>
      </c>
      <c r="AD106" s="269" t="s">
        <v>1394</v>
      </c>
      <c r="AE106" s="268" t="s">
        <v>836</v>
      </c>
      <c r="AF106" s="269" t="s">
        <v>1395</v>
      </c>
      <c r="AG106" s="268" t="s">
        <v>836</v>
      </c>
      <c r="AH106" s="269" t="s">
        <v>1393</v>
      </c>
      <c r="AI106" s="268" t="s">
        <v>859</v>
      </c>
      <c r="AJ106" s="269" t="s">
        <v>27</v>
      </c>
      <c r="AK106" s="268" t="s">
        <v>859</v>
      </c>
      <c r="AL106" s="269" t="s">
        <v>27</v>
      </c>
      <c r="AM106" s="268" t="s">
        <v>859</v>
      </c>
      <c r="AN106" s="270" t="s">
        <v>27</v>
      </c>
      <c r="AO106" s="268" t="s">
        <v>836</v>
      </c>
      <c r="AP106" s="269" t="s">
        <v>213</v>
      </c>
      <c r="AQ106" s="268" t="s">
        <v>859</v>
      </c>
      <c r="AR106" s="270" t="s">
        <v>27</v>
      </c>
      <c r="AS106" s="268" t="s">
        <v>838</v>
      </c>
      <c r="AT106" s="269" t="s">
        <v>830</v>
      </c>
      <c r="AU106" s="268" t="s">
        <v>836</v>
      </c>
      <c r="AV106" s="270" t="s">
        <v>109</v>
      </c>
      <c r="AW106" s="268" t="s">
        <v>838</v>
      </c>
      <c r="AX106" s="269" t="s">
        <v>795</v>
      </c>
      <c r="AY106" s="268" t="s">
        <v>838</v>
      </c>
      <c r="AZ106" s="270" t="s">
        <v>1372</v>
      </c>
      <c r="BA106" s="268" t="s">
        <v>859</v>
      </c>
      <c r="BB106" s="269" t="s">
        <v>27</v>
      </c>
      <c r="BC106" s="268" t="s">
        <v>838</v>
      </c>
      <c r="BD106" s="269" t="s">
        <v>596</v>
      </c>
      <c r="BE106" s="268" t="s">
        <v>859</v>
      </c>
      <c r="BF106" s="270" t="s">
        <v>1252</v>
      </c>
      <c r="BG106" s="268" t="s">
        <v>838</v>
      </c>
      <c r="BH106" s="270" t="s">
        <v>611</v>
      </c>
      <c r="BI106" s="268" t="s">
        <v>838</v>
      </c>
      <c r="BJ106" s="269" t="s">
        <v>1650</v>
      </c>
      <c r="BK106" s="268" t="s">
        <v>838</v>
      </c>
      <c r="BL106" s="269" t="s">
        <v>596</v>
      </c>
      <c r="BM106" s="268" t="s">
        <v>838</v>
      </c>
      <c r="BN106" s="269" t="s">
        <v>576</v>
      </c>
      <c r="BO106" s="268" t="s">
        <v>859</v>
      </c>
      <c r="BP106" s="269" t="s">
        <v>27</v>
      </c>
      <c r="BQ106" s="268" t="s">
        <v>859</v>
      </c>
      <c r="BR106" s="269" t="s">
        <v>193</v>
      </c>
      <c r="BS106" s="268" t="s">
        <v>831</v>
      </c>
      <c r="BT106" s="270" t="s">
        <v>1503</v>
      </c>
      <c r="BU106" s="268" t="s">
        <v>859</v>
      </c>
      <c r="BV106" s="269" t="s">
        <v>2290</v>
      </c>
      <c r="BW106" s="268" t="s">
        <v>859</v>
      </c>
      <c r="BX106" s="270" t="s">
        <v>27</v>
      </c>
      <c r="BY106" s="268" t="s">
        <v>859</v>
      </c>
      <c r="BZ106" s="269" t="s">
        <v>2290</v>
      </c>
      <c r="CA106" s="268" t="s">
        <v>837</v>
      </c>
      <c r="CB106" s="269" t="s">
        <v>997</v>
      </c>
      <c r="CC106" s="268" t="s">
        <v>859</v>
      </c>
      <c r="CD106" s="269" t="s">
        <v>27</v>
      </c>
      <c r="CE106" s="268" t="s">
        <v>859</v>
      </c>
      <c r="CF106" s="270" t="s">
        <v>27</v>
      </c>
      <c r="CG106" s="268" t="s">
        <v>859</v>
      </c>
      <c r="CH106" s="269" t="s">
        <v>27</v>
      </c>
      <c r="CI106" s="268" t="s">
        <v>859</v>
      </c>
      <c r="CJ106" s="269" t="s">
        <v>27</v>
      </c>
      <c r="CK106" s="268" t="s">
        <v>859</v>
      </c>
      <c r="CL106" s="270" t="s">
        <v>27</v>
      </c>
      <c r="CM106" s="268" t="s">
        <v>859</v>
      </c>
      <c r="CN106" s="269" t="s">
        <v>27</v>
      </c>
      <c r="CO106" s="268" t="s">
        <v>859</v>
      </c>
      <c r="CP106" s="269" t="s">
        <v>27</v>
      </c>
      <c r="CQ106" s="268" t="s">
        <v>859</v>
      </c>
      <c r="CR106" s="269" t="s">
        <v>27</v>
      </c>
      <c r="CS106" s="346" t="s">
        <v>859</v>
      </c>
      <c r="CT106" s="348" t="s">
        <v>27</v>
      </c>
      <c r="CU106" s="346" t="s">
        <v>838</v>
      </c>
      <c r="CV106" s="348" t="s">
        <v>2688</v>
      </c>
      <c r="CW106" s="271"/>
      <c r="CX106" s="313"/>
      <c r="CY106" s="313"/>
      <c r="CZ106" s="313"/>
      <c r="DA106" s="313"/>
      <c r="DB106" s="313"/>
      <c r="DD106" s="27"/>
      <c r="DE106" s="27"/>
    </row>
    <row r="107" spans="1:109" s="5" customFormat="1" ht="51.75" customHeight="1" thickBot="1" x14ac:dyDescent="0.3">
      <c r="A107" s="50">
        <f t="shared" si="1"/>
        <v>104</v>
      </c>
      <c r="B107" s="337"/>
      <c r="C107" s="323" t="s">
        <v>3132</v>
      </c>
      <c r="D107" s="272" t="s">
        <v>3133</v>
      </c>
      <c r="E107" s="273">
        <v>338</v>
      </c>
      <c r="F107" s="273" t="s">
        <v>1865</v>
      </c>
      <c r="G107" s="268" t="s">
        <v>836</v>
      </c>
      <c r="H107" s="269" t="s">
        <v>841</v>
      </c>
      <c r="I107" s="268" t="s">
        <v>836</v>
      </c>
      <c r="J107" s="269" t="s">
        <v>842</v>
      </c>
      <c r="K107" s="268" t="s">
        <v>838</v>
      </c>
      <c r="L107" s="269" t="s">
        <v>841</v>
      </c>
      <c r="M107" s="268" t="s">
        <v>838</v>
      </c>
      <c r="N107" s="269" t="s">
        <v>841</v>
      </c>
      <c r="O107" s="268" t="s">
        <v>838</v>
      </c>
      <c r="P107" s="269" t="s">
        <v>157</v>
      </c>
      <c r="Q107" s="268" t="s">
        <v>831</v>
      </c>
      <c r="R107" s="270" t="s">
        <v>2221</v>
      </c>
      <c r="S107" s="268" t="s">
        <v>859</v>
      </c>
      <c r="T107" s="269" t="s">
        <v>27</v>
      </c>
      <c r="U107" s="268" t="s">
        <v>838</v>
      </c>
      <c r="V107" s="269" t="s">
        <v>190</v>
      </c>
      <c r="W107" s="268" t="s">
        <v>831</v>
      </c>
      <c r="X107" s="270" t="s">
        <v>1162</v>
      </c>
      <c r="Y107" s="268" t="s">
        <v>859</v>
      </c>
      <c r="Z107" s="269" t="s">
        <v>27</v>
      </c>
      <c r="AA107" s="268" t="s">
        <v>859</v>
      </c>
      <c r="AB107" s="270" t="s">
        <v>27</v>
      </c>
      <c r="AC107" s="268" t="s">
        <v>838</v>
      </c>
      <c r="AD107" s="269" t="s">
        <v>1163</v>
      </c>
      <c r="AE107" s="268" t="s">
        <v>859</v>
      </c>
      <c r="AF107" s="269" t="s">
        <v>27</v>
      </c>
      <c r="AG107" s="268" t="s">
        <v>859</v>
      </c>
      <c r="AH107" s="269" t="s">
        <v>27</v>
      </c>
      <c r="AI107" s="268" t="s">
        <v>859</v>
      </c>
      <c r="AJ107" s="269" t="s">
        <v>27</v>
      </c>
      <c r="AK107" s="268" t="s">
        <v>859</v>
      </c>
      <c r="AL107" s="269" t="s">
        <v>27</v>
      </c>
      <c r="AM107" s="268" t="s">
        <v>859</v>
      </c>
      <c r="AN107" s="270" t="s">
        <v>27</v>
      </c>
      <c r="AO107" s="268" t="s">
        <v>859</v>
      </c>
      <c r="AP107" s="269" t="s">
        <v>27</v>
      </c>
      <c r="AQ107" s="268" t="s">
        <v>859</v>
      </c>
      <c r="AR107" s="270" t="s">
        <v>27</v>
      </c>
      <c r="AS107" s="268" t="s">
        <v>836</v>
      </c>
      <c r="AT107" s="269" t="s">
        <v>318</v>
      </c>
      <c r="AU107" s="268" t="s">
        <v>838</v>
      </c>
      <c r="AV107" s="270" t="s">
        <v>318</v>
      </c>
      <c r="AW107" s="268" t="s">
        <v>859</v>
      </c>
      <c r="AX107" s="269" t="s">
        <v>27</v>
      </c>
      <c r="AY107" s="268" t="s">
        <v>859</v>
      </c>
      <c r="AZ107" s="270" t="s">
        <v>27</v>
      </c>
      <c r="BA107" s="268" t="s">
        <v>859</v>
      </c>
      <c r="BB107" s="269" t="s">
        <v>27</v>
      </c>
      <c r="BC107" s="268" t="s">
        <v>859</v>
      </c>
      <c r="BD107" s="269" t="s">
        <v>27</v>
      </c>
      <c r="BE107" s="268" t="s">
        <v>859</v>
      </c>
      <c r="BF107" s="270" t="s">
        <v>27</v>
      </c>
      <c r="BG107" s="268" t="s">
        <v>859</v>
      </c>
      <c r="BH107" s="270" t="s">
        <v>27</v>
      </c>
      <c r="BI107" s="268" t="s">
        <v>838</v>
      </c>
      <c r="BJ107" s="269" t="s">
        <v>1654</v>
      </c>
      <c r="BK107" s="268" t="s">
        <v>859</v>
      </c>
      <c r="BL107" s="269" t="s">
        <v>27</v>
      </c>
      <c r="BM107" s="268" t="s">
        <v>838</v>
      </c>
      <c r="BN107" s="269" t="s">
        <v>1253</v>
      </c>
      <c r="BO107" s="268" t="s">
        <v>859</v>
      </c>
      <c r="BP107" s="269" t="s">
        <v>1276</v>
      </c>
      <c r="BQ107" s="268" t="s">
        <v>859</v>
      </c>
      <c r="BR107" s="269" t="s">
        <v>2291</v>
      </c>
      <c r="BS107" s="268" t="s">
        <v>836</v>
      </c>
      <c r="BT107" s="270" t="s">
        <v>2292</v>
      </c>
      <c r="BU107" s="268" t="s">
        <v>859</v>
      </c>
      <c r="BV107" s="269" t="s">
        <v>1025</v>
      </c>
      <c r="BW107" s="268" t="s">
        <v>831</v>
      </c>
      <c r="BX107" s="270" t="s">
        <v>265</v>
      </c>
      <c r="BY107" s="268" t="s">
        <v>859</v>
      </c>
      <c r="BZ107" s="269" t="s">
        <v>2710</v>
      </c>
      <c r="CA107" s="268" t="s">
        <v>840</v>
      </c>
      <c r="CB107" s="269" t="s">
        <v>205</v>
      </c>
      <c r="CC107" s="268" t="s">
        <v>837</v>
      </c>
      <c r="CD107" s="269" t="s">
        <v>1713</v>
      </c>
      <c r="CE107" s="268" t="s">
        <v>837</v>
      </c>
      <c r="CF107" s="270" t="s">
        <v>1017</v>
      </c>
      <c r="CG107" s="268" t="s">
        <v>840</v>
      </c>
      <c r="CH107" s="269" t="s">
        <v>214</v>
      </c>
      <c r="CI107" s="268" t="s">
        <v>836</v>
      </c>
      <c r="CJ107" s="269" t="s">
        <v>2835</v>
      </c>
      <c r="CK107" s="268" t="s">
        <v>859</v>
      </c>
      <c r="CL107" s="270" t="s">
        <v>27</v>
      </c>
      <c r="CM107" s="268" t="s">
        <v>840</v>
      </c>
      <c r="CN107" s="269" t="s">
        <v>923</v>
      </c>
      <c r="CO107" s="268" t="s">
        <v>831</v>
      </c>
      <c r="CP107" s="269" t="s">
        <v>1277</v>
      </c>
      <c r="CQ107" s="268" t="s">
        <v>859</v>
      </c>
      <c r="CR107" s="269" t="s">
        <v>27</v>
      </c>
      <c r="CS107" s="346" t="s">
        <v>859</v>
      </c>
      <c r="CT107" s="348" t="s">
        <v>27</v>
      </c>
      <c r="CU107" s="346" t="s">
        <v>838</v>
      </c>
      <c r="CV107" s="348" t="s">
        <v>1585</v>
      </c>
      <c r="CW107" s="271"/>
      <c r="CX107" s="313"/>
      <c r="CY107" s="313"/>
      <c r="CZ107" s="313"/>
      <c r="DA107" s="313"/>
      <c r="DB107" s="313"/>
      <c r="DD107" s="27"/>
      <c r="DE107" s="27"/>
    </row>
    <row r="108" spans="1:109" s="16" customFormat="1" ht="51.75" customHeight="1" thickBot="1" x14ac:dyDescent="0.3">
      <c r="A108" s="50">
        <f t="shared" si="1"/>
        <v>105</v>
      </c>
      <c r="B108" s="337"/>
      <c r="C108" s="323" t="s">
        <v>3134</v>
      </c>
      <c r="D108" s="272" t="s">
        <v>3047</v>
      </c>
      <c r="E108" s="273">
        <v>528</v>
      </c>
      <c r="F108" s="273" t="s">
        <v>1865</v>
      </c>
      <c r="G108" s="268" t="s">
        <v>837</v>
      </c>
      <c r="H108" s="269"/>
      <c r="I108" s="268" t="s">
        <v>837</v>
      </c>
      <c r="J108" s="269" t="s">
        <v>141</v>
      </c>
      <c r="K108" s="268" t="s">
        <v>839</v>
      </c>
      <c r="L108" s="269" t="s">
        <v>2222</v>
      </c>
      <c r="M108" s="268" t="s">
        <v>838</v>
      </c>
      <c r="N108" s="269" t="s">
        <v>2223</v>
      </c>
      <c r="O108" s="268" t="s">
        <v>839</v>
      </c>
      <c r="P108" s="269" t="s">
        <v>716</v>
      </c>
      <c r="Q108" s="268" t="s">
        <v>859</v>
      </c>
      <c r="R108" s="270" t="s">
        <v>27</v>
      </c>
      <c r="S108" s="268" t="s">
        <v>836</v>
      </c>
      <c r="T108" s="269" t="s">
        <v>220</v>
      </c>
      <c r="U108" s="268" t="s">
        <v>837</v>
      </c>
      <c r="V108" s="269" t="s">
        <v>45</v>
      </c>
      <c r="W108" s="268" t="s">
        <v>836</v>
      </c>
      <c r="X108" s="270" t="s">
        <v>2224</v>
      </c>
      <c r="Y108" s="268" t="s">
        <v>836</v>
      </c>
      <c r="Z108" s="269" t="s">
        <v>2861</v>
      </c>
      <c r="AA108" s="268" t="s">
        <v>836</v>
      </c>
      <c r="AB108" s="270" t="s">
        <v>2860</v>
      </c>
      <c r="AC108" s="268" t="s">
        <v>838</v>
      </c>
      <c r="AD108" s="269" t="s">
        <v>1396</v>
      </c>
      <c r="AE108" s="268" t="s">
        <v>859</v>
      </c>
      <c r="AF108" s="269" t="s">
        <v>2203</v>
      </c>
      <c r="AG108" s="268" t="s">
        <v>859</v>
      </c>
      <c r="AH108" s="269" t="s">
        <v>2225</v>
      </c>
      <c r="AI108" s="268" t="s">
        <v>859</v>
      </c>
      <c r="AJ108" s="269" t="s">
        <v>27</v>
      </c>
      <c r="AK108" s="268" t="s">
        <v>838</v>
      </c>
      <c r="AL108" s="269" t="s">
        <v>2836</v>
      </c>
      <c r="AM108" s="268" t="s">
        <v>838</v>
      </c>
      <c r="AN108" s="270" t="s">
        <v>2836</v>
      </c>
      <c r="AO108" s="268" t="s">
        <v>836</v>
      </c>
      <c r="AP108" s="269" t="s">
        <v>592</v>
      </c>
      <c r="AQ108" s="268" t="s">
        <v>859</v>
      </c>
      <c r="AR108" s="270" t="s">
        <v>2203</v>
      </c>
      <c r="AS108" s="268" t="s">
        <v>838</v>
      </c>
      <c r="AT108" s="269" t="s">
        <v>318</v>
      </c>
      <c r="AU108" s="268" t="s">
        <v>838</v>
      </c>
      <c r="AV108" s="270" t="s">
        <v>318</v>
      </c>
      <c r="AW108" s="268" t="s">
        <v>836</v>
      </c>
      <c r="AX108" s="269" t="s">
        <v>1380</v>
      </c>
      <c r="AY108" s="268" t="s">
        <v>838</v>
      </c>
      <c r="AZ108" s="270" t="s">
        <v>1379</v>
      </c>
      <c r="BA108" s="268" t="s">
        <v>838</v>
      </c>
      <c r="BB108" s="269" t="s">
        <v>1756</v>
      </c>
      <c r="BC108" s="268" t="s">
        <v>838</v>
      </c>
      <c r="BD108" s="269" t="s">
        <v>745</v>
      </c>
      <c r="BE108" s="268" t="s">
        <v>836</v>
      </c>
      <c r="BF108" s="270" t="s">
        <v>573</v>
      </c>
      <c r="BG108" s="268" t="s">
        <v>838</v>
      </c>
      <c r="BH108" s="270" t="s">
        <v>626</v>
      </c>
      <c r="BI108" s="268" t="s">
        <v>859</v>
      </c>
      <c r="BJ108" s="269" t="s">
        <v>2226</v>
      </c>
      <c r="BK108" s="268" t="s">
        <v>859</v>
      </c>
      <c r="BL108" s="269" t="s">
        <v>2226</v>
      </c>
      <c r="BM108" s="268" t="s">
        <v>836</v>
      </c>
      <c r="BN108" s="269" t="s">
        <v>1126</v>
      </c>
      <c r="BO108" s="268" t="s">
        <v>838</v>
      </c>
      <c r="BP108" s="269" t="s">
        <v>1512</v>
      </c>
      <c r="BQ108" s="268" t="s">
        <v>836</v>
      </c>
      <c r="BR108" s="269" t="s">
        <v>1384</v>
      </c>
      <c r="BS108" s="268" t="s">
        <v>836</v>
      </c>
      <c r="BT108" s="270" t="s">
        <v>736</v>
      </c>
      <c r="BU108" s="268" t="s">
        <v>859</v>
      </c>
      <c r="BV108" s="269" t="s">
        <v>27</v>
      </c>
      <c r="BW108" s="268" t="s">
        <v>838</v>
      </c>
      <c r="BX108" s="270" t="s">
        <v>266</v>
      </c>
      <c r="BY108" s="268" t="s">
        <v>859</v>
      </c>
      <c r="BZ108" s="269" t="s">
        <v>27</v>
      </c>
      <c r="CA108" s="268" t="s">
        <v>840</v>
      </c>
      <c r="CB108" s="269" t="s">
        <v>206</v>
      </c>
      <c r="CC108" s="268" t="s">
        <v>837</v>
      </c>
      <c r="CD108" s="269" t="s">
        <v>1714</v>
      </c>
      <c r="CE108" s="268" t="s">
        <v>838</v>
      </c>
      <c r="CF108" s="270" t="s">
        <v>215</v>
      </c>
      <c r="CG108" s="268" t="s">
        <v>836</v>
      </c>
      <c r="CH108" s="269" t="s">
        <v>725</v>
      </c>
      <c r="CI108" s="268" t="s">
        <v>836</v>
      </c>
      <c r="CJ108" s="269" t="s">
        <v>3028</v>
      </c>
      <c r="CK108" s="268" t="s">
        <v>859</v>
      </c>
      <c r="CL108" s="270" t="s">
        <v>27</v>
      </c>
      <c r="CM108" s="268" t="s">
        <v>840</v>
      </c>
      <c r="CN108" s="269" t="s">
        <v>924</v>
      </c>
      <c r="CO108" s="268" t="s">
        <v>836</v>
      </c>
      <c r="CP108" s="269" t="s">
        <v>687</v>
      </c>
      <c r="CQ108" s="268" t="s">
        <v>859</v>
      </c>
      <c r="CR108" s="269" t="s">
        <v>27</v>
      </c>
      <c r="CS108" s="346" t="s">
        <v>859</v>
      </c>
      <c r="CT108" s="348" t="s">
        <v>27</v>
      </c>
      <c r="CU108" s="346" t="s">
        <v>838</v>
      </c>
      <c r="CV108" s="348" t="s">
        <v>2939</v>
      </c>
      <c r="CW108" s="271"/>
      <c r="CX108" s="313"/>
      <c r="CY108" s="313"/>
      <c r="CZ108" s="313"/>
      <c r="DA108" s="313"/>
      <c r="DB108" s="313"/>
      <c r="DD108" s="17"/>
      <c r="DE108" s="17"/>
    </row>
    <row r="109" spans="1:109" s="5" customFormat="1" ht="51.75" customHeight="1" thickBot="1" x14ac:dyDescent="0.3">
      <c r="A109" s="50">
        <f t="shared" si="1"/>
        <v>106</v>
      </c>
      <c r="B109" s="337"/>
      <c r="C109" s="323" t="s">
        <v>3135</v>
      </c>
      <c r="D109" s="272" t="s">
        <v>1411</v>
      </c>
      <c r="E109" s="273">
        <v>533</v>
      </c>
      <c r="F109" s="273" t="s">
        <v>1867</v>
      </c>
      <c r="G109" s="268" t="s">
        <v>859</v>
      </c>
      <c r="H109" s="269" t="s">
        <v>27</v>
      </c>
      <c r="I109" s="268" t="s">
        <v>859</v>
      </c>
      <c r="J109" s="269" t="s">
        <v>27</v>
      </c>
      <c r="K109" s="268" t="s">
        <v>859</v>
      </c>
      <c r="L109" s="269" t="s">
        <v>27</v>
      </c>
      <c r="M109" s="268" t="s">
        <v>859</v>
      </c>
      <c r="N109" s="269" t="s">
        <v>27</v>
      </c>
      <c r="O109" s="268" t="s">
        <v>859</v>
      </c>
      <c r="P109" s="269" t="s">
        <v>27</v>
      </c>
      <c r="Q109" s="268" t="s">
        <v>836</v>
      </c>
      <c r="R109" s="270" t="s">
        <v>1417</v>
      </c>
      <c r="S109" s="268" t="s">
        <v>859</v>
      </c>
      <c r="T109" s="269" t="s">
        <v>27</v>
      </c>
      <c r="U109" s="268" t="s">
        <v>859</v>
      </c>
      <c r="V109" s="269" t="s">
        <v>27</v>
      </c>
      <c r="W109" s="268" t="s">
        <v>859</v>
      </c>
      <c r="X109" s="270" t="s">
        <v>27</v>
      </c>
      <c r="Y109" s="268" t="s">
        <v>859</v>
      </c>
      <c r="Z109" s="269" t="s">
        <v>27</v>
      </c>
      <c r="AA109" s="268" t="s">
        <v>859</v>
      </c>
      <c r="AB109" s="270" t="s">
        <v>27</v>
      </c>
      <c r="AC109" s="268" t="s">
        <v>836</v>
      </c>
      <c r="AD109" s="269" t="s">
        <v>1398</v>
      </c>
      <c r="AE109" s="268" t="s">
        <v>836</v>
      </c>
      <c r="AF109" s="269" t="s">
        <v>1397</v>
      </c>
      <c r="AG109" s="268" t="s">
        <v>836</v>
      </c>
      <c r="AH109" s="269" t="s">
        <v>1397</v>
      </c>
      <c r="AI109" s="268" t="s">
        <v>859</v>
      </c>
      <c r="AJ109" s="269" t="s">
        <v>27</v>
      </c>
      <c r="AK109" s="268" t="s">
        <v>859</v>
      </c>
      <c r="AL109" s="269" t="s">
        <v>27</v>
      </c>
      <c r="AM109" s="268" t="s">
        <v>859</v>
      </c>
      <c r="AN109" s="270" t="s">
        <v>27</v>
      </c>
      <c r="AO109" s="268" t="s">
        <v>836</v>
      </c>
      <c r="AP109" s="269" t="s">
        <v>1086</v>
      </c>
      <c r="AQ109" s="268" t="s">
        <v>836</v>
      </c>
      <c r="AR109" s="270" t="s">
        <v>1086</v>
      </c>
      <c r="AS109" s="268" t="s">
        <v>859</v>
      </c>
      <c r="AT109" s="269" t="s">
        <v>27</v>
      </c>
      <c r="AU109" s="268" t="s">
        <v>859</v>
      </c>
      <c r="AV109" s="270" t="s">
        <v>27</v>
      </c>
      <c r="AW109" s="268" t="s">
        <v>859</v>
      </c>
      <c r="AX109" s="269" t="s">
        <v>27</v>
      </c>
      <c r="AY109" s="268" t="s">
        <v>859</v>
      </c>
      <c r="AZ109" s="270" t="s">
        <v>27</v>
      </c>
      <c r="BA109" s="268" t="s">
        <v>859</v>
      </c>
      <c r="BB109" s="269" t="s">
        <v>27</v>
      </c>
      <c r="BC109" s="268" t="s">
        <v>859</v>
      </c>
      <c r="BD109" s="269" t="s">
        <v>27</v>
      </c>
      <c r="BE109" s="268" t="s">
        <v>859</v>
      </c>
      <c r="BF109" s="270" t="s">
        <v>27</v>
      </c>
      <c r="BG109" s="268" t="s">
        <v>859</v>
      </c>
      <c r="BH109" s="270" t="s">
        <v>27</v>
      </c>
      <c r="BI109" s="268" t="s">
        <v>859</v>
      </c>
      <c r="BJ109" s="269" t="s">
        <v>27</v>
      </c>
      <c r="BK109" s="268" t="s">
        <v>859</v>
      </c>
      <c r="BL109" s="269" t="s">
        <v>27</v>
      </c>
      <c r="BM109" s="268" t="s">
        <v>859</v>
      </c>
      <c r="BN109" s="269" t="s">
        <v>27</v>
      </c>
      <c r="BO109" s="268" t="s">
        <v>859</v>
      </c>
      <c r="BP109" s="269" t="s">
        <v>27</v>
      </c>
      <c r="BQ109" s="268" t="s">
        <v>836</v>
      </c>
      <c r="BR109" s="269" t="s">
        <v>2293</v>
      </c>
      <c r="BS109" s="268" t="s">
        <v>836</v>
      </c>
      <c r="BT109" s="270" t="s">
        <v>1026</v>
      </c>
      <c r="BU109" s="268" t="s">
        <v>836</v>
      </c>
      <c r="BV109" s="269" t="s">
        <v>825</v>
      </c>
      <c r="BW109" s="268" t="s">
        <v>859</v>
      </c>
      <c r="BX109" s="270" t="s">
        <v>27</v>
      </c>
      <c r="BY109" s="268" t="s">
        <v>836</v>
      </c>
      <c r="BZ109" s="269" t="s">
        <v>2711</v>
      </c>
      <c r="CA109" s="268" t="s">
        <v>836</v>
      </c>
      <c r="CB109" s="269" t="s">
        <v>996</v>
      </c>
      <c r="CC109" s="268" t="s">
        <v>859</v>
      </c>
      <c r="CD109" s="269" t="s">
        <v>27</v>
      </c>
      <c r="CE109" s="268" t="s">
        <v>859</v>
      </c>
      <c r="CF109" s="270" t="s">
        <v>27</v>
      </c>
      <c r="CG109" s="268" t="s">
        <v>859</v>
      </c>
      <c r="CH109" s="269" t="s">
        <v>27</v>
      </c>
      <c r="CI109" s="268" t="s">
        <v>859</v>
      </c>
      <c r="CJ109" s="269" t="s">
        <v>27</v>
      </c>
      <c r="CK109" s="268" t="s">
        <v>859</v>
      </c>
      <c r="CL109" s="270" t="s">
        <v>27</v>
      </c>
      <c r="CM109" s="268" t="s">
        <v>859</v>
      </c>
      <c r="CN109" s="269" t="s">
        <v>27</v>
      </c>
      <c r="CO109" s="268" t="s">
        <v>859</v>
      </c>
      <c r="CP109" s="269" t="s">
        <v>27</v>
      </c>
      <c r="CQ109" s="268" t="s">
        <v>840</v>
      </c>
      <c r="CR109" s="269" t="s">
        <v>153</v>
      </c>
      <c r="CS109" s="346" t="s">
        <v>837</v>
      </c>
      <c r="CT109" s="348" t="s">
        <v>1612</v>
      </c>
      <c r="CU109" s="346" t="s">
        <v>859</v>
      </c>
      <c r="CV109" s="348" t="s">
        <v>27</v>
      </c>
      <c r="CW109" s="271"/>
      <c r="CX109" s="313"/>
      <c r="CY109" s="313"/>
      <c r="CZ109" s="313"/>
      <c r="DA109" s="313"/>
      <c r="DB109" s="313"/>
      <c r="DD109" s="27"/>
      <c r="DE109" s="27"/>
    </row>
    <row r="110" spans="1:109" s="5" customFormat="1" ht="51.75" customHeight="1" thickBot="1" x14ac:dyDescent="0.3">
      <c r="A110" s="50">
        <f t="shared" si="1"/>
        <v>107</v>
      </c>
      <c r="B110" s="337"/>
      <c r="C110" s="323" t="s">
        <v>3136</v>
      </c>
      <c r="D110" s="272" t="s">
        <v>3047</v>
      </c>
      <c r="E110" s="273">
        <v>550</v>
      </c>
      <c r="F110" s="273" t="s">
        <v>1865</v>
      </c>
      <c r="G110" s="268" t="s">
        <v>837</v>
      </c>
      <c r="H110" s="269" t="s">
        <v>1383</v>
      </c>
      <c r="I110" s="268" t="s">
        <v>837</v>
      </c>
      <c r="J110" s="269" t="s">
        <v>1383</v>
      </c>
      <c r="K110" s="268" t="s">
        <v>837</v>
      </c>
      <c r="L110" s="269" t="s">
        <v>1383</v>
      </c>
      <c r="M110" s="268" t="s">
        <v>836</v>
      </c>
      <c r="N110" s="269" t="s">
        <v>1383</v>
      </c>
      <c r="O110" s="268" t="s">
        <v>836</v>
      </c>
      <c r="P110" s="269" t="s">
        <v>1383</v>
      </c>
      <c r="Q110" s="268" t="s">
        <v>859</v>
      </c>
      <c r="R110" s="270" t="s">
        <v>1727</v>
      </c>
      <c r="S110" s="268" t="s">
        <v>837</v>
      </c>
      <c r="T110" s="269" t="s">
        <v>1418</v>
      </c>
      <c r="U110" s="268" t="s">
        <v>837</v>
      </c>
      <c r="V110" s="269" t="s">
        <v>2227</v>
      </c>
      <c r="W110" s="268" t="s">
        <v>838</v>
      </c>
      <c r="X110" s="270" t="s">
        <v>1102</v>
      </c>
      <c r="Y110" s="268" t="s">
        <v>839</v>
      </c>
      <c r="Z110" s="269" t="s">
        <v>2862</v>
      </c>
      <c r="AA110" s="268" t="s">
        <v>839</v>
      </c>
      <c r="AB110" s="270" t="s">
        <v>2864</v>
      </c>
      <c r="AC110" s="268" t="s">
        <v>859</v>
      </c>
      <c r="AD110" s="269" t="s">
        <v>57</v>
      </c>
      <c r="AE110" s="268" t="s">
        <v>859</v>
      </c>
      <c r="AF110" s="269" t="s">
        <v>1313</v>
      </c>
      <c r="AG110" s="268" t="s">
        <v>859</v>
      </c>
      <c r="AH110" s="269" t="s">
        <v>1313</v>
      </c>
      <c r="AI110" s="268" t="s">
        <v>838</v>
      </c>
      <c r="AJ110" s="269" t="s">
        <v>125</v>
      </c>
      <c r="AK110" s="268" t="s">
        <v>859</v>
      </c>
      <c r="AL110" s="269" t="s">
        <v>27</v>
      </c>
      <c r="AM110" s="268" t="s">
        <v>859</v>
      </c>
      <c r="AN110" s="270" t="s">
        <v>27</v>
      </c>
      <c r="AO110" s="268" t="s">
        <v>836</v>
      </c>
      <c r="AP110" s="269" t="s">
        <v>615</v>
      </c>
      <c r="AQ110" s="268" t="s">
        <v>859</v>
      </c>
      <c r="AR110" s="270" t="s">
        <v>27</v>
      </c>
      <c r="AS110" s="268" t="s">
        <v>838</v>
      </c>
      <c r="AT110" s="269" t="s">
        <v>430</v>
      </c>
      <c r="AU110" s="268" t="s">
        <v>838</v>
      </c>
      <c r="AV110" s="270" t="s">
        <v>603</v>
      </c>
      <c r="AW110" s="268" t="s">
        <v>836</v>
      </c>
      <c r="AX110" s="269" t="s">
        <v>2228</v>
      </c>
      <c r="AY110" s="268" t="s">
        <v>836</v>
      </c>
      <c r="AZ110" s="270" t="s">
        <v>1740</v>
      </c>
      <c r="BA110" s="268" t="s">
        <v>838</v>
      </c>
      <c r="BB110" s="269" t="s">
        <v>1448</v>
      </c>
      <c r="BC110" s="268" t="s">
        <v>838</v>
      </c>
      <c r="BD110" s="269" t="s">
        <v>741</v>
      </c>
      <c r="BE110" s="268" t="s">
        <v>838</v>
      </c>
      <c r="BF110" s="270" t="s">
        <v>1283</v>
      </c>
      <c r="BG110" s="268" t="s">
        <v>838</v>
      </c>
      <c r="BH110" s="270" t="s">
        <v>1431</v>
      </c>
      <c r="BI110" s="268" t="s">
        <v>836</v>
      </c>
      <c r="BJ110" s="269" t="s">
        <v>2229</v>
      </c>
      <c r="BK110" s="268" t="s">
        <v>838</v>
      </c>
      <c r="BL110" s="269" t="s">
        <v>1679</v>
      </c>
      <c r="BM110" s="268" t="s">
        <v>836</v>
      </c>
      <c r="BN110" s="269" t="s">
        <v>1340</v>
      </c>
      <c r="BO110" s="268" t="s">
        <v>838</v>
      </c>
      <c r="BP110" s="269" t="s">
        <v>126</v>
      </c>
      <c r="BQ110" s="268" t="s">
        <v>838</v>
      </c>
      <c r="BR110" s="269" t="s">
        <v>169</v>
      </c>
      <c r="BS110" s="268" t="s">
        <v>836</v>
      </c>
      <c r="BT110" s="270" t="s">
        <v>1441</v>
      </c>
      <c r="BU110" s="268" t="s">
        <v>859</v>
      </c>
      <c r="BV110" s="269" t="s">
        <v>27</v>
      </c>
      <c r="BW110" s="268" t="s">
        <v>859</v>
      </c>
      <c r="BX110" s="270" t="s">
        <v>27</v>
      </c>
      <c r="BY110" s="268" t="s">
        <v>859</v>
      </c>
      <c r="BZ110" s="269" t="s">
        <v>27</v>
      </c>
      <c r="CA110" s="268" t="s">
        <v>840</v>
      </c>
      <c r="CB110" s="269" t="s">
        <v>1741</v>
      </c>
      <c r="CC110" s="268" t="s">
        <v>840</v>
      </c>
      <c r="CD110" s="269" t="s">
        <v>1742</v>
      </c>
      <c r="CE110" s="268" t="s">
        <v>837</v>
      </c>
      <c r="CF110" s="270" t="s">
        <v>2230</v>
      </c>
      <c r="CG110" s="268" t="s">
        <v>859</v>
      </c>
      <c r="CH110" s="269" t="s">
        <v>27</v>
      </c>
      <c r="CI110" s="268" t="s">
        <v>859</v>
      </c>
      <c r="CJ110" s="269" t="s">
        <v>27</v>
      </c>
      <c r="CK110" s="268" t="s">
        <v>859</v>
      </c>
      <c r="CL110" s="270" t="s">
        <v>27</v>
      </c>
      <c r="CM110" s="268" t="s">
        <v>840</v>
      </c>
      <c r="CN110" s="269" t="s">
        <v>922</v>
      </c>
      <c r="CO110" s="268" t="s">
        <v>859</v>
      </c>
      <c r="CP110" s="269" t="s">
        <v>27</v>
      </c>
      <c r="CQ110" s="268" t="s">
        <v>859</v>
      </c>
      <c r="CR110" s="269" t="s">
        <v>27</v>
      </c>
      <c r="CS110" s="346" t="s">
        <v>859</v>
      </c>
      <c r="CT110" s="348" t="s">
        <v>27</v>
      </c>
      <c r="CU110" s="346" t="s">
        <v>838</v>
      </c>
      <c r="CV110" s="348" t="s">
        <v>2939</v>
      </c>
      <c r="CW110" s="271"/>
      <c r="CX110" s="313"/>
      <c r="CY110" s="313"/>
      <c r="CZ110" s="313"/>
      <c r="DA110" s="313"/>
      <c r="DB110" s="313"/>
      <c r="DD110" s="27"/>
      <c r="DE110" s="27"/>
    </row>
    <row r="111" spans="1:109" s="5" customFormat="1" ht="51.75" customHeight="1" thickBot="1" x14ac:dyDescent="0.3">
      <c r="A111" s="50">
        <f t="shared" si="1"/>
        <v>108</v>
      </c>
      <c r="B111" s="337"/>
      <c r="C111" s="323" t="s">
        <v>3137</v>
      </c>
      <c r="D111" s="272" t="s">
        <v>3138</v>
      </c>
      <c r="E111" s="273">
        <v>562</v>
      </c>
      <c r="F111" s="273" t="s">
        <v>1865</v>
      </c>
      <c r="G111" s="268" t="s">
        <v>838</v>
      </c>
      <c r="H111" s="269" t="s">
        <v>1057</v>
      </c>
      <c r="I111" s="268" t="s">
        <v>838</v>
      </c>
      <c r="J111" s="269" t="s">
        <v>1058</v>
      </c>
      <c r="K111" s="268" t="s">
        <v>838</v>
      </c>
      <c r="L111" s="269" t="s">
        <v>1059</v>
      </c>
      <c r="M111" s="268" t="s">
        <v>838</v>
      </c>
      <c r="N111" s="269" t="s">
        <v>731</v>
      </c>
      <c r="O111" s="268" t="s">
        <v>838</v>
      </c>
      <c r="P111" s="269" t="s">
        <v>731</v>
      </c>
      <c r="Q111" s="268" t="s">
        <v>859</v>
      </c>
      <c r="R111" s="270" t="s">
        <v>27</v>
      </c>
      <c r="S111" s="268" t="s">
        <v>838</v>
      </c>
      <c r="T111" s="269" t="s">
        <v>1487</v>
      </c>
      <c r="U111" s="268" t="s">
        <v>838</v>
      </c>
      <c r="V111" s="269" t="s">
        <v>74</v>
      </c>
      <c r="W111" s="268" t="s">
        <v>859</v>
      </c>
      <c r="X111" s="270" t="s">
        <v>1488</v>
      </c>
      <c r="Y111" s="268" t="s">
        <v>838</v>
      </c>
      <c r="Z111" s="269" t="s">
        <v>2928</v>
      </c>
      <c r="AA111" s="268" t="s">
        <v>838</v>
      </c>
      <c r="AB111" s="270" t="s">
        <v>2929</v>
      </c>
      <c r="AC111" s="268" t="s">
        <v>838</v>
      </c>
      <c r="AD111" s="269" t="s">
        <v>1459</v>
      </c>
      <c r="AE111" s="268" t="s">
        <v>859</v>
      </c>
      <c r="AF111" s="269" t="s">
        <v>27</v>
      </c>
      <c r="AG111" s="268" t="s">
        <v>859</v>
      </c>
      <c r="AH111" s="269" t="s">
        <v>27</v>
      </c>
      <c r="AI111" s="268" t="s">
        <v>859</v>
      </c>
      <c r="AJ111" s="269" t="s">
        <v>27</v>
      </c>
      <c r="AK111" s="268" t="s">
        <v>859</v>
      </c>
      <c r="AL111" s="269" t="s">
        <v>27</v>
      </c>
      <c r="AM111" s="268" t="s">
        <v>859</v>
      </c>
      <c r="AN111" s="270" t="s">
        <v>27</v>
      </c>
      <c r="AO111" s="268" t="s">
        <v>859</v>
      </c>
      <c r="AP111" s="269" t="s">
        <v>27</v>
      </c>
      <c r="AQ111" s="268" t="s">
        <v>859</v>
      </c>
      <c r="AR111" s="270" t="s">
        <v>27</v>
      </c>
      <c r="AS111" s="268" t="s">
        <v>859</v>
      </c>
      <c r="AT111" s="269" t="s">
        <v>27</v>
      </c>
      <c r="AU111" s="268" t="s">
        <v>859</v>
      </c>
      <c r="AV111" s="270" t="s">
        <v>27</v>
      </c>
      <c r="AW111" s="268" t="s">
        <v>838</v>
      </c>
      <c r="AX111" s="269" t="s">
        <v>370</v>
      </c>
      <c r="AY111" s="268" t="s">
        <v>838</v>
      </c>
      <c r="AZ111" s="270" t="s">
        <v>941</v>
      </c>
      <c r="BA111" s="268" t="s">
        <v>859</v>
      </c>
      <c r="BB111" s="269" t="s">
        <v>1500</v>
      </c>
      <c r="BC111" s="268" t="s">
        <v>859</v>
      </c>
      <c r="BD111" s="269" t="s">
        <v>27</v>
      </c>
      <c r="BE111" s="268" t="s">
        <v>859</v>
      </c>
      <c r="BF111" s="270" t="s">
        <v>27</v>
      </c>
      <c r="BG111" s="268" t="s">
        <v>859</v>
      </c>
      <c r="BH111" s="270" t="s">
        <v>27</v>
      </c>
      <c r="BI111" s="268" t="s">
        <v>859</v>
      </c>
      <c r="BJ111" s="269" t="s">
        <v>27</v>
      </c>
      <c r="BK111" s="268" t="s">
        <v>859</v>
      </c>
      <c r="BL111" s="269" t="s">
        <v>27</v>
      </c>
      <c r="BM111" s="268" t="s">
        <v>838</v>
      </c>
      <c r="BN111" s="269" t="s">
        <v>1506</v>
      </c>
      <c r="BO111" s="268" t="s">
        <v>859</v>
      </c>
      <c r="BP111" s="269" t="s">
        <v>1424</v>
      </c>
      <c r="BQ111" s="268" t="s">
        <v>838</v>
      </c>
      <c r="BR111" s="269" t="s">
        <v>666</v>
      </c>
      <c r="BS111" s="268" t="s">
        <v>836</v>
      </c>
      <c r="BT111" s="270" t="s">
        <v>1027</v>
      </c>
      <c r="BU111" s="268" t="s">
        <v>859</v>
      </c>
      <c r="BV111" s="269" t="s">
        <v>27</v>
      </c>
      <c r="BW111" s="268" t="s">
        <v>859</v>
      </c>
      <c r="BX111" s="270" t="s">
        <v>27</v>
      </c>
      <c r="BY111" s="268" t="s">
        <v>859</v>
      </c>
      <c r="BZ111" s="269" t="s">
        <v>27</v>
      </c>
      <c r="CA111" s="268" t="s">
        <v>838</v>
      </c>
      <c r="CB111" s="269" t="s">
        <v>478</v>
      </c>
      <c r="CC111" s="268" t="s">
        <v>838</v>
      </c>
      <c r="CD111" s="269" t="s">
        <v>1707</v>
      </c>
      <c r="CE111" s="268" t="s">
        <v>839</v>
      </c>
      <c r="CF111" s="270" t="s">
        <v>1497</v>
      </c>
      <c r="CG111" s="268" t="s">
        <v>839</v>
      </c>
      <c r="CH111" s="269" t="s">
        <v>726</v>
      </c>
      <c r="CI111" s="268" t="s">
        <v>859</v>
      </c>
      <c r="CJ111" s="269" t="s">
        <v>27</v>
      </c>
      <c r="CK111" s="268" t="s">
        <v>859</v>
      </c>
      <c r="CL111" s="270" t="s">
        <v>27</v>
      </c>
      <c r="CM111" s="268" t="s">
        <v>859</v>
      </c>
      <c r="CN111" s="269" t="s">
        <v>27</v>
      </c>
      <c r="CO111" s="268" t="s">
        <v>859</v>
      </c>
      <c r="CP111" s="269" t="s">
        <v>27</v>
      </c>
      <c r="CQ111" s="268" t="s">
        <v>859</v>
      </c>
      <c r="CR111" s="269" t="s">
        <v>27</v>
      </c>
      <c r="CS111" s="346" t="s">
        <v>859</v>
      </c>
      <c r="CT111" s="348" t="s">
        <v>27</v>
      </c>
      <c r="CU111" s="346" t="s">
        <v>859</v>
      </c>
      <c r="CV111" s="348" t="s">
        <v>27</v>
      </c>
      <c r="CW111" s="271"/>
      <c r="CX111" s="313"/>
      <c r="CY111" s="313"/>
      <c r="CZ111" s="313"/>
      <c r="DA111" s="313"/>
      <c r="DB111" s="313"/>
      <c r="DD111" s="27"/>
      <c r="DE111" s="27"/>
    </row>
    <row r="112" spans="1:109" s="5" customFormat="1" ht="51.75" customHeight="1" thickBot="1" x14ac:dyDescent="0.3">
      <c r="A112" s="50">
        <f t="shared" si="1"/>
        <v>109</v>
      </c>
      <c r="B112" s="337"/>
      <c r="C112" s="323" t="s">
        <v>3139</v>
      </c>
      <c r="D112" s="272" t="s">
        <v>1408</v>
      </c>
      <c r="E112" s="273">
        <v>566</v>
      </c>
      <c r="F112" s="273" t="s">
        <v>1865</v>
      </c>
      <c r="G112" s="268" t="s">
        <v>859</v>
      </c>
      <c r="H112" s="269" t="s">
        <v>876</v>
      </c>
      <c r="I112" s="268" t="s">
        <v>859</v>
      </c>
      <c r="J112" s="269" t="s">
        <v>876</v>
      </c>
      <c r="K112" s="268" t="s">
        <v>859</v>
      </c>
      <c r="L112" s="269" t="s">
        <v>876</v>
      </c>
      <c r="M112" s="268" t="s">
        <v>837</v>
      </c>
      <c r="N112" s="269" t="s">
        <v>732</v>
      </c>
      <c r="O112" s="268" t="s">
        <v>836</v>
      </c>
      <c r="P112" s="269" t="s">
        <v>733</v>
      </c>
      <c r="Q112" s="268" t="s">
        <v>859</v>
      </c>
      <c r="R112" s="270" t="s">
        <v>27</v>
      </c>
      <c r="S112" s="268" t="s">
        <v>859</v>
      </c>
      <c r="T112" s="269" t="s">
        <v>1490</v>
      </c>
      <c r="U112" s="268" t="s">
        <v>838</v>
      </c>
      <c r="V112" s="269" t="s">
        <v>1427</v>
      </c>
      <c r="W112" s="268" t="s">
        <v>859</v>
      </c>
      <c r="X112" s="270" t="s">
        <v>27</v>
      </c>
      <c r="Y112" s="268" t="s">
        <v>832</v>
      </c>
      <c r="Z112" s="269" t="s">
        <v>2743</v>
      </c>
      <c r="AA112" s="268" t="s">
        <v>832</v>
      </c>
      <c r="AB112" s="270" t="s">
        <v>2744</v>
      </c>
      <c r="AC112" s="268" t="s">
        <v>836</v>
      </c>
      <c r="AD112" s="269" t="s">
        <v>1394</v>
      </c>
      <c r="AE112" s="268" t="s">
        <v>859</v>
      </c>
      <c r="AF112" s="269" t="s">
        <v>27</v>
      </c>
      <c r="AG112" s="268" t="s">
        <v>859</v>
      </c>
      <c r="AH112" s="269" t="s">
        <v>27</v>
      </c>
      <c r="AI112" s="268" t="s">
        <v>859</v>
      </c>
      <c r="AJ112" s="269" t="s">
        <v>27</v>
      </c>
      <c r="AK112" s="268" t="s">
        <v>859</v>
      </c>
      <c r="AL112" s="269" t="s">
        <v>27</v>
      </c>
      <c r="AM112" s="268" t="s">
        <v>859</v>
      </c>
      <c r="AN112" s="270" t="s">
        <v>27</v>
      </c>
      <c r="AO112" s="268" t="s">
        <v>859</v>
      </c>
      <c r="AP112" s="269" t="s">
        <v>27</v>
      </c>
      <c r="AQ112" s="268" t="s">
        <v>859</v>
      </c>
      <c r="AR112" s="270" t="s">
        <v>27</v>
      </c>
      <c r="AS112" s="268" t="s">
        <v>859</v>
      </c>
      <c r="AT112" s="269" t="s">
        <v>27</v>
      </c>
      <c r="AU112" s="268" t="s">
        <v>859</v>
      </c>
      <c r="AV112" s="270" t="s">
        <v>27</v>
      </c>
      <c r="AW112" s="268" t="s">
        <v>859</v>
      </c>
      <c r="AX112" s="269" t="s">
        <v>27</v>
      </c>
      <c r="AY112" s="268" t="s">
        <v>859</v>
      </c>
      <c r="AZ112" s="270" t="s">
        <v>27</v>
      </c>
      <c r="BA112" s="268" t="s">
        <v>859</v>
      </c>
      <c r="BB112" s="269" t="s">
        <v>27</v>
      </c>
      <c r="BC112" s="268" t="s">
        <v>859</v>
      </c>
      <c r="BD112" s="269" t="s">
        <v>27</v>
      </c>
      <c r="BE112" s="268" t="s">
        <v>859</v>
      </c>
      <c r="BF112" s="270" t="s">
        <v>27</v>
      </c>
      <c r="BG112" s="268" t="s">
        <v>859</v>
      </c>
      <c r="BH112" s="270" t="s">
        <v>27</v>
      </c>
      <c r="BI112" s="268" t="s">
        <v>859</v>
      </c>
      <c r="BJ112" s="269" t="s">
        <v>27</v>
      </c>
      <c r="BK112" s="268" t="s">
        <v>859</v>
      </c>
      <c r="BL112" s="269" t="s">
        <v>27</v>
      </c>
      <c r="BM112" s="268" t="s">
        <v>836</v>
      </c>
      <c r="BN112" s="269" t="s">
        <v>1506</v>
      </c>
      <c r="BO112" s="268" t="s">
        <v>859</v>
      </c>
      <c r="BP112" s="269" t="s">
        <v>1512</v>
      </c>
      <c r="BQ112" s="268" t="s">
        <v>859</v>
      </c>
      <c r="BR112" s="269" t="s">
        <v>27</v>
      </c>
      <c r="BS112" s="268" t="s">
        <v>831</v>
      </c>
      <c r="BT112" s="270" t="s">
        <v>1503</v>
      </c>
      <c r="BU112" s="268" t="s">
        <v>859</v>
      </c>
      <c r="BV112" s="269" t="s">
        <v>27</v>
      </c>
      <c r="BW112" s="268" t="s">
        <v>859</v>
      </c>
      <c r="BX112" s="270" t="s">
        <v>27</v>
      </c>
      <c r="BY112" s="268" t="s">
        <v>859</v>
      </c>
      <c r="BZ112" s="269" t="s">
        <v>27</v>
      </c>
      <c r="CA112" s="268" t="s">
        <v>839</v>
      </c>
      <c r="CB112" s="269" t="s">
        <v>207</v>
      </c>
      <c r="CC112" s="268" t="s">
        <v>859</v>
      </c>
      <c r="CD112" s="269" t="s">
        <v>27</v>
      </c>
      <c r="CE112" s="268" t="s">
        <v>837</v>
      </c>
      <c r="CF112" s="270" t="s">
        <v>1497</v>
      </c>
      <c r="CG112" s="268" t="s">
        <v>859</v>
      </c>
      <c r="CH112" s="269" t="s">
        <v>27</v>
      </c>
      <c r="CI112" s="268" t="s">
        <v>834</v>
      </c>
      <c r="CJ112" s="269" t="s">
        <v>2756</v>
      </c>
      <c r="CK112" s="268" t="s">
        <v>859</v>
      </c>
      <c r="CL112" s="270" t="s">
        <v>27</v>
      </c>
      <c r="CM112" s="268" t="s">
        <v>859</v>
      </c>
      <c r="CN112" s="269" t="s">
        <v>27</v>
      </c>
      <c r="CO112" s="268" t="s">
        <v>859</v>
      </c>
      <c r="CP112" s="269" t="s">
        <v>27</v>
      </c>
      <c r="CQ112" s="268" t="s">
        <v>859</v>
      </c>
      <c r="CR112" s="269" t="s">
        <v>27</v>
      </c>
      <c r="CS112" s="346" t="s">
        <v>859</v>
      </c>
      <c r="CT112" s="348" t="s">
        <v>27</v>
      </c>
      <c r="CU112" s="346" t="s">
        <v>859</v>
      </c>
      <c r="CV112" s="348" t="s">
        <v>27</v>
      </c>
      <c r="CW112" s="271"/>
      <c r="CX112" s="313"/>
      <c r="CY112" s="313"/>
      <c r="CZ112" s="313"/>
      <c r="DA112" s="313"/>
      <c r="DB112" s="313"/>
      <c r="DD112" s="27"/>
      <c r="DE112" s="27"/>
    </row>
    <row r="113" spans="1:109" s="5" customFormat="1" ht="51.75" customHeight="1" thickBot="1" x14ac:dyDescent="0.3">
      <c r="A113" s="50">
        <f t="shared" si="1"/>
        <v>110</v>
      </c>
      <c r="B113" s="337"/>
      <c r="C113" s="323" t="s">
        <v>3140</v>
      </c>
      <c r="D113" s="272" t="s">
        <v>1414</v>
      </c>
      <c r="E113" s="273">
        <v>329</v>
      </c>
      <c r="F113" s="273" t="s">
        <v>1865</v>
      </c>
      <c r="G113" s="268" t="s">
        <v>837</v>
      </c>
      <c r="H113" s="269" t="s">
        <v>431</v>
      </c>
      <c r="I113" s="268" t="s">
        <v>840</v>
      </c>
      <c r="J113" s="269" t="s">
        <v>432</v>
      </c>
      <c r="K113" s="268" t="s">
        <v>859</v>
      </c>
      <c r="L113" s="269" t="s">
        <v>27</v>
      </c>
      <c r="M113" s="268" t="s">
        <v>859</v>
      </c>
      <c r="N113" s="269" t="s">
        <v>27</v>
      </c>
      <c r="O113" s="268" t="s">
        <v>859</v>
      </c>
      <c r="P113" s="269" t="s">
        <v>27</v>
      </c>
      <c r="Q113" s="268" t="s">
        <v>859</v>
      </c>
      <c r="R113" s="270" t="s">
        <v>27</v>
      </c>
      <c r="S113" s="268" t="s">
        <v>836</v>
      </c>
      <c r="T113" s="269" t="s">
        <v>235</v>
      </c>
      <c r="U113" s="268" t="s">
        <v>836</v>
      </c>
      <c r="V113" s="269" t="s">
        <v>132</v>
      </c>
      <c r="W113" s="268" t="s">
        <v>859</v>
      </c>
      <c r="X113" s="270" t="s">
        <v>27</v>
      </c>
      <c r="Y113" s="268" t="s">
        <v>837</v>
      </c>
      <c r="Z113" s="269" t="s">
        <v>2817</v>
      </c>
      <c r="AA113" s="268" t="s">
        <v>839</v>
      </c>
      <c r="AB113" s="270" t="s">
        <v>2818</v>
      </c>
      <c r="AC113" s="268" t="s">
        <v>836</v>
      </c>
      <c r="AD113" s="269" t="s">
        <v>237</v>
      </c>
      <c r="AE113" s="268" t="s">
        <v>831</v>
      </c>
      <c r="AF113" s="269" t="s">
        <v>2176</v>
      </c>
      <c r="AG113" s="268" t="s">
        <v>831</v>
      </c>
      <c r="AH113" s="269" t="s">
        <v>236</v>
      </c>
      <c r="AI113" s="268" t="s">
        <v>859</v>
      </c>
      <c r="AJ113" s="269" t="s">
        <v>27</v>
      </c>
      <c r="AK113" s="268" t="s">
        <v>859</v>
      </c>
      <c r="AL113" s="269" t="s">
        <v>27</v>
      </c>
      <c r="AM113" s="268" t="s">
        <v>859</v>
      </c>
      <c r="AN113" s="270" t="s">
        <v>27</v>
      </c>
      <c r="AO113" s="268" t="s">
        <v>836</v>
      </c>
      <c r="AP113" s="269" t="s">
        <v>239</v>
      </c>
      <c r="AQ113" s="268" t="s">
        <v>836</v>
      </c>
      <c r="AR113" s="270" t="s">
        <v>238</v>
      </c>
      <c r="AS113" s="268" t="s">
        <v>836</v>
      </c>
      <c r="AT113" s="269" t="s">
        <v>240</v>
      </c>
      <c r="AU113" s="268" t="s">
        <v>838</v>
      </c>
      <c r="AV113" s="270" t="s">
        <v>316</v>
      </c>
      <c r="AW113" s="268" t="s">
        <v>837</v>
      </c>
      <c r="AX113" s="269" t="s">
        <v>370</v>
      </c>
      <c r="AY113" s="268" t="s">
        <v>859</v>
      </c>
      <c r="AZ113" s="270" t="s">
        <v>27</v>
      </c>
      <c r="BA113" s="268" t="s">
        <v>838</v>
      </c>
      <c r="BB113" s="269" t="s">
        <v>713</v>
      </c>
      <c r="BC113" s="268" t="s">
        <v>859</v>
      </c>
      <c r="BD113" s="269" t="s">
        <v>27</v>
      </c>
      <c r="BE113" s="268" t="s">
        <v>859</v>
      </c>
      <c r="BF113" s="270" t="s">
        <v>27</v>
      </c>
      <c r="BG113" s="268" t="s">
        <v>859</v>
      </c>
      <c r="BH113" s="270" t="s">
        <v>27</v>
      </c>
      <c r="BI113" s="268" t="s">
        <v>859</v>
      </c>
      <c r="BJ113" s="269" t="s">
        <v>27</v>
      </c>
      <c r="BK113" s="268" t="s">
        <v>859</v>
      </c>
      <c r="BL113" s="269" t="s">
        <v>27</v>
      </c>
      <c r="BM113" s="268" t="s">
        <v>837</v>
      </c>
      <c r="BN113" s="269" t="s">
        <v>712</v>
      </c>
      <c r="BO113" s="268" t="s">
        <v>859</v>
      </c>
      <c r="BP113" s="269" t="s">
        <v>27</v>
      </c>
      <c r="BQ113" s="268" t="s">
        <v>840</v>
      </c>
      <c r="BR113" s="269" t="s">
        <v>1385</v>
      </c>
      <c r="BS113" s="268" t="s">
        <v>837</v>
      </c>
      <c r="BT113" s="270" t="s">
        <v>709</v>
      </c>
      <c r="BU113" s="268" t="s">
        <v>836</v>
      </c>
      <c r="BV113" s="269" t="s">
        <v>781</v>
      </c>
      <c r="BW113" s="268" t="s">
        <v>859</v>
      </c>
      <c r="BX113" s="270" t="s">
        <v>27</v>
      </c>
      <c r="BY113" s="268" t="s">
        <v>836</v>
      </c>
      <c r="BZ113" s="269" t="s">
        <v>2712</v>
      </c>
      <c r="CA113" s="268" t="s">
        <v>836</v>
      </c>
      <c r="CB113" s="269" t="s">
        <v>1504</v>
      </c>
      <c r="CC113" s="268" t="s">
        <v>859</v>
      </c>
      <c r="CD113" s="269" t="s">
        <v>27</v>
      </c>
      <c r="CE113" s="268" t="s">
        <v>859</v>
      </c>
      <c r="CF113" s="270" t="s">
        <v>27</v>
      </c>
      <c r="CG113" s="268" t="s">
        <v>859</v>
      </c>
      <c r="CH113" s="269" t="s">
        <v>27</v>
      </c>
      <c r="CI113" s="268" t="s">
        <v>838</v>
      </c>
      <c r="CJ113" s="269" t="s">
        <v>2973</v>
      </c>
      <c r="CK113" s="268" t="s">
        <v>859</v>
      </c>
      <c r="CL113" s="270" t="s">
        <v>27</v>
      </c>
      <c r="CM113" s="268" t="s">
        <v>859</v>
      </c>
      <c r="CN113" s="269" t="s">
        <v>27</v>
      </c>
      <c r="CO113" s="268" t="s">
        <v>859</v>
      </c>
      <c r="CP113" s="269" t="s">
        <v>27</v>
      </c>
      <c r="CQ113" s="268" t="s">
        <v>859</v>
      </c>
      <c r="CR113" s="269" t="s">
        <v>27</v>
      </c>
      <c r="CS113" s="346" t="s">
        <v>859</v>
      </c>
      <c r="CT113" s="348" t="s">
        <v>27</v>
      </c>
      <c r="CU113" s="346" t="s">
        <v>837</v>
      </c>
      <c r="CV113" s="348" t="s">
        <v>1567</v>
      </c>
      <c r="CW113" s="271" t="s">
        <v>1743</v>
      </c>
      <c r="CX113" s="313"/>
      <c r="CY113" s="313"/>
      <c r="CZ113" s="313"/>
      <c r="DA113" s="313"/>
      <c r="DB113" s="313"/>
      <c r="DD113" s="27"/>
      <c r="DE113" s="27"/>
    </row>
    <row r="114" spans="1:109" s="17" customFormat="1" ht="51.75" customHeight="1" thickBot="1" x14ac:dyDescent="0.3">
      <c r="A114" s="50">
        <f t="shared" si="1"/>
        <v>111</v>
      </c>
      <c r="B114" s="337"/>
      <c r="C114" s="323" t="s">
        <v>3141</v>
      </c>
      <c r="D114" s="272" t="s">
        <v>1414</v>
      </c>
      <c r="E114" s="273">
        <v>345</v>
      </c>
      <c r="F114" s="273" t="s">
        <v>1865</v>
      </c>
      <c r="G114" s="268" t="s">
        <v>837</v>
      </c>
      <c r="H114" s="269" t="s">
        <v>431</v>
      </c>
      <c r="I114" s="268" t="s">
        <v>837</v>
      </c>
      <c r="J114" s="269" t="s">
        <v>432</v>
      </c>
      <c r="K114" s="268" t="s">
        <v>859</v>
      </c>
      <c r="L114" s="269" t="s">
        <v>27</v>
      </c>
      <c r="M114" s="268" t="s">
        <v>859</v>
      </c>
      <c r="N114" s="269" t="s">
        <v>27</v>
      </c>
      <c r="O114" s="268" t="s">
        <v>859</v>
      </c>
      <c r="P114" s="269" t="s">
        <v>27</v>
      </c>
      <c r="Q114" s="268" t="s">
        <v>859</v>
      </c>
      <c r="R114" s="270" t="s">
        <v>27</v>
      </c>
      <c r="S114" s="268" t="s">
        <v>838</v>
      </c>
      <c r="T114" s="269" t="s">
        <v>130</v>
      </c>
      <c r="U114" s="268" t="s">
        <v>836</v>
      </c>
      <c r="V114" s="269" t="s">
        <v>254</v>
      </c>
      <c r="W114" s="268" t="s">
        <v>859</v>
      </c>
      <c r="X114" s="270" t="s">
        <v>27</v>
      </c>
      <c r="Y114" s="268" t="s">
        <v>839</v>
      </c>
      <c r="Z114" s="269" t="s">
        <v>2819</v>
      </c>
      <c r="AA114" s="268" t="s">
        <v>836</v>
      </c>
      <c r="AB114" s="270" t="s">
        <v>2818</v>
      </c>
      <c r="AC114" s="268" t="s">
        <v>838</v>
      </c>
      <c r="AD114" s="269" t="s">
        <v>1435</v>
      </c>
      <c r="AE114" s="268" t="s">
        <v>859</v>
      </c>
      <c r="AF114" s="269" t="s">
        <v>27</v>
      </c>
      <c r="AG114" s="268" t="s">
        <v>859</v>
      </c>
      <c r="AH114" s="269" t="s">
        <v>27</v>
      </c>
      <c r="AI114" s="268" t="s">
        <v>859</v>
      </c>
      <c r="AJ114" s="269" t="s">
        <v>27</v>
      </c>
      <c r="AK114" s="268" t="s">
        <v>859</v>
      </c>
      <c r="AL114" s="269" t="s">
        <v>27</v>
      </c>
      <c r="AM114" s="268" t="s">
        <v>859</v>
      </c>
      <c r="AN114" s="270" t="s">
        <v>27</v>
      </c>
      <c r="AO114" s="268" t="s">
        <v>836</v>
      </c>
      <c r="AP114" s="269" t="s">
        <v>1437</v>
      </c>
      <c r="AQ114" s="268" t="s">
        <v>838</v>
      </c>
      <c r="AR114" s="270" t="s">
        <v>1436</v>
      </c>
      <c r="AS114" s="268" t="s">
        <v>836</v>
      </c>
      <c r="AT114" s="269" t="s">
        <v>240</v>
      </c>
      <c r="AU114" s="268" t="s">
        <v>859</v>
      </c>
      <c r="AV114" s="270" t="s">
        <v>27</v>
      </c>
      <c r="AW114" s="268" t="s">
        <v>837</v>
      </c>
      <c r="AX114" s="269" t="s">
        <v>370</v>
      </c>
      <c r="AY114" s="268" t="s">
        <v>859</v>
      </c>
      <c r="AZ114" s="270" t="s">
        <v>27</v>
      </c>
      <c r="BA114" s="268" t="s">
        <v>838</v>
      </c>
      <c r="BB114" s="269" t="s">
        <v>713</v>
      </c>
      <c r="BC114" s="268" t="s">
        <v>859</v>
      </c>
      <c r="BD114" s="269" t="s">
        <v>27</v>
      </c>
      <c r="BE114" s="268" t="s">
        <v>859</v>
      </c>
      <c r="BF114" s="270" t="s">
        <v>241</v>
      </c>
      <c r="BG114" s="268" t="s">
        <v>859</v>
      </c>
      <c r="BH114" s="270" t="s">
        <v>27</v>
      </c>
      <c r="BI114" s="268" t="s">
        <v>859</v>
      </c>
      <c r="BJ114" s="269" t="s">
        <v>27</v>
      </c>
      <c r="BK114" s="268" t="s">
        <v>859</v>
      </c>
      <c r="BL114" s="269" t="s">
        <v>27</v>
      </c>
      <c r="BM114" s="268" t="s">
        <v>839</v>
      </c>
      <c r="BN114" s="269" t="s">
        <v>712</v>
      </c>
      <c r="BO114" s="268" t="s">
        <v>859</v>
      </c>
      <c r="BP114" s="269" t="s">
        <v>27</v>
      </c>
      <c r="BQ114" s="268" t="s">
        <v>837</v>
      </c>
      <c r="BR114" s="269" t="s">
        <v>1385</v>
      </c>
      <c r="BS114" s="268" t="s">
        <v>839</v>
      </c>
      <c r="BT114" s="270" t="s">
        <v>709</v>
      </c>
      <c r="BU114" s="268" t="s">
        <v>838</v>
      </c>
      <c r="BV114" s="269" t="s">
        <v>781</v>
      </c>
      <c r="BW114" s="268" t="s">
        <v>859</v>
      </c>
      <c r="BX114" s="270" t="s">
        <v>27</v>
      </c>
      <c r="BY114" s="268" t="s">
        <v>838</v>
      </c>
      <c r="BZ114" s="269" t="s">
        <v>2712</v>
      </c>
      <c r="CA114" s="268" t="s">
        <v>836</v>
      </c>
      <c r="CB114" s="269" t="s">
        <v>1234</v>
      </c>
      <c r="CC114" s="268" t="s">
        <v>859</v>
      </c>
      <c r="CD114" s="269" t="s">
        <v>27</v>
      </c>
      <c r="CE114" s="268" t="s">
        <v>859</v>
      </c>
      <c r="CF114" s="270" t="s">
        <v>27</v>
      </c>
      <c r="CG114" s="268" t="s">
        <v>859</v>
      </c>
      <c r="CH114" s="269" t="s">
        <v>27</v>
      </c>
      <c r="CI114" s="268" t="s">
        <v>859</v>
      </c>
      <c r="CJ114" s="269" t="s">
        <v>27</v>
      </c>
      <c r="CK114" s="268" t="s">
        <v>859</v>
      </c>
      <c r="CL114" s="270" t="s">
        <v>27</v>
      </c>
      <c r="CM114" s="268" t="s">
        <v>859</v>
      </c>
      <c r="CN114" s="269" t="s">
        <v>27</v>
      </c>
      <c r="CO114" s="268" t="s">
        <v>859</v>
      </c>
      <c r="CP114" s="269" t="s">
        <v>27</v>
      </c>
      <c r="CQ114" s="268" t="s">
        <v>859</v>
      </c>
      <c r="CR114" s="269" t="s">
        <v>27</v>
      </c>
      <c r="CS114" s="346" t="s">
        <v>859</v>
      </c>
      <c r="CT114" s="348" t="s">
        <v>27</v>
      </c>
      <c r="CU114" s="346" t="s">
        <v>839</v>
      </c>
      <c r="CV114" s="348" t="s">
        <v>1586</v>
      </c>
      <c r="CW114" s="271" t="s">
        <v>1743</v>
      </c>
      <c r="CX114" s="313"/>
      <c r="CY114" s="313"/>
      <c r="CZ114" s="313"/>
      <c r="DA114" s="313"/>
      <c r="DB114" s="313"/>
    </row>
    <row r="115" spans="1:109" s="5" customFormat="1" ht="51.75" customHeight="1" thickBot="1" x14ac:dyDescent="0.3">
      <c r="A115" s="50">
        <f t="shared" si="1"/>
        <v>112</v>
      </c>
      <c r="B115" s="337"/>
      <c r="C115" s="323" t="s">
        <v>3142</v>
      </c>
      <c r="D115" s="272" t="s">
        <v>1304</v>
      </c>
      <c r="E115" s="273">
        <v>643</v>
      </c>
      <c r="F115" s="273" t="s">
        <v>1861</v>
      </c>
      <c r="G115" s="268" t="s">
        <v>836</v>
      </c>
      <c r="H115" s="269" t="s">
        <v>123</v>
      </c>
      <c r="I115" s="268" t="s">
        <v>836</v>
      </c>
      <c r="J115" s="269" t="s">
        <v>124</v>
      </c>
      <c r="K115" s="268" t="s">
        <v>836</v>
      </c>
      <c r="L115" s="269" t="s">
        <v>123</v>
      </c>
      <c r="M115" s="268" t="s">
        <v>859</v>
      </c>
      <c r="N115" s="269" t="s">
        <v>1286</v>
      </c>
      <c r="O115" s="268" t="s">
        <v>859</v>
      </c>
      <c r="P115" s="269" t="s">
        <v>1286</v>
      </c>
      <c r="Q115" s="268" t="s">
        <v>859</v>
      </c>
      <c r="R115" s="270" t="s">
        <v>27</v>
      </c>
      <c r="S115" s="268" t="s">
        <v>859</v>
      </c>
      <c r="T115" s="269" t="s">
        <v>27</v>
      </c>
      <c r="U115" s="268" t="s">
        <v>859</v>
      </c>
      <c r="V115" s="269" t="s">
        <v>1354</v>
      </c>
      <c r="W115" s="268" t="s">
        <v>831</v>
      </c>
      <c r="X115" s="270" t="s">
        <v>1355</v>
      </c>
      <c r="Y115" s="268" t="s">
        <v>859</v>
      </c>
      <c r="Z115" s="269" t="s">
        <v>27</v>
      </c>
      <c r="AA115" s="268" t="s">
        <v>859</v>
      </c>
      <c r="AB115" s="270" t="s">
        <v>27</v>
      </c>
      <c r="AC115" s="268" t="s">
        <v>859</v>
      </c>
      <c r="AD115" s="269" t="s">
        <v>27</v>
      </c>
      <c r="AE115" s="268" t="s">
        <v>859</v>
      </c>
      <c r="AF115" s="269" t="s">
        <v>27</v>
      </c>
      <c r="AG115" s="268" t="s">
        <v>859</v>
      </c>
      <c r="AH115" s="269" t="s">
        <v>27</v>
      </c>
      <c r="AI115" s="268" t="s">
        <v>859</v>
      </c>
      <c r="AJ115" s="269" t="s">
        <v>27</v>
      </c>
      <c r="AK115" s="268" t="s">
        <v>859</v>
      </c>
      <c r="AL115" s="269" t="s">
        <v>27</v>
      </c>
      <c r="AM115" s="268" t="s">
        <v>859</v>
      </c>
      <c r="AN115" s="270" t="s">
        <v>27</v>
      </c>
      <c r="AO115" s="268" t="s">
        <v>859</v>
      </c>
      <c r="AP115" s="269" t="s">
        <v>27</v>
      </c>
      <c r="AQ115" s="268" t="s">
        <v>859</v>
      </c>
      <c r="AR115" s="270" t="s">
        <v>27</v>
      </c>
      <c r="AS115" s="268" t="s">
        <v>859</v>
      </c>
      <c r="AT115" s="269" t="s">
        <v>27</v>
      </c>
      <c r="AU115" s="268" t="s">
        <v>859</v>
      </c>
      <c r="AV115" s="270" t="s">
        <v>27</v>
      </c>
      <c r="AW115" s="268" t="s">
        <v>859</v>
      </c>
      <c r="AX115" s="269" t="s">
        <v>27</v>
      </c>
      <c r="AY115" s="268" t="s">
        <v>859</v>
      </c>
      <c r="AZ115" s="270" t="s">
        <v>27</v>
      </c>
      <c r="BA115" s="268" t="s">
        <v>859</v>
      </c>
      <c r="BB115" s="269" t="s">
        <v>27</v>
      </c>
      <c r="BC115" s="268" t="s">
        <v>859</v>
      </c>
      <c r="BD115" s="269" t="s">
        <v>27</v>
      </c>
      <c r="BE115" s="268" t="s">
        <v>859</v>
      </c>
      <c r="BF115" s="270" t="s">
        <v>27</v>
      </c>
      <c r="BG115" s="268" t="s">
        <v>859</v>
      </c>
      <c r="BH115" s="270" t="s">
        <v>27</v>
      </c>
      <c r="BI115" s="268" t="s">
        <v>859</v>
      </c>
      <c r="BJ115" s="269" t="s">
        <v>27</v>
      </c>
      <c r="BK115" s="268" t="s">
        <v>859</v>
      </c>
      <c r="BL115" s="269" t="s">
        <v>27</v>
      </c>
      <c r="BM115" s="268" t="s">
        <v>836</v>
      </c>
      <c r="BN115" s="269" t="s">
        <v>1340</v>
      </c>
      <c r="BO115" s="268" t="s">
        <v>836</v>
      </c>
      <c r="BP115" s="269" t="s">
        <v>756</v>
      </c>
      <c r="BQ115" s="268" t="s">
        <v>859</v>
      </c>
      <c r="BR115" s="269" t="s">
        <v>27</v>
      </c>
      <c r="BS115" s="268" t="s">
        <v>838</v>
      </c>
      <c r="BT115" s="270" t="s">
        <v>1441</v>
      </c>
      <c r="BU115" s="268" t="s">
        <v>859</v>
      </c>
      <c r="BV115" s="269" t="s">
        <v>27</v>
      </c>
      <c r="BW115" s="268" t="s">
        <v>859</v>
      </c>
      <c r="BX115" s="270" t="s">
        <v>27</v>
      </c>
      <c r="BY115" s="268" t="s">
        <v>859</v>
      </c>
      <c r="BZ115" s="269" t="s">
        <v>27</v>
      </c>
      <c r="CA115" s="268" t="s">
        <v>837</v>
      </c>
      <c r="CB115" s="269" t="s">
        <v>478</v>
      </c>
      <c r="CC115" s="268" t="s">
        <v>837</v>
      </c>
      <c r="CD115" s="269" t="s">
        <v>1715</v>
      </c>
      <c r="CE115" s="268" t="s">
        <v>837</v>
      </c>
      <c r="CF115" s="270" t="s">
        <v>1497</v>
      </c>
      <c r="CG115" s="268" t="s">
        <v>859</v>
      </c>
      <c r="CH115" s="269" t="s">
        <v>27</v>
      </c>
      <c r="CI115" s="268" t="s">
        <v>840</v>
      </c>
      <c r="CJ115" s="269" t="s">
        <v>27</v>
      </c>
      <c r="CK115" s="268" t="s">
        <v>840</v>
      </c>
      <c r="CL115" s="270" t="s">
        <v>2840</v>
      </c>
      <c r="CM115" s="268" t="s">
        <v>836</v>
      </c>
      <c r="CN115" s="269" t="s">
        <v>925</v>
      </c>
      <c r="CO115" s="268" t="s">
        <v>859</v>
      </c>
      <c r="CP115" s="269" t="s">
        <v>27</v>
      </c>
      <c r="CQ115" s="268" t="s">
        <v>859</v>
      </c>
      <c r="CR115" s="269" t="s">
        <v>27</v>
      </c>
      <c r="CS115" s="346" t="s">
        <v>859</v>
      </c>
      <c r="CT115" s="348" t="s">
        <v>27</v>
      </c>
      <c r="CU115" s="346" t="s">
        <v>859</v>
      </c>
      <c r="CV115" s="348" t="s">
        <v>27</v>
      </c>
      <c r="CW115" s="271"/>
      <c r="CX115" s="313"/>
      <c r="CY115" s="313"/>
      <c r="CZ115" s="313"/>
      <c r="DA115" s="313"/>
      <c r="DB115" s="313"/>
      <c r="DD115" s="27"/>
      <c r="DE115" s="27"/>
    </row>
    <row r="116" spans="1:109" s="5" customFormat="1" ht="51.75" customHeight="1" thickBot="1" x14ac:dyDescent="0.3">
      <c r="A116" s="50">
        <f t="shared" si="1"/>
        <v>113</v>
      </c>
      <c r="B116" s="337"/>
      <c r="C116" s="323" t="s">
        <v>3143</v>
      </c>
      <c r="D116" s="272" t="s">
        <v>3144</v>
      </c>
      <c r="E116" s="273">
        <v>391</v>
      </c>
      <c r="F116" s="273" t="s">
        <v>1861</v>
      </c>
      <c r="G116" s="268" t="s">
        <v>839</v>
      </c>
      <c r="H116" s="269" t="s">
        <v>91</v>
      </c>
      <c r="I116" s="268" t="s">
        <v>836</v>
      </c>
      <c r="J116" s="269" t="s">
        <v>92</v>
      </c>
      <c r="K116" s="268" t="s">
        <v>838</v>
      </c>
      <c r="L116" s="269" t="s">
        <v>341</v>
      </c>
      <c r="M116" s="268" t="s">
        <v>839</v>
      </c>
      <c r="N116" s="269" t="s">
        <v>1159</v>
      </c>
      <c r="O116" s="268" t="s">
        <v>837</v>
      </c>
      <c r="P116" s="269" t="s">
        <v>743</v>
      </c>
      <c r="Q116" s="268" t="s">
        <v>859</v>
      </c>
      <c r="R116" s="270" t="s">
        <v>27</v>
      </c>
      <c r="S116" s="268" t="s">
        <v>836</v>
      </c>
      <c r="T116" s="269" t="s">
        <v>2522</v>
      </c>
      <c r="U116" s="268" t="s">
        <v>837</v>
      </c>
      <c r="V116" s="269" t="s">
        <v>1356</v>
      </c>
      <c r="W116" s="268" t="s">
        <v>838</v>
      </c>
      <c r="X116" s="270" t="s">
        <v>1221</v>
      </c>
      <c r="Y116" s="268" t="s">
        <v>840</v>
      </c>
      <c r="Z116" s="269" t="s">
        <v>2892</v>
      </c>
      <c r="AA116" s="268" t="s">
        <v>837</v>
      </c>
      <c r="AB116" s="270" t="s">
        <v>2893</v>
      </c>
      <c r="AC116" s="268" t="s">
        <v>831</v>
      </c>
      <c r="AD116" s="269" t="s">
        <v>2187</v>
      </c>
      <c r="AE116" s="268" t="s">
        <v>836</v>
      </c>
      <c r="AF116" s="269" t="s">
        <v>1440</v>
      </c>
      <c r="AG116" s="268" t="s">
        <v>838</v>
      </c>
      <c r="AH116" s="269" t="s">
        <v>1440</v>
      </c>
      <c r="AI116" s="268" t="s">
        <v>859</v>
      </c>
      <c r="AJ116" s="269" t="s">
        <v>27</v>
      </c>
      <c r="AK116" s="268" t="s">
        <v>839</v>
      </c>
      <c r="AL116" s="269" t="s">
        <v>2894</v>
      </c>
      <c r="AM116" s="268" t="s">
        <v>859</v>
      </c>
      <c r="AN116" s="270" t="s">
        <v>27</v>
      </c>
      <c r="AO116" s="268" t="s">
        <v>859</v>
      </c>
      <c r="AP116" s="269" t="s">
        <v>27</v>
      </c>
      <c r="AQ116" s="268" t="s">
        <v>859</v>
      </c>
      <c r="AR116" s="270" t="s">
        <v>27</v>
      </c>
      <c r="AS116" s="268" t="s">
        <v>840</v>
      </c>
      <c r="AT116" s="269" t="s">
        <v>710</v>
      </c>
      <c r="AU116" s="268" t="s">
        <v>840</v>
      </c>
      <c r="AV116" s="270" t="s">
        <v>603</v>
      </c>
      <c r="AW116" s="268" t="s">
        <v>839</v>
      </c>
      <c r="AX116" s="269" t="s">
        <v>408</v>
      </c>
      <c r="AY116" s="268" t="s">
        <v>838</v>
      </c>
      <c r="AZ116" s="270" t="s">
        <v>1373</v>
      </c>
      <c r="BA116" s="268" t="s">
        <v>839</v>
      </c>
      <c r="BB116" s="269" t="s">
        <v>1042</v>
      </c>
      <c r="BC116" s="268" t="s">
        <v>838</v>
      </c>
      <c r="BD116" s="269" t="s">
        <v>757</v>
      </c>
      <c r="BE116" s="268" t="s">
        <v>838</v>
      </c>
      <c r="BF116" s="270" t="s">
        <v>1118</v>
      </c>
      <c r="BG116" s="268" t="s">
        <v>838</v>
      </c>
      <c r="BH116" s="270" t="s">
        <v>627</v>
      </c>
      <c r="BI116" s="268" t="s">
        <v>839</v>
      </c>
      <c r="BJ116" s="269" t="s">
        <v>1655</v>
      </c>
      <c r="BK116" s="268" t="s">
        <v>838</v>
      </c>
      <c r="BL116" s="269" t="s">
        <v>1689</v>
      </c>
      <c r="BM116" s="268" t="s">
        <v>840</v>
      </c>
      <c r="BN116" s="269" t="s">
        <v>1343</v>
      </c>
      <c r="BO116" s="268" t="s">
        <v>840</v>
      </c>
      <c r="BP116" s="269" t="s">
        <v>1268</v>
      </c>
      <c r="BQ116" s="268" t="s">
        <v>838</v>
      </c>
      <c r="BR116" s="269" t="s">
        <v>1362</v>
      </c>
      <c r="BS116" s="268" t="s">
        <v>839</v>
      </c>
      <c r="BT116" s="270" t="s">
        <v>1441</v>
      </c>
      <c r="BU116" s="268" t="s">
        <v>859</v>
      </c>
      <c r="BV116" s="269" t="s">
        <v>27</v>
      </c>
      <c r="BW116" s="268" t="s">
        <v>859</v>
      </c>
      <c r="BX116" s="270" t="s">
        <v>27</v>
      </c>
      <c r="BY116" s="268" t="s">
        <v>859</v>
      </c>
      <c r="BZ116" s="269" t="s">
        <v>2869</v>
      </c>
      <c r="CA116" s="268" t="s">
        <v>840</v>
      </c>
      <c r="CB116" s="269" t="s">
        <v>478</v>
      </c>
      <c r="CC116" s="268" t="s">
        <v>840</v>
      </c>
      <c r="CD116" s="269" t="s">
        <v>1716</v>
      </c>
      <c r="CE116" s="268" t="s">
        <v>839</v>
      </c>
      <c r="CF116" s="270" t="s">
        <v>1497</v>
      </c>
      <c r="CG116" s="268" t="s">
        <v>859</v>
      </c>
      <c r="CH116" s="269" t="s">
        <v>27</v>
      </c>
      <c r="CI116" s="268" t="s">
        <v>840</v>
      </c>
      <c r="CJ116" s="269" t="s">
        <v>2896</v>
      </c>
      <c r="CK116" s="268" t="s">
        <v>840</v>
      </c>
      <c r="CL116" s="270" t="s">
        <v>2875</v>
      </c>
      <c r="CM116" s="268" t="s">
        <v>859</v>
      </c>
      <c r="CN116" s="269" t="s">
        <v>27</v>
      </c>
      <c r="CO116" s="268" t="s">
        <v>859</v>
      </c>
      <c r="CP116" s="269" t="s">
        <v>27</v>
      </c>
      <c r="CQ116" s="268" t="s">
        <v>859</v>
      </c>
      <c r="CR116" s="269" t="s">
        <v>27</v>
      </c>
      <c r="CS116" s="346" t="s">
        <v>859</v>
      </c>
      <c r="CT116" s="348" t="s">
        <v>27</v>
      </c>
      <c r="CU116" s="346" t="s">
        <v>838</v>
      </c>
      <c r="CV116" s="348" t="s">
        <v>2939</v>
      </c>
      <c r="CW116" s="271" t="s">
        <v>2523</v>
      </c>
      <c r="CX116" s="313"/>
      <c r="CY116" s="313"/>
      <c r="CZ116" s="313"/>
      <c r="DA116" s="313"/>
      <c r="DB116" s="313"/>
      <c r="DD116" s="27"/>
      <c r="DE116" s="27"/>
    </row>
    <row r="117" spans="1:109" s="5" customFormat="1" ht="51.75" customHeight="1" thickBot="1" x14ac:dyDescent="0.3">
      <c r="A117" s="50">
        <f t="shared" si="1"/>
        <v>114</v>
      </c>
      <c r="B117" s="337"/>
      <c r="C117" s="323" t="s">
        <v>3145</v>
      </c>
      <c r="D117" s="272" t="s">
        <v>1304</v>
      </c>
      <c r="E117" s="273">
        <v>390</v>
      </c>
      <c r="F117" s="273" t="s">
        <v>1861</v>
      </c>
      <c r="G117" s="268" t="s">
        <v>836</v>
      </c>
      <c r="H117" s="269" t="s">
        <v>91</v>
      </c>
      <c r="I117" s="268" t="s">
        <v>836</v>
      </c>
      <c r="J117" s="269" t="s">
        <v>1491</v>
      </c>
      <c r="K117" s="268" t="s">
        <v>838</v>
      </c>
      <c r="L117" s="269" t="s">
        <v>341</v>
      </c>
      <c r="M117" s="268" t="s">
        <v>859</v>
      </c>
      <c r="N117" s="269" t="s">
        <v>27</v>
      </c>
      <c r="O117" s="268" t="s">
        <v>837</v>
      </c>
      <c r="P117" s="269" t="s">
        <v>1314</v>
      </c>
      <c r="Q117" s="268" t="s">
        <v>859</v>
      </c>
      <c r="R117" s="270" t="s">
        <v>27</v>
      </c>
      <c r="S117" s="268" t="s">
        <v>837</v>
      </c>
      <c r="T117" s="269" t="s">
        <v>890</v>
      </c>
      <c r="U117" s="268" t="s">
        <v>837</v>
      </c>
      <c r="V117" s="269" t="s">
        <v>1356</v>
      </c>
      <c r="W117" s="268" t="s">
        <v>836</v>
      </c>
      <c r="X117" s="270" t="s">
        <v>1221</v>
      </c>
      <c r="Y117" s="268" t="s">
        <v>859</v>
      </c>
      <c r="Z117" s="269" t="s">
        <v>27</v>
      </c>
      <c r="AA117" s="268" t="s">
        <v>859</v>
      </c>
      <c r="AB117" s="270" t="s">
        <v>27</v>
      </c>
      <c r="AC117" s="268" t="s">
        <v>832</v>
      </c>
      <c r="AD117" s="269" t="s">
        <v>14</v>
      </c>
      <c r="AE117" s="268" t="s">
        <v>836</v>
      </c>
      <c r="AF117" s="269" t="s">
        <v>1440</v>
      </c>
      <c r="AG117" s="268" t="s">
        <v>836</v>
      </c>
      <c r="AH117" s="269" t="s">
        <v>1440</v>
      </c>
      <c r="AI117" s="268" t="s">
        <v>859</v>
      </c>
      <c r="AJ117" s="269" t="s">
        <v>27</v>
      </c>
      <c r="AK117" s="268" t="s">
        <v>859</v>
      </c>
      <c r="AL117" s="269" t="s">
        <v>27</v>
      </c>
      <c r="AM117" s="268" t="s">
        <v>859</v>
      </c>
      <c r="AN117" s="270" t="s">
        <v>27</v>
      </c>
      <c r="AO117" s="268" t="s">
        <v>859</v>
      </c>
      <c r="AP117" s="269" t="s">
        <v>27</v>
      </c>
      <c r="AQ117" s="268" t="s">
        <v>859</v>
      </c>
      <c r="AR117" s="270" t="s">
        <v>27</v>
      </c>
      <c r="AS117" s="268" t="s">
        <v>840</v>
      </c>
      <c r="AT117" s="269" t="s">
        <v>603</v>
      </c>
      <c r="AU117" s="268" t="s">
        <v>840</v>
      </c>
      <c r="AV117" s="270" t="s">
        <v>603</v>
      </c>
      <c r="AW117" s="268" t="s">
        <v>836</v>
      </c>
      <c r="AX117" s="269" t="s">
        <v>520</v>
      </c>
      <c r="AY117" s="268" t="s">
        <v>836</v>
      </c>
      <c r="AZ117" s="270" t="s">
        <v>1374</v>
      </c>
      <c r="BA117" s="268" t="s">
        <v>839</v>
      </c>
      <c r="BB117" s="269" t="s">
        <v>864</v>
      </c>
      <c r="BC117" s="268" t="s">
        <v>836</v>
      </c>
      <c r="BD117" s="269" t="s">
        <v>757</v>
      </c>
      <c r="BE117" s="268" t="s">
        <v>838</v>
      </c>
      <c r="BF117" s="270" t="s">
        <v>1118</v>
      </c>
      <c r="BG117" s="268" t="s">
        <v>838</v>
      </c>
      <c r="BH117" s="270" t="s">
        <v>627</v>
      </c>
      <c r="BI117" s="268" t="s">
        <v>836</v>
      </c>
      <c r="BJ117" s="269" t="s">
        <v>1655</v>
      </c>
      <c r="BK117" s="268" t="s">
        <v>838</v>
      </c>
      <c r="BL117" s="269" t="s">
        <v>1689</v>
      </c>
      <c r="BM117" s="268" t="s">
        <v>837</v>
      </c>
      <c r="BN117" s="269" t="s">
        <v>1343</v>
      </c>
      <c r="BO117" s="268" t="s">
        <v>836</v>
      </c>
      <c r="BP117" s="269" t="s">
        <v>849</v>
      </c>
      <c r="BQ117" s="268" t="s">
        <v>838</v>
      </c>
      <c r="BR117" s="269" t="s">
        <v>1363</v>
      </c>
      <c r="BS117" s="268" t="s">
        <v>836</v>
      </c>
      <c r="BT117" s="270" t="s">
        <v>1441</v>
      </c>
      <c r="BU117" s="268" t="s">
        <v>859</v>
      </c>
      <c r="BV117" s="269" t="s">
        <v>27</v>
      </c>
      <c r="BW117" s="268" t="s">
        <v>859</v>
      </c>
      <c r="BX117" s="270" t="s">
        <v>27</v>
      </c>
      <c r="BY117" s="268" t="s">
        <v>859</v>
      </c>
      <c r="BZ117" s="269" t="s">
        <v>27</v>
      </c>
      <c r="CA117" s="268" t="s">
        <v>840</v>
      </c>
      <c r="CB117" s="269" t="s">
        <v>478</v>
      </c>
      <c r="CC117" s="268" t="s">
        <v>837</v>
      </c>
      <c r="CD117" s="269" t="s">
        <v>1717</v>
      </c>
      <c r="CE117" s="268" t="s">
        <v>837</v>
      </c>
      <c r="CF117" s="270" t="s">
        <v>1497</v>
      </c>
      <c r="CG117" s="268" t="s">
        <v>859</v>
      </c>
      <c r="CH117" s="269" t="s">
        <v>27</v>
      </c>
      <c r="CI117" s="268" t="s">
        <v>836</v>
      </c>
      <c r="CJ117" s="269" t="s">
        <v>2841</v>
      </c>
      <c r="CK117" s="268" t="s">
        <v>859</v>
      </c>
      <c r="CL117" s="270" t="s">
        <v>27</v>
      </c>
      <c r="CM117" s="268" t="s">
        <v>837</v>
      </c>
      <c r="CN117" s="269" t="s">
        <v>925</v>
      </c>
      <c r="CO117" s="268" t="s">
        <v>859</v>
      </c>
      <c r="CP117" s="269" t="s">
        <v>27</v>
      </c>
      <c r="CQ117" s="268" t="s">
        <v>859</v>
      </c>
      <c r="CR117" s="269" t="s">
        <v>27</v>
      </c>
      <c r="CS117" s="346" t="s">
        <v>859</v>
      </c>
      <c r="CT117" s="348" t="s">
        <v>27</v>
      </c>
      <c r="CU117" s="346" t="s">
        <v>838</v>
      </c>
      <c r="CV117" s="348" t="s">
        <v>2951</v>
      </c>
      <c r="CW117" s="271"/>
      <c r="CX117" s="313"/>
      <c r="CY117" s="313"/>
      <c r="CZ117" s="313"/>
      <c r="DA117" s="313"/>
      <c r="DB117" s="313"/>
      <c r="DD117" s="27"/>
      <c r="DE117" s="27"/>
    </row>
    <row r="118" spans="1:109" s="5" customFormat="1" ht="51.75" customHeight="1" thickBot="1" x14ac:dyDescent="0.3">
      <c r="A118" s="50">
        <f t="shared" si="1"/>
        <v>115</v>
      </c>
      <c r="B118" s="337"/>
      <c r="C118" s="323" t="s">
        <v>3146</v>
      </c>
      <c r="D118" s="272" t="s">
        <v>1307</v>
      </c>
      <c r="E118" s="273">
        <v>654</v>
      </c>
      <c r="F118" s="273" t="s">
        <v>1869</v>
      </c>
      <c r="G118" s="268" t="s">
        <v>840</v>
      </c>
      <c r="H118" s="269" t="s">
        <v>1423</v>
      </c>
      <c r="I118" s="268" t="s">
        <v>838</v>
      </c>
      <c r="J118" s="269" t="s">
        <v>2188</v>
      </c>
      <c r="K118" s="268" t="s">
        <v>840</v>
      </c>
      <c r="L118" s="269" t="s">
        <v>921</v>
      </c>
      <c r="M118" s="268" t="s">
        <v>840</v>
      </c>
      <c r="N118" s="269" t="s">
        <v>920</v>
      </c>
      <c r="O118" s="268" t="s">
        <v>837</v>
      </c>
      <c r="P118" s="269" t="s">
        <v>920</v>
      </c>
      <c r="Q118" s="268" t="s">
        <v>859</v>
      </c>
      <c r="R118" s="270" t="s">
        <v>27</v>
      </c>
      <c r="S118" s="268" t="s">
        <v>836</v>
      </c>
      <c r="T118" s="269" t="s">
        <v>1744</v>
      </c>
      <c r="U118" s="268" t="s">
        <v>840</v>
      </c>
      <c r="V118" s="269" t="s">
        <v>672</v>
      </c>
      <c r="W118" s="268" t="s">
        <v>859</v>
      </c>
      <c r="X118" s="270" t="s">
        <v>1221</v>
      </c>
      <c r="Y118" s="268" t="s">
        <v>838</v>
      </c>
      <c r="Z118" s="269" t="s">
        <v>2897</v>
      </c>
      <c r="AA118" s="268" t="s">
        <v>839</v>
      </c>
      <c r="AB118" s="270" t="s">
        <v>2898</v>
      </c>
      <c r="AC118" s="268" t="s">
        <v>839</v>
      </c>
      <c r="AD118" s="269" t="s">
        <v>759</v>
      </c>
      <c r="AE118" s="268" t="s">
        <v>837</v>
      </c>
      <c r="AF118" s="269" t="s">
        <v>759</v>
      </c>
      <c r="AG118" s="268" t="s">
        <v>838</v>
      </c>
      <c r="AH118" s="269" t="s">
        <v>758</v>
      </c>
      <c r="AI118" s="268" t="s">
        <v>859</v>
      </c>
      <c r="AJ118" s="269" t="s">
        <v>27</v>
      </c>
      <c r="AK118" s="268" t="s">
        <v>859</v>
      </c>
      <c r="AL118" s="269" t="s">
        <v>27</v>
      </c>
      <c r="AM118" s="268" t="s">
        <v>859</v>
      </c>
      <c r="AN118" s="270" t="s">
        <v>27</v>
      </c>
      <c r="AO118" s="268" t="s">
        <v>838</v>
      </c>
      <c r="AP118" s="269" t="s">
        <v>759</v>
      </c>
      <c r="AQ118" s="268" t="s">
        <v>859</v>
      </c>
      <c r="AR118" s="270" t="s">
        <v>27</v>
      </c>
      <c r="AS118" s="268" t="s">
        <v>838</v>
      </c>
      <c r="AT118" s="269" t="s">
        <v>680</v>
      </c>
      <c r="AU118" s="268" t="s">
        <v>838</v>
      </c>
      <c r="AV118" s="270" t="s">
        <v>603</v>
      </c>
      <c r="AW118" s="268" t="s">
        <v>859</v>
      </c>
      <c r="AX118" s="269" t="s">
        <v>27</v>
      </c>
      <c r="AY118" s="268" t="s">
        <v>859</v>
      </c>
      <c r="AZ118" s="270" t="s">
        <v>27</v>
      </c>
      <c r="BA118" s="268" t="s">
        <v>838</v>
      </c>
      <c r="BB118" s="269" t="s">
        <v>713</v>
      </c>
      <c r="BC118" s="268" t="s">
        <v>838</v>
      </c>
      <c r="BD118" s="269" t="s">
        <v>642</v>
      </c>
      <c r="BE118" s="268" t="s">
        <v>859</v>
      </c>
      <c r="BF118" s="270" t="s">
        <v>689</v>
      </c>
      <c r="BG118" s="268" t="s">
        <v>859</v>
      </c>
      <c r="BH118" s="270" t="s">
        <v>1498</v>
      </c>
      <c r="BI118" s="268" t="s">
        <v>839</v>
      </c>
      <c r="BJ118" s="269" t="s">
        <v>1631</v>
      </c>
      <c r="BK118" s="268" t="s">
        <v>838</v>
      </c>
      <c r="BL118" s="269" t="s">
        <v>1676</v>
      </c>
      <c r="BM118" s="268" t="s">
        <v>839</v>
      </c>
      <c r="BN118" s="269" t="s">
        <v>760</v>
      </c>
      <c r="BO118" s="268" t="s">
        <v>838</v>
      </c>
      <c r="BP118" s="269" t="s">
        <v>2189</v>
      </c>
      <c r="BQ118" s="268" t="s">
        <v>836</v>
      </c>
      <c r="BR118" s="269" t="s">
        <v>761</v>
      </c>
      <c r="BS118" s="268" t="s">
        <v>838</v>
      </c>
      <c r="BT118" s="270" t="s">
        <v>1441</v>
      </c>
      <c r="BU118" s="268" t="s">
        <v>859</v>
      </c>
      <c r="BV118" s="269" t="s">
        <v>27</v>
      </c>
      <c r="BW118" s="268" t="s">
        <v>859</v>
      </c>
      <c r="BX118" s="270" t="s">
        <v>27</v>
      </c>
      <c r="BY118" s="268" t="s">
        <v>859</v>
      </c>
      <c r="BZ118" s="269" t="s">
        <v>27</v>
      </c>
      <c r="CA118" s="268" t="s">
        <v>838</v>
      </c>
      <c r="CB118" s="269" t="s">
        <v>917</v>
      </c>
      <c r="CC118" s="268" t="s">
        <v>838</v>
      </c>
      <c r="CD118" s="269" t="s">
        <v>1702</v>
      </c>
      <c r="CE118" s="268" t="s">
        <v>859</v>
      </c>
      <c r="CF118" s="270" t="s">
        <v>476</v>
      </c>
      <c r="CG118" s="268" t="s">
        <v>859</v>
      </c>
      <c r="CH118" s="269" t="s">
        <v>27</v>
      </c>
      <c r="CI118" s="268" t="s">
        <v>838</v>
      </c>
      <c r="CJ118" s="269" t="s">
        <v>2899</v>
      </c>
      <c r="CK118" s="268" t="s">
        <v>838</v>
      </c>
      <c r="CL118" s="270" t="s">
        <v>2900</v>
      </c>
      <c r="CM118" s="268" t="s">
        <v>838</v>
      </c>
      <c r="CN118" s="269" t="s">
        <v>428</v>
      </c>
      <c r="CO118" s="268" t="s">
        <v>859</v>
      </c>
      <c r="CP118" s="269" t="s">
        <v>27</v>
      </c>
      <c r="CQ118" s="268" t="s">
        <v>859</v>
      </c>
      <c r="CR118" s="269" t="s">
        <v>27</v>
      </c>
      <c r="CS118" s="346" t="s">
        <v>859</v>
      </c>
      <c r="CT118" s="348" t="s">
        <v>27</v>
      </c>
      <c r="CU118" s="346" t="s">
        <v>859</v>
      </c>
      <c r="CV118" s="348" t="s">
        <v>27</v>
      </c>
      <c r="CW118" s="271" t="s">
        <v>2524</v>
      </c>
      <c r="CX118" s="313"/>
      <c r="CY118" s="313"/>
      <c r="CZ118" s="313"/>
      <c r="DA118" s="313"/>
      <c r="DB118" s="313"/>
      <c r="DD118" s="27"/>
      <c r="DE118" s="27"/>
    </row>
    <row r="119" spans="1:109" s="5" customFormat="1" ht="51.75" customHeight="1" thickBot="1" x14ac:dyDescent="0.3">
      <c r="A119" s="50">
        <f t="shared" si="1"/>
        <v>116</v>
      </c>
      <c r="B119" s="337"/>
      <c r="C119" s="323" t="s">
        <v>3147</v>
      </c>
      <c r="D119" s="272" t="s">
        <v>1408</v>
      </c>
      <c r="E119" s="273">
        <v>555</v>
      </c>
      <c r="F119" s="273" t="s">
        <v>1869</v>
      </c>
      <c r="G119" s="268" t="s">
        <v>840</v>
      </c>
      <c r="H119" s="269" t="s">
        <v>978</v>
      </c>
      <c r="I119" s="268" t="s">
        <v>859</v>
      </c>
      <c r="J119" s="269" t="s">
        <v>27</v>
      </c>
      <c r="K119" s="268" t="s">
        <v>840</v>
      </c>
      <c r="L119" s="269" t="s">
        <v>633</v>
      </c>
      <c r="M119" s="268" t="s">
        <v>838</v>
      </c>
      <c r="N119" s="269" t="s">
        <v>1463</v>
      </c>
      <c r="O119" s="268" t="s">
        <v>838</v>
      </c>
      <c r="P119" s="269" t="s">
        <v>1463</v>
      </c>
      <c r="Q119" s="268" t="s">
        <v>859</v>
      </c>
      <c r="R119" s="270" t="s">
        <v>27</v>
      </c>
      <c r="S119" s="268" t="s">
        <v>859</v>
      </c>
      <c r="T119" s="269" t="s">
        <v>27</v>
      </c>
      <c r="U119" s="268" t="s">
        <v>859</v>
      </c>
      <c r="V119" s="269" t="s">
        <v>27</v>
      </c>
      <c r="W119" s="268" t="s">
        <v>859</v>
      </c>
      <c r="X119" s="270" t="s">
        <v>27</v>
      </c>
      <c r="Y119" s="268" t="s">
        <v>859</v>
      </c>
      <c r="Z119" s="269" t="s">
        <v>27</v>
      </c>
      <c r="AA119" s="268" t="s">
        <v>838</v>
      </c>
      <c r="AB119" s="270" t="s">
        <v>2745</v>
      </c>
      <c r="AC119" s="268" t="s">
        <v>859</v>
      </c>
      <c r="AD119" s="269" t="s">
        <v>27</v>
      </c>
      <c r="AE119" s="268" t="s">
        <v>838</v>
      </c>
      <c r="AF119" s="269" t="s">
        <v>15</v>
      </c>
      <c r="AG119" s="268" t="s">
        <v>838</v>
      </c>
      <c r="AH119" s="269" t="s">
        <v>15</v>
      </c>
      <c r="AI119" s="268" t="s">
        <v>836</v>
      </c>
      <c r="AJ119" s="269" t="s">
        <v>212</v>
      </c>
      <c r="AK119" s="268" t="s">
        <v>859</v>
      </c>
      <c r="AL119" s="269" t="s">
        <v>27</v>
      </c>
      <c r="AM119" s="268" t="s">
        <v>859</v>
      </c>
      <c r="AN119" s="270" t="s">
        <v>27</v>
      </c>
      <c r="AO119" s="268" t="s">
        <v>859</v>
      </c>
      <c r="AP119" s="269" t="s">
        <v>27</v>
      </c>
      <c r="AQ119" s="268" t="s">
        <v>859</v>
      </c>
      <c r="AR119" s="270" t="s">
        <v>27</v>
      </c>
      <c r="AS119" s="268" t="s">
        <v>859</v>
      </c>
      <c r="AT119" s="269" t="s">
        <v>27</v>
      </c>
      <c r="AU119" s="268" t="s">
        <v>859</v>
      </c>
      <c r="AV119" s="270" t="s">
        <v>27</v>
      </c>
      <c r="AW119" s="268" t="s">
        <v>859</v>
      </c>
      <c r="AX119" s="269" t="s">
        <v>27</v>
      </c>
      <c r="AY119" s="268" t="s">
        <v>859</v>
      </c>
      <c r="AZ119" s="270" t="s">
        <v>27</v>
      </c>
      <c r="BA119" s="268" t="s">
        <v>838</v>
      </c>
      <c r="BB119" s="269" t="s">
        <v>865</v>
      </c>
      <c r="BC119" s="268" t="s">
        <v>859</v>
      </c>
      <c r="BD119" s="269" t="s">
        <v>27</v>
      </c>
      <c r="BE119" s="268" t="s">
        <v>838</v>
      </c>
      <c r="BF119" s="270" t="s">
        <v>1284</v>
      </c>
      <c r="BG119" s="268" t="s">
        <v>831</v>
      </c>
      <c r="BH119" s="270" t="s">
        <v>1432</v>
      </c>
      <c r="BI119" s="268" t="s">
        <v>838</v>
      </c>
      <c r="BJ119" s="269" t="s">
        <v>1656</v>
      </c>
      <c r="BK119" s="268" t="s">
        <v>859</v>
      </c>
      <c r="BL119" s="269" t="s">
        <v>27</v>
      </c>
      <c r="BM119" s="268" t="s">
        <v>836</v>
      </c>
      <c r="BN119" s="269" t="s">
        <v>1128</v>
      </c>
      <c r="BO119" s="268" t="s">
        <v>859</v>
      </c>
      <c r="BP119" s="269" t="s">
        <v>27</v>
      </c>
      <c r="BQ119" s="268" t="s">
        <v>859</v>
      </c>
      <c r="BR119" s="269" t="s">
        <v>27</v>
      </c>
      <c r="BS119" s="268" t="s">
        <v>838</v>
      </c>
      <c r="BT119" s="270" t="s">
        <v>936</v>
      </c>
      <c r="BU119" s="268" t="s">
        <v>859</v>
      </c>
      <c r="BV119" s="269" t="s">
        <v>27</v>
      </c>
      <c r="BW119" s="268" t="s">
        <v>859</v>
      </c>
      <c r="BX119" s="270" t="s">
        <v>27</v>
      </c>
      <c r="BY119" s="268" t="s">
        <v>859</v>
      </c>
      <c r="BZ119" s="269" t="s">
        <v>27</v>
      </c>
      <c r="CA119" s="268" t="s">
        <v>838</v>
      </c>
      <c r="CB119" s="269" t="s">
        <v>1235</v>
      </c>
      <c r="CC119" s="268" t="s">
        <v>859</v>
      </c>
      <c r="CD119" s="269" t="s">
        <v>27</v>
      </c>
      <c r="CE119" s="268" t="s">
        <v>859</v>
      </c>
      <c r="CF119" s="270" t="s">
        <v>27</v>
      </c>
      <c r="CG119" s="268" t="s">
        <v>859</v>
      </c>
      <c r="CH119" s="269" t="s">
        <v>27</v>
      </c>
      <c r="CI119" s="268" t="s">
        <v>859</v>
      </c>
      <c r="CJ119" s="269" t="s">
        <v>27</v>
      </c>
      <c r="CK119" s="268" t="s">
        <v>859</v>
      </c>
      <c r="CL119" s="270" t="s">
        <v>27</v>
      </c>
      <c r="CM119" s="268" t="s">
        <v>859</v>
      </c>
      <c r="CN119" s="269" t="s">
        <v>27</v>
      </c>
      <c r="CO119" s="268" t="s">
        <v>859</v>
      </c>
      <c r="CP119" s="269" t="s">
        <v>27</v>
      </c>
      <c r="CQ119" s="268" t="s">
        <v>859</v>
      </c>
      <c r="CR119" s="269" t="s">
        <v>27</v>
      </c>
      <c r="CS119" s="346" t="s">
        <v>859</v>
      </c>
      <c r="CT119" s="348" t="s">
        <v>27</v>
      </c>
      <c r="CU119" s="346" t="s">
        <v>859</v>
      </c>
      <c r="CV119" s="348" t="s">
        <v>27</v>
      </c>
      <c r="CW119" s="271"/>
      <c r="CX119" s="313"/>
      <c r="CY119" s="313"/>
      <c r="CZ119" s="313"/>
      <c r="DA119" s="313"/>
      <c r="DB119" s="313"/>
      <c r="DD119" s="27"/>
      <c r="DE119" s="27"/>
    </row>
    <row r="120" spans="1:109" s="17" customFormat="1" ht="51.75" customHeight="1" thickBot="1" x14ac:dyDescent="0.3">
      <c r="A120" s="50">
        <f t="shared" si="1"/>
        <v>117</v>
      </c>
      <c r="B120" s="337"/>
      <c r="C120" s="323" t="s">
        <v>3148</v>
      </c>
      <c r="D120" s="272" t="s">
        <v>1410</v>
      </c>
      <c r="E120" s="273">
        <v>558</v>
      </c>
      <c r="F120" s="273" t="s">
        <v>1863</v>
      </c>
      <c r="G120" s="268" t="s">
        <v>838</v>
      </c>
      <c r="H120" s="269" t="s">
        <v>637</v>
      </c>
      <c r="I120" s="268" t="s">
        <v>859</v>
      </c>
      <c r="J120" s="269" t="s">
        <v>27</v>
      </c>
      <c r="K120" s="268" t="s">
        <v>839</v>
      </c>
      <c r="L120" s="269" t="s">
        <v>637</v>
      </c>
      <c r="M120" s="268" t="s">
        <v>838</v>
      </c>
      <c r="N120" s="269" t="s">
        <v>637</v>
      </c>
      <c r="O120" s="268" t="s">
        <v>838</v>
      </c>
      <c r="P120" s="269" t="s">
        <v>637</v>
      </c>
      <c r="Q120" s="268" t="s">
        <v>859</v>
      </c>
      <c r="R120" s="270" t="s">
        <v>27</v>
      </c>
      <c r="S120" s="268" t="s">
        <v>859</v>
      </c>
      <c r="T120" s="269" t="s">
        <v>973</v>
      </c>
      <c r="U120" s="268" t="s">
        <v>859</v>
      </c>
      <c r="V120" s="269" t="s">
        <v>27</v>
      </c>
      <c r="W120" s="268" t="s">
        <v>859</v>
      </c>
      <c r="X120" s="270" t="s">
        <v>1218</v>
      </c>
      <c r="Y120" s="268" t="s">
        <v>859</v>
      </c>
      <c r="Z120" s="269" t="s">
        <v>27</v>
      </c>
      <c r="AA120" s="268" t="s">
        <v>859</v>
      </c>
      <c r="AB120" s="270" t="s">
        <v>27</v>
      </c>
      <c r="AC120" s="268" t="s">
        <v>831</v>
      </c>
      <c r="AD120" s="269" t="s">
        <v>1219</v>
      </c>
      <c r="AE120" s="268" t="s">
        <v>838</v>
      </c>
      <c r="AF120" s="269" t="s">
        <v>1273</v>
      </c>
      <c r="AG120" s="268" t="s">
        <v>838</v>
      </c>
      <c r="AH120" s="269" t="s">
        <v>1273</v>
      </c>
      <c r="AI120" s="268" t="s">
        <v>859</v>
      </c>
      <c r="AJ120" s="269" t="s">
        <v>27</v>
      </c>
      <c r="AK120" s="268" t="s">
        <v>859</v>
      </c>
      <c r="AL120" s="269" t="s">
        <v>2830</v>
      </c>
      <c r="AM120" s="268" t="s">
        <v>859</v>
      </c>
      <c r="AN120" s="270" t="s">
        <v>2831</v>
      </c>
      <c r="AO120" s="268" t="s">
        <v>839</v>
      </c>
      <c r="AP120" s="269" t="s">
        <v>1255</v>
      </c>
      <c r="AQ120" s="268" t="s">
        <v>859</v>
      </c>
      <c r="AR120" s="270" t="s">
        <v>27</v>
      </c>
      <c r="AS120" s="268" t="s">
        <v>836</v>
      </c>
      <c r="AT120" s="269" t="s">
        <v>1326</v>
      </c>
      <c r="AU120" s="268" t="s">
        <v>836</v>
      </c>
      <c r="AV120" s="270" t="s">
        <v>2419</v>
      </c>
      <c r="AW120" s="268" t="s">
        <v>859</v>
      </c>
      <c r="AX120" s="269" t="s">
        <v>27</v>
      </c>
      <c r="AY120" s="268" t="s">
        <v>859</v>
      </c>
      <c r="AZ120" s="270" t="s">
        <v>27</v>
      </c>
      <c r="BA120" s="268" t="s">
        <v>836</v>
      </c>
      <c r="BB120" s="269" t="s">
        <v>866</v>
      </c>
      <c r="BC120" s="268" t="s">
        <v>859</v>
      </c>
      <c r="BD120" s="269" t="s">
        <v>27</v>
      </c>
      <c r="BE120" s="268" t="s">
        <v>836</v>
      </c>
      <c r="BF120" s="270" t="s">
        <v>869</v>
      </c>
      <c r="BG120" s="268" t="s">
        <v>859</v>
      </c>
      <c r="BH120" s="270" t="s">
        <v>27</v>
      </c>
      <c r="BI120" s="268" t="s">
        <v>859</v>
      </c>
      <c r="BJ120" s="269" t="s">
        <v>1657</v>
      </c>
      <c r="BK120" s="268" t="s">
        <v>859</v>
      </c>
      <c r="BL120" s="269" t="s">
        <v>27</v>
      </c>
      <c r="BM120" s="268" t="s">
        <v>838</v>
      </c>
      <c r="BN120" s="269" t="s">
        <v>692</v>
      </c>
      <c r="BO120" s="268" t="s">
        <v>859</v>
      </c>
      <c r="BP120" s="269" t="s">
        <v>27</v>
      </c>
      <c r="BQ120" s="268" t="s">
        <v>859</v>
      </c>
      <c r="BR120" s="269" t="s">
        <v>27</v>
      </c>
      <c r="BS120" s="268" t="s">
        <v>859</v>
      </c>
      <c r="BT120" s="270" t="s">
        <v>27</v>
      </c>
      <c r="BU120" s="268" t="s">
        <v>859</v>
      </c>
      <c r="BV120" s="269" t="s">
        <v>27</v>
      </c>
      <c r="BW120" s="268" t="s">
        <v>859</v>
      </c>
      <c r="BX120" s="270" t="s">
        <v>27</v>
      </c>
      <c r="BY120" s="268" t="s">
        <v>859</v>
      </c>
      <c r="BZ120" s="269" t="s">
        <v>27</v>
      </c>
      <c r="CA120" s="268" t="s">
        <v>859</v>
      </c>
      <c r="CB120" s="269" t="s">
        <v>27</v>
      </c>
      <c r="CC120" s="268" t="s">
        <v>859</v>
      </c>
      <c r="CD120" s="269" t="s">
        <v>27</v>
      </c>
      <c r="CE120" s="268" t="s">
        <v>859</v>
      </c>
      <c r="CF120" s="270" t="s">
        <v>27</v>
      </c>
      <c r="CG120" s="268" t="s">
        <v>859</v>
      </c>
      <c r="CH120" s="269" t="s">
        <v>27</v>
      </c>
      <c r="CI120" s="268" t="s">
        <v>859</v>
      </c>
      <c r="CJ120" s="269" t="s">
        <v>27</v>
      </c>
      <c r="CK120" s="268" t="s">
        <v>859</v>
      </c>
      <c r="CL120" s="270" t="s">
        <v>27</v>
      </c>
      <c r="CM120" s="268" t="s">
        <v>859</v>
      </c>
      <c r="CN120" s="269" t="s">
        <v>27</v>
      </c>
      <c r="CO120" s="268" t="s">
        <v>859</v>
      </c>
      <c r="CP120" s="269" t="s">
        <v>27</v>
      </c>
      <c r="CQ120" s="268" t="s">
        <v>836</v>
      </c>
      <c r="CR120" s="269" t="s">
        <v>154</v>
      </c>
      <c r="CS120" s="346" t="s">
        <v>859</v>
      </c>
      <c r="CT120" s="348" t="s">
        <v>27</v>
      </c>
      <c r="CU120" s="346" t="s">
        <v>859</v>
      </c>
      <c r="CV120" s="348" t="s">
        <v>27</v>
      </c>
      <c r="CW120" s="271" t="s">
        <v>2660</v>
      </c>
      <c r="CX120" s="313"/>
      <c r="CY120" s="313"/>
      <c r="CZ120" s="313"/>
      <c r="DA120" s="313"/>
      <c r="DB120" s="313"/>
    </row>
    <row r="121" spans="1:109" s="5" customFormat="1" ht="51.75" customHeight="1" thickBot="1" x14ac:dyDescent="0.3">
      <c r="A121" s="50">
        <f t="shared" si="1"/>
        <v>118</v>
      </c>
      <c r="B121" s="337"/>
      <c r="C121" s="323" t="s">
        <v>3149</v>
      </c>
      <c r="D121" s="272" t="s">
        <v>1410</v>
      </c>
      <c r="E121" s="273">
        <v>367</v>
      </c>
      <c r="F121" s="273" t="s">
        <v>1863</v>
      </c>
      <c r="G121" s="268" t="s">
        <v>859</v>
      </c>
      <c r="H121" s="269" t="s">
        <v>27</v>
      </c>
      <c r="I121" s="268" t="s">
        <v>859</v>
      </c>
      <c r="J121" s="269" t="s">
        <v>27</v>
      </c>
      <c r="K121" s="268" t="s">
        <v>859</v>
      </c>
      <c r="L121" s="269" t="s">
        <v>27</v>
      </c>
      <c r="M121" s="268" t="s">
        <v>859</v>
      </c>
      <c r="N121" s="269" t="s">
        <v>27</v>
      </c>
      <c r="O121" s="268" t="s">
        <v>859</v>
      </c>
      <c r="P121" s="269" t="s">
        <v>27</v>
      </c>
      <c r="Q121" s="268" t="s">
        <v>859</v>
      </c>
      <c r="R121" s="270" t="s">
        <v>27</v>
      </c>
      <c r="S121" s="268" t="s">
        <v>859</v>
      </c>
      <c r="T121" s="269" t="s">
        <v>27</v>
      </c>
      <c r="U121" s="268" t="s">
        <v>859</v>
      </c>
      <c r="V121" s="269" t="s">
        <v>27</v>
      </c>
      <c r="W121" s="268" t="s">
        <v>859</v>
      </c>
      <c r="X121" s="270" t="s">
        <v>27</v>
      </c>
      <c r="Y121" s="268" t="s">
        <v>859</v>
      </c>
      <c r="Z121" s="269" t="s">
        <v>27</v>
      </c>
      <c r="AA121" s="268" t="s">
        <v>859</v>
      </c>
      <c r="AB121" s="270" t="s">
        <v>27</v>
      </c>
      <c r="AC121" s="268" t="s">
        <v>831</v>
      </c>
      <c r="AD121" s="269" t="s">
        <v>350</v>
      </c>
      <c r="AE121" s="268" t="s">
        <v>859</v>
      </c>
      <c r="AF121" s="269" t="s">
        <v>27</v>
      </c>
      <c r="AG121" s="268" t="s">
        <v>859</v>
      </c>
      <c r="AH121" s="269" t="s">
        <v>27</v>
      </c>
      <c r="AI121" s="268" t="s">
        <v>859</v>
      </c>
      <c r="AJ121" s="269" t="s">
        <v>27</v>
      </c>
      <c r="AK121" s="268" t="s">
        <v>859</v>
      </c>
      <c r="AL121" s="269" t="s">
        <v>27</v>
      </c>
      <c r="AM121" s="268" t="s">
        <v>859</v>
      </c>
      <c r="AN121" s="270" t="s">
        <v>27</v>
      </c>
      <c r="AO121" s="268" t="s">
        <v>859</v>
      </c>
      <c r="AP121" s="269" t="s">
        <v>27</v>
      </c>
      <c r="AQ121" s="268" t="s">
        <v>859</v>
      </c>
      <c r="AR121" s="270" t="s">
        <v>27</v>
      </c>
      <c r="AS121" s="268" t="s">
        <v>859</v>
      </c>
      <c r="AT121" s="269" t="s">
        <v>27</v>
      </c>
      <c r="AU121" s="268" t="s">
        <v>859</v>
      </c>
      <c r="AV121" s="270" t="s">
        <v>27</v>
      </c>
      <c r="AW121" s="268" t="s">
        <v>859</v>
      </c>
      <c r="AX121" s="269" t="s">
        <v>27</v>
      </c>
      <c r="AY121" s="268" t="s">
        <v>859</v>
      </c>
      <c r="AZ121" s="270" t="s">
        <v>27</v>
      </c>
      <c r="BA121" s="268" t="s">
        <v>859</v>
      </c>
      <c r="BB121" s="269" t="s">
        <v>196</v>
      </c>
      <c r="BC121" s="268" t="s">
        <v>838</v>
      </c>
      <c r="BD121" s="269" t="s">
        <v>1534</v>
      </c>
      <c r="BE121" s="268" t="s">
        <v>859</v>
      </c>
      <c r="BF121" s="270" t="s">
        <v>196</v>
      </c>
      <c r="BG121" s="268" t="s">
        <v>859</v>
      </c>
      <c r="BH121" s="270" t="s">
        <v>27</v>
      </c>
      <c r="BI121" s="268" t="s">
        <v>838</v>
      </c>
      <c r="BJ121" s="269" t="s">
        <v>1658</v>
      </c>
      <c r="BK121" s="268" t="s">
        <v>838</v>
      </c>
      <c r="BL121" s="269" t="s">
        <v>1534</v>
      </c>
      <c r="BM121" s="268" t="s">
        <v>859</v>
      </c>
      <c r="BN121" s="269" t="s">
        <v>27</v>
      </c>
      <c r="BO121" s="268" t="s">
        <v>859</v>
      </c>
      <c r="BP121" s="269" t="s">
        <v>27</v>
      </c>
      <c r="BQ121" s="268" t="s">
        <v>836</v>
      </c>
      <c r="BR121" s="269" t="s">
        <v>2294</v>
      </c>
      <c r="BS121" s="268" t="s">
        <v>837</v>
      </c>
      <c r="BT121" s="270" t="s">
        <v>2296</v>
      </c>
      <c r="BU121" s="268" t="s">
        <v>838</v>
      </c>
      <c r="BV121" s="269" t="s">
        <v>2295</v>
      </c>
      <c r="BW121" s="268" t="s">
        <v>837</v>
      </c>
      <c r="BX121" s="270" t="s">
        <v>2297</v>
      </c>
      <c r="BY121" s="268" t="s">
        <v>836</v>
      </c>
      <c r="BZ121" s="269" t="s">
        <v>2713</v>
      </c>
      <c r="CA121" s="268" t="s">
        <v>859</v>
      </c>
      <c r="CB121" s="269" t="s">
        <v>27</v>
      </c>
      <c r="CC121" s="268" t="s">
        <v>859</v>
      </c>
      <c r="CD121" s="269" t="s">
        <v>27</v>
      </c>
      <c r="CE121" s="268" t="s">
        <v>859</v>
      </c>
      <c r="CF121" s="270" t="s">
        <v>27</v>
      </c>
      <c r="CG121" s="268" t="s">
        <v>859</v>
      </c>
      <c r="CH121" s="269" t="s">
        <v>27</v>
      </c>
      <c r="CI121" s="268" t="s">
        <v>859</v>
      </c>
      <c r="CJ121" s="269" t="s">
        <v>27</v>
      </c>
      <c r="CK121" s="268" t="s">
        <v>859</v>
      </c>
      <c r="CL121" s="270" t="s">
        <v>27</v>
      </c>
      <c r="CM121" s="268" t="s">
        <v>859</v>
      </c>
      <c r="CN121" s="269" t="s">
        <v>27</v>
      </c>
      <c r="CO121" s="268" t="s">
        <v>859</v>
      </c>
      <c r="CP121" s="269" t="s">
        <v>27</v>
      </c>
      <c r="CQ121" s="268" t="s">
        <v>859</v>
      </c>
      <c r="CR121" s="269" t="s">
        <v>27</v>
      </c>
      <c r="CS121" s="346" t="s">
        <v>859</v>
      </c>
      <c r="CT121" s="348" t="s">
        <v>27</v>
      </c>
      <c r="CU121" s="346" t="s">
        <v>859</v>
      </c>
      <c r="CV121" s="348" t="s">
        <v>27</v>
      </c>
      <c r="CW121" s="271" t="s">
        <v>2661</v>
      </c>
      <c r="CX121" s="313"/>
      <c r="CY121" s="313"/>
      <c r="CZ121" s="313"/>
      <c r="DA121" s="313"/>
      <c r="DB121" s="313"/>
      <c r="DD121" s="27"/>
      <c r="DE121" s="27"/>
    </row>
    <row r="122" spans="1:109" s="5" customFormat="1" ht="51.75" customHeight="1" thickBot="1" x14ac:dyDescent="0.3">
      <c r="A122" s="50">
        <f t="shared" si="1"/>
        <v>119</v>
      </c>
      <c r="B122" s="337"/>
      <c r="C122" s="323" t="s">
        <v>3150</v>
      </c>
      <c r="D122" s="272" t="s">
        <v>1408</v>
      </c>
      <c r="E122" s="273">
        <v>557</v>
      </c>
      <c r="F122" s="273" t="s">
        <v>1865</v>
      </c>
      <c r="G122" s="268" t="s">
        <v>839</v>
      </c>
      <c r="H122" s="269" t="s">
        <v>682</v>
      </c>
      <c r="I122" s="268" t="s">
        <v>838</v>
      </c>
      <c r="J122" s="269" t="s">
        <v>728</v>
      </c>
      <c r="K122" s="268" t="s">
        <v>839</v>
      </c>
      <c r="L122" s="269" t="s">
        <v>682</v>
      </c>
      <c r="M122" s="268" t="s">
        <v>859</v>
      </c>
      <c r="N122" s="269" t="s">
        <v>691</v>
      </c>
      <c r="O122" s="268" t="s">
        <v>859</v>
      </c>
      <c r="P122" s="269" t="s">
        <v>683</v>
      </c>
      <c r="Q122" s="268" t="s">
        <v>859</v>
      </c>
      <c r="R122" s="270" t="s">
        <v>27</v>
      </c>
      <c r="S122" s="268" t="s">
        <v>859</v>
      </c>
      <c r="T122" s="269" t="s">
        <v>27</v>
      </c>
      <c r="U122" s="268" t="s">
        <v>838</v>
      </c>
      <c r="V122" s="269" t="s">
        <v>684</v>
      </c>
      <c r="W122" s="268" t="s">
        <v>838</v>
      </c>
      <c r="X122" s="270" t="s">
        <v>685</v>
      </c>
      <c r="Y122" s="268" t="s">
        <v>832</v>
      </c>
      <c r="Z122" s="269" t="s">
        <v>2743</v>
      </c>
      <c r="AA122" s="268" t="s">
        <v>832</v>
      </c>
      <c r="AB122" s="270" t="s">
        <v>2744</v>
      </c>
      <c r="AC122" s="268" t="s">
        <v>836</v>
      </c>
      <c r="AD122" s="269" t="s">
        <v>612</v>
      </c>
      <c r="AE122" s="268" t="s">
        <v>831</v>
      </c>
      <c r="AF122" s="269" t="s">
        <v>16</v>
      </c>
      <c r="AG122" s="268" t="s">
        <v>831</v>
      </c>
      <c r="AH122" s="269" t="s">
        <v>16</v>
      </c>
      <c r="AI122" s="268" t="s">
        <v>859</v>
      </c>
      <c r="AJ122" s="269" t="s">
        <v>27</v>
      </c>
      <c r="AK122" s="268" t="s">
        <v>831</v>
      </c>
      <c r="AL122" s="269" t="s">
        <v>2749</v>
      </c>
      <c r="AM122" s="268" t="s">
        <v>836</v>
      </c>
      <c r="AN122" s="270" t="s">
        <v>2750</v>
      </c>
      <c r="AO122" s="268" t="s">
        <v>837</v>
      </c>
      <c r="AP122" s="269" t="s">
        <v>1095</v>
      </c>
      <c r="AQ122" s="268" t="s">
        <v>837</v>
      </c>
      <c r="AR122" s="270" t="s">
        <v>1341</v>
      </c>
      <c r="AS122" s="268" t="s">
        <v>834</v>
      </c>
      <c r="AT122" s="269" t="s">
        <v>1049</v>
      </c>
      <c r="AU122" s="268" t="s">
        <v>836</v>
      </c>
      <c r="AV122" s="270" t="s">
        <v>319</v>
      </c>
      <c r="AW122" s="268" t="s">
        <v>838</v>
      </c>
      <c r="AX122" s="269" t="s">
        <v>24</v>
      </c>
      <c r="AY122" s="268" t="s">
        <v>831</v>
      </c>
      <c r="AZ122" s="270" t="s">
        <v>940</v>
      </c>
      <c r="BA122" s="268" t="s">
        <v>838</v>
      </c>
      <c r="BB122" s="269" t="s">
        <v>867</v>
      </c>
      <c r="BC122" s="268" t="s">
        <v>859</v>
      </c>
      <c r="BD122" s="269" t="s">
        <v>27</v>
      </c>
      <c r="BE122" s="268" t="s">
        <v>859</v>
      </c>
      <c r="BF122" s="270" t="s">
        <v>870</v>
      </c>
      <c r="BG122" s="268" t="s">
        <v>859</v>
      </c>
      <c r="BH122" s="270" t="s">
        <v>1494</v>
      </c>
      <c r="BI122" s="268" t="s">
        <v>859</v>
      </c>
      <c r="BJ122" s="269" t="s">
        <v>1659</v>
      </c>
      <c r="BK122" s="268" t="s">
        <v>859</v>
      </c>
      <c r="BL122" s="269" t="s">
        <v>27</v>
      </c>
      <c r="BM122" s="268" t="s">
        <v>836</v>
      </c>
      <c r="BN122" s="269" t="s">
        <v>487</v>
      </c>
      <c r="BO122" s="268" t="s">
        <v>859</v>
      </c>
      <c r="BP122" s="269" t="s">
        <v>27</v>
      </c>
      <c r="BQ122" s="268" t="s">
        <v>859</v>
      </c>
      <c r="BR122" s="269" t="s">
        <v>27</v>
      </c>
      <c r="BS122" s="268" t="s">
        <v>859</v>
      </c>
      <c r="BT122" s="270" t="s">
        <v>706</v>
      </c>
      <c r="BU122" s="268" t="s">
        <v>859</v>
      </c>
      <c r="BV122" s="269" t="s">
        <v>27</v>
      </c>
      <c r="BW122" s="268" t="s">
        <v>859</v>
      </c>
      <c r="BX122" s="270" t="s">
        <v>27</v>
      </c>
      <c r="BY122" s="268" t="s">
        <v>859</v>
      </c>
      <c r="BZ122" s="269" t="s">
        <v>27</v>
      </c>
      <c r="CA122" s="268" t="s">
        <v>838</v>
      </c>
      <c r="CB122" s="269" t="s">
        <v>1020</v>
      </c>
      <c r="CC122" s="268" t="s">
        <v>859</v>
      </c>
      <c r="CD122" s="269" t="s">
        <v>27</v>
      </c>
      <c r="CE122" s="268" t="s">
        <v>859</v>
      </c>
      <c r="CF122" s="270" t="s">
        <v>27</v>
      </c>
      <c r="CG122" s="268" t="s">
        <v>859</v>
      </c>
      <c r="CH122" s="269" t="s">
        <v>27</v>
      </c>
      <c r="CI122" s="268" t="s">
        <v>859</v>
      </c>
      <c r="CJ122" s="269" t="s">
        <v>27</v>
      </c>
      <c r="CK122" s="268" t="s">
        <v>859</v>
      </c>
      <c r="CL122" s="270" t="s">
        <v>27</v>
      </c>
      <c r="CM122" s="268" t="s">
        <v>859</v>
      </c>
      <c r="CN122" s="269" t="s">
        <v>27</v>
      </c>
      <c r="CO122" s="268" t="s">
        <v>859</v>
      </c>
      <c r="CP122" s="269" t="s">
        <v>27</v>
      </c>
      <c r="CQ122" s="268" t="s">
        <v>859</v>
      </c>
      <c r="CR122" s="269" t="s">
        <v>27</v>
      </c>
      <c r="CS122" s="346" t="s">
        <v>859</v>
      </c>
      <c r="CT122" s="348" t="s">
        <v>27</v>
      </c>
      <c r="CU122" s="346" t="s">
        <v>838</v>
      </c>
      <c r="CV122" s="348" t="s">
        <v>2952</v>
      </c>
      <c r="CW122" s="271"/>
      <c r="CX122" s="313"/>
      <c r="CY122" s="313"/>
      <c r="CZ122" s="313"/>
      <c r="DA122" s="313"/>
      <c r="DB122" s="313"/>
      <c r="DD122" s="27"/>
      <c r="DE122" s="27"/>
    </row>
    <row r="123" spans="1:109" s="6" customFormat="1" ht="51.75" customHeight="1" thickBot="1" x14ac:dyDescent="0.3">
      <c r="A123" s="50">
        <f t="shared" si="1"/>
        <v>120</v>
      </c>
      <c r="B123" s="337"/>
      <c r="C123" s="323" t="s">
        <v>3151</v>
      </c>
      <c r="D123" s="272" t="s">
        <v>1308</v>
      </c>
      <c r="E123" s="273">
        <v>610</v>
      </c>
      <c r="F123" s="273" t="s">
        <v>1861</v>
      </c>
      <c r="G123" s="268" t="s">
        <v>859</v>
      </c>
      <c r="H123" s="269" t="s">
        <v>27</v>
      </c>
      <c r="I123" s="268" t="s">
        <v>859</v>
      </c>
      <c r="J123" s="269" t="s">
        <v>27</v>
      </c>
      <c r="K123" s="268" t="s">
        <v>859</v>
      </c>
      <c r="L123" s="269" t="s">
        <v>27</v>
      </c>
      <c r="M123" s="268" t="s">
        <v>859</v>
      </c>
      <c r="N123" s="269" t="s">
        <v>27</v>
      </c>
      <c r="O123" s="268" t="s">
        <v>859</v>
      </c>
      <c r="P123" s="269" t="s">
        <v>27</v>
      </c>
      <c r="Q123" s="268" t="s">
        <v>859</v>
      </c>
      <c r="R123" s="270" t="s">
        <v>27</v>
      </c>
      <c r="S123" s="268" t="s">
        <v>859</v>
      </c>
      <c r="T123" s="269" t="s">
        <v>27</v>
      </c>
      <c r="U123" s="268" t="s">
        <v>859</v>
      </c>
      <c r="V123" s="269" t="s">
        <v>27</v>
      </c>
      <c r="W123" s="268" t="s">
        <v>836</v>
      </c>
      <c r="X123" s="270" t="s">
        <v>217</v>
      </c>
      <c r="Y123" s="268" t="s">
        <v>859</v>
      </c>
      <c r="Z123" s="269" t="s">
        <v>27</v>
      </c>
      <c r="AA123" s="268" t="s">
        <v>859</v>
      </c>
      <c r="AB123" s="270" t="s">
        <v>27</v>
      </c>
      <c r="AC123" s="268" t="s">
        <v>859</v>
      </c>
      <c r="AD123" s="269" t="s">
        <v>27</v>
      </c>
      <c r="AE123" s="268" t="s">
        <v>859</v>
      </c>
      <c r="AF123" s="269" t="s">
        <v>27</v>
      </c>
      <c r="AG123" s="268" t="s">
        <v>859</v>
      </c>
      <c r="AH123" s="269" t="s">
        <v>27</v>
      </c>
      <c r="AI123" s="268" t="s">
        <v>859</v>
      </c>
      <c r="AJ123" s="269" t="s">
        <v>27</v>
      </c>
      <c r="AK123" s="268" t="s">
        <v>859</v>
      </c>
      <c r="AL123" s="269" t="s">
        <v>27</v>
      </c>
      <c r="AM123" s="268" t="s">
        <v>859</v>
      </c>
      <c r="AN123" s="270" t="s">
        <v>27</v>
      </c>
      <c r="AO123" s="268" t="s">
        <v>836</v>
      </c>
      <c r="AP123" s="269" t="s">
        <v>1096</v>
      </c>
      <c r="AQ123" s="268" t="s">
        <v>836</v>
      </c>
      <c r="AR123" s="270" t="s">
        <v>1096</v>
      </c>
      <c r="AS123" s="268" t="s">
        <v>859</v>
      </c>
      <c r="AT123" s="269" t="s">
        <v>27</v>
      </c>
      <c r="AU123" s="268" t="s">
        <v>859</v>
      </c>
      <c r="AV123" s="270" t="s">
        <v>27</v>
      </c>
      <c r="AW123" s="268" t="s">
        <v>859</v>
      </c>
      <c r="AX123" s="269" t="s">
        <v>27</v>
      </c>
      <c r="AY123" s="268" t="s">
        <v>859</v>
      </c>
      <c r="AZ123" s="270" t="s">
        <v>27</v>
      </c>
      <c r="BA123" s="268" t="s">
        <v>859</v>
      </c>
      <c r="BB123" s="269" t="s">
        <v>27</v>
      </c>
      <c r="BC123" s="268" t="s">
        <v>831</v>
      </c>
      <c r="BD123" s="269" t="s">
        <v>0</v>
      </c>
      <c r="BE123" s="268" t="s">
        <v>834</v>
      </c>
      <c r="BF123" s="270" t="s">
        <v>1520</v>
      </c>
      <c r="BG123" s="268" t="s">
        <v>834</v>
      </c>
      <c r="BH123" s="270" t="s">
        <v>1501</v>
      </c>
      <c r="BI123" s="268" t="s">
        <v>859</v>
      </c>
      <c r="BJ123" s="269" t="s">
        <v>27</v>
      </c>
      <c r="BK123" s="268" t="s">
        <v>831</v>
      </c>
      <c r="BL123" s="269" t="s">
        <v>1690</v>
      </c>
      <c r="BM123" s="268" t="s">
        <v>859</v>
      </c>
      <c r="BN123" s="269" t="s">
        <v>27</v>
      </c>
      <c r="BO123" s="268" t="s">
        <v>859</v>
      </c>
      <c r="BP123" s="269" t="s">
        <v>27</v>
      </c>
      <c r="BQ123" s="268" t="s">
        <v>838</v>
      </c>
      <c r="BR123" s="269" t="s">
        <v>1364</v>
      </c>
      <c r="BS123" s="268" t="s">
        <v>838</v>
      </c>
      <c r="BT123" s="270" t="s">
        <v>2298</v>
      </c>
      <c r="BU123" s="268" t="s">
        <v>859</v>
      </c>
      <c r="BV123" s="269" t="s">
        <v>27</v>
      </c>
      <c r="BW123" s="268" t="s">
        <v>859</v>
      </c>
      <c r="BX123" s="270" t="s">
        <v>27</v>
      </c>
      <c r="BY123" s="268" t="s">
        <v>859</v>
      </c>
      <c r="BZ123" s="269" t="s">
        <v>27</v>
      </c>
      <c r="CA123" s="268" t="s">
        <v>836</v>
      </c>
      <c r="CB123" s="269" t="s">
        <v>136</v>
      </c>
      <c r="CC123" s="268" t="s">
        <v>836</v>
      </c>
      <c r="CD123" s="269" t="s">
        <v>1718</v>
      </c>
      <c r="CE123" s="268" t="s">
        <v>859</v>
      </c>
      <c r="CF123" s="270" t="s">
        <v>27</v>
      </c>
      <c r="CG123" s="268" t="s">
        <v>859</v>
      </c>
      <c r="CH123" s="269" t="s">
        <v>27</v>
      </c>
      <c r="CI123" s="268" t="s">
        <v>859</v>
      </c>
      <c r="CJ123" s="269" t="s">
        <v>27</v>
      </c>
      <c r="CK123" s="268" t="s">
        <v>859</v>
      </c>
      <c r="CL123" s="270" t="s">
        <v>27</v>
      </c>
      <c r="CM123" s="268" t="s">
        <v>837</v>
      </c>
      <c r="CN123" s="269" t="s">
        <v>926</v>
      </c>
      <c r="CO123" s="268" t="s">
        <v>859</v>
      </c>
      <c r="CP123" s="269" t="s">
        <v>27</v>
      </c>
      <c r="CQ123" s="268" t="s">
        <v>859</v>
      </c>
      <c r="CR123" s="269" t="s">
        <v>27</v>
      </c>
      <c r="CS123" s="346" t="s">
        <v>859</v>
      </c>
      <c r="CT123" s="348" t="s">
        <v>27</v>
      </c>
      <c r="CU123" s="346" t="s">
        <v>859</v>
      </c>
      <c r="CV123" s="348" t="s">
        <v>27</v>
      </c>
      <c r="CW123" s="271"/>
      <c r="CX123" s="313"/>
      <c r="CY123" s="313"/>
      <c r="CZ123" s="313"/>
      <c r="DA123" s="313"/>
      <c r="DB123" s="313"/>
      <c r="DD123" s="14"/>
      <c r="DE123" s="14"/>
    </row>
    <row r="124" spans="1:109" s="6" customFormat="1" ht="51.75" customHeight="1" thickBot="1" x14ac:dyDescent="0.3">
      <c r="A124" s="50">
        <f t="shared" si="1"/>
        <v>121</v>
      </c>
      <c r="B124" s="337"/>
      <c r="C124" s="323" t="s">
        <v>3152</v>
      </c>
      <c r="D124" s="272" t="s">
        <v>1411</v>
      </c>
      <c r="E124" s="273">
        <v>604</v>
      </c>
      <c r="F124" s="273" t="s">
        <v>1869</v>
      </c>
      <c r="G124" s="268" t="s">
        <v>859</v>
      </c>
      <c r="H124" s="269" t="s">
        <v>27</v>
      </c>
      <c r="I124" s="268" t="s">
        <v>859</v>
      </c>
      <c r="J124" s="269" t="s">
        <v>27</v>
      </c>
      <c r="K124" s="268" t="s">
        <v>859</v>
      </c>
      <c r="L124" s="269" t="s">
        <v>27</v>
      </c>
      <c r="M124" s="268" t="s">
        <v>859</v>
      </c>
      <c r="N124" s="269" t="s">
        <v>27</v>
      </c>
      <c r="O124" s="268" t="s">
        <v>859</v>
      </c>
      <c r="P124" s="269" t="s">
        <v>27</v>
      </c>
      <c r="Q124" s="268" t="s">
        <v>859</v>
      </c>
      <c r="R124" s="270" t="s">
        <v>27</v>
      </c>
      <c r="S124" s="268" t="s">
        <v>859</v>
      </c>
      <c r="T124" s="269" t="s">
        <v>27</v>
      </c>
      <c r="U124" s="268" t="s">
        <v>859</v>
      </c>
      <c r="V124" s="269" t="s">
        <v>27</v>
      </c>
      <c r="W124" s="268" t="s">
        <v>859</v>
      </c>
      <c r="X124" s="270" t="s">
        <v>27</v>
      </c>
      <c r="Y124" s="268" t="s">
        <v>859</v>
      </c>
      <c r="Z124" s="269" t="s">
        <v>27</v>
      </c>
      <c r="AA124" s="268" t="s">
        <v>859</v>
      </c>
      <c r="AB124" s="270" t="s">
        <v>27</v>
      </c>
      <c r="AC124" s="268" t="s">
        <v>859</v>
      </c>
      <c r="AD124" s="269" t="s">
        <v>27</v>
      </c>
      <c r="AE124" s="268" t="s">
        <v>859</v>
      </c>
      <c r="AF124" s="269" t="s">
        <v>27</v>
      </c>
      <c r="AG124" s="268" t="s">
        <v>859</v>
      </c>
      <c r="AH124" s="269" t="s">
        <v>27</v>
      </c>
      <c r="AI124" s="268" t="s">
        <v>859</v>
      </c>
      <c r="AJ124" s="269" t="s">
        <v>27</v>
      </c>
      <c r="AK124" s="268" t="s">
        <v>859</v>
      </c>
      <c r="AL124" s="269" t="s">
        <v>27</v>
      </c>
      <c r="AM124" s="268" t="s">
        <v>859</v>
      </c>
      <c r="AN124" s="270" t="s">
        <v>27</v>
      </c>
      <c r="AO124" s="268" t="s">
        <v>859</v>
      </c>
      <c r="AP124" s="269" t="s">
        <v>27</v>
      </c>
      <c r="AQ124" s="268" t="s">
        <v>859</v>
      </c>
      <c r="AR124" s="270" t="s">
        <v>27</v>
      </c>
      <c r="AS124" s="268" t="s">
        <v>840</v>
      </c>
      <c r="AT124" s="269" t="s">
        <v>2618</v>
      </c>
      <c r="AU124" s="268" t="s">
        <v>859</v>
      </c>
      <c r="AV124" s="270" t="s">
        <v>27</v>
      </c>
      <c r="AW124" s="268" t="s">
        <v>859</v>
      </c>
      <c r="AX124" s="269" t="s">
        <v>27</v>
      </c>
      <c r="AY124" s="268" t="s">
        <v>859</v>
      </c>
      <c r="AZ124" s="270" t="s">
        <v>27</v>
      </c>
      <c r="BA124" s="268" t="s">
        <v>859</v>
      </c>
      <c r="BB124" s="269" t="s">
        <v>27</v>
      </c>
      <c r="BC124" s="268" t="s">
        <v>859</v>
      </c>
      <c r="BD124" s="269" t="s">
        <v>27</v>
      </c>
      <c r="BE124" s="268" t="s">
        <v>859</v>
      </c>
      <c r="BF124" s="270" t="s">
        <v>27</v>
      </c>
      <c r="BG124" s="268" t="s">
        <v>859</v>
      </c>
      <c r="BH124" s="270" t="s">
        <v>27</v>
      </c>
      <c r="BI124" s="268" t="s">
        <v>859</v>
      </c>
      <c r="BJ124" s="269" t="s">
        <v>27</v>
      </c>
      <c r="BK124" s="268" t="s">
        <v>859</v>
      </c>
      <c r="BL124" s="269" t="s">
        <v>27</v>
      </c>
      <c r="BM124" s="268" t="s">
        <v>859</v>
      </c>
      <c r="BN124" s="269" t="s">
        <v>27</v>
      </c>
      <c r="BO124" s="268" t="s">
        <v>859</v>
      </c>
      <c r="BP124" s="269" t="s">
        <v>27</v>
      </c>
      <c r="BQ124" s="268" t="s">
        <v>859</v>
      </c>
      <c r="BR124" s="269" t="s">
        <v>27</v>
      </c>
      <c r="BS124" s="268" t="s">
        <v>859</v>
      </c>
      <c r="BT124" s="270" t="s">
        <v>27</v>
      </c>
      <c r="BU124" s="268" t="s">
        <v>859</v>
      </c>
      <c r="BV124" s="269" t="s">
        <v>27</v>
      </c>
      <c r="BW124" s="268" t="s">
        <v>859</v>
      </c>
      <c r="BX124" s="270" t="s">
        <v>27</v>
      </c>
      <c r="BY124" s="268" t="s">
        <v>859</v>
      </c>
      <c r="BZ124" s="269" t="s">
        <v>27</v>
      </c>
      <c r="CA124" s="268" t="s">
        <v>859</v>
      </c>
      <c r="CB124" s="269" t="s">
        <v>27</v>
      </c>
      <c r="CC124" s="268" t="s">
        <v>859</v>
      </c>
      <c r="CD124" s="269" t="s">
        <v>27</v>
      </c>
      <c r="CE124" s="268" t="s">
        <v>859</v>
      </c>
      <c r="CF124" s="270" t="s">
        <v>27</v>
      </c>
      <c r="CG124" s="268" t="s">
        <v>859</v>
      </c>
      <c r="CH124" s="269" t="s">
        <v>27</v>
      </c>
      <c r="CI124" s="268" t="s">
        <v>859</v>
      </c>
      <c r="CJ124" s="269" t="s">
        <v>27</v>
      </c>
      <c r="CK124" s="268" t="s">
        <v>859</v>
      </c>
      <c r="CL124" s="270" t="s">
        <v>27</v>
      </c>
      <c r="CM124" s="268" t="s">
        <v>859</v>
      </c>
      <c r="CN124" s="269" t="s">
        <v>27</v>
      </c>
      <c r="CO124" s="268" t="s">
        <v>859</v>
      </c>
      <c r="CP124" s="269" t="s">
        <v>27</v>
      </c>
      <c r="CQ124" s="268" t="s">
        <v>859</v>
      </c>
      <c r="CR124" s="269" t="s">
        <v>27</v>
      </c>
      <c r="CS124" s="346" t="s">
        <v>859</v>
      </c>
      <c r="CT124" s="348" t="s">
        <v>27</v>
      </c>
      <c r="CU124" s="346" t="s">
        <v>859</v>
      </c>
      <c r="CV124" s="348" t="s">
        <v>27</v>
      </c>
      <c r="CW124" s="271"/>
      <c r="CX124" s="313"/>
      <c r="CY124" s="313"/>
      <c r="CZ124" s="313"/>
      <c r="DA124" s="313"/>
      <c r="DB124" s="313"/>
      <c r="DD124" s="14"/>
      <c r="DE124" s="14"/>
    </row>
    <row r="125" spans="1:109" s="5" customFormat="1" ht="51.75" customHeight="1" thickBot="1" x14ac:dyDescent="0.3">
      <c r="A125" s="50">
        <f t="shared" si="1"/>
        <v>122</v>
      </c>
      <c r="B125" s="337"/>
      <c r="C125" s="323" t="s">
        <v>3153</v>
      </c>
      <c r="D125" s="272" t="s">
        <v>1415</v>
      </c>
      <c r="E125" s="273">
        <v>350</v>
      </c>
      <c r="F125" s="273" t="s">
        <v>1867</v>
      </c>
      <c r="G125" s="268" t="s">
        <v>859</v>
      </c>
      <c r="H125" s="269" t="s">
        <v>27</v>
      </c>
      <c r="I125" s="268" t="s">
        <v>859</v>
      </c>
      <c r="J125" s="269" t="s">
        <v>27</v>
      </c>
      <c r="K125" s="268" t="s">
        <v>836</v>
      </c>
      <c r="L125" s="269" t="s">
        <v>968</v>
      </c>
      <c r="M125" s="268" t="s">
        <v>836</v>
      </c>
      <c r="N125" s="269" t="s">
        <v>622</v>
      </c>
      <c r="O125" s="268" t="s">
        <v>859</v>
      </c>
      <c r="P125" s="269" t="s">
        <v>100</v>
      </c>
      <c r="Q125" s="268" t="s">
        <v>859</v>
      </c>
      <c r="R125" s="270" t="s">
        <v>27</v>
      </c>
      <c r="S125" s="268" t="s">
        <v>859</v>
      </c>
      <c r="T125" s="269" t="s">
        <v>27</v>
      </c>
      <c r="U125" s="268" t="s">
        <v>859</v>
      </c>
      <c r="V125" s="269" t="s">
        <v>27</v>
      </c>
      <c r="W125" s="268" t="s">
        <v>859</v>
      </c>
      <c r="X125" s="270" t="s">
        <v>27</v>
      </c>
      <c r="Y125" s="268" t="s">
        <v>859</v>
      </c>
      <c r="Z125" s="269" t="s">
        <v>27</v>
      </c>
      <c r="AA125" s="268" t="s">
        <v>859</v>
      </c>
      <c r="AB125" s="270" t="s">
        <v>27</v>
      </c>
      <c r="AC125" s="268" t="s">
        <v>836</v>
      </c>
      <c r="AD125" s="269" t="s">
        <v>419</v>
      </c>
      <c r="AE125" s="268" t="s">
        <v>834</v>
      </c>
      <c r="AF125" s="269" t="s">
        <v>420</v>
      </c>
      <c r="AG125" s="268" t="s">
        <v>834</v>
      </c>
      <c r="AH125" s="269" t="s">
        <v>418</v>
      </c>
      <c r="AI125" s="268" t="s">
        <v>859</v>
      </c>
      <c r="AJ125" s="269" t="s">
        <v>27</v>
      </c>
      <c r="AK125" s="268" t="s">
        <v>859</v>
      </c>
      <c r="AL125" s="269" t="s">
        <v>27</v>
      </c>
      <c r="AM125" s="268" t="s">
        <v>836</v>
      </c>
      <c r="AN125" s="270" t="s">
        <v>2781</v>
      </c>
      <c r="AO125" s="268" t="s">
        <v>859</v>
      </c>
      <c r="AP125" s="269" t="s">
        <v>27</v>
      </c>
      <c r="AQ125" s="268" t="s">
        <v>859</v>
      </c>
      <c r="AR125" s="270" t="s">
        <v>27</v>
      </c>
      <c r="AS125" s="268" t="s">
        <v>840</v>
      </c>
      <c r="AT125" s="269" t="s">
        <v>343</v>
      </c>
      <c r="AU125" s="268" t="s">
        <v>831</v>
      </c>
      <c r="AV125" s="270" t="s">
        <v>1499</v>
      </c>
      <c r="AW125" s="268" t="s">
        <v>836</v>
      </c>
      <c r="AX125" s="269" t="s">
        <v>1139</v>
      </c>
      <c r="AY125" s="268" t="s">
        <v>831</v>
      </c>
      <c r="AZ125" s="270" t="s">
        <v>1400</v>
      </c>
      <c r="BA125" s="268" t="s">
        <v>836</v>
      </c>
      <c r="BB125" s="269" t="s">
        <v>928</v>
      </c>
      <c r="BC125" s="268" t="s">
        <v>831</v>
      </c>
      <c r="BD125" s="269" t="s">
        <v>1425</v>
      </c>
      <c r="BE125" s="268" t="s">
        <v>836</v>
      </c>
      <c r="BF125" s="270" t="s">
        <v>465</v>
      </c>
      <c r="BG125" s="268" t="s">
        <v>831</v>
      </c>
      <c r="BH125" s="270" t="s">
        <v>1</v>
      </c>
      <c r="BI125" s="268" t="s">
        <v>836</v>
      </c>
      <c r="BJ125" s="269" t="s">
        <v>1660</v>
      </c>
      <c r="BK125" s="268" t="s">
        <v>831</v>
      </c>
      <c r="BL125" s="269" t="s">
        <v>1691</v>
      </c>
      <c r="BM125" s="268" t="s">
        <v>837</v>
      </c>
      <c r="BN125" s="269" t="s">
        <v>489</v>
      </c>
      <c r="BO125" s="268" t="s">
        <v>859</v>
      </c>
      <c r="BP125" s="269" t="s">
        <v>628</v>
      </c>
      <c r="BQ125" s="268" t="s">
        <v>859</v>
      </c>
      <c r="BR125" s="269" t="s">
        <v>27</v>
      </c>
      <c r="BS125" s="268" t="s">
        <v>859</v>
      </c>
      <c r="BT125" s="270" t="s">
        <v>27</v>
      </c>
      <c r="BU125" s="268" t="s">
        <v>859</v>
      </c>
      <c r="BV125" s="269" t="s">
        <v>27</v>
      </c>
      <c r="BW125" s="268" t="s">
        <v>859</v>
      </c>
      <c r="BX125" s="270" t="s">
        <v>1112</v>
      </c>
      <c r="BY125" s="268" t="s">
        <v>859</v>
      </c>
      <c r="BZ125" s="269" t="s">
        <v>27</v>
      </c>
      <c r="CA125" s="268" t="s">
        <v>859</v>
      </c>
      <c r="CB125" s="269" t="s">
        <v>27</v>
      </c>
      <c r="CC125" s="268" t="s">
        <v>859</v>
      </c>
      <c r="CD125" s="269" t="s">
        <v>27</v>
      </c>
      <c r="CE125" s="268" t="s">
        <v>859</v>
      </c>
      <c r="CF125" s="270" t="s">
        <v>27</v>
      </c>
      <c r="CG125" s="268" t="s">
        <v>859</v>
      </c>
      <c r="CH125" s="269" t="s">
        <v>27</v>
      </c>
      <c r="CI125" s="268" t="s">
        <v>831</v>
      </c>
      <c r="CJ125" s="269" t="s">
        <v>2780</v>
      </c>
      <c r="CK125" s="268" t="s">
        <v>859</v>
      </c>
      <c r="CL125" s="270" t="s">
        <v>27</v>
      </c>
      <c r="CM125" s="268" t="s">
        <v>859</v>
      </c>
      <c r="CN125" s="269" t="s">
        <v>27</v>
      </c>
      <c r="CO125" s="268" t="s">
        <v>859</v>
      </c>
      <c r="CP125" s="269" t="s">
        <v>27</v>
      </c>
      <c r="CQ125" s="268" t="s">
        <v>859</v>
      </c>
      <c r="CR125" s="269" t="s">
        <v>199</v>
      </c>
      <c r="CS125" s="346" t="s">
        <v>859</v>
      </c>
      <c r="CT125" s="348" t="s">
        <v>27</v>
      </c>
      <c r="CU125" s="346" t="s">
        <v>859</v>
      </c>
      <c r="CV125" s="348" t="s">
        <v>27</v>
      </c>
      <c r="CW125" s="271"/>
      <c r="CX125" s="313"/>
      <c r="CY125" s="313"/>
      <c r="CZ125" s="313"/>
      <c r="DA125" s="313"/>
      <c r="DB125" s="313"/>
      <c r="DD125" s="27"/>
      <c r="DE125" s="27"/>
    </row>
    <row r="126" spans="1:109" s="27" customFormat="1" ht="51.75" customHeight="1" thickBot="1" x14ac:dyDescent="0.3">
      <c r="A126" s="50">
        <f t="shared" si="1"/>
        <v>123</v>
      </c>
      <c r="B126" s="337"/>
      <c r="C126" s="323" t="s">
        <v>3154</v>
      </c>
      <c r="D126" s="272" t="s">
        <v>1304</v>
      </c>
      <c r="E126" s="273">
        <v>646</v>
      </c>
      <c r="F126" s="273" t="s">
        <v>1865</v>
      </c>
      <c r="G126" s="268" t="s">
        <v>859</v>
      </c>
      <c r="H126" s="269" t="s">
        <v>27</v>
      </c>
      <c r="I126" s="268" t="s">
        <v>859</v>
      </c>
      <c r="J126" s="269" t="s">
        <v>27</v>
      </c>
      <c r="K126" s="268" t="s">
        <v>859</v>
      </c>
      <c r="L126" s="269" t="s">
        <v>27</v>
      </c>
      <c r="M126" s="268" t="s">
        <v>859</v>
      </c>
      <c r="N126" s="269" t="s">
        <v>27</v>
      </c>
      <c r="O126" s="268" t="s">
        <v>859</v>
      </c>
      <c r="P126" s="269" t="s">
        <v>27</v>
      </c>
      <c r="Q126" s="268" t="s">
        <v>859</v>
      </c>
      <c r="R126" s="270" t="s">
        <v>27</v>
      </c>
      <c r="S126" s="268" t="s">
        <v>859</v>
      </c>
      <c r="T126" s="269" t="s">
        <v>27</v>
      </c>
      <c r="U126" s="268" t="s">
        <v>838</v>
      </c>
      <c r="V126" s="269" t="s">
        <v>168</v>
      </c>
      <c r="W126" s="268" t="s">
        <v>859</v>
      </c>
      <c r="X126" s="270" t="s">
        <v>27</v>
      </c>
      <c r="Y126" s="268" t="s">
        <v>859</v>
      </c>
      <c r="Z126" s="269" t="s">
        <v>27</v>
      </c>
      <c r="AA126" s="268" t="s">
        <v>859</v>
      </c>
      <c r="AB126" s="270" t="s">
        <v>27</v>
      </c>
      <c r="AC126" s="268" t="s">
        <v>836</v>
      </c>
      <c r="AD126" s="269" t="s">
        <v>857</v>
      </c>
      <c r="AE126" s="268" t="s">
        <v>859</v>
      </c>
      <c r="AF126" s="269" t="s">
        <v>27</v>
      </c>
      <c r="AG126" s="268" t="s">
        <v>859</v>
      </c>
      <c r="AH126" s="269" t="s">
        <v>27</v>
      </c>
      <c r="AI126" s="268" t="s">
        <v>859</v>
      </c>
      <c r="AJ126" s="269" t="s">
        <v>27</v>
      </c>
      <c r="AK126" s="268" t="s">
        <v>838</v>
      </c>
      <c r="AL126" s="269" t="s">
        <v>27</v>
      </c>
      <c r="AM126" s="268" t="s">
        <v>859</v>
      </c>
      <c r="AN126" s="270" t="s">
        <v>27</v>
      </c>
      <c r="AO126" s="268" t="s">
        <v>859</v>
      </c>
      <c r="AP126" s="269" t="s">
        <v>27</v>
      </c>
      <c r="AQ126" s="268" t="s">
        <v>859</v>
      </c>
      <c r="AR126" s="270" t="s">
        <v>27</v>
      </c>
      <c r="AS126" s="268" t="s">
        <v>838</v>
      </c>
      <c r="AT126" s="269" t="s">
        <v>437</v>
      </c>
      <c r="AU126" s="268" t="s">
        <v>838</v>
      </c>
      <c r="AV126" s="270" t="s">
        <v>437</v>
      </c>
      <c r="AW126" s="268" t="s">
        <v>859</v>
      </c>
      <c r="AX126" s="269" t="s">
        <v>27</v>
      </c>
      <c r="AY126" s="268" t="s">
        <v>859</v>
      </c>
      <c r="AZ126" s="270" t="s">
        <v>27</v>
      </c>
      <c r="BA126" s="268" t="s">
        <v>836</v>
      </c>
      <c r="BB126" s="269" t="s">
        <v>1143</v>
      </c>
      <c r="BC126" s="268" t="s">
        <v>831</v>
      </c>
      <c r="BD126" s="269" t="s">
        <v>368</v>
      </c>
      <c r="BE126" s="268" t="s">
        <v>859</v>
      </c>
      <c r="BF126" s="270" t="s">
        <v>27</v>
      </c>
      <c r="BG126" s="268" t="s">
        <v>831</v>
      </c>
      <c r="BH126" s="270" t="s">
        <v>945</v>
      </c>
      <c r="BI126" s="268" t="s">
        <v>836</v>
      </c>
      <c r="BJ126" s="269" t="s">
        <v>1630</v>
      </c>
      <c r="BK126" s="268" t="s">
        <v>838</v>
      </c>
      <c r="BL126" s="269" t="s">
        <v>1692</v>
      </c>
      <c r="BM126" s="268" t="s">
        <v>836</v>
      </c>
      <c r="BN126" s="269" t="s">
        <v>490</v>
      </c>
      <c r="BO126" s="268" t="s">
        <v>859</v>
      </c>
      <c r="BP126" s="269" t="s">
        <v>1053</v>
      </c>
      <c r="BQ126" s="268" t="s">
        <v>859</v>
      </c>
      <c r="BR126" s="269" t="s">
        <v>27</v>
      </c>
      <c r="BS126" s="268" t="s">
        <v>859</v>
      </c>
      <c r="BT126" s="270" t="s">
        <v>927</v>
      </c>
      <c r="BU126" s="268" t="s">
        <v>859</v>
      </c>
      <c r="BV126" s="269" t="s">
        <v>27</v>
      </c>
      <c r="BW126" s="268" t="s">
        <v>859</v>
      </c>
      <c r="BX126" s="270" t="s">
        <v>27</v>
      </c>
      <c r="BY126" s="268" t="s">
        <v>859</v>
      </c>
      <c r="BZ126" s="269" t="s">
        <v>27</v>
      </c>
      <c r="CA126" s="268" t="s">
        <v>836</v>
      </c>
      <c r="CB126" s="269" t="s">
        <v>137</v>
      </c>
      <c r="CC126" s="268" t="s">
        <v>837</v>
      </c>
      <c r="CD126" s="269" t="s">
        <v>1719</v>
      </c>
      <c r="CE126" s="268" t="s">
        <v>838</v>
      </c>
      <c r="CF126" s="270" t="s">
        <v>1113</v>
      </c>
      <c r="CG126" s="268" t="s">
        <v>859</v>
      </c>
      <c r="CH126" s="269" t="s">
        <v>27</v>
      </c>
      <c r="CI126" s="268" t="s">
        <v>840</v>
      </c>
      <c r="CJ126" s="269" t="s">
        <v>27</v>
      </c>
      <c r="CK126" s="268" t="s">
        <v>859</v>
      </c>
      <c r="CL126" s="270" t="s">
        <v>27</v>
      </c>
      <c r="CM126" s="268" t="s">
        <v>838</v>
      </c>
      <c r="CN126" s="269" t="s">
        <v>925</v>
      </c>
      <c r="CO126" s="268" t="s">
        <v>859</v>
      </c>
      <c r="CP126" s="269" t="s">
        <v>27</v>
      </c>
      <c r="CQ126" s="268" t="s">
        <v>859</v>
      </c>
      <c r="CR126" s="269" t="s">
        <v>27</v>
      </c>
      <c r="CS126" s="346" t="s">
        <v>859</v>
      </c>
      <c r="CT126" s="348" t="s">
        <v>27</v>
      </c>
      <c r="CU126" s="346" t="s">
        <v>859</v>
      </c>
      <c r="CV126" s="348" t="s">
        <v>27</v>
      </c>
      <c r="CW126" s="271"/>
      <c r="CX126" s="313"/>
      <c r="CY126" s="313"/>
      <c r="CZ126" s="313"/>
      <c r="DA126" s="313"/>
      <c r="DB126" s="313"/>
    </row>
    <row r="127" spans="1:109" s="5" customFormat="1" ht="51.75" customHeight="1" thickBot="1" x14ac:dyDescent="0.3">
      <c r="A127" s="50">
        <f t="shared" si="1"/>
        <v>124</v>
      </c>
      <c r="B127" s="337"/>
      <c r="C127" s="323" t="s">
        <v>2414</v>
      </c>
      <c r="D127" s="272" t="s">
        <v>1410</v>
      </c>
      <c r="E127" s="273" t="s">
        <v>2415</v>
      </c>
      <c r="F127" s="273" t="s">
        <v>3202</v>
      </c>
      <c r="G127" s="268" t="s">
        <v>859</v>
      </c>
      <c r="H127" s="269" t="s">
        <v>27</v>
      </c>
      <c r="I127" s="268" t="s">
        <v>859</v>
      </c>
      <c r="J127" s="269" t="s">
        <v>27</v>
      </c>
      <c r="K127" s="268" t="s">
        <v>859</v>
      </c>
      <c r="L127" s="269" t="s">
        <v>27</v>
      </c>
      <c r="M127" s="268" t="s">
        <v>859</v>
      </c>
      <c r="N127" s="269" t="s">
        <v>27</v>
      </c>
      <c r="O127" s="268" t="s">
        <v>859</v>
      </c>
      <c r="P127" s="269" t="s">
        <v>27</v>
      </c>
      <c r="Q127" s="268" t="s">
        <v>859</v>
      </c>
      <c r="R127" s="270" t="s">
        <v>27</v>
      </c>
      <c r="S127" s="268" t="s">
        <v>838</v>
      </c>
      <c r="T127" s="269" t="s">
        <v>2416</v>
      </c>
      <c r="U127" s="268" t="s">
        <v>838</v>
      </c>
      <c r="V127" s="269" t="s">
        <v>1003</v>
      </c>
      <c r="W127" s="268" t="s">
        <v>859</v>
      </c>
      <c r="X127" s="270" t="s">
        <v>27</v>
      </c>
      <c r="Y127" s="268" t="s">
        <v>859</v>
      </c>
      <c r="Z127" s="269" t="s">
        <v>27</v>
      </c>
      <c r="AA127" s="268" t="s">
        <v>859</v>
      </c>
      <c r="AB127" s="270" t="s">
        <v>27</v>
      </c>
      <c r="AC127" s="268" t="s">
        <v>859</v>
      </c>
      <c r="AD127" s="269" t="s">
        <v>27</v>
      </c>
      <c r="AE127" s="268" t="s">
        <v>859</v>
      </c>
      <c r="AF127" s="269" t="s">
        <v>27</v>
      </c>
      <c r="AG127" s="268" t="s">
        <v>859</v>
      </c>
      <c r="AH127" s="269" t="s">
        <v>27</v>
      </c>
      <c r="AI127" s="268" t="s">
        <v>859</v>
      </c>
      <c r="AJ127" s="269" t="s">
        <v>27</v>
      </c>
      <c r="AK127" s="268" t="s">
        <v>859</v>
      </c>
      <c r="AL127" s="269" t="s">
        <v>27</v>
      </c>
      <c r="AM127" s="268" t="s">
        <v>859</v>
      </c>
      <c r="AN127" s="270" t="s">
        <v>27</v>
      </c>
      <c r="AO127" s="268" t="s">
        <v>859</v>
      </c>
      <c r="AP127" s="269" t="s">
        <v>27</v>
      </c>
      <c r="AQ127" s="268" t="s">
        <v>859</v>
      </c>
      <c r="AR127" s="270" t="s">
        <v>27</v>
      </c>
      <c r="AS127" s="268" t="s">
        <v>837</v>
      </c>
      <c r="AT127" s="269" t="s">
        <v>2417</v>
      </c>
      <c r="AU127" s="268" t="s">
        <v>836</v>
      </c>
      <c r="AV127" s="270" t="s">
        <v>156</v>
      </c>
      <c r="AW127" s="268" t="s">
        <v>859</v>
      </c>
      <c r="AX127" s="269" t="s">
        <v>27</v>
      </c>
      <c r="AY127" s="268" t="s">
        <v>859</v>
      </c>
      <c r="AZ127" s="270" t="s">
        <v>27</v>
      </c>
      <c r="BA127" s="268" t="s">
        <v>836</v>
      </c>
      <c r="BB127" s="269" t="s">
        <v>2417</v>
      </c>
      <c r="BC127" s="268" t="s">
        <v>836</v>
      </c>
      <c r="BD127" s="269" t="s">
        <v>2417</v>
      </c>
      <c r="BE127" s="268" t="s">
        <v>836</v>
      </c>
      <c r="BF127" s="270" t="s">
        <v>2417</v>
      </c>
      <c r="BG127" s="268" t="s">
        <v>838</v>
      </c>
      <c r="BH127" s="270" t="s">
        <v>2417</v>
      </c>
      <c r="BI127" s="268" t="s">
        <v>859</v>
      </c>
      <c r="BJ127" s="269" t="s">
        <v>27</v>
      </c>
      <c r="BK127" s="268" t="s">
        <v>838</v>
      </c>
      <c r="BL127" s="269" t="s">
        <v>1699</v>
      </c>
      <c r="BM127" s="268" t="s">
        <v>859</v>
      </c>
      <c r="BN127" s="269" t="s">
        <v>585</v>
      </c>
      <c r="BO127" s="268" t="s">
        <v>859</v>
      </c>
      <c r="BP127" s="269" t="s">
        <v>27</v>
      </c>
      <c r="BQ127" s="268" t="s">
        <v>831</v>
      </c>
      <c r="BR127" s="269" t="s">
        <v>2305</v>
      </c>
      <c r="BS127" s="268" t="s">
        <v>831</v>
      </c>
      <c r="BT127" s="270" t="s">
        <v>2307</v>
      </c>
      <c r="BU127" s="268" t="s">
        <v>831</v>
      </c>
      <c r="BV127" s="269" t="s">
        <v>2306</v>
      </c>
      <c r="BW127" s="268" t="s">
        <v>834</v>
      </c>
      <c r="BX127" s="270" t="s">
        <v>2308</v>
      </c>
      <c r="BY127" s="268" t="s">
        <v>831</v>
      </c>
      <c r="BZ127" s="269" t="s">
        <v>2714</v>
      </c>
      <c r="CA127" s="268" t="s">
        <v>836</v>
      </c>
      <c r="CB127" s="269" t="s">
        <v>201</v>
      </c>
      <c r="CC127" s="268" t="s">
        <v>859</v>
      </c>
      <c r="CD127" s="269" t="s">
        <v>27</v>
      </c>
      <c r="CE127" s="268" t="s">
        <v>859</v>
      </c>
      <c r="CF127" s="270" t="s">
        <v>27</v>
      </c>
      <c r="CG127" s="268" t="s">
        <v>859</v>
      </c>
      <c r="CH127" s="269" t="s">
        <v>27</v>
      </c>
      <c r="CI127" s="268" t="s">
        <v>859</v>
      </c>
      <c r="CJ127" s="269" t="s">
        <v>27</v>
      </c>
      <c r="CK127" s="268" t="s">
        <v>859</v>
      </c>
      <c r="CL127" s="270" t="s">
        <v>27</v>
      </c>
      <c r="CM127" s="268" t="s">
        <v>859</v>
      </c>
      <c r="CN127" s="269" t="s">
        <v>27</v>
      </c>
      <c r="CO127" s="268" t="s">
        <v>859</v>
      </c>
      <c r="CP127" s="269" t="s">
        <v>27</v>
      </c>
      <c r="CQ127" s="268" t="s">
        <v>859</v>
      </c>
      <c r="CR127" s="269" t="s">
        <v>27</v>
      </c>
      <c r="CS127" s="346" t="s">
        <v>859</v>
      </c>
      <c r="CT127" s="348" t="s">
        <v>27</v>
      </c>
      <c r="CU127" s="346" t="s">
        <v>859</v>
      </c>
      <c r="CV127" s="348" t="s">
        <v>27</v>
      </c>
      <c r="CW127" s="271" t="s">
        <v>2418</v>
      </c>
      <c r="CX127" s="313"/>
      <c r="CY127" s="313"/>
      <c r="CZ127" s="313"/>
      <c r="DA127" s="313"/>
      <c r="DB127" s="313"/>
      <c r="DD127" s="27"/>
      <c r="DE127" s="27"/>
    </row>
    <row r="128" spans="1:109" s="5" customFormat="1" ht="51.75" customHeight="1" thickBot="1" x14ac:dyDescent="0.3">
      <c r="A128" s="50">
        <f t="shared" si="1"/>
        <v>125</v>
      </c>
      <c r="B128" s="338"/>
      <c r="C128" s="323" t="s">
        <v>3155</v>
      </c>
      <c r="D128" s="272" t="s">
        <v>1409</v>
      </c>
      <c r="E128" s="273">
        <v>381</v>
      </c>
      <c r="F128" s="273" t="s">
        <v>1865</v>
      </c>
      <c r="G128" s="268" t="s">
        <v>837</v>
      </c>
      <c r="H128" s="269" t="s">
        <v>2498</v>
      </c>
      <c r="I128" s="268" t="s">
        <v>839</v>
      </c>
      <c r="J128" s="269" t="s">
        <v>2499</v>
      </c>
      <c r="K128" s="268" t="s">
        <v>839</v>
      </c>
      <c r="L128" s="269" t="s">
        <v>2498</v>
      </c>
      <c r="M128" s="268" t="s">
        <v>836</v>
      </c>
      <c r="N128" s="269" t="s">
        <v>2498</v>
      </c>
      <c r="O128" s="268" t="s">
        <v>836</v>
      </c>
      <c r="P128" s="269" t="s">
        <v>2500</v>
      </c>
      <c r="Q128" s="268" t="s">
        <v>859</v>
      </c>
      <c r="R128" s="270" t="s">
        <v>27</v>
      </c>
      <c r="S128" s="268" t="s">
        <v>859</v>
      </c>
      <c r="T128" s="269" t="s">
        <v>594</v>
      </c>
      <c r="U128" s="268" t="s">
        <v>839</v>
      </c>
      <c r="V128" s="269" t="s">
        <v>2501</v>
      </c>
      <c r="W128" s="268" t="s">
        <v>859</v>
      </c>
      <c r="X128" s="270" t="s">
        <v>1527</v>
      </c>
      <c r="Y128" s="268" t="s">
        <v>839</v>
      </c>
      <c r="Z128" s="269" t="s">
        <v>2901</v>
      </c>
      <c r="AA128" s="268" t="s">
        <v>836</v>
      </c>
      <c r="AB128" s="270" t="s">
        <v>2902</v>
      </c>
      <c r="AC128" s="268" t="s">
        <v>836</v>
      </c>
      <c r="AD128" s="269" t="s">
        <v>2502</v>
      </c>
      <c r="AE128" s="268" t="s">
        <v>838</v>
      </c>
      <c r="AF128" s="269" t="s">
        <v>2503</v>
      </c>
      <c r="AG128" s="268" t="s">
        <v>838</v>
      </c>
      <c r="AH128" s="269" t="s">
        <v>482</v>
      </c>
      <c r="AI128" s="268" t="s">
        <v>836</v>
      </c>
      <c r="AJ128" s="269" t="s">
        <v>2504</v>
      </c>
      <c r="AK128" s="268" t="s">
        <v>839</v>
      </c>
      <c r="AL128" s="269" t="s">
        <v>2903</v>
      </c>
      <c r="AM128" s="268" t="s">
        <v>859</v>
      </c>
      <c r="AN128" s="270" t="s">
        <v>27</v>
      </c>
      <c r="AO128" s="268" t="s">
        <v>836</v>
      </c>
      <c r="AP128" s="269" t="s">
        <v>2505</v>
      </c>
      <c r="AQ128" s="268" t="s">
        <v>859</v>
      </c>
      <c r="AR128" s="270" t="s">
        <v>2190</v>
      </c>
      <c r="AS128" s="268" t="s">
        <v>839</v>
      </c>
      <c r="AT128" s="269" t="s">
        <v>2508</v>
      </c>
      <c r="AU128" s="268" t="s">
        <v>836</v>
      </c>
      <c r="AV128" s="270" t="s">
        <v>2509</v>
      </c>
      <c r="AW128" s="268" t="s">
        <v>836</v>
      </c>
      <c r="AX128" s="269" t="s">
        <v>2506</v>
      </c>
      <c r="AY128" s="268" t="s">
        <v>838</v>
      </c>
      <c r="AZ128" s="270" t="s">
        <v>2507</v>
      </c>
      <c r="BA128" s="268" t="s">
        <v>838</v>
      </c>
      <c r="BB128" s="269" t="s">
        <v>2512</v>
      </c>
      <c r="BC128" s="268" t="s">
        <v>838</v>
      </c>
      <c r="BD128" s="269" t="s">
        <v>2512</v>
      </c>
      <c r="BE128" s="268" t="s">
        <v>838</v>
      </c>
      <c r="BF128" s="270" t="s">
        <v>2510</v>
      </c>
      <c r="BG128" s="268" t="s">
        <v>838</v>
      </c>
      <c r="BH128" s="270" t="s">
        <v>2511</v>
      </c>
      <c r="BI128" s="268" t="s">
        <v>838</v>
      </c>
      <c r="BJ128" s="269" t="s">
        <v>2514</v>
      </c>
      <c r="BK128" s="268" t="s">
        <v>838</v>
      </c>
      <c r="BL128" s="269" t="s">
        <v>2515</v>
      </c>
      <c r="BM128" s="268" t="s">
        <v>839</v>
      </c>
      <c r="BN128" s="269" t="s">
        <v>2513</v>
      </c>
      <c r="BO128" s="268" t="s">
        <v>838</v>
      </c>
      <c r="BP128" s="269" t="s">
        <v>515</v>
      </c>
      <c r="BQ128" s="268" t="s">
        <v>838</v>
      </c>
      <c r="BR128" s="269" t="s">
        <v>2516</v>
      </c>
      <c r="BS128" s="268" t="s">
        <v>836</v>
      </c>
      <c r="BT128" s="270" t="s">
        <v>2517</v>
      </c>
      <c r="BU128" s="268" t="s">
        <v>859</v>
      </c>
      <c r="BV128" s="269" t="s">
        <v>27</v>
      </c>
      <c r="BW128" s="268" t="s">
        <v>859</v>
      </c>
      <c r="BX128" s="270" t="s">
        <v>27</v>
      </c>
      <c r="BY128" s="268" t="s">
        <v>859</v>
      </c>
      <c r="BZ128" s="269" t="s">
        <v>2869</v>
      </c>
      <c r="CA128" s="268" t="s">
        <v>840</v>
      </c>
      <c r="CB128" s="269" t="s">
        <v>478</v>
      </c>
      <c r="CC128" s="268" t="s">
        <v>831</v>
      </c>
      <c r="CD128" s="269" t="s">
        <v>2518</v>
      </c>
      <c r="CE128" s="268" t="s">
        <v>859</v>
      </c>
      <c r="CF128" s="270" t="s">
        <v>1497</v>
      </c>
      <c r="CG128" s="268" t="s">
        <v>838</v>
      </c>
      <c r="CH128" s="269" t="s">
        <v>379</v>
      </c>
      <c r="CI128" s="268" t="s">
        <v>836</v>
      </c>
      <c r="CJ128" s="269" t="s">
        <v>2904</v>
      </c>
      <c r="CK128" s="268" t="s">
        <v>839</v>
      </c>
      <c r="CL128" s="270" t="s">
        <v>2905</v>
      </c>
      <c r="CM128" s="268" t="s">
        <v>839</v>
      </c>
      <c r="CN128" s="269" t="s">
        <v>2519</v>
      </c>
      <c r="CO128" s="268" t="s">
        <v>837</v>
      </c>
      <c r="CP128" s="269" t="s">
        <v>2520</v>
      </c>
      <c r="CQ128" s="268" t="s">
        <v>859</v>
      </c>
      <c r="CR128" s="269" t="s">
        <v>27</v>
      </c>
      <c r="CS128" s="346" t="s">
        <v>859</v>
      </c>
      <c r="CT128" s="348" t="s">
        <v>27</v>
      </c>
      <c r="CU128" s="346" t="s">
        <v>838</v>
      </c>
      <c r="CV128" s="348" t="s">
        <v>2953</v>
      </c>
      <c r="CW128" s="271" t="s">
        <v>2521</v>
      </c>
      <c r="CX128" s="313"/>
      <c r="CY128" s="313"/>
      <c r="CZ128" s="313"/>
      <c r="DA128" s="313"/>
      <c r="DB128" s="313"/>
      <c r="DD128" s="27"/>
      <c r="DE128" s="27"/>
    </row>
    <row r="129" spans="1:109" s="5" customFormat="1" ht="51.75" customHeight="1" thickBot="1" x14ac:dyDescent="0.3">
      <c r="A129" s="50">
        <f t="shared" si="1"/>
        <v>126</v>
      </c>
      <c r="B129" s="337"/>
      <c r="C129" s="323" t="s">
        <v>3156</v>
      </c>
      <c r="D129" s="272" t="s">
        <v>1408</v>
      </c>
      <c r="E129" s="273">
        <v>572</v>
      </c>
      <c r="F129" s="273" t="s">
        <v>3202</v>
      </c>
      <c r="G129" s="268" t="s">
        <v>859</v>
      </c>
      <c r="H129" s="269" t="s">
        <v>1369</v>
      </c>
      <c r="I129" s="268" t="s">
        <v>859</v>
      </c>
      <c r="J129" s="269" t="s">
        <v>1369</v>
      </c>
      <c r="K129" s="268" t="s">
        <v>859</v>
      </c>
      <c r="L129" s="269" t="s">
        <v>1369</v>
      </c>
      <c r="M129" s="268" t="s">
        <v>859</v>
      </c>
      <c r="N129" s="269" t="s">
        <v>1271</v>
      </c>
      <c r="O129" s="268" t="s">
        <v>859</v>
      </c>
      <c r="P129" s="269" t="s">
        <v>27</v>
      </c>
      <c r="Q129" s="268" t="s">
        <v>859</v>
      </c>
      <c r="R129" s="270" t="s">
        <v>27</v>
      </c>
      <c r="S129" s="268" t="s">
        <v>831</v>
      </c>
      <c r="T129" s="269" t="s">
        <v>293</v>
      </c>
      <c r="U129" s="268" t="s">
        <v>838</v>
      </c>
      <c r="V129" s="269" t="s">
        <v>1241</v>
      </c>
      <c r="W129" s="268" t="s">
        <v>859</v>
      </c>
      <c r="X129" s="270" t="s">
        <v>27</v>
      </c>
      <c r="Y129" s="268" t="s">
        <v>859</v>
      </c>
      <c r="Z129" s="269" t="s">
        <v>27</v>
      </c>
      <c r="AA129" s="268" t="s">
        <v>859</v>
      </c>
      <c r="AB129" s="270" t="s">
        <v>27</v>
      </c>
      <c r="AC129" s="268" t="s">
        <v>859</v>
      </c>
      <c r="AD129" s="269" t="s">
        <v>27</v>
      </c>
      <c r="AE129" s="268" t="s">
        <v>859</v>
      </c>
      <c r="AF129" s="269" t="s">
        <v>27</v>
      </c>
      <c r="AG129" s="268" t="s">
        <v>859</v>
      </c>
      <c r="AH129" s="269" t="s">
        <v>27</v>
      </c>
      <c r="AI129" s="268" t="s">
        <v>859</v>
      </c>
      <c r="AJ129" s="269" t="s">
        <v>27</v>
      </c>
      <c r="AK129" s="268" t="s">
        <v>859</v>
      </c>
      <c r="AL129" s="269" t="s">
        <v>27</v>
      </c>
      <c r="AM129" s="268" t="s">
        <v>859</v>
      </c>
      <c r="AN129" s="270" t="s">
        <v>27</v>
      </c>
      <c r="AO129" s="268" t="s">
        <v>859</v>
      </c>
      <c r="AP129" s="269" t="s">
        <v>27</v>
      </c>
      <c r="AQ129" s="268" t="s">
        <v>859</v>
      </c>
      <c r="AR129" s="270" t="s">
        <v>27</v>
      </c>
      <c r="AS129" s="268" t="s">
        <v>859</v>
      </c>
      <c r="AT129" s="269" t="s">
        <v>27</v>
      </c>
      <c r="AU129" s="268" t="s">
        <v>859</v>
      </c>
      <c r="AV129" s="270" t="s">
        <v>27</v>
      </c>
      <c r="AW129" s="268" t="s">
        <v>859</v>
      </c>
      <c r="AX129" s="269" t="s">
        <v>27</v>
      </c>
      <c r="AY129" s="268" t="s">
        <v>859</v>
      </c>
      <c r="AZ129" s="270" t="s">
        <v>27</v>
      </c>
      <c r="BA129" s="268" t="s">
        <v>859</v>
      </c>
      <c r="BB129" s="269" t="s">
        <v>27</v>
      </c>
      <c r="BC129" s="268" t="s">
        <v>859</v>
      </c>
      <c r="BD129" s="269" t="s">
        <v>27</v>
      </c>
      <c r="BE129" s="268" t="s">
        <v>859</v>
      </c>
      <c r="BF129" s="270" t="s">
        <v>27</v>
      </c>
      <c r="BG129" s="268" t="s">
        <v>859</v>
      </c>
      <c r="BH129" s="270" t="s">
        <v>27</v>
      </c>
      <c r="BI129" s="268" t="s">
        <v>859</v>
      </c>
      <c r="BJ129" s="269" t="s">
        <v>27</v>
      </c>
      <c r="BK129" s="268" t="s">
        <v>859</v>
      </c>
      <c r="BL129" s="269" t="s">
        <v>27</v>
      </c>
      <c r="BM129" s="268" t="s">
        <v>836</v>
      </c>
      <c r="BN129" s="269" t="s">
        <v>491</v>
      </c>
      <c r="BO129" s="268" t="s">
        <v>859</v>
      </c>
      <c r="BP129" s="269" t="s">
        <v>27</v>
      </c>
      <c r="BQ129" s="268" t="s">
        <v>859</v>
      </c>
      <c r="BR129" s="269" t="s">
        <v>27</v>
      </c>
      <c r="BS129" s="268" t="s">
        <v>859</v>
      </c>
      <c r="BT129" s="270" t="s">
        <v>1503</v>
      </c>
      <c r="BU129" s="268" t="s">
        <v>859</v>
      </c>
      <c r="BV129" s="269" t="s">
        <v>27</v>
      </c>
      <c r="BW129" s="268" t="s">
        <v>859</v>
      </c>
      <c r="BX129" s="270" t="s">
        <v>27</v>
      </c>
      <c r="BY129" s="268" t="s">
        <v>859</v>
      </c>
      <c r="BZ129" s="269" t="s">
        <v>27</v>
      </c>
      <c r="CA129" s="268" t="s">
        <v>836</v>
      </c>
      <c r="CB129" s="269" t="s">
        <v>917</v>
      </c>
      <c r="CC129" s="268" t="s">
        <v>837</v>
      </c>
      <c r="CD129" s="269" t="s">
        <v>1702</v>
      </c>
      <c r="CE129" s="268" t="s">
        <v>859</v>
      </c>
      <c r="CF129" s="270" t="s">
        <v>27</v>
      </c>
      <c r="CG129" s="268" t="s">
        <v>859</v>
      </c>
      <c r="CH129" s="269" t="s">
        <v>27</v>
      </c>
      <c r="CI129" s="268" t="s">
        <v>859</v>
      </c>
      <c r="CJ129" s="269" t="s">
        <v>27</v>
      </c>
      <c r="CK129" s="268" t="s">
        <v>859</v>
      </c>
      <c r="CL129" s="270" t="s">
        <v>27</v>
      </c>
      <c r="CM129" s="268" t="s">
        <v>838</v>
      </c>
      <c r="CN129" s="269" t="s">
        <v>932</v>
      </c>
      <c r="CO129" s="268" t="s">
        <v>859</v>
      </c>
      <c r="CP129" s="269" t="s">
        <v>27</v>
      </c>
      <c r="CQ129" s="268" t="s">
        <v>859</v>
      </c>
      <c r="CR129" s="269" t="s">
        <v>27</v>
      </c>
      <c r="CS129" s="346" t="s">
        <v>859</v>
      </c>
      <c r="CT129" s="348" t="s">
        <v>27</v>
      </c>
      <c r="CU129" s="346" t="s">
        <v>859</v>
      </c>
      <c r="CV129" s="348" t="s">
        <v>27</v>
      </c>
      <c r="CW129" s="271"/>
      <c r="CX129" s="313"/>
      <c r="CY129" s="313"/>
      <c r="CZ129" s="313"/>
      <c r="DA129" s="313"/>
      <c r="DB129" s="313"/>
      <c r="DD129" s="27"/>
      <c r="DE129" s="27"/>
    </row>
    <row r="130" spans="1:109" s="5" customFormat="1" ht="51.75" customHeight="1" thickBot="1" x14ac:dyDescent="0.3">
      <c r="A130" s="50">
        <f t="shared" si="1"/>
        <v>127</v>
      </c>
      <c r="B130" s="337"/>
      <c r="C130" s="323" t="s">
        <v>3157</v>
      </c>
      <c r="D130" s="272" t="s">
        <v>1411</v>
      </c>
      <c r="E130" s="273">
        <v>574</v>
      </c>
      <c r="F130" s="273" t="s">
        <v>1867</v>
      </c>
      <c r="G130" s="268" t="s">
        <v>859</v>
      </c>
      <c r="H130" s="269" t="s">
        <v>27</v>
      </c>
      <c r="I130" s="268" t="s">
        <v>859</v>
      </c>
      <c r="J130" s="269" t="s">
        <v>27</v>
      </c>
      <c r="K130" s="268" t="s">
        <v>859</v>
      </c>
      <c r="L130" s="269" t="s">
        <v>27</v>
      </c>
      <c r="M130" s="268" t="s">
        <v>838</v>
      </c>
      <c r="N130" s="269" t="s">
        <v>101</v>
      </c>
      <c r="O130" s="268" t="s">
        <v>838</v>
      </c>
      <c r="P130" s="269" t="s">
        <v>1376</v>
      </c>
      <c r="Q130" s="268" t="s">
        <v>859</v>
      </c>
      <c r="R130" s="270" t="s">
        <v>27</v>
      </c>
      <c r="S130" s="268" t="s">
        <v>831</v>
      </c>
      <c r="T130" s="269" t="s">
        <v>442</v>
      </c>
      <c r="U130" s="268" t="s">
        <v>859</v>
      </c>
      <c r="V130" s="269" t="s">
        <v>27</v>
      </c>
      <c r="W130" s="268" t="s">
        <v>859</v>
      </c>
      <c r="X130" s="270" t="s">
        <v>27</v>
      </c>
      <c r="Y130" s="268" t="s">
        <v>859</v>
      </c>
      <c r="Z130" s="269" t="s">
        <v>27</v>
      </c>
      <c r="AA130" s="268" t="s">
        <v>859</v>
      </c>
      <c r="AB130" s="270" t="s">
        <v>27</v>
      </c>
      <c r="AC130" s="268" t="s">
        <v>838</v>
      </c>
      <c r="AD130" s="269" t="s">
        <v>421</v>
      </c>
      <c r="AE130" s="268" t="s">
        <v>836</v>
      </c>
      <c r="AF130" s="269" t="s">
        <v>422</v>
      </c>
      <c r="AG130" s="268" t="s">
        <v>836</v>
      </c>
      <c r="AH130" s="269" t="s">
        <v>421</v>
      </c>
      <c r="AI130" s="268" t="s">
        <v>859</v>
      </c>
      <c r="AJ130" s="269" t="s">
        <v>27</v>
      </c>
      <c r="AK130" s="268" t="s">
        <v>859</v>
      </c>
      <c r="AL130" s="269" t="s">
        <v>27</v>
      </c>
      <c r="AM130" s="268" t="s">
        <v>859</v>
      </c>
      <c r="AN130" s="270" t="s">
        <v>27</v>
      </c>
      <c r="AO130" s="268" t="s">
        <v>836</v>
      </c>
      <c r="AP130" s="269" t="s">
        <v>280</v>
      </c>
      <c r="AQ130" s="268" t="s">
        <v>836</v>
      </c>
      <c r="AR130" s="270" t="s">
        <v>280</v>
      </c>
      <c r="AS130" s="268" t="s">
        <v>859</v>
      </c>
      <c r="AT130" s="269" t="s">
        <v>27</v>
      </c>
      <c r="AU130" s="268" t="s">
        <v>859</v>
      </c>
      <c r="AV130" s="270" t="s">
        <v>27</v>
      </c>
      <c r="AW130" s="268" t="s">
        <v>859</v>
      </c>
      <c r="AX130" s="269" t="s">
        <v>27</v>
      </c>
      <c r="AY130" s="268" t="s">
        <v>859</v>
      </c>
      <c r="AZ130" s="270" t="s">
        <v>27</v>
      </c>
      <c r="BA130" s="268" t="s">
        <v>838</v>
      </c>
      <c r="BB130" s="269" t="s">
        <v>693</v>
      </c>
      <c r="BC130" s="268" t="s">
        <v>859</v>
      </c>
      <c r="BD130" s="269" t="s">
        <v>27</v>
      </c>
      <c r="BE130" s="268" t="s">
        <v>838</v>
      </c>
      <c r="BF130" s="270" t="s">
        <v>194</v>
      </c>
      <c r="BG130" s="268" t="s">
        <v>859</v>
      </c>
      <c r="BH130" s="270" t="s">
        <v>27</v>
      </c>
      <c r="BI130" s="268" t="s">
        <v>836</v>
      </c>
      <c r="BJ130" s="269" t="s">
        <v>1662</v>
      </c>
      <c r="BK130" s="268" t="s">
        <v>859</v>
      </c>
      <c r="BL130" s="269" t="s">
        <v>27</v>
      </c>
      <c r="BM130" s="268" t="s">
        <v>838</v>
      </c>
      <c r="BN130" s="269" t="s">
        <v>586</v>
      </c>
      <c r="BO130" s="268" t="s">
        <v>859</v>
      </c>
      <c r="BP130" s="269" t="s">
        <v>629</v>
      </c>
      <c r="BQ130" s="268" t="s">
        <v>859</v>
      </c>
      <c r="BR130" s="269" t="s">
        <v>27</v>
      </c>
      <c r="BS130" s="268" t="s">
        <v>859</v>
      </c>
      <c r="BT130" s="270" t="s">
        <v>27</v>
      </c>
      <c r="BU130" s="268" t="s">
        <v>859</v>
      </c>
      <c r="BV130" s="269" t="s">
        <v>27</v>
      </c>
      <c r="BW130" s="268" t="s">
        <v>859</v>
      </c>
      <c r="BX130" s="270" t="s">
        <v>27</v>
      </c>
      <c r="BY130" s="268" t="s">
        <v>859</v>
      </c>
      <c r="BZ130" s="269" t="s">
        <v>27</v>
      </c>
      <c r="CA130" s="268" t="s">
        <v>836</v>
      </c>
      <c r="CB130" s="269" t="s">
        <v>138</v>
      </c>
      <c r="CC130" s="268" t="s">
        <v>859</v>
      </c>
      <c r="CD130" s="269" t="s">
        <v>27</v>
      </c>
      <c r="CE130" s="268" t="s">
        <v>859</v>
      </c>
      <c r="CF130" s="270" t="s">
        <v>27</v>
      </c>
      <c r="CG130" s="268" t="s">
        <v>859</v>
      </c>
      <c r="CH130" s="269" t="s">
        <v>27</v>
      </c>
      <c r="CI130" s="268" t="s">
        <v>859</v>
      </c>
      <c r="CJ130" s="269" t="s">
        <v>27</v>
      </c>
      <c r="CK130" s="268" t="s">
        <v>859</v>
      </c>
      <c r="CL130" s="270" t="s">
        <v>27</v>
      </c>
      <c r="CM130" s="268" t="s">
        <v>836</v>
      </c>
      <c r="CN130" s="269" t="s">
        <v>1175</v>
      </c>
      <c r="CO130" s="268" t="s">
        <v>859</v>
      </c>
      <c r="CP130" s="269" t="s">
        <v>27</v>
      </c>
      <c r="CQ130" s="268" t="s">
        <v>840</v>
      </c>
      <c r="CR130" s="269" t="s">
        <v>1178</v>
      </c>
      <c r="CS130" s="346" t="s">
        <v>859</v>
      </c>
      <c r="CT130" s="348" t="s">
        <v>27</v>
      </c>
      <c r="CU130" s="346" t="s">
        <v>859</v>
      </c>
      <c r="CV130" s="348" t="s">
        <v>27</v>
      </c>
      <c r="CW130" s="271"/>
      <c r="CX130" s="313"/>
      <c r="CY130" s="313"/>
      <c r="CZ130" s="313"/>
      <c r="DA130" s="313"/>
      <c r="DB130" s="313"/>
      <c r="DD130" s="27"/>
      <c r="DE130" s="27"/>
    </row>
    <row r="131" spans="1:109" s="5" customFormat="1" ht="51.75" customHeight="1" thickBot="1" x14ac:dyDescent="0.3">
      <c r="A131" s="50">
        <f t="shared" si="1"/>
        <v>128</v>
      </c>
      <c r="B131" s="337"/>
      <c r="C131" s="323" t="s">
        <v>3158</v>
      </c>
      <c r="D131" s="272" t="s">
        <v>1411</v>
      </c>
      <c r="E131" s="273">
        <v>442</v>
      </c>
      <c r="F131" s="273" t="s">
        <v>1865</v>
      </c>
      <c r="G131" s="268" t="s">
        <v>859</v>
      </c>
      <c r="H131" s="269" t="s">
        <v>27</v>
      </c>
      <c r="I131" s="268" t="s">
        <v>836</v>
      </c>
      <c r="J131" s="269" t="s">
        <v>129</v>
      </c>
      <c r="K131" s="268" t="s">
        <v>859</v>
      </c>
      <c r="L131" s="269" t="s">
        <v>27</v>
      </c>
      <c r="M131" s="268" t="s">
        <v>859</v>
      </c>
      <c r="N131" s="269" t="s">
        <v>27</v>
      </c>
      <c r="O131" s="268" t="s">
        <v>859</v>
      </c>
      <c r="P131" s="269" t="s">
        <v>27</v>
      </c>
      <c r="Q131" s="268" t="s">
        <v>859</v>
      </c>
      <c r="R131" s="270" t="s">
        <v>27</v>
      </c>
      <c r="S131" s="268" t="s">
        <v>831</v>
      </c>
      <c r="T131" s="269" t="s">
        <v>1366</v>
      </c>
      <c r="U131" s="268" t="s">
        <v>859</v>
      </c>
      <c r="V131" s="269" t="s">
        <v>27</v>
      </c>
      <c r="W131" s="268" t="s">
        <v>836</v>
      </c>
      <c r="X131" s="270" t="s">
        <v>1367</v>
      </c>
      <c r="Y131" s="268" t="s">
        <v>859</v>
      </c>
      <c r="Z131" s="269" t="s">
        <v>27</v>
      </c>
      <c r="AA131" s="268" t="s">
        <v>859</v>
      </c>
      <c r="AB131" s="270" t="s">
        <v>27</v>
      </c>
      <c r="AC131" s="268" t="s">
        <v>836</v>
      </c>
      <c r="AD131" s="269" t="s">
        <v>84</v>
      </c>
      <c r="AE131" s="268" t="s">
        <v>838</v>
      </c>
      <c r="AF131" s="269" t="s">
        <v>85</v>
      </c>
      <c r="AG131" s="268" t="s">
        <v>859</v>
      </c>
      <c r="AH131" s="269" t="s">
        <v>83</v>
      </c>
      <c r="AI131" s="268" t="s">
        <v>859</v>
      </c>
      <c r="AJ131" s="269" t="s">
        <v>27</v>
      </c>
      <c r="AK131" s="268" t="s">
        <v>859</v>
      </c>
      <c r="AL131" s="269" t="s">
        <v>27</v>
      </c>
      <c r="AM131" s="268" t="s">
        <v>859</v>
      </c>
      <c r="AN131" s="270" t="s">
        <v>27</v>
      </c>
      <c r="AO131" s="268" t="s">
        <v>859</v>
      </c>
      <c r="AP131" s="269" t="s">
        <v>27</v>
      </c>
      <c r="AQ131" s="268" t="s">
        <v>840</v>
      </c>
      <c r="AR131" s="270" t="s">
        <v>1430</v>
      </c>
      <c r="AS131" s="268" t="s">
        <v>836</v>
      </c>
      <c r="AT131" s="269" t="s">
        <v>578</v>
      </c>
      <c r="AU131" s="268" t="s">
        <v>838</v>
      </c>
      <c r="AV131" s="270" t="s">
        <v>110</v>
      </c>
      <c r="AW131" s="268" t="s">
        <v>836</v>
      </c>
      <c r="AX131" s="269" t="s">
        <v>1041</v>
      </c>
      <c r="AY131" s="268" t="s">
        <v>836</v>
      </c>
      <c r="AZ131" s="270" t="s">
        <v>1275</v>
      </c>
      <c r="BA131" s="268" t="s">
        <v>836</v>
      </c>
      <c r="BB131" s="269" t="s">
        <v>785</v>
      </c>
      <c r="BC131" s="268" t="s">
        <v>838</v>
      </c>
      <c r="BD131" s="269" t="s">
        <v>598</v>
      </c>
      <c r="BE131" s="268" t="s">
        <v>836</v>
      </c>
      <c r="BF131" s="270" t="s">
        <v>90</v>
      </c>
      <c r="BG131" s="268" t="s">
        <v>836</v>
      </c>
      <c r="BH131" s="270" t="s">
        <v>597</v>
      </c>
      <c r="BI131" s="268" t="s">
        <v>838</v>
      </c>
      <c r="BJ131" s="269" t="s">
        <v>1644</v>
      </c>
      <c r="BK131" s="268" t="s">
        <v>838</v>
      </c>
      <c r="BL131" s="269" t="s">
        <v>598</v>
      </c>
      <c r="BM131" s="268" t="s">
        <v>838</v>
      </c>
      <c r="BN131" s="269" t="s">
        <v>2167</v>
      </c>
      <c r="BO131" s="268" t="s">
        <v>859</v>
      </c>
      <c r="BP131" s="269" t="s">
        <v>1091</v>
      </c>
      <c r="BQ131" s="268" t="s">
        <v>839</v>
      </c>
      <c r="BR131" s="269" t="s">
        <v>2715</v>
      </c>
      <c r="BS131" s="268" t="s">
        <v>838</v>
      </c>
      <c r="BT131" s="270" t="s">
        <v>2278</v>
      </c>
      <c r="BU131" s="268" t="s">
        <v>859</v>
      </c>
      <c r="BV131" s="269" t="s">
        <v>27</v>
      </c>
      <c r="BW131" s="268" t="s">
        <v>859</v>
      </c>
      <c r="BX131" s="270" t="s">
        <v>27</v>
      </c>
      <c r="BY131" s="268" t="s">
        <v>859</v>
      </c>
      <c r="BZ131" s="269" t="s">
        <v>27</v>
      </c>
      <c r="CA131" s="268" t="s">
        <v>836</v>
      </c>
      <c r="CB131" s="269" t="s">
        <v>999</v>
      </c>
      <c r="CC131" s="268" t="s">
        <v>859</v>
      </c>
      <c r="CD131" s="269" t="s">
        <v>27</v>
      </c>
      <c r="CE131" s="268" t="s">
        <v>838</v>
      </c>
      <c r="CF131" s="270" t="s">
        <v>577</v>
      </c>
      <c r="CG131" s="268" t="s">
        <v>859</v>
      </c>
      <c r="CH131" s="269" t="s">
        <v>27</v>
      </c>
      <c r="CI131" s="268" t="s">
        <v>859</v>
      </c>
      <c r="CJ131" s="269" t="s">
        <v>27</v>
      </c>
      <c r="CK131" s="268" t="s">
        <v>859</v>
      </c>
      <c r="CL131" s="270" t="s">
        <v>27</v>
      </c>
      <c r="CM131" s="268" t="s">
        <v>837</v>
      </c>
      <c r="CN131" s="269" t="s">
        <v>1199</v>
      </c>
      <c r="CO131" s="268" t="s">
        <v>859</v>
      </c>
      <c r="CP131" s="269" t="s">
        <v>27</v>
      </c>
      <c r="CQ131" s="268" t="s">
        <v>859</v>
      </c>
      <c r="CR131" s="269" t="s">
        <v>27</v>
      </c>
      <c r="CS131" s="346" t="s">
        <v>839</v>
      </c>
      <c r="CT131" s="348" t="s">
        <v>2171</v>
      </c>
      <c r="CU131" s="346" t="s">
        <v>859</v>
      </c>
      <c r="CV131" s="348" t="s">
        <v>27</v>
      </c>
      <c r="CW131" s="271"/>
      <c r="CX131" s="313"/>
      <c r="CY131" s="313"/>
      <c r="CZ131" s="313"/>
      <c r="DA131" s="313"/>
      <c r="DB131" s="313"/>
      <c r="DD131" s="27"/>
      <c r="DE131" s="27"/>
    </row>
    <row r="132" spans="1:109" s="5" customFormat="1" ht="51.75" customHeight="1" thickBot="1" x14ac:dyDescent="0.3">
      <c r="A132" s="50">
        <f t="shared" si="1"/>
        <v>129</v>
      </c>
      <c r="B132" s="337"/>
      <c r="C132" s="323" t="s">
        <v>3159</v>
      </c>
      <c r="D132" s="272" t="s">
        <v>1408</v>
      </c>
      <c r="E132" s="273">
        <v>570</v>
      </c>
      <c r="F132" s="273" t="s">
        <v>1861</v>
      </c>
      <c r="G132" s="268" t="s">
        <v>859</v>
      </c>
      <c r="H132" s="269" t="s">
        <v>27</v>
      </c>
      <c r="I132" s="268" t="s">
        <v>859</v>
      </c>
      <c r="J132" s="269" t="s">
        <v>27</v>
      </c>
      <c r="K132" s="268" t="s">
        <v>836</v>
      </c>
      <c r="L132" s="269" t="s">
        <v>1369</v>
      </c>
      <c r="M132" s="268" t="s">
        <v>859</v>
      </c>
      <c r="N132" s="269" t="s">
        <v>1046</v>
      </c>
      <c r="O132" s="268" t="s">
        <v>839</v>
      </c>
      <c r="P132" s="269" t="s">
        <v>621</v>
      </c>
      <c r="Q132" s="268" t="s">
        <v>859</v>
      </c>
      <c r="R132" s="270" t="s">
        <v>27</v>
      </c>
      <c r="S132" s="268" t="s">
        <v>838</v>
      </c>
      <c r="T132" s="269" t="s">
        <v>6</v>
      </c>
      <c r="U132" s="268" t="s">
        <v>859</v>
      </c>
      <c r="V132" s="269" t="s">
        <v>27</v>
      </c>
      <c r="W132" s="268" t="s">
        <v>859</v>
      </c>
      <c r="X132" s="270" t="s">
        <v>27</v>
      </c>
      <c r="Y132" s="268" t="s">
        <v>859</v>
      </c>
      <c r="Z132" s="269" t="s">
        <v>27</v>
      </c>
      <c r="AA132" s="268" t="s">
        <v>859</v>
      </c>
      <c r="AB132" s="270" t="s">
        <v>27</v>
      </c>
      <c r="AC132" s="268" t="s">
        <v>837</v>
      </c>
      <c r="AD132" s="269" t="s">
        <v>1515</v>
      </c>
      <c r="AE132" s="268" t="s">
        <v>831</v>
      </c>
      <c r="AF132" s="269" t="s">
        <v>417</v>
      </c>
      <c r="AG132" s="268" t="s">
        <v>831</v>
      </c>
      <c r="AH132" s="269" t="s">
        <v>417</v>
      </c>
      <c r="AI132" s="268" t="s">
        <v>859</v>
      </c>
      <c r="AJ132" s="269" t="s">
        <v>27</v>
      </c>
      <c r="AK132" s="268" t="s">
        <v>831</v>
      </c>
      <c r="AL132" s="269" t="s">
        <v>2749</v>
      </c>
      <c r="AM132" s="268" t="s">
        <v>836</v>
      </c>
      <c r="AN132" s="270" t="s">
        <v>2750</v>
      </c>
      <c r="AO132" s="268" t="s">
        <v>859</v>
      </c>
      <c r="AP132" s="269" t="s">
        <v>27</v>
      </c>
      <c r="AQ132" s="268" t="s">
        <v>859</v>
      </c>
      <c r="AR132" s="270" t="s">
        <v>27</v>
      </c>
      <c r="AS132" s="268" t="s">
        <v>836</v>
      </c>
      <c r="AT132" s="269" t="s">
        <v>7</v>
      </c>
      <c r="AU132" s="268" t="s">
        <v>859</v>
      </c>
      <c r="AV132" s="270" t="s">
        <v>27</v>
      </c>
      <c r="AW132" s="268" t="s">
        <v>859</v>
      </c>
      <c r="AX132" s="269" t="s">
        <v>27</v>
      </c>
      <c r="AY132" s="268" t="s">
        <v>859</v>
      </c>
      <c r="AZ132" s="270" t="s">
        <v>27</v>
      </c>
      <c r="BA132" s="268" t="s">
        <v>859</v>
      </c>
      <c r="BB132" s="269" t="s">
        <v>1516</v>
      </c>
      <c r="BC132" s="268" t="s">
        <v>859</v>
      </c>
      <c r="BD132" s="269" t="s">
        <v>858</v>
      </c>
      <c r="BE132" s="268" t="s">
        <v>859</v>
      </c>
      <c r="BF132" s="270" t="s">
        <v>858</v>
      </c>
      <c r="BG132" s="268" t="s">
        <v>859</v>
      </c>
      <c r="BH132" s="270" t="s">
        <v>858</v>
      </c>
      <c r="BI132" s="268" t="s">
        <v>836</v>
      </c>
      <c r="BJ132" s="269" t="s">
        <v>1663</v>
      </c>
      <c r="BK132" s="268" t="s">
        <v>859</v>
      </c>
      <c r="BL132" s="269" t="s">
        <v>858</v>
      </c>
      <c r="BM132" s="268" t="s">
        <v>837</v>
      </c>
      <c r="BN132" s="269" t="s">
        <v>488</v>
      </c>
      <c r="BO132" s="268" t="s">
        <v>859</v>
      </c>
      <c r="BP132" s="269" t="s">
        <v>1206</v>
      </c>
      <c r="BQ132" s="268" t="s">
        <v>859</v>
      </c>
      <c r="BR132" s="269" t="s">
        <v>27</v>
      </c>
      <c r="BS132" s="268" t="s">
        <v>859</v>
      </c>
      <c r="BT132" s="270" t="s">
        <v>27</v>
      </c>
      <c r="BU132" s="268" t="s">
        <v>859</v>
      </c>
      <c r="BV132" s="269" t="s">
        <v>27</v>
      </c>
      <c r="BW132" s="268" t="s">
        <v>859</v>
      </c>
      <c r="BX132" s="270" t="s">
        <v>27</v>
      </c>
      <c r="BY132" s="268" t="s">
        <v>859</v>
      </c>
      <c r="BZ132" s="269" t="s">
        <v>27</v>
      </c>
      <c r="CA132" s="268" t="s">
        <v>859</v>
      </c>
      <c r="CB132" s="269" t="s">
        <v>27</v>
      </c>
      <c r="CC132" s="268" t="s">
        <v>859</v>
      </c>
      <c r="CD132" s="269" t="s">
        <v>27</v>
      </c>
      <c r="CE132" s="268" t="s">
        <v>859</v>
      </c>
      <c r="CF132" s="270" t="s">
        <v>27</v>
      </c>
      <c r="CG132" s="268" t="s">
        <v>859</v>
      </c>
      <c r="CH132" s="269" t="s">
        <v>27</v>
      </c>
      <c r="CI132" s="268" t="s">
        <v>859</v>
      </c>
      <c r="CJ132" s="269" t="s">
        <v>27</v>
      </c>
      <c r="CK132" s="268" t="s">
        <v>859</v>
      </c>
      <c r="CL132" s="270" t="s">
        <v>27</v>
      </c>
      <c r="CM132" s="268" t="s">
        <v>859</v>
      </c>
      <c r="CN132" s="269" t="s">
        <v>27</v>
      </c>
      <c r="CO132" s="268" t="s">
        <v>859</v>
      </c>
      <c r="CP132" s="269" t="s">
        <v>27</v>
      </c>
      <c r="CQ132" s="268" t="s">
        <v>859</v>
      </c>
      <c r="CR132" s="269" t="s">
        <v>27</v>
      </c>
      <c r="CS132" s="346" t="s">
        <v>859</v>
      </c>
      <c r="CT132" s="348" t="s">
        <v>27</v>
      </c>
      <c r="CU132" s="346" t="s">
        <v>859</v>
      </c>
      <c r="CV132" s="348" t="s">
        <v>27</v>
      </c>
      <c r="CW132" s="271"/>
      <c r="CX132" s="313"/>
      <c r="CY132" s="313"/>
      <c r="CZ132" s="313"/>
      <c r="DA132" s="313"/>
      <c r="DB132" s="313"/>
      <c r="DD132" s="27"/>
      <c r="DE132" s="27"/>
    </row>
    <row r="133" spans="1:109" s="16" customFormat="1" ht="51.75" customHeight="1" thickBot="1" x14ac:dyDescent="0.3">
      <c r="A133" s="50">
        <f t="shared" si="1"/>
        <v>130</v>
      </c>
      <c r="B133" s="337"/>
      <c r="C133" s="323" t="s">
        <v>3163</v>
      </c>
      <c r="D133" s="272" t="s">
        <v>1415</v>
      </c>
      <c r="E133" s="273">
        <v>580</v>
      </c>
      <c r="F133" s="273" t="s">
        <v>1862</v>
      </c>
      <c r="G133" s="268" t="s">
        <v>859</v>
      </c>
      <c r="H133" s="269" t="s">
        <v>27</v>
      </c>
      <c r="I133" s="268" t="s">
        <v>859</v>
      </c>
      <c r="J133" s="269" t="s">
        <v>27</v>
      </c>
      <c r="K133" s="268" t="s">
        <v>859</v>
      </c>
      <c r="L133" s="269" t="s">
        <v>27</v>
      </c>
      <c r="M133" s="268" t="s">
        <v>859</v>
      </c>
      <c r="N133" s="269" t="s">
        <v>27</v>
      </c>
      <c r="O133" s="268" t="s">
        <v>837</v>
      </c>
      <c r="P133" s="269" t="s">
        <v>935</v>
      </c>
      <c r="Q133" s="268" t="s">
        <v>859</v>
      </c>
      <c r="R133" s="270" t="s">
        <v>27</v>
      </c>
      <c r="S133" s="268" t="s">
        <v>859</v>
      </c>
      <c r="T133" s="269" t="s">
        <v>27</v>
      </c>
      <c r="U133" s="268" t="s">
        <v>859</v>
      </c>
      <c r="V133" s="269" t="s">
        <v>27</v>
      </c>
      <c r="W133" s="268" t="s">
        <v>859</v>
      </c>
      <c r="X133" s="270" t="s">
        <v>27</v>
      </c>
      <c r="Y133" s="268" t="s">
        <v>859</v>
      </c>
      <c r="Z133" s="269" t="s">
        <v>2784</v>
      </c>
      <c r="AA133" s="268" t="s">
        <v>836</v>
      </c>
      <c r="AB133" s="270" t="s">
        <v>2785</v>
      </c>
      <c r="AC133" s="268" t="s">
        <v>859</v>
      </c>
      <c r="AD133" s="269" t="s">
        <v>27</v>
      </c>
      <c r="AE133" s="268" t="s">
        <v>859</v>
      </c>
      <c r="AF133" s="269" t="s">
        <v>27</v>
      </c>
      <c r="AG133" s="268" t="s">
        <v>859</v>
      </c>
      <c r="AH133" s="269" t="s">
        <v>27</v>
      </c>
      <c r="AI133" s="268" t="s">
        <v>859</v>
      </c>
      <c r="AJ133" s="269" t="s">
        <v>27</v>
      </c>
      <c r="AK133" s="268" t="s">
        <v>859</v>
      </c>
      <c r="AL133" s="269" t="s">
        <v>27</v>
      </c>
      <c r="AM133" s="268" t="s">
        <v>859</v>
      </c>
      <c r="AN133" s="270" t="s">
        <v>27</v>
      </c>
      <c r="AO133" s="268" t="s">
        <v>859</v>
      </c>
      <c r="AP133" s="269" t="s">
        <v>27</v>
      </c>
      <c r="AQ133" s="268" t="s">
        <v>859</v>
      </c>
      <c r="AR133" s="270" t="s">
        <v>27</v>
      </c>
      <c r="AS133" s="268" t="s">
        <v>838</v>
      </c>
      <c r="AT133" s="269" t="s">
        <v>1107</v>
      </c>
      <c r="AU133" s="268" t="s">
        <v>859</v>
      </c>
      <c r="AV133" s="270" t="s">
        <v>27</v>
      </c>
      <c r="AW133" s="268" t="s">
        <v>859</v>
      </c>
      <c r="AX133" s="269" t="s">
        <v>27</v>
      </c>
      <c r="AY133" s="268" t="s">
        <v>859</v>
      </c>
      <c r="AZ133" s="270" t="s">
        <v>27</v>
      </c>
      <c r="BA133" s="268" t="s">
        <v>838</v>
      </c>
      <c r="BB133" s="269" t="s">
        <v>1220</v>
      </c>
      <c r="BC133" s="268" t="s">
        <v>859</v>
      </c>
      <c r="BD133" s="269" t="s">
        <v>27</v>
      </c>
      <c r="BE133" s="268" t="s">
        <v>859</v>
      </c>
      <c r="BF133" s="270" t="s">
        <v>27</v>
      </c>
      <c r="BG133" s="268" t="s">
        <v>859</v>
      </c>
      <c r="BH133" s="270" t="s">
        <v>27</v>
      </c>
      <c r="BI133" s="268" t="s">
        <v>859</v>
      </c>
      <c r="BJ133" s="269" t="s">
        <v>27</v>
      </c>
      <c r="BK133" s="268" t="s">
        <v>859</v>
      </c>
      <c r="BL133" s="269" t="s">
        <v>27</v>
      </c>
      <c r="BM133" s="268" t="s">
        <v>836</v>
      </c>
      <c r="BN133" s="269" t="s">
        <v>492</v>
      </c>
      <c r="BO133" s="268" t="s">
        <v>838</v>
      </c>
      <c r="BP133" s="269" t="s">
        <v>1513</v>
      </c>
      <c r="BQ133" s="268" t="s">
        <v>859</v>
      </c>
      <c r="BR133" s="269" t="s">
        <v>27</v>
      </c>
      <c r="BS133" s="268" t="s">
        <v>838</v>
      </c>
      <c r="BT133" s="270" t="s">
        <v>191</v>
      </c>
      <c r="BU133" s="268" t="s">
        <v>859</v>
      </c>
      <c r="BV133" s="269" t="s">
        <v>27</v>
      </c>
      <c r="BW133" s="268" t="s">
        <v>859</v>
      </c>
      <c r="BX133" s="270" t="s">
        <v>27</v>
      </c>
      <c r="BY133" s="268" t="s">
        <v>859</v>
      </c>
      <c r="BZ133" s="269" t="s">
        <v>27</v>
      </c>
      <c r="CA133" s="268" t="s">
        <v>837</v>
      </c>
      <c r="CB133" s="269" t="s">
        <v>139</v>
      </c>
      <c r="CC133" s="268" t="s">
        <v>837</v>
      </c>
      <c r="CD133" s="269" t="s">
        <v>1721</v>
      </c>
      <c r="CE133" s="268" t="s">
        <v>837</v>
      </c>
      <c r="CF133" s="270" t="s">
        <v>1497</v>
      </c>
      <c r="CG133" s="268" t="s">
        <v>859</v>
      </c>
      <c r="CH133" s="269" t="s">
        <v>27</v>
      </c>
      <c r="CI133" s="268" t="s">
        <v>836</v>
      </c>
      <c r="CJ133" s="269" t="s">
        <v>2782</v>
      </c>
      <c r="CK133" s="268" t="s">
        <v>836</v>
      </c>
      <c r="CL133" s="270" t="s">
        <v>2783</v>
      </c>
      <c r="CM133" s="268" t="s">
        <v>838</v>
      </c>
      <c r="CN133" s="269" t="s">
        <v>933</v>
      </c>
      <c r="CO133" s="268" t="s">
        <v>859</v>
      </c>
      <c r="CP133" s="269" t="s">
        <v>27</v>
      </c>
      <c r="CQ133" s="268" t="s">
        <v>859</v>
      </c>
      <c r="CR133" s="269" t="s">
        <v>27</v>
      </c>
      <c r="CS133" s="346" t="s">
        <v>859</v>
      </c>
      <c r="CT133" s="348" t="s">
        <v>27</v>
      </c>
      <c r="CU133" s="346" t="s">
        <v>859</v>
      </c>
      <c r="CV133" s="348" t="s">
        <v>27</v>
      </c>
      <c r="CW133" s="271"/>
      <c r="CX133" s="313"/>
      <c r="CY133" s="313"/>
      <c r="CZ133" s="313"/>
      <c r="DA133" s="313"/>
      <c r="DB133" s="313"/>
      <c r="DD133" s="17"/>
      <c r="DE133" s="17"/>
    </row>
    <row r="134" spans="1:109" s="16" customFormat="1" ht="51.75" customHeight="1" thickBot="1" x14ac:dyDescent="0.3">
      <c r="A134" s="50">
        <f t="shared" ref="A134:A173" si="2">+A133+1</f>
        <v>131</v>
      </c>
      <c r="B134" s="337"/>
      <c r="C134" s="323" t="s">
        <v>3160</v>
      </c>
      <c r="D134" s="272" t="s">
        <v>3161</v>
      </c>
      <c r="E134" s="273">
        <v>578</v>
      </c>
      <c r="F134" s="273" t="s">
        <v>1867</v>
      </c>
      <c r="G134" s="268" t="s">
        <v>859</v>
      </c>
      <c r="H134" s="269" t="s">
        <v>27</v>
      </c>
      <c r="I134" s="268" t="s">
        <v>859</v>
      </c>
      <c r="J134" s="269" t="s">
        <v>27</v>
      </c>
      <c r="K134" s="268" t="s">
        <v>859</v>
      </c>
      <c r="L134" s="269" t="s">
        <v>27</v>
      </c>
      <c r="M134" s="268" t="s">
        <v>859</v>
      </c>
      <c r="N134" s="269" t="s">
        <v>27</v>
      </c>
      <c r="O134" s="268" t="s">
        <v>836</v>
      </c>
      <c r="P134" s="269" t="s">
        <v>1377</v>
      </c>
      <c r="Q134" s="268" t="s">
        <v>859</v>
      </c>
      <c r="R134" s="270" t="s">
        <v>27</v>
      </c>
      <c r="S134" s="268" t="s">
        <v>859</v>
      </c>
      <c r="T134" s="269" t="s">
        <v>27</v>
      </c>
      <c r="U134" s="268" t="s">
        <v>859</v>
      </c>
      <c r="V134" s="269" t="s">
        <v>27</v>
      </c>
      <c r="W134" s="268" t="s">
        <v>859</v>
      </c>
      <c r="X134" s="270" t="s">
        <v>27</v>
      </c>
      <c r="Y134" s="268" t="s">
        <v>859</v>
      </c>
      <c r="Z134" s="269" t="s">
        <v>27</v>
      </c>
      <c r="AA134" s="268" t="s">
        <v>859</v>
      </c>
      <c r="AB134" s="270" t="s">
        <v>27</v>
      </c>
      <c r="AC134" s="268" t="s">
        <v>859</v>
      </c>
      <c r="AD134" s="269" t="s">
        <v>27</v>
      </c>
      <c r="AE134" s="268" t="s">
        <v>859</v>
      </c>
      <c r="AF134" s="269" t="s">
        <v>27</v>
      </c>
      <c r="AG134" s="268" t="s">
        <v>859</v>
      </c>
      <c r="AH134" s="269" t="s">
        <v>27</v>
      </c>
      <c r="AI134" s="268" t="s">
        <v>859</v>
      </c>
      <c r="AJ134" s="269" t="s">
        <v>27</v>
      </c>
      <c r="AK134" s="268" t="s">
        <v>859</v>
      </c>
      <c r="AL134" s="269" t="s">
        <v>27</v>
      </c>
      <c r="AM134" s="268" t="s">
        <v>859</v>
      </c>
      <c r="AN134" s="270" t="s">
        <v>27</v>
      </c>
      <c r="AO134" s="268" t="s">
        <v>859</v>
      </c>
      <c r="AP134" s="269" t="s">
        <v>27</v>
      </c>
      <c r="AQ134" s="268" t="s">
        <v>859</v>
      </c>
      <c r="AR134" s="270" t="s">
        <v>27</v>
      </c>
      <c r="AS134" s="268" t="s">
        <v>838</v>
      </c>
      <c r="AT134" s="269" t="s">
        <v>2649</v>
      </c>
      <c r="AU134" s="268" t="s">
        <v>859</v>
      </c>
      <c r="AV134" s="270" t="s">
        <v>27</v>
      </c>
      <c r="AW134" s="268" t="s">
        <v>859</v>
      </c>
      <c r="AX134" s="269" t="s">
        <v>27</v>
      </c>
      <c r="AY134" s="268" t="s">
        <v>859</v>
      </c>
      <c r="AZ134" s="270" t="s">
        <v>27</v>
      </c>
      <c r="BA134" s="268" t="s">
        <v>832</v>
      </c>
      <c r="BB134" s="269" t="s">
        <v>1316</v>
      </c>
      <c r="BC134" s="268" t="s">
        <v>836</v>
      </c>
      <c r="BD134" s="269" t="s">
        <v>2649</v>
      </c>
      <c r="BE134" s="268" t="s">
        <v>859</v>
      </c>
      <c r="BF134" s="270" t="s">
        <v>27</v>
      </c>
      <c r="BG134" s="268" t="s">
        <v>859</v>
      </c>
      <c r="BH134" s="270" t="s">
        <v>27</v>
      </c>
      <c r="BI134" s="268" t="s">
        <v>859</v>
      </c>
      <c r="BJ134" s="269" t="s">
        <v>27</v>
      </c>
      <c r="BK134" s="268" t="s">
        <v>859</v>
      </c>
      <c r="BL134" s="269" t="s">
        <v>27</v>
      </c>
      <c r="BM134" s="268" t="s">
        <v>836</v>
      </c>
      <c r="BN134" s="269" t="s">
        <v>493</v>
      </c>
      <c r="BO134" s="268" t="s">
        <v>859</v>
      </c>
      <c r="BP134" s="269" t="s">
        <v>27</v>
      </c>
      <c r="BQ134" s="268" t="s">
        <v>859</v>
      </c>
      <c r="BR134" s="269" t="s">
        <v>27</v>
      </c>
      <c r="BS134" s="268" t="s">
        <v>859</v>
      </c>
      <c r="BT134" s="270" t="s">
        <v>27</v>
      </c>
      <c r="BU134" s="268" t="s">
        <v>859</v>
      </c>
      <c r="BV134" s="269" t="s">
        <v>27</v>
      </c>
      <c r="BW134" s="268" t="s">
        <v>859</v>
      </c>
      <c r="BX134" s="270" t="s">
        <v>27</v>
      </c>
      <c r="BY134" s="268" t="s">
        <v>859</v>
      </c>
      <c r="BZ134" s="269" t="s">
        <v>27</v>
      </c>
      <c r="CA134" s="268" t="s">
        <v>859</v>
      </c>
      <c r="CB134" s="269" t="s">
        <v>27</v>
      </c>
      <c r="CC134" s="268" t="s">
        <v>859</v>
      </c>
      <c r="CD134" s="269" t="s">
        <v>27</v>
      </c>
      <c r="CE134" s="268" t="s">
        <v>859</v>
      </c>
      <c r="CF134" s="270" t="s">
        <v>27</v>
      </c>
      <c r="CG134" s="268" t="s">
        <v>859</v>
      </c>
      <c r="CH134" s="269" t="s">
        <v>27</v>
      </c>
      <c r="CI134" s="268" t="s">
        <v>859</v>
      </c>
      <c r="CJ134" s="269" t="s">
        <v>27</v>
      </c>
      <c r="CK134" s="268" t="s">
        <v>838</v>
      </c>
      <c r="CL134" s="270" t="s">
        <v>2843</v>
      </c>
      <c r="CM134" s="268" t="s">
        <v>836</v>
      </c>
      <c r="CN134" s="269" t="s">
        <v>1175</v>
      </c>
      <c r="CO134" s="268" t="s">
        <v>859</v>
      </c>
      <c r="CP134" s="269" t="s">
        <v>27</v>
      </c>
      <c r="CQ134" s="268" t="s">
        <v>836</v>
      </c>
      <c r="CR134" s="269" t="s">
        <v>1179</v>
      </c>
      <c r="CS134" s="346" t="s">
        <v>859</v>
      </c>
      <c r="CT134" s="348" t="s">
        <v>27</v>
      </c>
      <c r="CU134" s="346" t="s">
        <v>859</v>
      </c>
      <c r="CV134" s="348" t="s">
        <v>27</v>
      </c>
      <c r="CW134" s="271" t="s">
        <v>2648</v>
      </c>
      <c r="CX134" s="313"/>
      <c r="CY134" s="313"/>
      <c r="CZ134" s="313"/>
      <c r="DA134" s="313"/>
      <c r="DB134" s="313"/>
      <c r="DD134" s="17"/>
      <c r="DE134" s="17"/>
    </row>
    <row r="135" spans="1:109" s="5" customFormat="1" ht="51.75" customHeight="1" thickBot="1" x14ac:dyDescent="0.3">
      <c r="A135" s="50">
        <f t="shared" si="2"/>
        <v>132</v>
      </c>
      <c r="B135" s="337"/>
      <c r="C135" s="323" t="s">
        <v>3162</v>
      </c>
      <c r="D135" s="272" t="s">
        <v>1305</v>
      </c>
      <c r="E135" s="273">
        <v>395</v>
      </c>
      <c r="F135" s="273" t="s">
        <v>1861</v>
      </c>
      <c r="G135" s="268" t="s">
        <v>859</v>
      </c>
      <c r="H135" s="269" t="s">
        <v>27</v>
      </c>
      <c r="I135" s="268" t="s">
        <v>859</v>
      </c>
      <c r="J135" s="269" t="s">
        <v>27</v>
      </c>
      <c r="K135" s="268" t="s">
        <v>859</v>
      </c>
      <c r="L135" s="269" t="s">
        <v>27</v>
      </c>
      <c r="M135" s="268" t="s">
        <v>859</v>
      </c>
      <c r="N135" s="269" t="s">
        <v>27</v>
      </c>
      <c r="O135" s="268" t="s">
        <v>840</v>
      </c>
      <c r="P135" s="269" t="s">
        <v>1314</v>
      </c>
      <c r="Q135" s="268" t="s">
        <v>859</v>
      </c>
      <c r="R135" s="270" t="s">
        <v>27</v>
      </c>
      <c r="S135" s="268" t="s">
        <v>859</v>
      </c>
      <c r="T135" s="269" t="s">
        <v>27</v>
      </c>
      <c r="U135" s="268" t="s">
        <v>859</v>
      </c>
      <c r="V135" s="269" t="s">
        <v>27</v>
      </c>
      <c r="W135" s="268" t="s">
        <v>859</v>
      </c>
      <c r="X135" s="270" t="s">
        <v>27</v>
      </c>
      <c r="Y135" s="268" t="s">
        <v>859</v>
      </c>
      <c r="Z135" s="269" t="s">
        <v>27</v>
      </c>
      <c r="AA135" s="268" t="s">
        <v>859</v>
      </c>
      <c r="AB135" s="270" t="s">
        <v>27</v>
      </c>
      <c r="AC135" s="268" t="s">
        <v>859</v>
      </c>
      <c r="AD135" s="269" t="s">
        <v>27</v>
      </c>
      <c r="AE135" s="268" t="s">
        <v>859</v>
      </c>
      <c r="AF135" s="269" t="s">
        <v>27</v>
      </c>
      <c r="AG135" s="268" t="s">
        <v>859</v>
      </c>
      <c r="AH135" s="269" t="s">
        <v>27</v>
      </c>
      <c r="AI135" s="268" t="s">
        <v>859</v>
      </c>
      <c r="AJ135" s="269" t="s">
        <v>27</v>
      </c>
      <c r="AK135" s="268" t="s">
        <v>859</v>
      </c>
      <c r="AL135" s="269" t="s">
        <v>27</v>
      </c>
      <c r="AM135" s="268" t="s">
        <v>859</v>
      </c>
      <c r="AN135" s="270" t="s">
        <v>27</v>
      </c>
      <c r="AO135" s="268" t="s">
        <v>859</v>
      </c>
      <c r="AP135" s="269" t="s">
        <v>27</v>
      </c>
      <c r="AQ135" s="268" t="s">
        <v>859</v>
      </c>
      <c r="AR135" s="270" t="s">
        <v>27</v>
      </c>
      <c r="AS135" s="268" t="s">
        <v>859</v>
      </c>
      <c r="AT135" s="269" t="s">
        <v>27</v>
      </c>
      <c r="AU135" s="268" t="s">
        <v>859</v>
      </c>
      <c r="AV135" s="270" t="s">
        <v>27</v>
      </c>
      <c r="AW135" s="268" t="s">
        <v>859</v>
      </c>
      <c r="AX135" s="269" t="s">
        <v>27</v>
      </c>
      <c r="AY135" s="268" t="s">
        <v>859</v>
      </c>
      <c r="AZ135" s="270" t="s">
        <v>27</v>
      </c>
      <c r="BA135" s="268" t="s">
        <v>859</v>
      </c>
      <c r="BB135" s="269" t="s">
        <v>27</v>
      </c>
      <c r="BC135" s="268" t="s">
        <v>859</v>
      </c>
      <c r="BD135" s="269" t="s">
        <v>27</v>
      </c>
      <c r="BE135" s="268" t="s">
        <v>859</v>
      </c>
      <c r="BF135" s="270" t="s">
        <v>27</v>
      </c>
      <c r="BG135" s="268" t="s">
        <v>859</v>
      </c>
      <c r="BH135" s="270" t="s">
        <v>27</v>
      </c>
      <c r="BI135" s="268" t="s">
        <v>859</v>
      </c>
      <c r="BJ135" s="269" t="s">
        <v>27</v>
      </c>
      <c r="BK135" s="268" t="s">
        <v>859</v>
      </c>
      <c r="BL135" s="269" t="s">
        <v>27</v>
      </c>
      <c r="BM135" s="268" t="s">
        <v>836</v>
      </c>
      <c r="BN135" s="269" t="s">
        <v>494</v>
      </c>
      <c r="BO135" s="268" t="s">
        <v>836</v>
      </c>
      <c r="BP135" s="269" t="s">
        <v>630</v>
      </c>
      <c r="BQ135" s="268" t="s">
        <v>859</v>
      </c>
      <c r="BR135" s="269" t="s">
        <v>27</v>
      </c>
      <c r="BS135" s="268" t="s">
        <v>838</v>
      </c>
      <c r="BT135" s="270" t="s">
        <v>1441</v>
      </c>
      <c r="BU135" s="268" t="s">
        <v>859</v>
      </c>
      <c r="BV135" s="269" t="s">
        <v>27</v>
      </c>
      <c r="BW135" s="268" t="s">
        <v>859</v>
      </c>
      <c r="BX135" s="270" t="s">
        <v>27</v>
      </c>
      <c r="BY135" s="268" t="s">
        <v>859</v>
      </c>
      <c r="BZ135" s="269" t="s">
        <v>27</v>
      </c>
      <c r="CA135" s="268" t="s">
        <v>837</v>
      </c>
      <c r="CB135" s="269" t="s">
        <v>1378</v>
      </c>
      <c r="CC135" s="268" t="s">
        <v>837</v>
      </c>
      <c r="CD135" s="269" t="s">
        <v>1720</v>
      </c>
      <c r="CE135" s="268" t="s">
        <v>837</v>
      </c>
      <c r="CF135" s="270" t="s">
        <v>1497</v>
      </c>
      <c r="CG135" s="268" t="s">
        <v>859</v>
      </c>
      <c r="CH135" s="269" t="s">
        <v>27</v>
      </c>
      <c r="CI135" s="268" t="s">
        <v>838</v>
      </c>
      <c r="CJ135" s="269" t="s">
        <v>2736</v>
      </c>
      <c r="CK135" s="268" t="s">
        <v>836</v>
      </c>
      <c r="CL135" s="270" t="s">
        <v>2737</v>
      </c>
      <c r="CM135" s="268" t="s">
        <v>859</v>
      </c>
      <c r="CN135" s="269" t="s">
        <v>2620</v>
      </c>
      <c r="CO135" s="268" t="s">
        <v>859</v>
      </c>
      <c r="CP135" s="269" t="s">
        <v>27</v>
      </c>
      <c r="CQ135" s="268" t="s">
        <v>859</v>
      </c>
      <c r="CR135" s="269" t="s">
        <v>27</v>
      </c>
      <c r="CS135" s="346" t="s">
        <v>859</v>
      </c>
      <c r="CT135" s="348" t="s">
        <v>1701</v>
      </c>
      <c r="CU135" s="346" t="s">
        <v>859</v>
      </c>
      <c r="CV135" s="348" t="s">
        <v>1701</v>
      </c>
      <c r="CW135" s="271" t="s">
        <v>2655</v>
      </c>
      <c r="CX135" s="313"/>
      <c r="CY135" s="313"/>
      <c r="CZ135" s="313"/>
      <c r="DA135" s="313"/>
      <c r="DB135" s="313"/>
      <c r="DD135" s="27"/>
      <c r="DE135" s="27"/>
    </row>
    <row r="136" spans="1:109" s="5" customFormat="1" ht="51.75" customHeight="1" thickBot="1" x14ac:dyDescent="0.3">
      <c r="A136" s="50">
        <f t="shared" si="2"/>
        <v>133</v>
      </c>
      <c r="B136" s="337"/>
      <c r="C136" s="323" t="s">
        <v>3164</v>
      </c>
      <c r="D136" s="272" t="s">
        <v>1414</v>
      </c>
      <c r="E136" s="273">
        <v>585</v>
      </c>
      <c r="F136" s="273" t="s">
        <v>1865</v>
      </c>
      <c r="G136" s="268" t="s">
        <v>837</v>
      </c>
      <c r="H136" s="269" t="s">
        <v>1034</v>
      </c>
      <c r="I136" s="268" t="s">
        <v>837</v>
      </c>
      <c r="J136" s="269" t="s">
        <v>1352</v>
      </c>
      <c r="K136" s="268" t="s">
        <v>859</v>
      </c>
      <c r="L136" s="269" t="s">
        <v>27</v>
      </c>
      <c r="M136" s="268" t="s">
        <v>859</v>
      </c>
      <c r="N136" s="269" t="s">
        <v>27</v>
      </c>
      <c r="O136" s="268" t="s">
        <v>859</v>
      </c>
      <c r="P136" s="269" t="s">
        <v>27</v>
      </c>
      <c r="Q136" s="268" t="s">
        <v>859</v>
      </c>
      <c r="R136" s="270" t="s">
        <v>27</v>
      </c>
      <c r="S136" s="268" t="s">
        <v>859</v>
      </c>
      <c r="T136" s="269" t="s">
        <v>27</v>
      </c>
      <c r="U136" s="268" t="s">
        <v>836</v>
      </c>
      <c r="V136" s="269" t="s">
        <v>1349</v>
      </c>
      <c r="W136" s="268" t="s">
        <v>859</v>
      </c>
      <c r="X136" s="270" t="s">
        <v>27</v>
      </c>
      <c r="Y136" s="268" t="s">
        <v>838</v>
      </c>
      <c r="Z136" s="269" t="s">
        <v>2820</v>
      </c>
      <c r="AA136" s="268" t="s">
        <v>859</v>
      </c>
      <c r="AB136" s="270" t="s">
        <v>27</v>
      </c>
      <c r="AC136" s="268" t="s">
        <v>838</v>
      </c>
      <c r="AD136" s="269" t="s">
        <v>423</v>
      </c>
      <c r="AE136" s="268" t="s">
        <v>859</v>
      </c>
      <c r="AF136" s="269" t="s">
        <v>27</v>
      </c>
      <c r="AG136" s="268" t="s">
        <v>859</v>
      </c>
      <c r="AH136" s="269" t="s">
        <v>27</v>
      </c>
      <c r="AI136" s="268" t="s">
        <v>838</v>
      </c>
      <c r="AJ136" s="269" t="s">
        <v>1272</v>
      </c>
      <c r="AK136" s="268" t="s">
        <v>859</v>
      </c>
      <c r="AL136" s="269" t="s">
        <v>27</v>
      </c>
      <c r="AM136" s="268" t="s">
        <v>859</v>
      </c>
      <c r="AN136" s="270" t="s">
        <v>27</v>
      </c>
      <c r="AO136" s="268" t="s">
        <v>838</v>
      </c>
      <c r="AP136" s="269" t="s">
        <v>1063</v>
      </c>
      <c r="AQ136" s="268" t="s">
        <v>859</v>
      </c>
      <c r="AR136" s="270" t="s">
        <v>27</v>
      </c>
      <c r="AS136" s="268" t="s">
        <v>838</v>
      </c>
      <c r="AT136" s="269" t="s">
        <v>58</v>
      </c>
      <c r="AU136" s="268" t="s">
        <v>859</v>
      </c>
      <c r="AV136" s="270" t="s">
        <v>27</v>
      </c>
      <c r="AW136" s="268" t="s">
        <v>836</v>
      </c>
      <c r="AX136" s="269" t="s">
        <v>1140</v>
      </c>
      <c r="AY136" s="268" t="s">
        <v>859</v>
      </c>
      <c r="AZ136" s="270" t="s">
        <v>27</v>
      </c>
      <c r="BA136" s="268" t="s">
        <v>838</v>
      </c>
      <c r="BB136" s="269" t="s">
        <v>32</v>
      </c>
      <c r="BC136" s="268" t="s">
        <v>859</v>
      </c>
      <c r="BD136" s="269" t="s">
        <v>27</v>
      </c>
      <c r="BE136" s="268" t="s">
        <v>838</v>
      </c>
      <c r="BF136" s="270" t="s">
        <v>1072</v>
      </c>
      <c r="BG136" s="268" t="s">
        <v>831</v>
      </c>
      <c r="BH136" s="270" t="s">
        <v>1426</v>
      </c>
      <c r="BI136" s="268" t="s">
        <v>859</v>
      </c>
      <c r="BJ136" s="269" t="s">
        <v>27</v>
      </c>
      <c r="BK136" s="268" t="s">
        <v>859</v>
      </c>
      <c r="BL136" s="269" t="s">
        <v>27</v>
      </c>
      <c r="BM136" s="268" t="s">
        <v>836</v>
      </c>
      <c r="BN136" s="269" t="s">
        <v>495</v>
      </c>
      <c r="BO136" s="268" t="s">
        <v>859</v>
      </c>
      <c r="BP136" s="269" t="s">
        <v>27</v>
      </c>
      <c r="BQ136" s="268" t="s">
        <v>836</v>
      </c>
      <c r="BR136" s="269" t="s">
        <v>1365</v>
      </c>
      <c r="BS136" s="268" t="s">
        <v>859</v>
      </c>
      <c r="BT136" s="270" t="s">
        <v>27</v>
      </c>
      <c r="BU136" s="268" t="s">
        <v>859</v>
      </c>
      <c r="BV136" s="269" t="s">
        <v>27</v>
      </c>
      <c r="BW136" s="268" t="s">
        <v>859</v>
      </c>
      <c r="BX136" s="270" t="s">
        <v>27</v>
      </c>
      <c r="BY136" s="268" t="s">
        <v>859</v>
      </c>
      <c r="BZ136" s="269" t="s">
        <v>27</v>
      </c>
      <c r="CA136" s="268" t="s">
        <v>836</v>
      </c>
      <c r="CB136" s="269" t="s">
        <v>1471</v>
      </c>
      <c r="CC136" s="268" t="s">
        <v>859</v>
      </c>
      <c r="CD136" s="269" t="s">
        <v>27</v>
      </c>
      <c r="CE136" s="268" t="s">
        <v>859</v>
      </c>
      <c r="CF136" s="270" t="s">
        <v>27</v>
      </c>
      <c r="CG136" s="268" t="s">
        <v>859</v>
      </c>
      <c r="CH136" s="269" t="s">
        <v>27</v>
      </c>
      <c r="CI136" s="268" t="s">
        <v>838</v>
      </c>
      <c r="CJ136" s="269" t="s">
        <v>2821</v>
      </c>
      <c r="CK136" s="268" t="s">
        <v>836</v>
      </c>
      <c r="CL136" s="270" t="s">
        <v>2822</v>
      </c>
      <c r="CM136" s="268" t="s">
        <v>838</v>
      </c>
      <c r="CN136" s="269" t="s">
        <v>2974</v>
      </c>
      <c r="CO136" s="268" t="s">
        <v>859</v>
      </c>
      <c r="CP136" s="269" t="s">
        <v>27</v>
      </c>
      <c r="CQ136" s="268" t="s">
        <v>859</v>
      </c>
      <c r="CR136" s="269" t="s">
        <v>27</v>
      </c>
      <c r="CS136" s="346" t="s">
        <v>859</v>
      </c>
      <c r="CT136" s="348" t="s">
        <v>27</v>
      </c>
      <c r="CU136" s="346" t="s">
        <v>859</v>
      </c>
      <c r="CV136" s="348" t="s">
        <v>27</v>
      </c>
      <c r="CW136" s="271"/>
      <c r="CX136" s="313"/>
      <c r="CY136" s="313"/>
      <c r="CZ136" s="313"/>
      <c r="DA136" s="313"/>
      <c r="DB136" s="313"/>
      <c r="DD136" s="27"/>
      <c r="DE136" s="27"/>
    </row>
    <row r="137" spans="1:109" s="5" customFormat="1" ht="51.75" customHeight="1" thickBot="1" x14ac:dyDescent="0.3">
      <c r="A137" s="50">
        <f t="shared" si="2"/>
        <v>134</v>
      </c>
      <c r="B137" s="337"/>
      <c r="C137" s="323" t="s">
        <v>3165</v>
      </c>
      <c r="D137" s="272" t="s">
        <v>1415</v>
      </c>
      <c r="E137" s="273">
        <v>587</v>
      </c>
      <c r="F137" s="273" t="s">
        <v>1867</v>
      </c>
      <c r="G137" s="268" t="s">
        <v>859</v>
      </c>
      <c r="H137" s="269" t="s">
        <v>27</v>
      </c>
      <c r="I137" s="268" t="s">
        <v>859</v>
      </c>
      <c r="J137" s="269" t="s">
        <v>27</v>
      </c>
      <c r="K137" s="268" t="s">
        <v>859</v>
      </c>
      <c r="L137" s="269" t="s">
        <v>27</v>
      </c>
      <c r="M137" s="268" t="s">
        <v>859</v>
      </c>
      <c r="N137" s="269" t="s">
        <v>27</v>
      </c>
      <c r="O137" s="268" t="s">
        <v>859</v>
      </c>
      <c r="P137" s="269" t="s">
        <v>27</v>
      </c>
      <c r="Q137" s="268" t="s">
        <v>859</v>
      </c>
      <c r="R137" s="270" t="s">
        <v>792</v>
      </c>
      <c r="S137" s="268" t="s">
        <v>859</v>
      </c>
      <c r="T137" s="269" t="s">
        <v>27</v>
      </c>
      <c r="U137" s="268" t="s">
        <v>859</v>
      </c>
      <c r="V137" s="269" t="s">
        <v>27</v>
      </c>
      <c r="W137" s="268" t="s">
        <v>859</v>
      </c>
      <c r="X137" s="270" t="s">
        <v>27</v>
      </c>
      <c r="Y137" s="268" t="s">
        <v>859</v>
      </c>
      <c r="Z137" s="269" t="s">
        <v>27</v>
      </c>
      <c r="AA137" s="268" t="s">
        <v>859</v>
      </c>
      <c r="AB137" s="270" t="s">
        <v>27</v>
      </c>
      <c r="AC137" s="268" t="s">
        <v>836</v>
      </c>
      <c r="AD137" s="269" t="s">
        <v>1108</v>
      </c>
      <c r="AE137" s="268" t="s">
        <v>859</v>
      </c>
      <c r="AF137" s="269" t="s">
        <v>27</v>
      </c>
      <c r="AG137" s="268" t="s">
        <v>859</v>
      </c>
      <c r="AH137" s="269" t="s">
        <v>27</v>
      </c>
      <c r="AI137" s="268" t="s">
        <v>859</v>
      </c>
      <c r="AJ137" s="269" t="s">
        <v>27</v>
      </c>
      <c r="AK137" s="268" t="s">
        <v>840</v>
      </c>
      <c r="AL137" s="269" t="s">
        <v>2926</v>
      </c>
      <c r="AM137" s="268" t="s">
        <v>840</v>
      </c>
      <c r="AN137" s="270" t="s">
        <v>2926</v>
      </c>
      <c r="AO137" s="268" t="s">
        <v>836</v>
      </c>
      <c r="AP137" s="269" t="s">
        <v>1086</v>
      </c>
      <c r="AQ137" s="268" t="s">
        <v>836</v>
      </c>
      <c r="AR137" s="270" t="s">
        <v>1086</v>
      </c>
      <c r="AS137" s="268" t="s">
        <v>859</v>
      </c>
      <c r="AT137" s="269" t="s">
        <v>27</v>
      </c>
      <c r="AU137" s="268" t="s">
        <v>859</v>
      </c>
      <c r="AV137" s="270" t="s">
        <v>27</v>
      </c>
      <c r="AW137" s="268" t="s">
        <v>859</v>
      </c>
      <c r="AX137" s="269" t="s">
        <v>27</v>
      </c>
      <c r="AY137" s="268" t="s">
        <v>859</v>
      </c>
      <c r="AZ137" s="270" t="s">
        <v>27</v>
      </c>
      <c r="BA137" s="268" t="s">
        <v>859</v>
      </c>
      <c r="BB137" s="269" t="s">
        <v>27</v>
      </c>
      <c r="BC137" s="268" t="s">
        <v>859</v>
      </c>
      <c r="BD137" s="269" t="s">
        <v>27</v>
      </c>
      <c r="BE137" s="268" t="s">
        <v>859</v>
      </c>
      <c r="BF137" s="270" t="s">
        <v>27</v>
      </c>
      <c r="BG137" s="268" t="s">
        <v>859</v>
      </c>
      <c r="BH137" s="270" t="s">
        <v>27</v>
      </c>
      <c r="BI137" s="268" t="s">
        <v>859</v>
      </c>
      <c r="BJ137" s="269" t="s">
        <v>27</v>
      </c>
      <c r="BK137" s="268" t="s">
        <v>859</v>
      </c>
      <c r="BL137" s="269" t="s">
        <v>27</v>
      </c>
      <c r="BM137" s="268" t="s">
        <v>838</v>
      </c>
      <c r="BN137" s="269" t="s">
        <v>496</v>
      </c>
      <c r="BO137" s="268" t="s">
        <v>838</v>
      </c>
      <c r="BP137" s="269" t="s">
        <v>1514</v>
      </c>
      <c r="BQ137" s="268" t="s">
        <v>859</v>
      </c>
      <c r="BR137" s="269" t="s">
        <v>27</v>
      </c>
      <c r="BS137" s="268" t="s">
        <v>859</v>
      </c>
      <c r="BT137" s="270" t="s">
        <v>27</v>
      </c>
      <c r="BU137" s="268" t="s">
        <v>859</v>
      </c>
      <c r="BV137" s="269" t="s">
        <v>27</v>
      </c>
      <c r="BW137" s="268" t="s">
        <v>859</v>
      </c>
      <c r="BX137" s="270" t="s">
        <v>27</v>
      </c>
      <c r="BY137" s="268" t="s">
        <v>859</v>
      </c>
      <c r="BZ137" s="269" t="s">
        <v>27</v>
      </c>
      <c r="CA137" s="268" t="s">
        <v>859</v>
      </c>
      <c r="CB137" s="269" t="s">
        <v>27</v>
      </c>
      <c r="CC137" s="268" t="s">
        <v>859</v>
      </c>
      <c r="CD137" s="269" t="s">
        <v>27</v>
      </c>
      <c r="CE137" s="268" t="s">
        <v>859</v>
      </c>
      <c r="CF137" s="270" t="s">
        <v>27</v>
      </c>
      <c r="CG137" s="268" t="s">
        <v>859</v>
      </c>
      <c r="CH137" s="269" t="s">
        <v>27</v>
      </c>
      <c r="CI137" s="268" t="s">
        <v>859</v>
      </c>
      <c r="CJ137" s="269" t="s">
        <v>27</v>
      </c>
      <c r="CK137" s="268" t="s">
        <v>837</v>
      </c>
      <c r="CL137" s="270" t="s">
        <v>2927</v>
      </c>
      <c r="CM137" s="268" t="s">
        <v>859</v>
      </c>
      <c r="CN137" s="269" t="s">
        <v>27</v>
      </c>
      <c r="CO137" s="268" t="s">
        <v>859</v>
      </c>
      <c r="CP137" s="269" t="s">
        <v>27</v>
      </c>
      <c r="CQ137" s="268" t="s">
        <v>838</v>
      </c>
      <c r="CR137" s="269" t="s">
        <v>474</v>
      </c>
      <c r="CS137" s="346" t="s">
        <v>859</v>
      </c>
      <c r="CT137" s="348" t="s">
        <v>27</v>
      </c>
      <c r="CU137" s="346" t="s">
        <v>859</v>
      </c>
      <c r="CV137" s="348" t="s">
        <v>27</v>
      </c>
      <c r="CW137" s="271"/>
      <c r="CX137" s="313"/>
      <c r="CY137" s="313"/>
      <c r="CZ137" s="313"/>
      <c r="DA137" s="313"/>
      <c r="DB137" s="313"/>
      <c r="DD137" s="27"/>
      <c r="DE137" s="27"/>
    </row>
    <row r="138" spans="1:109" s="5" customFormat="1" ht="51.75" customHeight="1" thickBot="1" x14ac:dyDescent="0.3">
      <c r="A138" s="50">
        <f t="shared" si="2"/>
        <v>135</v>
      </c>
      <c r="B138" s="337"/>
      <c r="C138" s="323" t="s">
        <v>2550</v>
      </c>
      <c r="D138" s="272" t="s">
        <v>2551</v>
      </c>
      <c r="E138" s="273" t="s">
        <v>2421</v>
      </c>
      <c r="F138" s="273" t="s">
        <v>1867</v>
      </c>
      <c r="G138" s="268" t="s">
        <v>859</v>
      </c>
      <c r="H138" s="269" t="s">
        <v>27</v>
      </c>
      <c r="I138" s="268" t="s">
        <v>859</v>
      </c>
      <c r="J138" s="269" t="s">
        <v>27</v>
      </c>
      <c r="K138" s="268" t="s">
        <v>859</v>
      </c>
      <c r="L138" s="269" t="s">
        <v>27</v>
      </c>
      <c r="M138" s="268" t="s">
        <v>859</v>
      </c>
      <c r="N138" s="269" t="s">
        <v>27</v>
      </c>
      <c r="O138" s="268" t="s">
        <v>859</v>
      </c>
      <c r="P138" s="269" t="s">
        <v>27</v>
      </c>
      <c r="Q138" s="268" t="s">
        <v>859</v>
      </c>
      <c r="R138" s="270" t="s">
        <v>27</v>
      </c>
      <c r="S138" s="268" t="s">
        <v>859</v>
      </c>
      <c r="T138" s="269" t="s">
        <v>27</v>
      </c>
      <c r="U138" s="268" t="s">
        <v>859</v>
      </c>
      <c r="V138" s="269" t="s">
        <v>27</v>
      </c>
      <c r="W138" s="268" t="s">
        <v>859</v>
      </c>
      <c r="X138" s="270" t="s">
        <v>27</v>
      </c>
      <c r="Y138" s="268" t="s">
        <v>859</v>
      </c>
      <c r="Z138" s="269" t="s">
        <v>27</v>
      </c>
      <c r="AA138" s="268" t="s">
        <v>859</v>
      </c>
      <c r="AB138" s="270" t="s">
        <v>27</v>
      </c>
      <c r="AC138" s="268" t="s">
        <v>859</v>
      </c>
      <c r="AD138" s="269" t="s">
        <v>27</v>
      </c>
      <c r="AE138" s="268" t="s">
        <v>859</v>
      </c>
      <c r="AF138" s="269" t="s">
        <v>27</v>
      </c>
      <c r="AG138" s="268" t="s">
        <v>859</v>
      </c>
      <c r="AH138" s="269" t="s">
        <v>27</v>
      </c>
      <c r="AI138" s="268" t="s">
        <v>859</v>
      </c>
      <c r="AJ138" s="269" t="s">
        <v>27</v>
      </c>
      <c r="AK138" s="268" t="s">
        <v>859</v>
      </c>
      <c r="AL138" s="269" t="s">
        <v>27</v>
      </c>
      <c r="AM138" s="268" t="s">
        <v>859</v>
      </c>
      <c r="AN138" s="270" t="s">
        <v>27</v>
      </c>
      <c r="AO138" s="268" t="s">
        <v>859</v>
      </c>
      <c r="AP138" s="269" t="s">
        <v>27</v>
      </c>
      <c r="AQ138" s="268" t="s">
        <v>859</v>
      </c>
      <c r="AR138" s="270" t="s">
        <v>27</v>
      </c>
      <c r="AS138" s="268" t="s">
        <v>859</v>
      </c>
      <c r="AT138" s="269" t="s">
        <v>27</v>
      </c>
      <c r="AU138" s="268" t="s">
        <v>859</v>
      </c>
      <c r="AV138" s="270" t="s">
        <v>27</v>
      </c>
      <c r="AW138" s="268" t="s">
        <v>859</v>
      </c>
      <c r="AX138" s="269" t="s">
        <v>27</v>
      </c>
      <c r="AY138" s="268" t="s">
        <v>859</v>
      </c>
      <c r="AZ138" s="270" t="s">
        <v>27</v>
      </c>
      <c r="BA138" s="268" t="s">
        <v>859</v>
      </c>
      <c r="BB138" s="269" t="s">
        <v>27</v>
      </c>
      <c r="BC138" s="268" t="s">
        <v>859</v>
      </c>
      <c r="BD138" s="269" t="s">
        <v>27</v>
      </c>
      <c r="BE138" s="268" t="s">
        <v>859</v>
      </c>
      <c r="BF138" s="270" t="s">
        <v>27</v>
      </c>
      <c r="BG138" s="268" t="s">
        <v>859</v>
      </c>
      <c r="BH138" s="270" t="s">
        <v>27</v>
      </c>
      <c r="BI138" s="268" t="s">
        <v>859</v>
      </c>
      <c r="BJ138" s="269" t="s">
        <v>27</v>
      </c>
      <c r="BK138" s="268" t="s">
        <v>859</v>
      </c>
      <c r="BL138" s="269" t="s">
        <v>27</v>
      </c>
      <c r="BM138" s="268" t="s">
        <v>859</v>
      </c>
      <c r="BN138" s="269" t="s">
        <v>27</v>
      </c>
      <c r="BO138" s="268" t="s">
        <v>859</v>
      </c>
      <c r="BP138" s="269" t="s">
        <v>27</v>
      </c>
      <c r="BQ138" s="268" t="s">
        <v>859</v>
      </c>
      <c r="BR138" s="269" t="s">
        <v>27</v>
      </c>
      <c r="BS138" s="268" t="s">
        <v>859</v>
      </c>
      <c r="BT138" s="270" t="s">
        <v>27</v>
      </c>
      <c r="BU138" s="268" t="s">
        <v>859</v>
      </c>
      <c r="BV138" s="269" t="s">
        <v>27</v>
      </c>
      <c r="BW138" s="268" t="s">
        <v>859</v>
      </c>
      <c r="BX138" s="270" t="s">
        <v>27</v>
      </c>
      <c r="BY138" s="268" t="s">
        <v>859</v>
      </c>
      <c r="BZ138" s="269" t="s">
        <v>27</v>
      </c>
      <c r="CA138" s="268" t="s">
        <v>859</v>
      </c>
      <c r="CB138" s="269" t="s">
        <v>27</v>
      </c>
      <c r="CC138" s="268" t="s">
        <v>859</v>
      </c>
      <c r="CD138" s="269" t="s">
        <v>27</v>
      </c>
      <c r="CE138" s="268" t="s">
        <v>859</v>
      </c>
      <c r="CF138" s="270" t="s">
        <v>27</v>
      </c>
      <c r="CG138" s="268" t="s">
        <v>859</v>
      </c>
      <c r="CH138" s="269" t="s">
        <v>27</v>
      </c>
      <c r="CI138" s="268" t="s">
        <v>837</v>
      </c>
      <c r="CJ138" s="269" t="s">
        <v>27</v>
      </c>
      <c r="CK138" s="268" t="s">
        <v>839</v>
      </c>
      <c r="CL138" s="270" t="s">
        <v>27</v>
      </c>
      <c r="CM138" s="268" t="s">
        <v>859</v>
      </c>
      <c r="CN138" s="269" t="s">
        <v>27</v>
      </c>
      <c r="CO138" s="268" t="s">
        <v>859</v>
      </c>
      <c r="CP138" s="269" t="s">
        <v>27</v>
      </c>
      <c r="CQ138" s="268" t="s">
        <v>859</v>
      </c>
      <c r="CR138" s="269" t="s">
        <v>27</v>
      </c>
      <c r="CS138" s="346" t="s">
        <v>859</v>
      </c>
      <c r="CT138" s="348" t="s">
        <v>27</v>
      </c>
      <c r="CU138" s="346" t="s">
        <v>859</v>
      </c>
      <c r="CV138" s="348" t="s">
        <v>27</v>
      </c>
      <c r="CW138" s="271"/>
      <c r="CX138" s="313"/>
      <c r="CY138" s="313"/>
      <c r="CZ138" s="313"/>
      <c r="DA138" s="313"/>
      <c r="DB138" s="313"/>
      <c r="DD138" s="27"/>
      <c r="DE138" s="27"/>
    </row>
    <row r="139" spans="1:109" s="27" customFormat="1" ht="51.75" customHeight="1" thickBot="1" x14ac:dyDescent="0.3">
      <c r="A139" s="50">
        <f t="shared" si="2"/>
        <v>136</v>
      </c>
      <c r="B139" s="337"/>
      <c r="C139" s="323" t="s">
        <v>3166</v>
      </c>
      <c r="D139" s="272" t="s">
        <v>1411</v>
      </c>
      <c r="E139" s="273">
        <v>606</v>
      </c>
      <c r="F139" s="273" t="s">
        <v>1862</v>
      </c>
      <c r="G139" s="268" t="s">
        <v>837</v>
      </c>
      <c r="H139" s="269" t="s">
        <v>964</v>
      </c>
      <c r="I139" s="268" t="s">
        <v>831</v>
      </c>
      <c r="J139" s="269" t="s">
        <v>965</v>
      </c>
      <c r="K139" s="268" t="s">
        <v>837</v>
      </c>
      <c r="L139" s="269" t="s">
        <v>964</v>
      </c>
      <c r="M139" s="268" t="s">
        <v>838</v>
      </c>
      <c r="N139" s="269" t="s">
        <v>182</v>
      </c>
      <c r="O139" s="268" t="s">
        <v>838</v>
      </c>
      <c r="P139" s="269" t="s">
        <v>249</v>
      </c>
      <c r="Q139" s="268" t="s">
        <v>834</v>
      </c>
      <c r="R139" s="270" t="s">
        <v>1529</v>
      </c>
      <c r="S139" s="268" t="s">
        <v>836</v>
      </c>
      <c r="T139" s="269" t="s">
        <v>797</v>
      </c>
      <c r="U139" s="268" t="s">
        <v>834</v>
      </c>
      <c r="V139" s="269" t="s">
        <v>698</v>
      </c>
      <c r="W139" s="268" t="s">
        <v>836</v>
      </c>
      <c r="X139" s="270" t="s">
        <v>1530</v>
      </c>
      <c r="Y139" s="268" t="s">
        <v>859</v>
      </c>
      <c r="Z139" s="269" t="s">
        <v>27</v>
      </c>
      <c r="AA139" s="268" t="s">
        <v>859</v>
      </c>
      <c r="AB139" s="270" t="s">
        <v>27</v>
      </c>
      <c r="AC139" s="268" t="s">
        <v>837</v>
      </c>
      <c r="AD139" s="269" t="s">
        <v>1110</v>
      </c>
      <c r="AE139" s="268" t="s">
        <v>837</v>
      </c>
      <c r="AF139" s="269" t="s">
        <v>450</v>
      </c>
      <c r="AG139" s="268" t="s">
        <v>837</v>
      </c>
      <c r="AH139" s="269" t="s">
        <v>1109</v>
      </c>
      <c r="AI139" s="268" t="s">
        <v>859</v>
      </c>
      <c r="AJ139" s="269" t="s">
        <v>27</v>
      </c>
      <c r="AK139" s="268" t="s">
        <v>859</v>
      </c>
      <c r="AL139" s="269" t="s">
        <v>27</v>
      </c>
      <c r="AM139" s="268" t="s">
        <v>859</v>
      </c>
      <c r="AN139" s="270" t="s">
        <v>27</v>
      </c>
      <c r="AO139" s="268" t="s">
        <v>838</v>
      </c>
      <c r="AP139" s="269" t="s">
        <v>1064</v>
      </c>
      <c r="AQ139" s="268" t="s">
        <v>836</v>
      </c>
      <c r="AR139" s="270" t="s">
        <v>1064</v>
      </c>
      <c r="AS139" s="268" t="s">
        <v>834</v>
      </c>
      <c r="AT139" s="269" t="s">
        <v>1062</v>
      </c>
      <c r="AU139" s="268" t="s">
        <v>838</v>
      </c>
      <c r="AV139" s="270" t="s">
        <v>1462</v>
      </c>
      <c r="AW139" s="268" t="s">
        <v>836</v>
      </c>
      <c r="AX139" s="269" t="s">
        <v>518</v>
      </c>
      <c r="AY139" s="268" t="s">
        <v>836</v>
      </c>
      <c r="AZ139" s="270" t="s">
        <v>1074</v>
      </c>
      <c r="BA139" s="268" t="s">
        <v>859</v>
      </c>
      <c r="BB139" s="269" t="s">
        <v>1746</v>
      </c>
      <c r="BC139" s="268" t="s">
        <v>838</v>
      </c>
      <c r="BD139" s="269" t="s">
        <v>954</v>
      </c>
      <c r="BE139" s="268" t="s">
        <v>834</v>
      </c>
      <c r="BF139" s="270" t="s">
        <v>466</v>
      </c>
      <c r="BG139" s="268" t="s">
        <v>836</v>
      </c>
      <c r="BH139" s="270" t="s">
        <v>697</v>
      </c>
      <c r="BI139" s="268" t="s">
        <v>859</v>
      </c>
      <c r="BJ139" s="269" t="s">
        <v>1664</v>
      </c>
      <c r="BK139" s="268" t="s">
        <v>838</v>
      </c>
      <c r="BL139" s="269" t="s">
        <v>1693</v>
      </c>
      <c r="BM139" s="268" t="s">
        <v>836</v>
      </c>
      <c r="BN139" s="269" t="s">
        <v>1098</v>
      </c>
      <c r="BO139" s="268" t="s">
        <v>859</v>
      </c>
      <c r="BP139" s="269" t="s">
        <v>27</v>
      </c>
      <c r="BQ139" s="268" t="s">
        <v>859</v>
      </c>
      <c r="BR139" s="269" t="s">
        <v>27</v>
      </c>
      <c r="BS139" s="268" t="s">
        <v>859</v>
      </c>
      <c r="BT139" s="270" t="s">
        <v>27</v>
      </c>
      <c r="BU139" s="268" t="s">
        <v>859</v>
      </c>
      <c r="BV139" s="269" t="s">
        <v>27</v>
      </c>
      <c r="BW139" s="268" t="s">
        <v>859</v>
      </c>
      <c r="BX139" s="270" t="s">
        <v>27</v>
      </c>
      <c r="BY139" s="268" t="s">
        <v>859</v>
      </c>
      <c r="BZ139" s="269" t="s">
        <v>27</v>
      </c>
      <c r="CA139" s="268" t="s">
        <v>836</v>
      </c>
      <c r="CB139" s="269" t="s">
        <v>762</v>
      </c>
      <c r="CC139" s="268" t="s">
        <v>859</v>
      </c>
      <c r="CD139" s="269" t="s">
        <v>27</v>
      </c>
      <c r="CE139" s="268" t="s">
        <v>859</v>
      </c>
      <c r="CF139" s="270" t="s">
        <v>27</v>
      </c>
      <c r="CG139" s="268" t="s">
        <v>859</v>
      </c>
      <c r="CH139" s="269" t="s">
        <v>27</v>
      </c>
      <c r="CI139" s="268" t="s">
        <v>859</v>
      </c>
      <c r="CJ139" s="269" t="s">
        <v>27</v>
      </c>
      <c r="CK139" s="268" t="s">
        <v>859</v>
      </c>
      <c r="CL139" s="270" t="s">
        <v>27</v>
      </c>
      <c r="CM139" s="268" t="s">
        <v>837</v>
      </c>
      <c r="CN139" s="269" t="s">
        <v>1201</v>
      </c>
      <c r="CO139" s="268" t="s">
        <v>859</v>
      </c>
      <c r="CP139" s="269" t="s">
        <v>27</v>
      </c>
      <c r="CQ139" s="268" t="s">
        <v>859</v>
      </c>
      <c r="CR139" s="269" t="s">
        <v>27</v>
      </c>
      <c r="CS139" s="346" t="s">
        <v>859</v>
      </c>
      <c r="CT139" s="348" t="s">
        <v>27</v>
      </c>
      <c r="CU139" s="346" t="s">
        <v>859</v>
      </c>
      <c r="CV139" s="348" t="s">
        <v>27</v>
      </c>
      <c r="CW139" s="271"/>
      <c r="CX139" s="313"/>
      <c r="CY139" s="313"/>
      <c r="CZ139" s="313"/>
      <c r="DA139" s="313"/>
      <c r="DB139" s="313"/>
    </row>
    <row r="140" spans="1:109" s="27" customFormat="1" ht="51.75" customHeight="1" thickBot="1" x14ac:dyDescent="0.3">
      <c r="A140" s="50">
        <f t="shared" si="2"/>
        <v>137</v>
      </c>
      <c r="B140" s="337"/>
      <c r="C140" s="323" t="s">
        <v>3167</v>
      </c>
      <c r="D140" s="272" t="s">
        <v>1411</v>
      </c>
      <c r="E140" s="273">
        <v>607</v>
      </c>
      <c r="F140" s="273" t="s">
        <v>1862</v>
      </c>
      <c r="G140" s="268" t="s">
        <v>838</v>
      </c>
      <c r="H140" s="269" t="s">
        <v>2409</v>
      </c>
      <c r="I140" s="268" t="s">
        <v>831</v>
      </c>
      <c r="J140" s="269" t="s">
        <v>965</v>
      </c>
      <c r="K140" s="268" t="s">
        <v>836</v>
      </c>
      <c r="L140" s="269" t="s">
        <v>808</v>
      </c>
      <c r="M140" s="268" t="s">
        <v>859</v>
      </c>
      <c r="N140" s="269" t="s">
        <v>2410</v>
      </c>
      <c r="O140" s="268" t="s">
        <v>859</v>
      </c>
      <c r="P140" s="269" t="s">
        <v>27</v>
      </c>
      <c r="Q140" s="268" t="s">
        <v>831</v>
      </c>
      <c r="R140" s="270" t="s">
        <v>1531</v>
      </c>
      <c r="S140" s="268" t="s">
        <v>838</v>
      </c>
      <c r="T140" s="269" t="s">
        <v>797</v>
      </c>
      <c r="U140" s="268" t="s">
        <v>834</v>
      </c>
      <c r="V140" s="269" t="s">
        <v>1531</v>
      </c>
      <c r="W140" s="268" t="s">
        <v>836</v>
      </c>
      <c r="X140" s="270" t="s">
        <v>1532</v>
      </c>
      <c r="Y140" s="268" t="s">
        <v>859</v>
      </c>
      <c r="Z140" s="269" t="s">
        <v>27</v>
      </c>
      <c r="AA140" s="268" t="s">
        <v>859</v>
      </c>
      <c r="AB140" s="270" t="s">
        <v>27</v>
      </c>
      <c r="AC140" s="268" t="s">
        <v>836</v>
      </c>
      <c r="AD140" s="269" t="s">
        <v>451</v>
      </c>
      <c r="AE140" s="268" t="s">
        <v>836</v>
      </c>
      <c r="AF140" s="269" t="s">
        <v>450</v>
      </c>
      <c r="AG140" s="268" t="s">
        <v>859</v>
      </c>
      <c r="AH140" s="269" t="s">
        <v>27</v>
      </c>
      <c r="AI140" s="268" t="s">
        <v>859</v>
      </c>
      <c r="AJ140" s="269" t="s">
        <v>27</v>
      </c>
      <c r="AK140" s="268" t="s">
        <v>859</v>
      </c>
      <c r="AL140" s="269" t="s">
        <v>27</v>
      </c>
      <c r="AM140" s="268" t="s">
        <v>859</v>
      </c>
      <c r="AN140" s="270" t="s">
        <v>27</v>
      </c>
      <c r="AO140" s="268" t="s">
        <v>836</v>
      </c>
      <c r="AP140" s="269" t="s">
        <v>1064</v>
      </c>
      <c r="AQ140" s="268" t="s">
        <v>836</v>
      </c>
      <c r="AR140" s="270" t="s">
        <v>1064</v>
      </c>
      <c r="AS140" s="268" t="s">
        <v>834</v>
      </c>
      <c r="AT140" s="269" t="s">
        <v>1444</v>
      </c>
      <c r="AU140" s="268" t="s">
        <v>838</v>
      </c>
      <c r="AV140" s="270" t="s">
        <v>319</v>
      </c>
      <c r="AW140" s="268" t="s">
        <v>859</v>
      </c>
      <c r="AX140" s="269" t="s">
        <v>195</v>
      </c>
      <c r="AY140" s="268" t="s">
        <v>838</v>
      </c>
      <c r="AZ140" s="270" t="s">
        <v>1074</v>
      </c>
      <c r="BA140" s="268" t="s">
        <v>834</v>
      </c>
      <c r="BB140" s="269" t="s">
        <v>1037</v>
      </c>
      <c r="BC140" s="268" t="s">
        <v>838</v>
      </c>
      <c r="BD140" s="269" t="s">
        <v>946</v>
      </c>
      <c r="BE140" s="268" t="s">
        <v>834</v>
      </c>
      <c r="BF140" s="270" t="s">
        <v>871</v>
      </c>
      <c r="BG140" s="268" t="s">
        <v>838</v>
      </c>
      <c r="BH140" s="270" t="s">
        <v>946</v>
      </c>
      <c r="BI140" s="268" t="s">
        <v>834</v>
      </c>
      <c r="BJ140" s="269" t="s">
        <v>1665</v>
      </c>
      <c r="BK140" s="268" t="s">
        <v>838</v>
      </c>
      <c r="BL140" s="269" t="s">
        <v>946</v>
      </c>
      <c r="BM140" s="268" t="s">
        <v>838</v>
      </c>
      <c r="BN140" s="269" t="s">
        <v>1136</v>
      </c>
      <c r="BO140" s="268" t="s">
        <v>859</v>
      </c>
      <c r="BP140" s="269" t="s">
        <v>631</v>
      </c>
      <c r="BQ140" s="268" t="s">
        <v>859</v>
      </c>
      <c r="BR140" s="269" t="s">
        <v>27</v>
      </c>
      <c r="BS140" s="268" t="s">
        <v>859</v>
      </c>
      <c r="BT140" s="270" t="s">
        <v>27</v>
      </c>
      <c r="BU140" s="268" t="s">
        <v>859</v>
      </c>
      <c r="BV140" s="269" t="s">
        <v>27</v>
      </c>
      <c r="BW140" s="268" t="s">
        <v>859</v>
      </c>
      <c r="BX140" s="270" t="s">
        <v>27</v>
      </c>
      <c r="BY140" s="268" t="s">
        <v>859</v>
      </c>
      <c r="BZ140" s="269" t="s">
        <v>27</v>
      </c>
      <c r="CA140" s="268" t="s">
        <v>836</v>
      </c>
      <c r="CB140" s="269" t="s">
        <v>762</v>
      </c>
      <c r="CC140" s="268" t="s">
        <v>859</v>
      </c>
      <c r="CD140" s="269" t="s">
        <v>27</v>
      </c>
      <c r="CE140" s="268" t="s">
        <v>859</v>
      </c>
      <c r="CF140" s="270" t="s">
        <v>27</v>
      </c>
      <c r="CG140" s="268" t="s">
        <v>859</v>
      </c>
      <c r="CH140" s="269" t="s">
        <v>27</v>
      </c>
      <c r="CI140" s="268" t="s">
        <v>859</v>
      </c>
      <c r="CJ140" s="269" t="s">
        <v>27</v>
      </c>
      <c r="CK140" s="268" t="s">
        <v>859</v>
      </c>
      <c r="CL140" s="270" t="s">
        <v>27</v>
      </c>
      <c r="CM140" s="268" t="s">
        <v>837</v>
      </c>
      <c r="CN140" s="269" t="s">
        <v>1201</v>
      </c>
      <c r="CO140" s="268" t="s">
        <v>859</v>
      </c>
      <c r="CP140" s="269" t="s">
        <v>27</v>
      </c>
      <c r="CQ140" s="268" t="s">
        <v>859</v>
      </c>
      <c r="CR140" s="269" t="s">
        <v>27</v>
      </c>
      <c r="CS140" s="346" t="s">
        <v>859</v>
      </c>
      <c r="CT140" s="348" t="s">
        <v>27</v>
      </c>
      <c r="CU140" s="346" t="s">
        <v>859</v>
      </c>
      <c r="CV140" s="348" t="s">
        <v>27</v>
      </c>
      <c r="CW140" s="271"/>
      <c r="CX140" s="313"/>
      <c r="CY140" s="313"/>
      <c r="CZ140" s="313"/>
      <c r="DA140" s="313"/>
      <c r="DB140" s="313"/>
    </row>
    <row r="141" spans="1:109" s="5" customFormat="1" ht="51.75" customHeight="1" thickBot="1" x14ac:dyDescent="0.3">
      <c r="A141" s="50">
        <f t="shared" si="2"/>
        <v>138</v>
      </c>
      <c r="B141" s="337"/>
      <c r="C141" s="323" t="s">
        <v>3168</v>
      </c>
      <c r="D141" s="272" t="s">
        <v>1411</v>
      </c>
      <c r="E141" s="273">
        <v>608</v>
      </c>
      <c r="F141" s="273" t="s">
        <v>1862</v>
      </c>
      <c r="G141" s="268" t="s">
        <v>859</v>
      </c>
      <c r="H141" s="269" t="s">
        <v>2409</v>
      </c>
      <c r="I141" s="268" t="s">
        <v>831</v>
      </c>
      <c r="J141" s="269" t="s">
        <v>965</v>
      </c>
      <c r="K141" s="268" t="s">
        <v>836</v>
      </c>
      <c r="L141" s="269" t="s">
        <v>808</v>
      </c>
      <c r="M141" s="268" t="s">
        <v>859</v>
      </c>
      <c r="N141" s="269" t="s">
        <v>2410</v>
      </c>
      <c r="O141" s="268" t="s">
        <v>859</v>
      </c>
      <c r="P141" s="269" t="s">
        <v>27</v>
      </c>
      <c r="Q141" s="268" t="s">
        <v>859</v>
      </c>
      <c r="R141" s="270" t="s">
        <v>27</v>
      </c>
      <c r="S141" s="268" t="s">
        <v>859</v>
      </c>
      <c r="T141" s="269" t="s">
        <v>27</v>
      </c>
      <c r="U141" s="268" t="s">
        <v>859</v>
      </c>
      <c r="V141" s="269" t="s">
        <v>27</v>
      </c>
      <c r="W141" s="268" t="s">
        <v>859</v>
      </c>
      <c r="X141" s="270" t="s">
        <v>27</v>
      </c>
      <c r="Y141" s="268" t="s">
        <v>859</v>
      </c>
      <c r="Z141" s="269" t="s">
        <v>27</v>
      </c>
      <c r="AA141" s="268" t="s">
        <v>859</v>
      </c>
      <c r="AB141" s="270" t="s">
        <v>27</v>
      </c>
      <c r="AC141" s="268" t="s">
        <v>836</v>
      </c>
      <c r="AD141" s="269" t="s">
        <v>451</v>
      </c>
      <c r="AE141" s="268" t="s">
        <v>836</v>
      </c>
      <c r="AF141" s="269" t="s">
        <v>450</v>
      </c>
      <c r="AG141" s="268" t="s">
        <v>859</v>
      </c>
      <c r="AH141" s="269" t="s">
        <v>27</v>
      </c>
      <c r="AI141" s="268" t="s">
        <v>859</v>
      </c>
      <c r="AJ141" s="269" t="s">
        <v>27</v>
      </c>
      <c r="AK141" s="268" t="s">
        <v>859</v>
      </c>
      <c r="AL141" s="269" t="s">
        <v>27</v>
      </c>
      <c r="AM141" s="268" t="s">
        <v>859</v>
      </c>
      <c r="AN141" s="270" t="s">
        <v>27</v>
      </c>
      <c r="AO141" s="268" t="s">
        <v>836</v>
      </c>
      <c r="AP141" s="269" t="s">
        <v>1064</v>
      </c>
      <c r="AQ141" s="268" t="s">
        <v>836</v>
      </c>
      <c r="AR141" s="270" t="s">
        <v>1064</v>
      </c>
      <c r="AS141" s="268" t="s">
        <v>834</v>
      </c>
      <c r="AT141" s="269" t="s">
        <v>1444</v>
      </c>
      <c r="AU141" s="268" t="s">
        <v>838</v>
      </c>
      <c r="AV141" s="270" t="s">
        <v>453</v>
      </c>
      <c r="AW141" s="268" t="s">
        <v>859</v>
      </c>
      <c r="AX141" s="269" t="s">
        <v>27</v>
      </c>
      <c r="AY141" s="268" t="s">
        <v>859</v>
      </c>
      <c r="AZ141" s="270" t="s">
        <v>27</v>
      </c>
      <c r="BA141" s="268" t="s">
        <v>834</v>
      </c>
      <c r="BB141" s="269" t="s">
        <v>1037</v>
      </c>
      <c r="BC141" s="268" t="s">
        <v>836</v>
      </c>
      <c r="BD141" s="269" t="s">
        <v>947</v>
      </c>
      <c r="BE141" s="268" t="s">
        <v>834</v>
      </c>
      <c r="BF141" s="270" t="s">
        <v>947</v>
      </c>
      <c r="BG141" s="268" t="s">
        <v>836</v>
      </c>
      <c r="BH141" s="270" t="s">
        <v>947</v>
      </c>
      <c r="BI141" s="268" t="s">
        <v>834</v>
      </c>
      <c r="BJ141" s="269" t="s">
        <v>1665</v>
      </c>
      <c r="BK141" s="268" t="s">
        <v>836</v>
      </c>
      <c r="BL141" s="269" t="s">
        <v>947</v>
      </c>
      <c r="BM141" s="268" t="s">
        <v>831</v>
      </c>
      <c r="BN141" s="269" t="s">
        <v>1136</v>
      </c>
      <c r="BO141" s="268" t="s">
        <v>859</v>
      </c>
      <c r="BP141" s="269" t="s">
        <v>631</v>
      </c>
      <c r="BQ141" s="268" t="s">
        <v>859</v>
      </c>
      <c r="BR141" s="269" t="s">
        <v>27</v>
      </c>
      <c r="BS141" s="268" t="s">
        <v>859</v>
      </c>
      <c r="BT141" s="270" t="s">
        <v>27</v>
      </c>
      <c r="BU141" s="268" t="s">
        <v>859</v>
      </c>
      <c r="BV141" s="269" t="s">
        <v>27</v>
      </c>
      <c r="BW141" s="268" t="s">
        <v>859</v>
      </c>
      <c r="BX141" s="270" t="s">
        <v>27</v>
      </c>
      <c r="BY141" s="268" t="s">
        <v>859</v>
      </c>
      <c r="BZ141" s="269" t="s">
        <v>27</v>
      </c>
      <c r="CA141" s="268" t="s">
        <v>836</v>
      </c>
      <c r="CB141" s="269" t="s">
        <v>762</v>
      </c>
      <c r="CC141" s="268" t="s">
        <v>859</v>
      </c>
      <c r="CD141" s="269" t="s">
        <v>27</v>
      </c>
      <c r="CE141" s="268" t="s">
        <v>859</v>
      </c>
      <c r="CF141" s="270" t="s">
        <v>27</v>
      </c>
      <c r="CG141" s="268" t="s">
        <v>859</v>
      </c>
      <c r="CH141" s="269" t="s">
        <v>27</v>
      </c>
      <c r="CI141" s="268" t="s">
        <v>859</v>
      </c>
      <c r="CJ141" s="269" t="s">
        <v>27</v>
      </c>
      <c r="CK141" s="268" t="s">
        <v>859</v>
      </c>
      <c r="CL141" s="270" t="s">
        <v>27</v>
      </c>
      <c r="CM141" s="268" t="s">
        <v>837</v>
      </c>
      <c r="CN141" s="269" t="s">
        <v>1201</v>
      </c>
      <c r="CO141" s="268" t="s">
        <v>859</v>
      </c>
      <c r="CP141" s="269" t="s">
        <v>27</v>
      </c>
      <c r="CQ141" s="268" t="s">
        <v>859</v>
      </c>
      <c r="CR141" s="269" t="s">
        <v>27</v>
      </c>
      <c r="CS141" s="346" t="s">
        <v>859</v>
      </c>
      <c r="CT141" s="348" t="s">
        <v>27</v>
      </c>
      <c r="CU141" s="346" t="s">
        <v>859</v>
      </c>
      <c r="CV141" s="348" t="s">
        <v>27</v>
      </c>
      <c r="CW141" s="271"/>
      <c r="CX141" s="313"/>
      <c r="CY141" s="313"/>
      <c r="CZ141" s="313"/>
      <c r="DA141" s="313"/>
      <c r="DB141" s="313"/>
      <c r="DD141" s="27"/>
      <c r="DE141" s="27"/>
    </row>
    <row r="142" spans="1:109" s="5" customFormat="1" ht="51.75" customHeight="1" thickBot="1" x14ac:dyDescent="0.3">
      <c r="A142" s="50">
        <f t="shared" si="2"/>
        <v>139</v>
      </c>
      <c r="B142" s="337"/>
      <c r="C142" s="323" t="s">
        <v>3169</v>
      </c>
      <c r="D142" s="272" t="s">
        <v>1414</v>
      </c>
      <c r="E142" s="273">
        <v>609</v>
      </c>
      <c r="F142" s="273" t="s">
        <v>1865</v>
      </c>
      <c r="G142" s="268" t="s">
        <v>859</v>
      </c>
      <c r="H142" s="269" t="s">
        <v>27</v>
      </c>
      <c r="I142" s="268" t="s">
        <v>839</v>
      </c>
      <c r="J142" s="269" t="s">
        <v>1203</v>
      </c>
      <c r="K142" s="268" t="s">
        <v>859</v>
      </c>
      <c r="L142" s="269" t="s">
        <v>27</v>
      </c>
      <c r="M142" s="268" t="s">
        <v>859</v>
      </c>
      <c r="N142" s="269" t="s">
        <v>27</v>
      </c>
      <c r="O142" s="268" t="s">
        <v>859</v>
      </c>
      <c r="P142" s="269" t="s">
        <v>27</v>
      </c>
      <c r="Q142" s="268" t="s">
        <v>831</v>
      </c>
      <c r="R142" s="270" t="s">
        <v>2676</v>
      </c>
      <c r="S142" s="268" t="s">
        <v>859</v>
      </c>
      <c r="T142" s="269" t="s">
        <v>27</v>
      </c>
      <c r="U142" s="268" t="s">
        <v>859</v>
      </c>
      <c r="V142" s="269" t="s">
        <v>27</v>
      </c>
      <c r="W142" s="268" t="s">
        <v>859</v>
      </c>
      <c r="X142" s="270" t="s">
        <v>27</v>
      </c>
      <c r="Y142" s="268" t="s">
        <v>859</v>
      </c>
      <c r="Z142" s="269" t="s">
        <v>27</v>
      </c>
      <c r="AA142" s="268" t="s">
        <v>859</v>
      </c>
      <c r="AB142" s="270" t="s">
        <v>27</v>
      </c>
      <c r="AC142" s="268" t="s">
        <v>859</v>
      </c>
      <c r="AD142" s="269" t="s">
        <v>27</v>
      </c>
      <c r="AE142" s="268" t="s">
        <v>859</v>
      </c>
      <c r="AF142" s="269" t="s">
        <v>27</v>
      </c>
      <c r="AG142" s="268" t="s">
        <v>859</v>
      </c>
      <c r="AH142" s="269" t="s">
        <v>27</v>
      </c>
      <c r="AI142" s="268" t="s">
        <v>859</v>
      </c>
      <c r="AJ142" s="269" t="s">
        <v>27</v>
      </c>
      <c r="AK142" s="268" t="s">
        <v>859</v>
      </c>
      <c r="AL142" s="269" t="s">
        <v>27</v>
      </c>
      <c r="AM142" s="268" t="s">
        <v>859</v>
      </c>
      <c r="AN142" s="270" t="s">
        <v>27</v>
      </c>
      <c r="AO142" s="268" t="s">
        <v>859</v>
      </c>
      <c r="AP142" s="269" t="s">
        <v>27</v>
      </c>
      <c r="AQ142" s="268" t="s">
        <v>859</v>
      </c>
      <c r="AR142" s="270" t="s">
        <v>27</v>
      </c>
      <c r="AS142" s="268" t="s">
        <v>859</v>
      </c>
      <c r="AT142" s="269" t="s">
        <v>27</v>
      </c>
      <c r="AU142" s="268" t="s">
        <v>859</v>
      </c>
      <c r="AV142" s="270" t="s">
        <v>27</v>
      </c>
      <c r="AW142" s="268" t="s">
        <v>859</v>
      </c>
      <c r="AX142" s="269" t="s">
        <v>27</v>
      </c>
      <c r="AY142" s="268" t="s">
        <v>859</v>
      </c>
      <c r="AZ142" s="270" t="s">
        <v>27</v>
      </c>
      <c r="BA142" s="268" t="s">
        <v>859</v>
      </c>
      <c r="BB142" s="269" t="s">
        <v>27</v>
      </c>
      <c r="BC142" s="268" t="s">
        <v>831</v>
      </c>
      <c r="BD142" s="269" t="s">
        <v>1521</v>
      </c>
      <c r="BE142" s="268" t="s">
        <v>859</v>
      </c>
      <c r="BF142" s="270" t="s">
        <v>27</v>
      </c>
      <c r="BG142" s="268" t="s">
        <v>859</v>
      </c>
      <c r="BH142" s="270" t="s">
        <v>27</v>
      </c>
      <c r="BI142" s="268" t="s">
        <v>859</v>
      </c>
      <c r="BJ142" s="269" t="s">
        <v>27</v>
      </c>
      <c r="BK142" s="268" t="s">
        <v>859</v>
      </c>
      <c r="BL142" s="269" t="s">
        <v>27</v>
      </c>
      <c r="BM142" s="268" t="s">
        <v>838</v>
      </c>
      <c r="BN142" s="269" t="s">
        <v>661</v>
      </c>
      <c r="BO142" s="268" t="s">
        <v>859</v>
      </c>
      <c r="BP142" s="269" t="s">
        <v>27</v>
      </c>
      <c r="BQ142" s="268" t="s">
        <v>836</v>
      </c>
      <c r="BR142" s="269" t="s">
        <v>990</v>
      </c>
      <c r="BS142" s="268" t="s">
        <v>831</v>
      </c>
      <c r="BT142" s="270" t="s">
        <v>1503</v>
      </c>
      <c r="BU142" s="268" t="s">
        <v>859</v>
      </c>
      <c r="BV142" s="269" t="s">
        <v>27</v>
      </c>
      <c r="BW142" s="268" t="s">
        <v>859</v>
      </c>
      <c r="BX142" s="270" t="s">
        <v>27</v>
      </c>
      <c r="BY142" s="268" t="s">
        <v>859</v>
      </c>
      <c r="BZ142" s="269" t="s">
        <v>27</v>
      </c>
      <c r="CA142" s="268" t="s">
        <v>859</v>
      </c>
      <c r="CB142" s="269" t="s">
        <v>27</v>
      </c>
      <c r="CC142" s="268" t="s">
        <v>859</v>
      </c>
      <c r="CD142" s="269" t="s">
        <v>27</v>
      </c>
      <c r="CE142" s="268" t="s">
        <v>859</v>
      </c>
      <c r="CF142" s="270" t="s">
        <v>27</v>
      </c>
      <c r="CG142" s="268" t="s">
        <v>859</v>
      </c>
      <c r="CH142" s="269" t="s">
        <v>27</v>
      </c>
      <c r="CI142" s="268" t="s">
        <v>859</v>
      </c>
      <c r="CJ142" s="269" t="s">
        <v>27</v>
      </c>
      <c r="CK142" s="268" t="s">
        <v>859</v>
      </c>
      <c r="CL142" s="270" t="s">
        <v>27</v>
      </c>
      <c r="CM142" s="268" t="s">
        <v>859</v>
      </c>
      <c r="CN142" s="269" t="s">
        <v>27</v>
      </c>
      <c r="CO142" s="268" t="s">
        <v>859</v>
      </c>
      <c r="CP142" s="269" t="s">
        <v>27</v>
      </c>
      <c r="CQ142" s="268" t="s">
        <v>859</v>
      </c>
      <c r="CR142" s="269" t="s">
        <v>27</v>
      </c>
      <c r="CS142" s="346" t="s">
        <v>859</v>
      </c>
      <c r="CT142" s="348" t="s">
        <v>27</v>
      </c>
      <c r="CU142" s="346" t="s">
        <v>831</v>
      </c>
      <c r="CV142" s="348" t="s">
        <v>2954</v>
      </c>
      <c r="CW142" s="271"/>
      <c r="CX142" s="313"/>
      <c r="CY142" s="313"/>
      <c r="CZ142" s="313"/>
      <c r="DA142" s="313"/>
      <c r="DB142" s="313"/>
      <c r="DD142" s="27"/>
      <c r="DE142" s="27"/>
    </row>
    <row r="143" spans="1:109" s="27" customFormat="1" ht="51.75" customHeight="1" thickBot="1" x14ac:dyDescent="0.3">
      <c r="A143" s="50">
        <f t="shared" si="2"/>
        <v>140</v>
      </c>
      <c r="B143" s="337"/>
      <c r="C143" s="323" t="s">
        <v>3170</v>
      </c>
      <c r="D143" s="272" t="s">
        <v>1408</v>
      </c>
      <c r="E143" s="273">
        <v>600</v>
      </c>
      <c r="F143" s="273" t="s">
        <v>1862</v>
      </c>
      <c r="G143" s="268" t="s">
        <v>840</v>
      </c>
      <c r="H143" s="269" t="s">
        <v>809</v>
      </c>
      <c r="I143" s="268" t="s">
        <v>838</v>
      </c>
      <c r="J143" s="269" t="s">
        <v>639</v>
      </c>
      <c r="K143" s="268" t="s">
        <v>837</v>
      </c>
      <c r="L143" s="269" t="s">
        <v>633</v>
      </c>
      <c r="M143" s="268" t="s">
        <v>836</v>
      </c>
      <c r="N143" s="269" t="s">
        <v>931</v>
      </c>
      <c r="O143" s="268" t="s">
        <v>838</v>
      </c>
      <c r="P143" s="269" t="s">
        <v>707</v>
      </c>
      <c r="Q143" s="268" t="s">
        <v>859</v>
      </c>
      <c r="R143" s="270" t="s">
        <v>27</v>
      </c>
      <c r="S143" s="268" t="s">
        <v>831</v>
      </c>
      <c r="T143" s="269" t="s">
        <v>1045</v>
      </c>
      <c r="U143" s="268" t="s">
        <v>836</v>
      </c>
      <c r="V143" s="269" t="s">
        <v>1044</v>
      </c>
      <c r="W143" s="268" t="s">
        <v>859</v>
      </c>
      <c r="X143" s="270" t="s">
        <v>27</v>
      </c>
      <c r="Y143" s="268" t="s">
        <v>831</v>
      </c>
      <c r="Z143" s="269" t="s">
        <v>2746</v>
      </c>
      <c r="AA143" s="268" t="s">
        <v>838</v>
      </c>
      <c r="AB143" s="270" t="s">
        <v>2747</v>
      </c>
      <c r="AC143" s="268" t="s">
        <v>837</v>
      </c>
      <c r="AD143" s="269" t="s">
        <v>1482</v>
      </c>
      <c r="AE143" s="268" t="s">
        <v>831</v>
      </c>
      <c r="AF143" s="269" t="s">
        <v>708</v>
      </c>
      <c r="AG143" s="268" t="s">
        <v>831</v>
      </c>
      <c r="AH143" s="269" t="s">
        <v>708</v>
      </c>
      <c r="AI143" s="268" t="s">
        <v>67</v>
      </c>
      <c r="AJ143" s="269" t="s">
        <v>753</v>
      </c>
      <c r="AK143" s="268" t="s">
        <v>831</v>
      </c>
      <c r="AL143" s="269" t="s">
        <v>2749</v>
      </c>
      <c r="AM143" s="268" t="s">
        <v>836</v>
      </c>
      <c r="AN143" s="270" t="s">
        <v>2750</v>
      </c>
      <c r="AO143" s="268" t="s">
        <v>839</v>
      </c>
      <c r="AP143" s="269" t="s">
        <v>164</v>
      </c>
      <c r="AQ143" s="268" t="s">
        <v>859</v>
      </c>
      <c r="AR143" s="270" t="s">
        <v>27</v>
      </c>
      <c r="AS143" s="268" t="s">
        <v>836</v>
      </c>
      <c r="AT143" s="269" t="s">
        <v>1445</v>
      </c>
      <c r="AU143" s="268" t="s">
        <v>834</v>
      </c>
      <c r="AV143" s="270" t="s">
        <v>807</v>
      </c>
      <c r="AW143" s="268" t="s">
        <v>836</v>
      </c>
      <c r="AX143" s="269" t="s">
        <v>24</v>
      </c>
      <c r="AY143" s="268" t="s">
        <v>834</v>
      </c>
      <c r="AZ143" s="270" t="s">
        <v>1401</v>
      </c>
      <c r="BA143" s="268" t="s">
        <v>836</v>
      </c>
      <c r="BB143" s="269" t="s">
        <v>977</v>
      </c>
      <c r="BC143" s="268" t="s">
        <v>831</v>
      </c>
      <c r="BD143" s="269" t="s">
        <v>369</v>
      </c>
      <c r="BE143" s="268" t="s">
        <v>836</v>
      </c>
      <c r="BF143" s="270" t="s">
        <v>872</v>
      </c>
      <c r="BG143" s="268" t="s">
        <v>834</v>
      </c>
      <c r="BH143" s="270" t="s">
        <v>247</v>
      </c>
      <c r="BI143" s="268" t="s">
        <v>836</v>
      </c>
      <c r="BJ143" s="269" t="s">
        <v>1666</v>
      </c>
      <c r="BK143" s="268" t="s">
        <v>831</v>
      </c>
      <c r="BL143" s="269" t="s">
        <v>247</v>
      </c>
      <c r="BM143" s="268" t="s">
        <v>836</v>
      </c>
      <c r="BN143" s="269" t="s">
        <v>662</v>
      </c>
      <c r="BO143" s="268" t="s">
        <v>859</v>
      </c>
      <c r="BP143" s="269" t="s">
        <v>27</v>
      </c>
      <c r="BQ143" s="268" t="s">
        <v>859</v>
      </c>
      <c r="BR143" s="269" t="s">
        <v>27</v>
      </c>
      <c r="BS143" s="268" t="s">
        <v>859</v>
      </c>
      <c r="BT143" s="270" t="s">
        <v>27</v>
      </c>
      <c r="BU143" s="268" t="s">
        <v>859</v>
      </c>
      <c r="BV143" s="269" t="s">
        <v>27</v>
      </c>
      <c r="BW143" s="268" t="s">
        <v>859</v>
      </c>
      <c r="BX143" s="270" t="s">
        <v>27</v>
      </c>
      <c r="BY143" s="268" t="s">
        <v>859</v>
      </c>
      <c r="BZ143" s="269" t="s">
        <v>27</v>
      </c>
      <c r="CA143" s="268" t="s">
        <v>836</v>
      </c>
      <c r="CB143" s="269" t="s">
        <v>1020</v>
      </c>
      <c r="CC143" s="268" t="s">
        <v>859</v>
      </c>
      <c r="CD143" s="269" t="s">
        <v>27</v>
      </c>
      <c r="CE143" s="268" t="s">
        <v>859</v>
      </c>
      <c r="CF143" s="270" t="s">
        <v>27</v>
      </c>
      <c r="CG143" s="268" t="s">
        <v>859</v>
      </c>
      <c r="CH143" s="269" t="s">
        <v>27</v>
      </c>
      <c r="CI143" s="268" t="s">
        <v>859</v>
      </c>
      <c r="CJ143" s="269" t="s">
        <v>27</v>
      </c>
      <c r="CK143" s="268" t="s">
        <v>859</v>
      </c>
      <c r="CL143" s="270" t="s">
        <v>27</v>
      </c>
      <c r="CM143" s="268" t="s">
        <v>859</v>
      </c>
      <c r="CN143" s="269" t="s">
        <v>27</v>
      </c>
      <c r="CO143" s="268" t="s">
        <v>859</v>
      </c>
      <c r="CP143" s="269" t="s">
        <v>27</v>
      </c>
      <c r="CQ143" s="268" t="s">
        <v>859</v>
      </c>
      <c r="CR143" s="269" t="s">
        <v>27</v>
      </c>
      <c r="CS143" s="346" t="s">
        <v>859</v>
      </c>
      <c r="CT143" s="348" t="s">
        <v>27</v>
      </c>
      <c r="CU143" s="346" t="s">
        <v>838</v>
      </c>
      <c r="CV143" s="348" t="s">
        <v>1561</v>
      </c>
      <c r="CW143" s="271"/>
      <c r="CX143" s="313"/>
      <c r="CY143" s="313"/>
      <c r="CZ143" s="313"/>
      <c r="DA143" s="313"/>
      <c r="DB143" s="313"/>
    </row>
    <row r="144" spans="1:109" s="5" customFormat="1" ht="51.75" customHeight="1" thickBot="1" x14ac:dyDescent="0.3">
      <c r="A144" s="50">
        <f t="shared" si="2"/>
        <v>141</v>
      </c>
      <c r="B144" s="337"/>
      <c r="C144" s="323" t="s">
        <v>888</v>
      </c>
      <c r="D144" s="272" t="s">
        <v>2398</v>
      </c>
      <c r="E144" s="273" t="s">
        <v>2399</v>
      </c>
      <c r="F144" s="273" t="s">
        <v>1869</v>
      </c>
      <c r="G144" s="268" t="s">
        <v>838</v>
      </c>
      <c r="H144" s="269" t="s">
        <v>1060</v>
      </c>
      <c r="I144" s="268" t="s">
        <v>838</v>
      </c>
      <c r="J144" s="269" t="s">
        <v>1060</v>
      </c>
      <c r="K144" s="268" t="s">
        <v>838</v>
      </c>
      <c r="L144" s="269" t="s">
        <v>1060</v>
      </c>
      <c r="M144" s="268" t="s">
        <v>837</v>
      </c>
      <c r="N144" s="269" t="s">
        <v>2400</v>
      </c>
      <c r="O144" s="268" t="s">
        <v>836</v>
      </c>
      <c r="P144" s="269" t="s">
        <v>1285</v>
      </c>
      <c r="Q144" s="268" t="s">
        <v>859</v>
      </c>
      <c r="R144" s="270" t="s">
        <v>2203</v>
      </c>
      <c r="S144" s="268" t="s">
        <v>836</v>
      </c>
      <c r="T144" s="269" t="s">
        <v>181</v>
      </c>
      <c r="U144" s="268" t="s">
        <v>859</v>
      </c>
      <c r="V144" s="269" t="s">
        <v>27</v>
      </c>
      <c r="W144" s="268" t="s">
        <v>859</v>
      </c>
      <c r="X144" s="270" t="s">
        <v>27</v>
      </c>
      <c r="Y144" s="268" t="s">
        <v>859</v>
      </c>
      <c r="Z144" s="269" t="s">
        <v>27</v>
      </c>
      <c r="AA144" s="268" t="s">
        <v>831</v>
      </c>
      <c r="AB144" s="270" t="s">
        <v>2740</v>
      </c>
      <c r="AC144" s="268" t="s">
        <v>836</v>
      </c>
      <c r="AD144" s="269" t="s">
        <v>780</v>
      </c>
      <c r="AE144" s="268" t="s">
        <v>859</v>
      </c>
      <c r="AF144" s="269" t="s">
        <v>2203</v>
      </c>
      <c r="AG144" s="268" t="s">
        <v>859</v>
      </c>
      <c r="AH144" s="269" t="s">
        <v>27</v>
      </c>
      <c r="AI144" s="268" t="s">
        <v>859</v>
      </c>
      <c r="AJ144" s="269" t="s">
        <v>27</v>
      </c>
      <c r="AK144" s="268" t="s">
        <v>859</v>
      </c>
      <c r="AL144" s="269" t="s">
        <v>27</v>
      </c>
      <c r="AM144" s="268" t="s">
        <v>859</v>
      </c>
      <c r="AN144" s="270" t="s">
        <v>27</v>
      </c>
      <c r="AO144" s="268" t="s">
        <v>859</v>
      </c>
      <c r="AP144" s="269" t="s">
        <v>27</v>
      </c>
      <c r="AQ144" s="268" t="s">
        <v>859</v>
      </c>
      <c r="AR144" s="270" t="s">
        <v>27</v>
      </c>
      <c r="AS144" s="268" t="s">
        <v>859</v>
      </c>
      <c r="AT144" s="269" t="s">
        <v>27</v>
      </c>
      <c r="AU144" s="268" t="s">
        <v>859</v>
      </c>
      <c r="AV144" s="270" t="s">
        <v>27</v>
      </c>
      <c r="AW144" s="268" t="s">
        <v>859</v>
      </c>
      <c r="AX144" s="269" t="s">
        <v>27</v>
      </c>
      <c r="AY144" s="268" t="s">
        <v>859</v>
      </c>
      <c r="AZ144" s="270" t="s">
        <v>27</v>
      </c>
      <c r="BA144" s="268" t="s">
        <v>838</v>
      </c>
      <c r="BB144" s="269" t="s">
        <v>2401</v>
      </c>
      <c r="BC144" s="268" t="s">
        <v>859</v>
      </c>
      <c r="BD144" s="269" t="s">
        <v>27</v>
      </c>
      <c r="BE144" s="268" t="s">
        <v>859</v>
      </c>
      <c r="BF144" s="270" t="s">
        <v>27</v>
      </c>
      <c r="BG144" s="268" t="s">
        <v>859</v>
      </c>
      <c r="BH144" s="270" t="s">
        <v>27</v>
      </c>
      <c r="BI144" s="268" t="s">
        <v>859</v>
      </c>
      <c r="BJ144" s="269" t="s">
        <v>27</v>
      </c>
      <c r="BK144" s="268" t="s">
        <v>859</v>
      </c>
      <c r="BL144" s="269" t="s">
        <v>27</v>
      </c>
      <c r="BM144" s="268" t="s">
        <v>836</v>
      </c>
      <c r="BN144" s="269" t="s">
        <v>1127</v>
      </c>
      <c r="BO144" s="268" t="s">
        <v>859</v>
      </c>
      <c r="BP144" s="269" t="s">
        <v>2203</v>
      </c>
      <c r="BQ144" s="268" t="s">
        <v>838</v>
      </c>
      <c r="BR144" s="269" t="s">
        <v>1747</v>
      </c>
      <c r="BS144" s="268" t="s">
        <v>859</v>
      </c>
      <c r="BT144" s="270" t="s">
        <v>27</v>
      </c>
      <c r="BU144" s="268" t="s">
        <v>859</v>
      </c>
      <c r="BV144" s="269" t="s">
        <v>2203</v>
      </c>
      <c r="BW144" s="268" t="s">
        <v>859</v>
      </c>
      <c r="BX144" s="270" t="s">
        <v>27</v>
      </c>
      <c r="BY144" s="268" t="s">
        <v>859</v>
      </c>
      <c r="BZ144" s="269" t="s">
        <v>27</v>
      </c>
      <c r="CA144" s="268" t="s">
        <v>859</v>
      </c>
      <c r="CB144" s="269" t="s">
        <v>27</v>
      </c>
      <c r="CC144" s="268" t="s">
        <v>859</v>
      </c>
      <c r="CD144" s="269" t="s">
        <v>27</v>
      </c>
      <c r="CE144" s="268" t="s">
        <v>859</v>
      </c>
      <c r="CF144" s="270" t="s">
        <v>27</v>
      </c>
      <c r="CG144" s="268" t="s">
        <v>836</v>
      </c>
      <c r="CH144" s="269" t="s">
        <v>624</v>
      </c>
      <c r="CI144" s="268" t="s">
        <v>859</v>
      </c>
      <c r="CJ144" s="269" t="s">
        <v>27</v>
      </c>
      <c r="CK144" s="268" t="s">
        <v>837</v>
      </c>
      <c r="CL144" s="270" t="s">
        <v>2402</v>
      </c>
      <c r="CM144" s="268" t="s">
        <v>838</v>
      </c>
      <c r="CN144" s="269" t="s">
        <v>2403</v>
      </c>
      <c r="CO144" s="268" t="s">
        <v>859</v>
      </c>
      <c r="CP144" s="269" t="s">
        <v>27</v>
      </c>
      <c r="CQ144" s="268" t="s">
        <v>838</v>
      </c>
      <c r="CR144" s="269" t="s">
        <v>2404</v>
      </c>
      <c r="CS144" s="346" t="s">
        <v>859</v>
      </c>
      <c r="CT144" s="348" t="s">
        <v>27</v>
      </c>
      <c r="CU144" s="346" t="s">
        <v>859</v>
      </c>
      <c r="CV144" s="348" t="s">
        <v>27</v>
      </c>
      <c r="CW144" s="271"/>
      <c r="CX144" s="313"/>
      <c r="CY144" s="313"/>
      <c r="CZ144" s="313"/>
      <c r="DA144" s="313"/>
      <c r="DB144" s="313"/>
      <c r="DD144" s="27"/>
      <c r="DE144" s="27"/>
    </row>
    <row r="145" spans="1:109" s="5" customFormat="1" ht="51.75" customHeight="1" thickBot="1" x14ac:dyDescent="0.3">
      <c r="A145" s="50">
        <f t="shared" si="2"/>
        <v>142</v>
      </c>
      <c r="B145" s="338"/>
      <c r="C145" s="323" t="s">
        <v>3171</v>
      </c>
      <c r="D145" s="272" t="s">
        <v>1311</v>
      </c>
      <c r="E145" s="273">
        <v>612</v>
      </c>
      <c r="F145" s="273" t="s">
        <v>1865</v>
      </c>
      <c r="G145" s="268" t="s">
        <v>840</v>
      </c>
      <c r="H145" s="269" t="s">
        <v>742</v>
      </c>
      <c r="I145" s="268" t="s">
        <v>840</v>
      </c>
      <c r="J145" s="269" t="s">
        <v>340</v>
      </c>
      <c r="K145" s="268" t="s">
        <v>837</v>
      </c>
      <c r="L145" s="269" t="s">
        <v>1097</v>
      </c>
      <c r="M145" s="268" t="s">
        <v>836</v>
      </c>
      <c r="N145" s="269" t="s">
        <v>1097</v>
      </c>
      <c r="O145" s="268" t="s">
        <v>836</v>
      </c>
      <c r="P145" s="269" t="s">
        <v>743</v>
      </c>
      <c r="Q145" s="268" t="s">
        <v>859</v>
      </c>
      <c r="R145" s="270" t="s">
        <v>27</v>
      </c>
      <c r="S145" s="268" t="s">
        <v>836</v>
      </c>
      <c r="T145" s="269" t="s">
        <v>890</v>
      </c>
      <c r="U145" s="268" t="s">
        <v>837</v>
      </c>
      <c r="V145" s="269" t="s">
        <v>769</v>
      </c>
      <c r="W145" s="268" t="s">
        <v>838</v>
      </c>
      <c r="X145" s="270" t="s">
        <v>1338</v>
      </c>
      <c r="Y145" s="268" t="s">
        <v>840</v>
      </c>
      <c r="Z145" s="269" t="s">
        <v>2892</v>
      </c>
      <c r="AA145" s="268" t="s">
        <v>840</v>
      </c>
      <c r="AB145" s="270" t="s">
        <v>2906</v>
      </c>
      <c r="AC145" s="268" t="s">
        <v>859</v>
      </c>
      <c r="AD145" s="269" t="s">
        <v>2187</v>
      </c>
      <c r="AE145" s="268" t="s">
        <v>836</v>
      </c>
      <c r="AF145" s="269" t="s">
        <v>902</v>
      </c>
      <c r="AG145" s="268" t="s">
        <v>836</v>
      </c>
      <c r="AH145" s="269" t="s">
        <v>902</v>
      </c>
      <c r="AI145" s="268" t="s">
        <v>838</v>
      </c>
      <c r="AJ145" s="269" t="s">
        <v>2191</v>
      </c>
      <c r="AK145" s="268" t="s">
        <v>839</v>
      </c>
      <c r="AL145" s="269" t="s">
        <v>2894</v>
      </c>
      <c r="AM145" s="268" t="s">
        <v>859</v>
      </c>
      <c r="AN145" s="270" t="s">
        <v>27</v>
      </c>
      <c r="AO145" s="268" t="s">
        <v>838</v>
      </c>
      <c r="AP145" s="269" t="s">
        <v>595</v>
      </c>
      <c r="AQ145" s="268" t="s">
        <v>859</v>
      </c>
      <c r="AR145" s="270" t="s">
        <v>27</v>
      </c>
      <c r="AS145" s="268" t="s">
        <v>838</v>
      </c>
      <c r="AT145" s="269" t="s">
        <v>603</v>
      </c>
      <c r="AU145" s="268" t="s">
        <v>838</v>
      </c>
      <c r="AV145" s="270" t="s">
        <v>603</v>
      </c>
      <c r="AW145" s="268" t="s">
        <v>838</v>
      </c>
      <c r="AX145" s="269" t="s">
        <v>1141</v>
      </c>
      <c r="AY145" s="268" t="s">
        <v>838</v>
      </c>
      <c r="AZ145" s="270" t="s">
        <v>1075</v>
      </c>
      <c r="BA145" s="268" t="s">
        <v>838</v>
      </c>
      <c r="BB145" s="269" t="s">
        <v>1061</v>
      </c>
      <c r="BC145" s="268" t="s">
        <v>838</v>
      </c>
      <c r="BD145" s="269" t="s">
        <v>955</v>
      </c>
      <c r="BE145" s="268" t="s">
        <v>838</v>
      </c>
      <c r="BF145" s="270" t="s">
        <v>1035</v>
      </c>
      <c r="BG145" s="268" t="s">
        <v>838</v>
      </c>
      <c r="BH145" s="270" t="s">
        <v>829</v>
      </c>
      <c r="BI145" s="268" t="s">
        <v>838</v>
      </c>
      <c r="BJ145" s="269" t="s">
        <v>1661</v>
      </c>
      <c r="BK145" s="268" t="s">
        <v>838</v>
      </c>
      <c r="BL145" s="269" t="s">
        <v>1694</v>
      </c>
      <c r="BM145" s="268" t="s">
        <v>839</v>
      </c>
      <c r="BN145" s="269" t="s">
        <v>281</v>
      </c>
      <c r="BO145" s="268" t="s">
        <v>838</v>
      </c>
      <c r="BP145" s="269" t="s">
        <v>632</v>
      </c>
      <c r="BQ145" s="268" t="s">
        <v>838</v>
      </c>
      <c r="BR145" s="269" t="s">
        <v>991</v>
      </c>
      <c r="BS145" s="268" t="s">
        <v>837</v>
      </c>
      <c r="BT145" s="270" t="s">
        <v>1441</v>
      </c>
      <c r="BU145" s="268" t="s">
        <v>859</v>
      </c>
      <c r="BV145" s="269" t="s">
        <v>27</v>
      </c>
      <c r="BW145" s="268" t="s">
        <v>836</v>
      </c>
      <c r="BX145" s="270" t="s">
        <v>2301</v>
      </c>
      <c r="BY145" s="268" t="s">
        <v>859</v>
      </c>
      <c r="BZ145" s="269" t="s">
        <v>2869</v>
      </c>
      <c r="CA145" s="268" t="s">
        <v>840</v>
      </c>
      <c r="CB145" s="269" t="s">
        <v>478</v>
      </c>
      <c r="CC145" s="268" t="s">
        <v>840</v>
      </c>
      <c r="CD145" s="269" t="s">
        <v>1722</v>
      </c>
      <c r="CE145" s="268" t="s">
        <v>840</v>
      </c>
      <c r="CF145" s="270" t="s">
        <v>1497</v>
      </c>
      <c r="CG145" s="268" t="s">
        <v>859</v>
      </c>
      <c r="CH145" s="269" t="s">
        <v>27</v>
      </c>
      <c r="CI145" s="268" t="s">
        <v>840</v>
      </c>
      <c r="CJ145" s="269" t="s">
        <v>2907</v>
      </c>
      <c r="CK145" s="268" t="s">
        <v>837</v>
      </c>
      <c r="CL145" s="270" t="s">
        <v>2875</v>
      </c>
      <c r="CM145" s="268" t="s">
        <v>859</v>
      </c>
      <c r="CN145" s="269" t="s">
        <v>969</v>
      </c>
      <c r="CO145" s="268" t="s">
        <v>838</v>
      </c>
      <c r="CP145" s="269" t="s">
        <v>120</v>
      </c>
      <c r="CQ145" s="268" t="s">
        <v>859</v>
      </c>
      <c r="CR145" s="269" t="s">
        <v>27</v>
      </c>
      <c r="CS145" s="346" t="s">
        <v>839</v>
      </c>
      <c r="CT145" s="348" t="s">
        <v>2533</v>
      </c>
      <c r="CU145" s="346" t="s">
        <v>838</v>
      </c>
      <c r="CV145" s="348" t="s">
        <v>2955</v>
      </c>
      <c r="CW145" s="271" t="s">
        <v>2534</v>
      </c>
      <c r="CX145" s="313"/>
      <c r="CY145" s="313"/>
      <c r="CZ145" s="313"/>
      <c r="DA145" s="313"/>
      <c r="DB145" s="313"/>
      <c r="DD145" s="27"/>
      <c r="DE145" s="27"/>
    </row>
    <row r="146" spans="1:109" s="5" customFormat="1" ht="51.75" customHeight="1" thickBot="1" x14ac:dyDescent="0.3">
      <c r="A146" s="50">
        <f t="shared" si="2"/>
        <v>143</v>
      </c>
      <c r="B146" s="338"/>
      <c r="C146" s="323" t="s">
        <v>3173</v>
      </c>
      <c r="D146" s="272" t="s">
        <v>1409</v>
      </c>
      <c r="E146" s="273">
        <v>490</v>
      </c>
      <c r="F146" s="273" t="s">
        <v>1861</v>
      </c>
      <c r="G146" s="268" t="s">
        <v>831</v>
      </c>
      <c r="H146" s="269" t="s">
        <v>1231</v>
      </c>
      <c r="I146" s="268" t="s">
        <v>831</v>
      </c>
      <c r="J146" s="269" t="s">
        <v>46</v>
      </c>
      <c r="K146" s="268" t="s">
        <v>834</v>
      </c>
      <c r="L146" s="269" t="s">
        <v>1231</v>
      </c>
      <c r="M146" s="268" t="s">
        <v>831</v>
      </c>
      <c r="N146" s="269" t="s">
        <v>1231</v>
      </c>
      <c r="O146" s="268" t="s">
        <v>859</v>
      </c>
      <c r="P146" s="269" t="s">
        <v>27</v>
      </c>
      <c r="Q146" s="268" t="s">
        <v>859</v>
      </c>
      <c r="R146" s="270" t="s">
        <v>27</v>
      </c>
      <c r="S146" s="268" t="s">
        <v>831</v>
      </c>
      <c r="T146" s="269" t="s">
        <v>1290</v>
      </c>
      <c r="U146" s="268" t="s">
        <v>834</v>
      </c>
      <c r="V146" s="269" t="s">
        <v>47</v>
      </c>
      <c r="W146" s="268" t="s">
        <v>859</v>
      </c>
      <c r="X146" s="270" t="s">
        <v>27</v>
      </c>
      <c r="Y146" s="268" t="s">
        <v>831</v>
      </c>
      <c r="Z146" s="269" t="s">
        <v>2908</v>
      </c>
      <c r="AA146" s="268" t="s">
        <v>831</v>
      </c>
      <c r="AB146" s="270" t="s">
        <v>2909</v>
      </c>
      <c r="AC146" s="268" t="s">
        <v>859</v>
      </c>
      <c r="AD146" s="269" t="s">
        <v>1278</v>
      </c>
      <c r="AE146" s="268" t="s">
        <v>859</v>
      </c>
      <c r="AF146" s="269" t="s">
        <v>1278</v>
      </c>
      <c r="AG146" s="268" t="s">
        <v>859</v>
      </c>
      <c r="AH146" s="269" t="s">
        <v>27</v>
      </c>
      <c r="AI146" s="268" t="s">
        <v>859</v>
      </c>
      <c r="AJ146" s="269" t="s">
        <v>27</v>
      </c>
      <c r="AK146" s="268" t="s">
        <v>859</v>
      </c>
      <c r="AL146" s="269" t="s">
        <v>27</v>
      </c>
      <c r="AM146" s="268" t="s">
        <v>859</v>
      </c>
      <c r="AN146" s="270" t="s">
        <v>27</v>
      </c>
      <c r="AO146" s="268" t="s">
        <v>836</v>
      </c>
      <c r="AP146" s="269" t="s">
        <v>324</v>
      </c>
      <c r="AQ146" s="268" t="s">
        <v>859</v>
      </c>
      <c r="AR146" s="270" t="s">
        <v>27</v>
      </c>
      <c r="AS146" s="268" t="s">
        <v>859</v>
      </c>
      <c r="AT146" s="269" t="s">
        <v>27</v>
      </c>
      <c r="AU146" s="268" t="s">
        <v>859</v>
      </c>
      <c r="AV146" s="270" t="s">
        <v>27</v>
      </c>
      <c r="AW146" s="268" t="s">
        <v>831</v>
      </c>
      <c r="AX146" s="269" t="s">
        <v>403</v>
      </c>
      <c r="AY146" s="268" t="s">
        <v>831</v>
      </c>
      <c r="AZ146" s="270" t="s">
        <v>2192</v>
      </c>
      <c r="BA146" s="268" t="s">
        <v>859</v>
      </c>
      <c r="BB146" s="269" t="s">
        <v>1278</v>
      </c>
      <c r="BC146" s="268" t="s">
        <v>859</v>
      </c>
      <c r="BD146" s="269" t="s">
        <v>1269</v>
      </c>
      <c r="BE146" s="268" t="s">
        <v>859</v>
      </c>
      <c r="BF146" s="270" t="s">
        <v>27</v>
      </c>
      <c r="BG146" s="268" t="s">
        <v>859</v>
      </c>
      <c r="BH146" s="270" t="s">
        <v>27</v>
      </c>
      <c r="BI146" s="268" t="s">
        <v>859</v>
      </c>
      <c r="BJ146" s="269" t="s">
        <v>27</v>
      </c>
      <c r="BK146" s="268" t="s">
        <v>859</v>
      </c>
      <c r="BL146" s="269" t="s">
        <v>1695</v>
      </c>
      <c r="BM146" s="268" t="s">
        <v>831</v>
      </c>
      <c r="BN146" s="269" t="s">
        <v>844</v>
      </c>
      <c r="BO146" s="268" t="s">
        <v>859</v>
      </c>
      <c r="BP146" s="269" t="s">
        <v>618</v>
      </c>
      <c r="BQ146" s="268" t="s">
        <v>859</v>
      </c>
      <c r="BR146" s="269" t="s">
        <v>2531</v>
      </c>
      <c r="BS146" s="268" t="s">
        <v>859</v>
      </c>
      <c r="BT146" s="270" t="s">
        <v>2302</v>
      </c>
      <c r="BU146" s="268" t="s">
        <v>859</v>
      </c>
      <c r="BV146" s="269" t="s">
        <v>325</v>
      </c>
      <c r="BW146" s="268" t="s">
        <v>859</v>
      </c>
      <c r="BX146" s="270" t="s">
        <v>27</v>
      </c>
      <c r="BY146" s="268" t="s">
        <v>859</v>
      </c>
      <c r="BZ146" s="269" t="s">
        <v>2716</v>
      </c>
      <c r="CA146" s="268" t="s">
        <v>840</v>
      </c>
      <c r="CB146" s="269" t="s">
        <v>1279</v>
      </c>
      <c r="CC146" s="268" t="s">
        <v>840</v>
      </c>
      <c r="CD146" s="269" t="s">
        <v>1723</v>
      </c>
      <c r="CE146" s="268" t="s">
        <v>840</v>
      </c>
      <c r="CF146" s="270" t="s">
        <v>695</v>
      </c>
      <c r="CG146" s="268" t="s">
        <v>839</v>
      </c>
      <c r="CH146" s="269" t="s">
        <v>1443</v>
      </c>
      <c r="CI146" s="268" t="s">
        <v>859</v>
      </c>
      <c r="CJ146" s="269" t="s">
        <v>2910</v>
      </c>
      <c r="CK146" s="268" t="s">
        <v>859</v>
      </c>
      <c r="CL146" s="270" t="s">
        <v>2911</v>
      </c>
      <c r="CM146" s="268" t="s">
        <v>859</v>
      </c>
      <c r="CN146" s="269" t="s">
        <v>27</v>
      </c>
      <c r="CO146" s="268" t="s">
        <v>859</v>
      </c>
      <c r="CP146" s="269" t="s">
        <v>27</v>
      </c>
      <c r="CQ146" s="268" t="s">
        <v>859</v>
      </c>
      <c r="CR146" s="269" t="s">
        <v>27</v>
      </c>
      <c r="CS146" s="346" t="s">
        <v>859</v>
      </c>
      <c r="CT146" s="348" t="s">
        <v>27</v>
      </c>
      <c r="CU146" s="346" t="s">
        <v>859</v>
      </c>
      <c r="CV146" s="348" t="s">
        <v>27</v>
      </c>
      <c r="CW146" s="271" t="s">
        <v>2532</v>
      </c>
      <c r="CX146" s="313"/>
      <c r="CY146" s="313"/>
      <c r="CZ146" s="313"/>
      <c r="DA146" s="313"/>
      <c r="DB146" s="313"/>
      <c r="DD146" s="27"/>
      <c r="DE146" s="27"/>
    </row>
    <row r="147" spans="1:109" s="17" customFormat="1" ht="51.75" customHeight="1" thickBot="1" x14ac:dyDescent="0.3">
      <c r="A147" s="50">
        <f t="shared" si="2"/>
        <v>144</v>
      </c>
      <c r="B147" s="338"/>
      <c r="C147" s="323" t="s">
        <v>3172</v>
      </c>
      <c r="D147" s="272" t="s">
        <v>1409</v>
      </c>
      <c r="E147" s="273">
        <v>660</v>
      </c>
      <c r="F147" s="273" t="s">
        <v>1865</v>
      </c>
      <c r="G147" s="268" t="s">
        <v>838</v>
      </c>
      <c r="H147" s="269" t="s">
        <v>738</v>
      </c>
      <c r="I147" s="268" t="s">
        <v>859</v>
      </c>
      <c r="J147" s="269" t="s">
        <v>326</v>
      </c>
      <c r="K147" s="268" t="s">
        <v>859</v>
      </c>
      <c r="L147" s="269" t="s">
        <v>326</v>
      </c>
      <c r="M147" s="268" t="s">
        <v>859</v>
      </c>
      <c r="N147" s="269" t="s">
        <v>326</v>
      </c>
      <c r="O147" s="268" t="s">
        <v>859</v>
      </c>
      <c r="P147" s="269" t="s">
        <v>27</v>
      </c>
      <c r="Q147" s="268" t="s">
        <v>859</v>
      </c>
      <c r="R147" s="270" t="s">
        <v>27</v>
      </c>
      <c r="S147" s="268" t="s">
        <v>859</v>
      </c>
      <c r="T147" s="269" t="s">
        <v>27</v>
      </c>
      <c r="U147" s="268" t="s">
        <v>838</v>
      </c>
      <c r="V147" s="269" t="s">
        <v>2528</v>
      </c>
      <c r="W147" s="268" t="s">
        <v>859</v>
      </c>
      <c r="X147" s="270" t="s">
        <v>27</v>
      </c>
      <c r="Y147" s="268" t="s">
        <v>836</v>
      </c>
      <c r="Z147" s="269" t="s">
        <v>2912</v>
      </c>
      <c r="AA147" s="268" t="s">
        <v>838</v>
      </c>
      <c r="AB147" s="270" t="s">
        <v>2913</v>
      </c>
      <c r="AC147" s="268" t="s">
        <v>859</v>
      </c>
      <c r="AD147" s="269" t="s">
        <v>27</v>
      </c>
      <c r="AE147" s="268" t="s">
        <v>859</v>
      </c>
      <c r="AF147" s="269" t="s">
        <v>27</v>
      </c>
      <c r="AG147" s="268" t="s">
        <v>859</v>
      </c>
      <c r="AH147" s="269" t="s">
        <v>27</v>
      </c>
      <c r="AI147" s="268" t="s">
        <v>859</v>
      </c>
      <c r="AJ147" s="269" t="s">
        <v>27</v>
      </c>
      <c r="AK147" s="268" t="s">
        <v>859</v>
      </c>
      <c r="AL147" s="269" t="s">
        <v>27</v>
      </c>
      <c r="AM147" s="268" t="s">
        <v>859</v>
      </c>
      <c r="AN147" s="270" t="s">
        <v>27</v>
      </c>
      <c r="AO147" s="268" t="s">
        <v>859</v>
      </c>
      <c r="AP147" s="269" t="s">
        <v>27</v>
      </c>
      <c r="AQ147" s="268" t="s">
        <v>859</v>
      </c>
      <c r="AR147" s="270" t="s">
        <v>27</v>
      </c>
      <c r="AS147" s="268" t="s">
        <v>838</v>
      </c>
      <c r="AT147" s="269" t="s">
        <v>455</v>
      </c>
      <c r="AU147" s="268" t="s">
        <v>838</v>
      </c>
      <c r="AV147" s="270" t="s">
        <v>455</v>
      </c>
      <c r="AW147" s="268" t="s">
        <v>838</v>
      </c>
      <c r="AX147" s="269" t="s">
        <v>796</v>
      </c>
      <c r="AY147" s="268" t="s">
        <v>838</v>
      </c>
      <c r="AZ147" s="270" t="s">
        <v>894</v>
      </c>
      <c r="BA147" s="268" t="s">
        <v>859</v>
      </c>
      <c r="BB147" s="269" t="s">
        <v>27</v>
      </c>
      <c r="BC147" s="268" t="s">
        <v>859</v>
      </c>
      <c r="BD147" s="269" t="s">
        <v>27</v>
      </c>
      <c r="BE147" s="268" t="s">
        <v>859</v>
      </c>
      <c r="BF147" s="270" t="s">
        <v>27</v>
      </c>
      <c r="BG147" s="268" t="s">
        <v>859</v>
      </c>
      <c r="BH147" s="270" t="s">
        <v>27</v>
      </c>
      <c r="BI147" s="268" t="s">
        <v>859</v>
      </c>
      <c r="BJ147" s="269" t="s">
        <v>27</v>
      </c>
      <c r="BK147" s="268" t="s">
        <v>859</v>
      </c>
      <c r="BL147" s="269" t="s">
        <v>27</v>
      </c>
      <c r="BM147" s="268" t="s">
        <v>859</v>
      </c>
      <c r="BN147" s="269" t="s">
        <v>27</v>
      </c>
      <c r="BO147" s="268" t="s">
        <v>859</v>
      </c>
      <c r="BP147" s="269" t="s">
        <v>27</v>
      </c>
      <c r="BQ147" s="268" t="s">
        <v>859</v>
      </c>
      <c r="BR147" s="269" t="s">
        <v>27</v>
      </c>
      <c r="BS147" s="268" t="s">
        <v>859</v>
      </c>
      <c r="BT147" s="270" t="s">
        <v>27</v>
      </c>
      <c r="BU147" s="268" t="s">
        <v>859</v>
      </c>
      <c r="BV147" s="269" t="s">
        <v>27</v>
      </c>
      <c r="BW147" s="268" t="s">
        <v>859</v>
      </c>
      <c r="BX147" s="270" t="s">
        <v>27</v>
      </c>
      <c r="BY147" s="268" t="s">
        <v>859</v>
      </c>
      <c r="BZ147" s="269" t="s">
        <v>2869</v>
      </c>
      <c r="CA147" s="268" t="s">
        <v>840</v>
      </c>
      <c r="CB147" s="269" t="s">
        <v>1472</v>
      </c>
      <c r="CC147" s="268" t="s">
        <v>837</v>
      </c>
      <c r="CD147" s="269" t="s">
        <v>2529</v>
      </c>
      <c r="CE147" s="268" t="s">
        <v>859</v>
      </c>
      <c r="CF147" s="270" t="s">
        <v>27</v>
      </c>
      <c r="CG147" s="268" t="s">
        <v>839</v>
      </c>
      <c r="CH147" s="269" t="s">
        <v>937</v>
      </c>
      <c r="CI147" s="268" t="s">
        <v>836</v>
      </c>
      <c r="CJ147" s="269" t="s">
        <v>2914</v>
      </c>
      <c r="CK147" s="268" t="s">
        <v>838</v>
      </c>
      <c r="CL147" s="270" t="s">
        <v>2915</v>
      </c>
      <c r="CM147" s="268" t="s">
        <v>859</v>
      </c>
      <c r="CN147" s="269" t="s">
        <v>27</v>
      </c>
      <c r="CO147" s="268" t="s">
        <v>859</v>
      </c>
      <c r="CP147" s="269" t="s">
        <v>27</v>
      </c>
      <c r="CQ147" s="268" t="s">
        <v>859</v>
      </c>
      <c r="CR147" s="269" t="s">
        <v>27</v>
      </c>
      <c r="CS147" s="346" t="s">
        <v>859</v>
      </c>
      <c r="CT147" s="348" t="s">
        <v>27</v>
      </c>
      <c r="CU147" s="346" t="s">
        <v>859</v>
      </c>
      <c r="CV147" s="348" t="s">
        <v>27</v>
      </c>
      <c r="CW147" s="271" t="s">
        <v>2530</v>
      </c>
      <c r="CX147" s="313"/>
      <c r="CY147" s="313"/>
      <c r="CZ147" s="313"/>
      <c r="DA147" s="313"/>
      <c r="DB147" s="313"/>
    </row>
    <row r="148" spans="1:109" s="5" customFormat="1" ht="51.75" customHeight="1" thickBot="1" x14ac:dyDescent="0.3">
      <c r="A148" s="50">
        <f t="shared" si="2"/>
        <v>145</v>
      </c>
      <c r="B148" s="337"/>
      <c r="C148" s="323" t="s">
        <v>3174</v>
      </c>
      <c r="D148" s="272" t="s">
        <v>1408</v>
      </c>
      <c r="E148" s="273">
        <v>620</v>
      </c>
      <c r="F148" s="273" t="s">
        <v>1862</v>
      </c>
      <c r="G148" s="268" t="s">
        <v>859</v>
      </c>
      <c r="H148" s="269" t="s">
        <v>27</v>
      </c>
      <c r="I148" s="268" t="s">
        <v>859</v>
      </c>
      <c r="J148" s="269" t="s">
        <v>27</v>
      </c>
      <c r="K148" s="268" t="s">
        <v>840</v>
      </c>
      <c r="L148" s="269" t="s">
        <v>714</v>
      </c>
      <c r="M148" s="268" t="s">
        <v>837</v>
      </c>
      <c r="N148" s="269" t="s">
        <v>48</v>
      </c>
      <c r="O148" s="268" t="s">
        <v>831</v>
      </c>
      <c r="P148" s="269" t="s">
        <v>49</v>
      </c>
      <c r="Q148" s="268" t="s">
        <v>859</v>
      </c>
      <c r="R148" s="270" t="s">
        <v>27</v>
      </c>
      <c r="S148" s="268" t="s">
        <v>859</v>
      </c>
      <c r="T148" s="269" t="s">
        <v>27</v>
      </c>
      <c r="U148" s="268" t="s">
        <v>859</v>
      </c>
      <c r="V148" s="269" t="s">
        <v>27</v>
      </c>
      <c r="W148" s="268" t="s">
        <v>859</v>
      </c>
      <c r="X148" s="270" t="s">
        <v>27</v>
      </c>
      <c r="Y148" s="268" t="s">
        <v>859</v>
      </c>
      <c r="Z148" s="269" t="s">
        <v>27</v>
      </c>
      <c r="AA148" s="268" t="s">
        <v>859</v>
      </c>
      <c r="AB148" s="270" t="s">
        <v>27</v>
      </c>
      <c r="AC148" s="268" t="s">
        <v>837</v>
      </c>
      <c r="AD148" s="269" t="s">
        <v>903</v>
      </c>
      <c r="AE148" s="268" t="s">
        <v>859</v>
      </c>
      <c r="AF148" s="269" t="s">
        <v>771</v>
      </c>
      <c r="AG148" s="268" t="s">
        <v>859</v>
      </c>
      <c r="AH148" s="269" t="s">
        <v>771</v>
      </c>
      <c r="AI148" s="268" t="s">
        <v>859</v>
      </c>
      <c r="AJ148" s="269" t="s">
        <v>27</v>
      </c>
      <c r="AK148" s="268" t="s">
        <v>831</v>
      </c>
      <c r="AL148" s="269" t="s">
        <v>27</v>
      </c>
      <c r="AM148" s="268" t="s">
        <v>859</v>
      </c>
      <c r="AN148" s="270" t="s">
        <v>27</v>
      </c>
      <c r="AO148" s="268" t="s">
        <v>859</v>
      </c>
      <c r="AP148" s="269" t="s">
        <v>27</v>
      </c>
      <c r="AQ148" s="268" t="s">
        <v>859</v>
      </c>
      <c r="AR148" s="270" t="s">
        <v>27</v>
      </c>
      <c r="AS148" s="268" t="s">
        <v>831</v>
      </c>
      <c r="AT148" s="269" t="s">
        <v>909</v>
      </c>
      <c r="AU148" s="268" t="s">
        <v>859</v>
      </c>
      <c r="AV148" s="270" t="s">
        <v>27</v>
      </c>
      <c r="AW148" s="268" t="s">
        <v>831</v>
      </c>
      <c r="AX148" s="269" t="s">
        <v>909</v>
      </c>
      <c r="AY148" s="268" t="s">
        <v>859</v>
      </c>
      <c r="AZ148" s="270" t="s">
        <v>27</v>
      </c>
      <c r="BA148" s="268" t="s">
        <v>831</v>
      </c>
      <c r="BB148" s="269" t="s">
        <v>910</v>
      </c>
      <c r="BC148" s="268" t="s">
        <v>859</v>
      </c>
      <c r="BD148" s="269" t="s">
        <v>27</v>
      </c>
      <c r="BE148" s="268" t="s">
        <v>859</v>
      </c>
      <c r="BF148" s="270" t="s">
        <v>873</v>
      </c>
      <c r="BG148" s="268" t="s">
        <v>859</v>
      </c>
      <c r="BH148" s="270" t="s">
        <v>27</v>
      </c>
      <c r="BI148" s="268" t="s">
        <v>838</v>
      </c>
      <c r="BJ148" s="269" t="s">
        <v>1667</v>
      </c>
      <c r="BK148" s="268" t="s">
        <v>859</v>
      </c>
      <c r="BL148" s="269" t="s">
        <v>27</v>
      </c>
      <c r="BM148" s="268" t="s">
        <v>859</v>
      </c>
      <c r="BN148" s="269" t="s">
        <v>282</v>
      </c>
      <c r="BO148" s="268" t="s">
        <v>859</v>
      </c>
      <c r="BP148" s="269" t="s">
        <v>1166</v>
      </c>
      <c r="BQ148" s="268" t="s">
        <v>859</v>
      </c>
      <c r="BR148" s="269" t="s">
        <v>27</v>
      </c>
      <c r="BS148" s="268" t="s">
        <v>859</v>
      </c>
      <c r="BT148" s="270" t="s">
        <v>27</v>
      </c>
      <c r="BU148" s="268" t="s">
        <v>859</v>
      </c>
      <c r="BV148" s="269" t="s">
        <v>27</v>
      </c>
      <c r="BW148" s="268" t="s">
        <v>859</v>
      </c>
      <c r="BX148" s="270" t="s">
        <v>27</v>
      </c>
      <c r="BY148" s="268" t="s">
        <v>859</v>
      </c>
      <c r="BZ148" s="269" t="s">
        <v>27</v>
      </c>
      <c r="CA148" s="268" t="s">
        <v>836</v>
      </c>
      <c r="CB148" s="269" t="s">
        <v>1748</v>
      </c>
      <c r="CC148" s="268" t="s">
        <v>859</v>
      </c>
      <c r="CD148" s="269" t="s">
        <v>27</v>
      </c>
      <c r="CE148" s="268" t="s">
        <v>859</v>
      </c>
      <c r="CF148" s="270" t="s">
        <v>27</v>
      </c>
      <c r="CG148" s="268" t="s">
        <v>859</v>
      </c>
      <c r="CH148" s="269" t="s">
        <v>27</v>
      </c>
      <c r="CI148" s="268" t="s">
        <v>859</v>
      </c>
      <c r="CJ148" s="269" t="s">
        <v>27</v>
      </c>
      <c r="CK148" s="268" t="s">
        <v>859</v>
      </c>
      <c r="CL148" s="270" t="s">
        <v>27</v>
      </c>
      <c r="CM148" s="268" t="s">
        <v>859</v>
      </c>
      <c r="CN148" s="269" t="s">
        <v>27</v>
      </c>
      <c r="CO148" s="268" t="s">
        <v>859</v>
      </c>
      <c r="CP148" s="269" t="s">
        <v>27</v>
      </c>
      <c r="CQ148" s="268" t="s">
        <v>859</v>
      </c>
      <c r="CR148" s="269" t="s">
        <v>27</v>
      </c>
      <c r="CS148" s="346" t="s">
        <v>859</v>
      </c>
      <c r="CT148" s="348" t="s">
        <v>27</v>
      </c>
      <c r="CU148" s="346" t="s">
        <v>838</v>
      </c>
      <c r="CV148" s="348" t="s">
        <v>1561</v>
      </c>
      <c r="CW148" s="271"/>
      <c r="CX148" s="313"/>
      <c r="CY148" s="313"/>
      <c r="CZ148" s="313"/>
      <c r="DA148" s="313"/>
      <c r="DB148" s="313"/>
      <c r="DD148" s="27"/>
      <c r="DE148" s="27"/>
    </row>
    <row r="149" spans="1:109" s="5" customFormat="1" ht="51.75" customHeight="1" thickBot="1" x14ac:dyDescent="0.3">
      <c r="A149" s="50">
        <f t="shared" si="2"/>
        <v>146</v>
      </c>
      <c r="B149" s="337"/>
      <c r="C149" s="323" t="s">
        <v>3175</v>
      </c>
      <c r="D149" s="272" t="s">
        <v>1304</v>
      </c>
      <c r="E149" s="273">
        <v>645</v>
      </c>
      <c r="F149" s="273" t="s">
        <v>1865</v>
      </c>
      <c r="G149" s="268" t="s">
        <v>839</v>
      </c>
      <c r="H149" s="269" t="s">
        <v>638</v>
      </c>
      <c r="I149" s="268" t="s">
        <v>839</v>
      </c>
      <c r="J149" s="269" t="s">
        <v>868</v>
      </c>
      <c r="K149" s="268" t="s">
        <v>839</v>
      </c>
      <c r="L149" s="269" t="s">
        <v>638</v>
      </c>
      <c r="M149" s="268" t="s">
        <v>836</v>
      </c>
      <c r="N149" s="269" t="s">
        <v>959</v>
      </c>
      <c r="O149" s="268" t="s">
        <v>838</v>
      </c>
      <c r="P149" s="269" t="s">
        <v>959</v>
      </c>
      <c r="Q149" s="268" t="s">
        <v>859</v>
      </c>
      <c r="R149" s="270" t="s">
        <v>27</v>
      </c>
      <c r="S149" s="268" t="s">
        <v>859</v>
      </c>
      <c r="T149" s="269" t="s">
        <v>27</v>
      </c>
      <c r="U149" s="268" t="s">
        <v>859</v>
      </c>
      <c r="V149" s="269" t="s">
        <v>1233</v>
      </c>
      <c r="W149" s="268" t="s">
        <v>859</v>
      </c>
      <c r="X149" s="270" t="s">
        <v>27</v>
      </c>
      <c r="Y149" s="268" t="s">
        <v>859</v>
      </c>
      <c r="Z149" s="269" t="s">
        <v>27</v>
      </c>
      <c r="AA149" s="268" t="s">
        <v>859</v>
      </c>
      <c r="AB149" s="270" t="s">
        <v>27</v>
      </c>
      <c r="AC149" s="268" t="s">
        <v>832</v>
      </c>
      <c r="AD149" s="269" t="s">
        <v>14</v>
      </c>
      <c r="AE149" s="268" t="s">
        <v>836</v>
      </c>
      <c r="AF149" s="269" t="s">
        <v>902</v>
      </c>
      <c r="AG149" s="268" t="s">
        <v>859</v>
      </c>
      <c r="AH149" s="269" t="s">
        <v>27</v>
      </c>
      <c r="AI149" s="268" t="s">
        <v>859</v>
      </c>
      <c r="AJ149" s="269" t="s">
        <v>27</v>
      </c>
      <c r="AK149" s="268" t="s">
        <v>859</v>
      </c>
      <c r="AL149" s="269" t="s">
        <v>27</v>
      </c>
      <c r="AM149" s="268" t="s">
        <v>859</v>
      </c>
      <c r="AN149" s="270" t="s">
        <v>27</v>
      </c>
      <c r="AO149" s="268" t="s">
        <v>859</v>
      </c>
      <c r="AP149" s="269" t="s">
        <v>27</v>
      </c>
      <c r="AQ149" s="268" t="s">
        <v>859</v>
      </c>
      <c r="AR149" s="270" t="s">
        <v>27</v>
      </c>
      <c r="AS149" s="268" t="s">
        <v>859</v>
      </c>
      <c r="AT149" s="269" t="s">
        <v>27</v>
      </c>
      <c r="AU149" s="268" t="s">
        <v>859</v>
      </c>
      <c r="AV149" s="270" t="s">
        <v>27</v>
      </c>
      <c r="AW149" s="268" t="s">
        <v>859</v>
      </c>
      <c r="AX149" s="269" t="s">
        <v>27</v>
      </c>
      <c r="AY149" s="268" t="s">
        <v>859</v>
      </c>
      <c r="AZ149" s="270" t="s">
        <v>27</v>
      </c>
      <c r="BA149" s="268" t="s">
        <v>859</v>
      </c>
      <c r="BB149" s="269" t="s">
        <v>27</v>
      </c>
      <c r="BC149" s="268" t="s">
        <v>859</v>
      </c>
      <c r="BD149" s="269" t="s">
        <v>27</v>
      </c>
      <c r="BE149" s="268" t="s">
        <v>859</v>
      </c>
      <c r="BF149" s="270" t="s">
        <v>27</v>
      </c>
      <c r="BG149" s="268" t="s">
        <v>859</v>
      </c>
      <c r="BH149" s="270" t="s">
        <v>27</v>
      </c>
      <c r="BI149" s="268" t="s">
        <v>859</v>
      </c>
      <c r="BJ149" s="269" t="s">
        <v>27</v>
      </c>
      <c r="BK149" s="268" t="s">
        <v>859</v>
      </c>
      <c r="BL149" s="269" t="s">
        <v>27</v>
      </c>
      <c r="BM149" s="268" t="s">
        <v>836</v>
      </c>
      <c r="BN149" s="269" t="s">
        <v>1340</v>
      </c>
      <c r="BO149" s="268" t="s">
        <v>859</v>
      </c>
      <c r="BP149" s="269" t="s">
        <v>1167</v>
      </c>
      <c r="BQ149" s="268" t="s">
        <v>836</v>
      </c>
      <c r="BR149" s="269" t="s">
        <v>826</v>
      </c>
      <c r="BS149" s="268" t="s">
        <v>836</v>
      </c>
      <c r="BT149" s="270" t="s">
        <v>1441</v>
      </c>
      <c r="BU149" s="268" t="s">
        <v>859</v>
      </c>
      <c r="BV149" s="269" t="s">
        <v>27</v>
      </c>
      <c r="BW149" s="268" t="s">
        <v>859</v>
      </c>
      <c r="BX149" s="270" t="s">
        <v>27</v>
      </c>
      <c r="BY149" s="268" t="s">
        <v>859</v>
      </c>
      <c r="BZ149" s="269" t="s">
        <v>27</v>
      </c>
      <c r="CA149" s="268" t="s">
        <v>837</v>
      </c>
      <c r="CB149" s="269" t="s">
        <v>478</v>
      </c>
      <c r="CC149" s="268" t="s">
        <v>837</v>
      </c>
      <c r="CD149" s="269" t="s">
        <v>1724</v>
      </c>
      <c r="CE149" s="268" t="s">
        <v>837</v>
      </c>
      <c r="CF149" s="270" t="s">
        <v>1497</v>
      </c>
      <c r="CG149" s="268" t="s">
        <v>859</v>
      </c>
      <c r="CH149" s="269" t="s">
        <v>27</v>
      </c>
      <c r="CI149" s="268" t="s">
        <v>840</v>
      </c>
      <c r="CJ149" s="269" t="s">
        <v>27</v>
      </c>
      <c r="CK149" s="268" t="s">
        <v>859</v>
      </c>
      <c r="CL149" s="270" t="s">
        <v>27</v>
      </c>
      <c r="CM149" s="268" t="s">
        <v>836</v>
      </c>
      <c r="CN149" s="269" t="s">
        <v>925</v>
      </c>
      <c r="CO149" s="268" t="s">
        <v>859</v>
      </c>
      <c r="CP149" s="269" t="s">
        <v>27</v>
      </c>
      <c r="CQ149" s="268" t="s">
        <v>859</v>
      </c>
      <c r="CR149" s="269" t="s">
        <v>27</v>
      </c>
      <c r="CS149" s="346" t="s">
        <v>859</v>
      </c>
      <c r="CT149" s="348" t="s">
        <v>27</v>
      </c>
      <c r="CU149" s="346" t="s">
        <v>859</v>
      </c>
      <c r="CV149" s="348" t="s">
        <v>27</v>
      </c>
      <c r="CW149" s="271"/>
      <c r="CX149" s="313"/>
      <c r="CY149" s="313"/>
      <c r="CZ149" s="313"/>
      <c r="DA149" s="313"/>
      <c r="DB149" s="313"/>
      <c r="DD149" s="27"/>
      <c r="DE149" s="27"/>
    </row>
    <row r="150" spans="1:109" s="5" customFormat="1" ht="51.75" customHeight="1" thickBot="1" x14ac:dyDescent="0.3">
      <c r="A150" s="50">
        <f t="shared" si="2"/>
        <v>147</v>
      </c>
      <c r="B150" s="337"/>
      <c r="C150" s="323" t="s">
        <v>3176</v>
      </c>
      <c r="D150" s="272" t="s">
        <v>1410</v>
      </c>
      <c r="E150" s="273">
        <v>635</v>
      </c>
      <c r="F150" s="273" t="s">
        <v>1861</v>
      </c>
      <c r="G150" s="268" t="s">
        <v>837</v>
      </c>
      <c r="H150" s="269" t="s">
        <v>53</v>
      </c>
      <c r="I150" s="268" t="s">
        <v>837</v>
      </c>
      <c r="J150" s="269" t="s">
        <v>53</v>
      </c>
      <c r="K150" s="268" t="s">
        <v>859</v>
      </c>
      <c r="L150" s="269" t="s">
        <v>27</v>
      </c>
      <c r="M150" s="268" t="s">
        <v>859</v>
      </c>
      <c r="N150" s="269" t="s">
        <v>27</v>
      </c>
      <c r="O150" s="268" t="s">
        <v>859</v>
      </c>
      <c r="P150" s="269" t="s">
        <v>27</v>
      </c>
      <c r="Q150" s="268" t="s">
        <v>859</v>
      </c>
      <c r="R150" s="270" t="s">
        <v>27</v>
      </c>
      <c r="S150" s="268" t="s">
        <v>839</v>
      </c>
      <c r="T150" s="269" t="s">
        <v>1749</v>
      </c>
      <c r="U150" s="268" t="s">
        <v>839</v>
      </c>
      <c r="V150" s="269" t="s">
        <v>1103</v>
      </c>
      <c r="W150" s="268" t="s">
        <v>834</v>
      </c>
      <c r="X150" s="270" t="s">
        <v>96</v>
      </c>
      <c r="Y150" s="268" t="s">
        <v>859</v>
      </c>
      <c r="Z150" s="269" t="s">
        <v>27</v>
      </c>
      <c r="AA150" s="268" t="s">
        <v>859</v>
      </c>
      <c r="AB150" s="270" t="s">
        <v>27</v>
      </c>
      <c r="AC150" s="268" t="s">
        <v>859</v>
      </c>
      <c r="AD150" s="269" t="s">
        <v>27</v>
      </c>
      <c r="AE150" s="268" t="s">
        <v>834</v>
      </c>
      <c r="AF150" s="269" t="s">
        <v>1454</v>
      </c>
      <c r="AG150" s="268" t="s">
        <v>67</v>
      </c>
      <c r="AH150" s="269" t="s">
        <v>68</v>
      </c>
      <c r="AI150" s="268" t="s">
        <v>859</v>
      </c>
      <c r="AJ150" s="269" t="s">
        <v>27</v>
      </c>
      <c r="AK150" s="268" t="s">
        <v>859</v>
      </c>
      <c r="AL150" s="269" t="s">
        <v>27</v>
      </c>
      <c r="AM150" s="268" t="s">
        <v>859</v>
      </c>
      <c r="AN150" s="270" t="s">
        <v>27</v>
      </c>
      <c r="AO150" s="268" t="s">
        <v>859</v>
      </c>
      <c r="AP150" s="269" t="s">
        <v>27</v>
      </c>
      <c r="AQ150" s="268" t="s">
        <v>859</v>
      </c>
      <c r="AR150" s="270" t="s">
        <v>27</v>
      </c>
      <c r="AS150" s="268" t="s">
        <v>837</v>
      </c>
      <c r="AT150" s="269" t="s">
        <v>473</v>
      </c>
      <c r="AU150" s="268" t="s">
        <v>834</v>
      </c>
      <c r="AV150" s="270" t="s">
        <v>456</v>
      </c>
      <c r="AW150" s="268" t="s">
        <v>859</v>
      </c>
      <c r="AX150" s="269" t="s">
        <v>27</v>
      </c>
      <c r="AY150" s="268" t="s">
        <v>859</v>
      </c>
      <c r="AZ150" s="270" t="s">
        <v>27</v>
      </c>
      <c r="BA150" s="268" t="s">
        <v>840</v>
      </c>
      <c r="BB150" s="269" t="s">
        <v>473</v>
      </c>
      <c r="BC150" s="268" t="s">
        <v>859</v>
      </c>
      <c r="BD150" s="269" t="s">
        <v>472</v>
      </c>
      <c r="BE150" s="268" t="s">
        <v>836</v>
      </c>
      <c r="BF150" s="270" t="s">
        <v>749</v>
      </c>
      <c r="BG150" s="268" t="s">
        <v>834</v>
      </c>
      <c r="BH150" s="270" t="s">
        <v>456</v>
      </c>
      <c r="BI150" s="268" t="s">
        <v>859</v>
      </c>
      <c r="BJ150" s="269" t="s">
        <v>1668</v>
      </c>
      <c r="BK150" s="268" t="s">
        <v>859</v>
      </c>
      <c r="BL150" s="269" t="s">
        <v>1696</v>
      </c>
      <c r="BM150" s="268" t="s">
        <v>836</v>
      </c>
      <c r="BN150" s="269" t="s">
        <v>1343</v>
      </c>
      <c r="BO150" s="268" t="s">
        <v>859</v>
      </c>
      <c r="BP150" s="269" t="s">
        <v>27</v>
      </c>
      <c r="BQ150" s="268" t="s">
        <v>859</v>
      </c>
      <c r="BR150" s="269" t="s">
        <v>27</v>
      </c>
      <c r="BS150" s="268" t="s">
        <v>838</v>
      </c>
      <c r="BT150" s="270" t="s">
        <v>1441</v>
      </c>
      <c r="BU150" s="268" t="s">
        <v>859</v>
      </c>
      <c r="BV150" s="269" t="s">
        <v>27</v>
      </c>
      <c r="BW150" s="268" t="s">
        <v>836</v>
      </c>
      <c r="BX150" s="270" t="s">
        <v>750</v>
      </c>
      <c r="BY150" s="268" t="s">
        <v>859</v>
      </c>
      <c r="BZ150" s="269" t="s">
        <v>27</v>
      </c>
      <c r="CA150" s="268" t="s">
        <v>836</v>
      </c>
      <c r="CB150" s="269" t="s">
        <v>751</v>
      </c>
      <c r="CC150" s="268" t="s">
        <v>840</v>
      </c>
      <c r="CD150" s="269" t="s">
        <v>1702</v>
      </c>
      <c r="CE150" s="268" t="s">
        <v>837</v>
      </c>
      <c r="CF150" s="270" t="s">
        <v>1497</v>
      </c>
      <c r="CG150" s="268" t="s">
        <v>859</v>
      </c>
      <c r="CH150" s="269" t="s">
        <v>27</v>
      </c>
      <c r="CI150" s="268" t="s">
        <v>859</v>
      </c>
      <c r="CJ150" s="269" t="s">
        <v>27</v>
      </c>
      <c r="CK150" s="268" t="s">
        <v>859</v>
      </c>
      <c r="CL150" s="270" t="s">
        <v>27</v>
      </c>
      <c r="CM150" s="268" t="s">
        <v>838</v>
      </c>
      <c r="CN150" s="269" t="s">
        <v>1153</v>
      </c>
      <c r="CO150" s="268" t="s">
        <v>859</v>
      </c>
      <c r="CP150" s="269" t="s">
        <v>27</v>
      </c>
      <c r="CQ150" s="268" t="s">
        <v>859</v>
      </c>
      <c r="CR150" s="269" t="s">
        <v>27</v>
      </c>
      <c r="CS150" s="346" t="s">
        <v>859</v>
      </c>
      <c r="CT150" s="348" t="s">
        <v>27</v>
      </c>
      <c r="CU150" s="346" t="s">
        <v>859</v>
      </c>
      <c r="CV150" s="348" t="s">
        <v>27</v>
      </c>
      <c r="CW150" s="271" t="s">
        <v>752</v>
      </c>
      <c r="CX150" s="313"/>
      <c r="CY150" s="313"/>
      <c r="CZ150" s="313"/>
      <c r="DA150" s="313"/>
      <c r="DB150" s="313"/>
      <c r="DD150" s="27"/>
      <c r="DE150" s="27"/>
    </row>
    <row r="151" spans="1:109" s="5" customFormat="1" ht="51.75" customHeight="1" thickBot="1" x14ac:dyDescent="0.3">
      <c r="A151" s="50">
        <f t="shared" si="2"/>
        <v>148</v>
      </c>
      <c r="B151" s="337"/>
      <c r="C151" s="323" t="s">
        <v>3177</v>
      </c>
      <c r="D151" s="272" t="s">
        <v>1414</v>
      </c>
      <c r="E151" s="273">
        <v>601</v>
      </c>
      <c r="F151" s="273" t="s">
        <v>1869</v>
      </c>
      <c r="G151" s="268" t="s">
        <v>837</v>
      </c>
      <c r="H151" s="269" t="s">
        <v>1147</v>
      </c>
      <c r="I151" s="268" t="s">
        <v>838</v>
      </c>
      <c r="J151" s="269" t="s">
        <v>1322</v>
      </c>
      <c r="K151" s="268" t="s">
        <v>838</v>
      </c>
      <c r="L151" s="269" t="s">
        <v>2596</v>
      </c>
      <c r="M151" s="268" t="s">
        <v>859</v>
      </c>
      <c r="N151" s="269" t="s">
        <v>27</v>
      </c>
      <c r="O151" s="268" t="s">
        <v>859</v>
      </c>
      <c r="P151" s="269" t="s">
        <v>27</v>
      </c>
      <c r="Q151" s="268" t="s">
        <v>859</v>
      </c>
      <c r="R151" s="270" t="s">
        <v>27</v>
      </c>
      <c r="S151" s="268" t="s">
        <v>859</v>
      </c>
      <c r="T151" s="269" t="s">
        <v>27</v>
      </c>
      <c r="U151" s="268" t="s">
        <v>859</v>
      </c>
      <c r="V151" s="269" t="s">
        <v>27</v>
      </c>
      <c r="W151" s="268" t="s">
        <v>834</v>
      </c>
      <c r="X151" s="270" t="s">
        <v>147</v>
      </c>
      <c r="Y151" s="268" t="s">
        <v>838</v>
      </c>
      <c r="Z151" s="269" t="s">
        <v>2823</v>
      </c>
      <c r="AA151" s="268" t="s">
        <v>859</v>
      </c>
      <c r="AB151" s="270" t="s">
        <v>27</v>
      </c>
      <c r="AC151" s="268" t="s">
        <v>859</v>
      </c>
      <c r="AD151" s="269" t="s">
        <v>27</v>
      </c>
      <c r="AE151" s="268" t="s">
        <v>859</v>
      </c>
      <c r="AF151" s="269" t="s">
        <v>27</v>
      </c>
      <c r="AG151" s="268" t="s">
        <v>859</v>
      </c>
      <c r="AH151" s="269" t="s">
        <v>27</v>
      </c>
      <c r="AI151" s="268" t="s">
        <v>859</v>
      </c>
      <c r="AJ151" s="269" t="s">
        <v>27</v>
      </c>
      <c r="AK151" s="268" t="s">
        <v>859</v>
      </c>
      <c r="AL151" s="269" t="s">
        <v>27</v>
      </c>
      <c r="AM151" s="268" t="s">
        <v>859</v>
      </c>
      <c r="AN151" s="270" t="s">
        <v>27</v>
      </c>
      <c r="AO151" s="268" t="s">
        <v>859</v>
      </c>
      <c r="AP151" s="269" t="s">
        <v>27</v>
      </c>
      <c r="AQ151" s="268" t="s">
        <v>859</v>
      </c>
      <c r="AR151" s="270" t="s">
        <v>27</v>
      </c>
      <c r="AS151" s="268" t="s">
        <v>836</v>
      </c>
      <c r="AT151" s="269" t="s">
        <v>330</v>
      </c>
      <c r="AU151" s="268" t="s">
        <v>859</v>
      </c>
      <c r="AV151" s="270" t="s">
        <v>27</v>
      </c>
      <c r="AW151" s="268" t="s">
        <v>836</v>
      </c>
      <c r="AX151" s="269" t="s">
        <v>25</v>
      </c>
      <c r="AY151" s="268" t="s">
        <v>859</v>
      </c>
      <c r="AZ151" s="270" t="s">
        <v>27</v>
      </c>
      <c r="BA151" s="268" t="s">
        <v>838</v>
      </c>
      <c r="BB151" s="269" t="s">
        <v>929</v>
      </c>
      <c r="BC151" s="268" t="s">
        <v>859</v>
      </c>
      <c r="BD151" s="269" t="s">
        <v>27</v>
      </c>
      <c r="BE151" s="268" t="s">
        <v>838</v>
      </c>
      <c r="BF151" s="270" t="s">
        <v>1131</v>
      </c>
      <c r="BG151" s="268" t="s">
        <v>859</v>
      </c>
      <c r="BH151" s="270" t="s">
        <v>27</v>
      </c>
      <c r="BI151" s="268" t="s">
        <v>859</v>
      </c>
      <c r="BJ151" s="269" t="s">
        <v>27</v>
      </c>
      <c r="BK151" s="268" t="s">
        <v>859</v>
      </c>
      <c r="BL151" s="269" t="s">
        <v>27</v>
      </c>
      <c r="BM151" s="268" t="s">
        <v>836</v>
      </c>
      <c r="BN151" s="269" t="s">
        <v>283</v>
      </c>
      <c r="BO151" s="268" t="s">
        <v>859</v>
      </c>
      <c r="BP151" s="269" t="s">
        <v>27</v>
      </c>
      <c r="BQ151" s="268" t="s">
        <v>836</v>
      </c>
      <c r="BR151" s="269" t="s">
        <v>2717</v>
      </c>
      <c r="BS151" s="268" t="s">
        <v>838</v>
      </c>
      <c r="BT151" s="270" t="s">
        <v>1441</v>
      </c>
      <c r="BU151" s="268" t="s">
        <v>838</v>
      </c>
      <c r="BV151" s="269" t="s">
        <v>2718</v>
      </c>
      <c r="BW151" s="268" t="s">
        <v>836</v>
      </c>
      <c r="BX151" s="270" t="s">
        <v>2719</v>
      </c>
      <c r="BY151" s="268" t="s">
        <v>836</v>
      </c>
      <c r="BZ151" s="269" t="s">
        <v>2720</v>
      </c>
      <c r="CA151" s="268" t="s">
        <v>838</v>
      </c>
      <c r="CB151" s="269" t="s">
        <v>1473</v>
      </c>
      <c r="CC151" s="268" t="s">
        <v>838</v>
      </c>
      <c r="CD151" s="269" t="s">
        <v>1702</v>
      </c>
      <c r="CE151" s="268" t="s">
        <v>859</v>
      </c>
      <c r="CF151" s="270" t="s">
        <v>27</v>
      </c>
      <c r="CG151" s="268" t="s">
        <v>859</v>
      </c>
      <c r="CH151" s="269" t="s">
        <v>27</v>
      </c>
      <c r="CI151" s="268" t="s">
        <v>838</v>
      </c>
      <c r="CJ151" s="269" t="s">
        <v>2824</v>
      </c>
      <c r="CK151" s="268" t="s">
        <v>838</v>
      </c>
      <c r="CL151" s="270" t="s">
        <v>2825</v>
      </c>
      <c r="CM151" s="268" t="s">
        <v>859</v>
      </c>
      <c r="CN151" s="269" t="s">
        <v>27</v>
      </c>
      <c r="CO151" s="268" t="s">
        <v>859</v>
      </c>
      <c r="CP151" s="269" t="s">
        <v>27</v>
      </c>
      <c r="CQ151" s="268" t="s">
        <v>859</v>
      </c>
      <c r="CR151" s="269" t="s">
        <v>27</v>
      </c>
      <c r="CS151" s="346" t="s">
        <v>859</v>
      </c>
      <c r="CT151" s="348" t="s">
        <v>27</v>
      </c>
      <c r="CU151" s="346" t="s">
        <v>859</v>
      </c>
      <c r="CV151" s="348" t="s">
        <v>27</v>
      </c>
      <c r="CW151" s="271"/>
      <c r="CX151" s="313"/>
      <c r="CY151" s="313"/>
      <c r="CZ151" s="313"/>
      <c r="DA151" s="313"/>
      <c r="DB151" s="313"/>
      <c r="DD151" s="27"/>
      <c r="DE151" s="27"/>
    </row>
    <row r="152" spans="1:109" s="5" customFormat="1" ht="51.75" customHeight="1" thickBot="1" x14ac:dyDescent="0.3">
      <c r="A152" s="50">
        <f t="shared" si="2"/>
        <v>149</v>
      </c>
      <c r="B152" s="337"/>
      <c r="C152" s="323" t="s">
        <v>3178</v>
      </c>
      <c r="D152" s="272" t="s">
        <v>1413</v>
      </c>
      <c r="E152" s="273">
        <v>630</v>
      </c>
      <c r="F152" s="273" t="s">
        <v>1867</v>
      </c>
      <c r="G152" s="268" t="s">
        <v>859</v>
      </c>
      <c r="H152" s="269" t="s">
        <v>27</v>
      </c>
      <c r="I152" s="268" t="s">
        <v>859</v>
      </c>
      <c r="J152" s="269" t="s">
        <v>27</v>
      </c>
      <c r="K152" s="268" t="s">
        <v>859</v>
      </c>
      <c r="L152" s="269" t="s">
        <v>27</v>
      </c>
      <c r="M152" s="268" t="s">
        <v>838</v>
      </c>
      <c r="N152" s="269" t="s">
        <v>269</v>
      </c>
      <c r="O152" s="268" t="s">
        <v>859</v>
      </c>
      <c r="P152" s="269" t="s">
        <v>27</v>
      </c>
      <c r="Q152" s="268" t="s">
        <v>859</v>
      </c>
      <c r="R152" s="270" t="s">
        <v>1014</v>
      </c>
      <c r="S152" s="268" t="s">
        <v>859</v>
      </c>
      <c r="T152" s="269" t="s">
        <v>27</v>
      </c>
      <c r="U152" s="268" t="s">
        <v>859</v>
      </c>
      <c r="V152" s="269" t="s">
        <v>27</v>
      </c>
      <c r="W152" s="268" t="s">
        <v>859</v>
      </c>
      <c r="X152" s="270" t="s">
        <v>27</v>
      </c>
      <c r="Y152" s="268" t="s">
        <v>859</v>
      </c>
      <c r="Z152" s="269" t="s">
        <v>27</v>
      </c>
      <c r="AA152" s="268" t="s">
        <v>859</v>
      </c>
      <c r="AB152" s="270" t="s">
        <v>27</v>
      </c>
      <c r="AC152" s="268" t="s">
        <v>837</v>
      </c>
      <c r="AD152" s="269" t="s">
        <v>798</v>
      </c>
      <c r="AE152" s="268" t="s">
        <v>834</v>
      </c>
      <c r="AF152" s="269" t="s">
        <v>331</v>
      </c>
      <c r="AG152" s="268" t="s">
        <v>859</v>
      </c>
      <c r="AH152" s="269" t="s">
        <v>349</v>
      </c>
      <c r="AI152" s="268" t="s">
        <v>859</v>
      </c>
      <c r="AJ152" s="269" t="s">
        <v>27</v>
      </c>
      <c r="AK152" s="268" t="s">
        <v>834</v>
      </c>
      <c r="AL152" s="269" t="s">
        <v>798</v>
      </c>
      <c r="AM152" s="268" t="s">
        <v>859</v>
      </c>
      <c r="AN152" s="270" t="s">
        <v>27</v>
      </c>
      <c r="AO152" s="268" t="s">
        <v>859</v>
      </c>
      <c r="AP152" s="269" t="s">
        <v>27</v>
      </c>
      <c r="AQ152" s="268" t="s">
        <v>859</v>
      </c>
      <c r="AR152" s="270" t="s">
        <v>27</v>
      </c>
      <c r="AS152" s="268" t="s">
        <v>838</v>
      </c>
      <c r="AT152" s="269" t="s">
        <v>469</v>
      </c>
      <c r="AU152" s="268" t="s">
        <v>834</v>
      </c>
      <c r="AV152" s="270" t="s">
        <v>904</v>
      </c>
      <c r="AW152" s="268" t="s">
        <v>859</v>
      </c>
      <c r="AX152" s="269" t="s">
        <v>27</v>
      </c>
      <c r="AY152" s="268" t="s">
        <v>834</v>
      </c>
      <c r="AZ152" s="270" t="s">
        <v>1402</v>
      </c>
      <c r="BA152" s="268" t="s">
        <v>838</v>
      </c>
      <c r="BB152" s="269" t="s">
        <v>1750</v>
      </c>
      <c r="BC152" s="268" t="s">
        <v>831</v>
      </c>
      <c r="BD152" s="269" t="s">
        <v>783</v>
      </c>
      <c r="BE152" s="268" t="s">
        <v>838</v>
      </c>
      <c r="BF152" s="270" t="s">
        <v>178</v>
      </c>
      <c r="BG152" s="268" t="s">
        <v>831</v>
      </c>
      <c r="BH152" s="270" t="s">
        <v>905</v>
      </c>
      <c r="BI152" s="268" t="s">
        <v>838</v>
      </c>
      <c r="BJ152" s="269" t="s">
        <v>1669</v>
      </c>
      <c r="BK152" s="268" t="s">
        <v>831</v>
      </c>
      <c r="BL152" s="269" t="s">
        <v>1697</v>
      </c>
      <c r="BM152" s="268" t="s">
        <v>838</v>
      </c>
      <c r="BN152" s="269" t="s">
        <v>584</v>
      </c>
      <c r="BO152" s="268" t="s">
        <v>859</v>
      </c>
      <c r="BP152" s="269" t="s">
        <v>1168</v>
      </c>
      <c r="BQ152" s="268" t="s">
        <v>859</v>
      </c>
      <c r="BR152" s="269" t="s">
        <v>27</v>
      </c>
      <c r="BS152" s="268" t="s">
        <v>859</v>
      </c>
      <c r="BT152" s="270" t="s">
        <v>27</v>
      </c>
      <c r="BU152" s="268" t="s">
        <v>859</v>
      </c>
      <c r="BV152" s="269" t="s">
        <v>27</v>
      </c>
      <c r="BW152" s="268" t="s">
        <v>859</v>
      </c>
      <c r="BX152" s="270" t="s">
        <v>27</v>
      </c>
      <c r="BY152" s="268" t="s">
        <v>859</v>
      </c>
      <c r="BZ152" s="269" t="s">
        <v>27</v>
      </c>
      <c r="CA152" s="268" t="s">
        <v>859</v>
      </c>
      <c r="CB152" s="269" t="s">
        <v>27</v>
      </c>
      <c r="CC152" s="268" t="s">
        <v>859</v>
      </c>
      <c r="CD152" s="269" t="s">
        <v>27</v>
      </c>
      <c r="CE152" s="268" t="s">
        <v>859</v>
      </c>
      <c r="CF152" s="270" t="s">
        <v>27</v>
      </c>
      <c r="CG152" s="268" t="s">
        <v>859</v>
      </c>
      <c r="CH152" s="269" t="s">
        <v>27</v>
      </c>
      <c r="CI152" s="268" t="s">
        <v>859</v>
      </c>
      <c r="CJ152" s="269" t="s">
        <v>27</v>
      </c>
      <c r="CK152" s="268" t="s">
        <v>859</v>
      </c>
      <c r="CL152" s="270" t="s">
        <v>27</v>
      </c>
      <c r="CM152" s="268" t="s">
        <v>859</v>
      </c>
      <c r="CN152" s="269" t="s">
        <v>27</v>
      </c>
      <c r="CO152" s="268" t="s">
        <v>859</v>
      </c>
      <c r="CP152" s="269" t="s">
        <v>27</v>
      </c>
      <c r="CQ152" s="268" t="s">
        <v>859</v>
      </c>
      <c r="CR152" s="269" t="s">
        <v>27</v>
      </c>
      <c r="CS152" s="346" t="s">
        <v>859</v>
      </c>
      <c r="CT152" s="348" t="s">
        <v>27</v>
      </c>
      <c r="CU152" s="346" t="s">
        <v>859</v>
      </c>
      <c r="CV152" s="348" t="s">
        <v>27</v>
      </c>
      <c r="CW152" s="271"/>
      <c r="CX152" s="313"/>
      <c r="CY152" s="313"/>
      <c r="CZ152" s="313"/>
      <c r="DA152" s="313"/>
      <c r="DB152" s="313"/>
      <c r="DD152" s="27"/>
      <c r="DE152" s="27"/>
    </row>
    <row r="153" spans="1:109" s="5" customFormat="1" ht="51.75" customHeight="1" thickBot="1" x14ac:dyDescent="0.3">
      <c r="A153" s="50">
        <f t="shared" si="2"/>
        <v>150</v>
      </c>
      <c r="B153" s="337"/>
      <c r="C153" s="323" t="s">
        <v>3179</v>
      </c>
      <c r="D153" s="272" t="s">
        <v>1300</v>
      </c>
      <c r="E153" s="273">
        <v>360</v>
      </c>
      <c r="F153" s="273" t="s">
        <v>1867</v>
      </c>
      <c r="G153" s="268" t="s">
        <v>859</v>
      </c>
      <c r="H153" s="269" t="s">
        <v>27</v>
      </c>
      <c r="I153" s="268" t="s">
        <v>859</v>
      </c>
      <c r="J153" s="269" t="s">
        <v>27</v>
      </c>
      <c r="K153" s="268" t="s">
        <v>859</v>
      </c>
      <c r="L153" s="269" t="s">
        <v>27</v>
      </c>
      <c r="M153" s="268" t="s">
        <v>859</v>
      </c>
      <c r="N153" s="269" t="s">
        <v>27</v>
      </c>
      <c r="O153" s="268" t="s">
        <v>859</v>
      </c>
      <c r="P153" s="269" t="s">
        <v>27</v>
      </c>
      <c r="Q153" s="268" t="s">
        <v>859</v>
      </c>
      <c r="R153" s="270" t="s">
        <v>155</v>
      </c>
      <c r="S153" s="268" t="s">
        <v>859</v>
      </c>
      <c r="T153" s="269" t="s">
        <v>27</v>
      </c>
      <c r="U153" s="268" t="s">
        <v>859</v>
      </c>
      <c r="V153" s="269" t="s">
        <v>27</v>
      </c>
      <c r="W153" s="268" t="s">
        <v>836</v>
      </c>
      <c r="X153" s="270" t="s">
        <v>1595</v>
      </c>
      <c r="Y153" s="268" t="s">
        <v>859</v>
      </c>
      <c r="Z153" s="269" t="s">
        <v>27</v>
      </c>
      <c r="AA153" s="268" t="s">
        <v>859</v>
      </c>
      <c r="AB153" s="270" t="s">
        <v>27</v>
      </c>
      <c r="AC153" s="268" t="s">
        <v>859</v>
      </c>
      <c r="AD153" s="269" t="s">
        <v>27</v>
      </c>
      <c r="AE153" s="268" t="s">
        <v>859</v>
      </c>
      <c r="AF153" s="269" t="s">
        <v>1729</v>
      </c>
      <c r="AG153" s="268" t="s">
        <v>859</v>
      </c>
      <c r="AH153" s="269" t="s">
        <v>27</v>
      </c>
      <c r="AI153" s="268" t="s">
        <v>859</v>
      </c>
      <c r="AJ153" s="269" t="s">
        <v>27</v>
      </c>
      <c r="AK153" s="268" t="s">
        <v>859</v>
      </c>
      <c r="AL153" s="269" t="s">
        <v>27</v>
      </c>
      <c r="AM153" s="268" t="s">
        <v>859</v>
      </c>
      <c r="AN153" s="270" t="s">
        <v>27</v>
      </c>
      <c r="AO153" s="268" t="s">
        <v>859</v>
      </c>
      <c r="AP153" s="269" t="s">
        <v>27</v>
      </c>
      <c r="AQ153" s="268" t="s">
        <v>859</v>
      </c>
      <c r="AR153" s="270" t="s">
        <v>27</v>
      </c>
      <c r="AS153" s="268" t="s">
        <v>859</v>
      </c>
      <c r="AT153" s="269" t="s">
        <v>27</v>
      </c>
      <c r="AU153" s="268" t="s">
        <v>859</v>
      </c>
      <c r="AV153" s="270" t="s">
        <v>27</v>
      </c>
      <c r="AW153" s="268" t="s">
        <v>859</v>
      </c>
      <c r="AX153" s="269" t="s">
        <v>27</v>
      </c>
      <c r="AY153" s="268" t="s">
        <v>859</v>
      </c>
      <c r="AZ153" s="270" t="s">
        <v>27</v>
      </c>
      <c r="BA153" s="268" t="s">
        <v>859</v>
      </c>
      <c r="BB153" s="269" t="s">
        <v>27</v>
      </c>
      <c r="BC153" s="268" t="s">
        <v>836</v>
      </c>
      <c r="BD153" s="269" t="s">
        <v>388</v>
      </c>
      <c r="BE153" s="268" t="s">
        <v>859</v>
      </c>
      <c r="BF153" s="270" t="s">
        <v>27</v>
      </c>
      <c r="BG153" s="268" t="s">
        <v>838</v>
      </c>
      <c r="BH153" s="270" t="s">
        <v>225</v>
      </c>
      <c r="BI153" s="268" t="s">
        <v>859</v>
      </c>
      <c r="BJ153" s="269" t="s">
        <v>27</v>
      </c>
      <c r="BK153" s="268" t="s">
        <v>859</v>
      </c>
      <c r="BL153" s="269" t="s">
        <v>1698</v>
      </c>
      <c r="BM153" s="268" t="s">
        <v>859</v>
      </c>
      <c r="BN153" s="269" t="s">
        <v>27</v>
      </c>
      <c r="BO153" s="268" t="s">
        <v>859</v>
      </c>
      <c r="BP153" s="269" t="s">
        <v>27</v>
      </c>
      <c r="BQ153" s="268" t="s">
        <v>838</v>
      </c>
      <c r="BR153" s="269" t="s">
        <v>2303</v>
      </c>
      <c r="BS153" s="268" t="s">
        <v>838</v>
      </c>
      <c r="BT153" s="270" t="s">
        <v>2721</v>
      </c>
      <c r="BU153" s="268" t="s">
        <v>838</v>
      </c>
      <c r="BV153" s="269" t="s">
        <v>2304</v>
      </c>
      <c r="BW153" s="268" t="s">
        <v>838</v>
      </c>
      <c r="BX153" s="270" t="s">
        <v>2722</v>
      </c>
      <c r="BY153" s="268" t="s">
        <v>838</v>
      </c>
      <c r="BZ153" s="269" t="s">
        <v>2723</v>
      </c>
      <c r="CA153" s="268" t="s">
        <v>859</v>
      </c>
      <c r="CB153" s="269" t="s">
        <v>27</v>
      </c>
      <c r="CC153" s="268" t="s">
        <v>859</v>
      </c>
      <c r="CD153" s="269" t="s">
        <v>27</v>
      </c>
      <c r="CE153" s="268" t="s">
        <v>859</v>
      </c>
      <c r="CF153" s="270" t="s">
        <v>696</v>
      </c>
      <c r="CG153" s="268" t="s">
        <v>859</v>
      </c>
      <c r="CH153" s="269" t="s">
        <v>27</v>
      </c>
      <c r="CI153" s="268" t="s">
        <v>859</v>
      </c>
      <c r="CJ153" s="269" t="s">
        <v>27</v>
      </c>
      <c r="CK153" s="268" t="s">
        <v>859</v>
      </c>
      <c r="CL153" s="270" t="s">
        <v>27</v>
      </c>
      <c r="CM153" s="268" t="s">
        <v>859</v>
      </c>
      <c r="CN153" s="269" t="s">
        <v>27</v>
      </c>
      <c r="CO153" s="268" t="s">
        <v>859</v>
      </c>
      <c r="CP153" s="269" t="s">
        <v>27</v>
      </c>
      <c r="CQ153" s="268" t="s">
        <v>859</v>
      </c>
      <c r="CR153" s="269" t="s">
        <v>27</v>
      </c>
      <c r="CS153" s="346" t="s">
        <v>859</v>
      </c>
      <c r="CT153" s="348" t="s">
        <v>27</v>
      </c>
      <c r="CU153" s="346" t="s">
        <v>859</v>
      </c>
      <c r="CV153" s="348" t="s">
        <v>27</v>
      </c>
      <c r="CW153" s="271" t="s">
        <v>1596</v>
      </c>
      <c r="CX153" s="313"/>
      <c r="CY153" s="313"/>
      <c r="CZ153" s="313"/>
      <c r="DA153" s="313"/>
      <c r="DB153" s="313"/>
      <c r="DD153" s="27"/>
      <c r="DE153" s="27"/>
    </row>
    <row r="154" spans="1:109" s="5" customFormat="1" ht="51.75" customHeight="1" thickBot="1" x14ac:dyDescent="0.3">
      <c r="A154" s="50">
        <f t="shared" si="2"/>
        <v>151</v>
      </c>
      <c r="B154" s="337"/>
      <c r="C154" s="323" t="s">
        <v>3180</v>
      </c>
      <c r="D154" s="272" t="s">
        <v>1410</v>
      </c>
      <c r="E154" s="273">
        <v>633</v>
      </c>
      <c r="F154" s="273" t="s">
        <v>1867</v>
      </c>
      <c r="G154" s="268" t="s">
        <v>859</v>
      </c>
      <c r="H154" s="269" t="s">
        <v>27</v>
      </c>
      <c r="I154" s="268" t="s">
        <v>859</v>
      </c>
      <c r="J154" s="269" t="s">
        <v>27</v>
      </c>
      <c r="K154" s="268" t="s">
        <v>859</v>
      </c>
      <c r="L154" s="269" t="s">
        <v>27</v>
      </c>
      <c r="M154" s="268" t="s">
        <v>859</v>
      </c>
      <c r="N154" s="269" t="s">
        <v>27</v>
      </c>
      <c r="O154" s="268" t="s">
        <v>859</v>
      </c>
      <c r="P154" s="269" t="s">
        <v>27</v>
      </c>
      <c r="Q154" s="268" t="s">
        <v>859</v>
      </c>
      <c r="R154" s="270" t="s">
        <v>27</v>
      </c>
      <c r="S154" s="268" t="s">
        <v>859</v>
      </c>
      <c r="T154" s="269" t="s">
        <v>2571</v>
      </c>
      <c r="U154" s="268" t="s">
        <v>838</v>
      </c>
      <c r="V154" s="269" t="s">
        <v>2570</v>
      </c>
      <c r="W154" s="268" t="s">
        <v>859</v>
      </c>
      <c r="X154" s="270" t="s">
        <v>704</v>
      </c>
      <c r="Y154" s="268" t="s">
        <v>859</v>
      </c>
      <c r="Z154" s="269" t="s">
        <v>27</v>
      </c>
      <c r="AA154" s="268" t="s">
        <v>859</v>
      </c>
      <c r="AB154" s="270" t="s">
        <v>27</v>
      </c>
      <c r="AC154" s="268" t="s">
        <v>859</v>
      </c>
      <c r="AD154" s="269" t="s">
        <v>27</v>
      </c>
      <c r="AE154" s="268" t="s">
        <v>859</v>
      </c>
      <c r="AF154" s="269" t="s">
        <v>27</v>
      </c>
      <c r="AG154" s="268" t="s">
        <v>859</v>
      </c>
      <c r="AH154" s="269" t="s">
        <v>27</v>
      </c>
      <c r="AI154" s="268" t="s">
        <v>859</v>
      </c>
      <c r="AJ154" s="269" t="s">
        <v>27</v>
      </c>
      <c r="AK154" s="268" t="s">
        <v>859</v>
      </c>
      <c r="AL154" s="269" t="s">
        <v>27</v>
      </c>
      <c r="AM154" s="268" t="s">
        <v>859</v>
      </c>
      <c r="AN154" s="270" t="s">
        <v>27</v>
      </c>
      <c r="AO154" s="268" t="s">
        <v>838</v>
      </c>
      <c r="AP154" s="269" t="s">
        <v>2572</v>
      </c>
      <c r="AQ154" s="268" t="s">
        <v>838</v>
      </c>
      <c r="AR154" s="270" t="s">
        <v>2572</v>
      </c>
      <c r="AS154" s="268" t="s">
        <v>836</v>
      </c>
      <c r="AT154" s="269" t="s">
        <v>1116</v>
      </c>
      <c r="AU154" s="268" t="s">
        <v>836</v>
      </c>
      <c r="AV154" s="270" t="s">
        <v>1115</v>
      </c>
      <c r="AW154" s="268" t="s">
        <v>859</v>
      </c>
      <c r="AX154" s="269" t="s">
        <v>27</v>
      </c>
      <c r="AY154" s="268" t="s">
        <v>859</v>
      </c>
      <c r="AZ154" s="270" t="s">
        <v>27</v>
      </c>
      <c r="BA154" s="268" t="s">
        <v>859</v>
      </c>
      <c r="BB154" s="269" t="s">
        <v>1116</v>
      </c>
      <c r="BC154" s="268" t="s">
        <v>836</v>
      </c>
      <c r="BD154" s="269" t="s">
        <v>462</v>
      </c>
      <c r="BE154" s="268" t="s">
        <v>836</v>
      </c>
      <c r="BF154" s="270" t="s">
        <v>467</v>
      </c>
      <c r="BG154" s="268" t="s">
        <v>836</v>
      </c>
      <c r="BH154" s="270" t="s">
        <v>1382</v>
      </c>
      <c r="BI154" s="268" t="s">
        <v>859</v>
      </c>
      <c r="BJ154" s="269" t="s">
        <v>27</v>
      </c>
      <c r="BK154" s="268" t="s">
        <v>859</v>
      </c>
      <c r="BL154" s="269" t="s">
        <v>27</v>
      </c>
      <c r="BM154" s="268" t="s">
        <v>859</v>
      </c>
      <c r="BN154" s="269" t="s">
        <v>1116</v>
      </c>
      <c r="BO154" s="268" t="s">
        <v>859</v>
      </c>
      <c r="BP154" s="269" t="s">
        <v>27</v>
      </c>
      <c r="BQ154" s="268" t="s">
        <v>831</v>
      </c>
      <c r="BR154" s="269" t="s">
        <v>2573</v>
      </c>
      <c r="BS154" s="268" t="s">
        <v>831</v>
      </c>
      <c r="BT154" s="270" t="s">
        <v>2575</v>
      </c>
      <c r="BU154" s="268" t="s">
        <v>831</v>
      </c>
      <c r="BV154" s="269" t="s">
        <v>2574</v>
      </c>
      <c r="BW154" s="268" t="s">
        <v>831</v>
      </c>
      <c r="BX154" s="270" t="s">
        <v>2576</v>
      </c>
      <c r="BY154" s="268" t="s">
        <v>831</v>
      </c>
      <c r="BZ154" s="269" t="s">
        <v>2724</v>
      </c>
      <c r="CA154" s="268" t="s">
        <v>836</v>
      </c>
      <c r="CB154" s="269" t="s">
        <v>1474</v>
      </c>
      <c r="CC154" s="268" t="s">
        <v>836</v>
      </c>
      <c r="CD154" s="269" t="s">
        <v>1712</v>
      </c>
      <c r="CE154" s="268" t="s">
        <v>859</v>
      </c>
      <c r="CF154" s="270" t="s">
        <v>27</v>
      </c>
      <c r="CG154" s="268" t="s">
        <v>859</v>
      </c>
      <c r="CH154" s="269" t="s">
        <v>27</v>
      </c>
      <c r="CI154" s="268" t="s">
        <v>859</v>
      </c>
      <c r="CJ154" s="269" t="s">
        <v>27</v>
      </c>
      <c r="CK154" s="268" t="s">
        <v>859</v>
      </c>
      <c r="CL154" s="270" t="s">
        <v>27</v>
      </c>
      <c r="CM154" s="268" t="s">
        <v>838</v>
      </c>
      <c r="CN154" s="269" t="s">
        <v>971</v>
      </c>
      <c r="CO154" s="268" t="s">
        <v>859</v>
      </c>
      <c r="CP154" s="269" t="s">
        <v>27</v>
      </c>
      <c r="CQ154" s="268" t="s">
        <v>859</v>
      </c>
      <c r="CR154" s="269" t="s">
        <v>27</v>
      </c>
      <c r="CS154" s="346" t="s">
        <v>859</v>
      </c>
      <c r="CT154" s="348" t="s">
        <v>27</v>
      </c>
      <c r="CU154" s="346" t="s">
        <v>859</v>
      </c>
      <c r="CV154" s="348" t="s">
        <v>2956</v>
      </c>
      <c r="CW154" s="271" t="s">
        <v>1597</v>
      </c>
      <c r="CX154" s="313"/>
      <c r="CY154" s="313"/>
      <c r="CZ154" s="313"/>
      <c r="DA154" s="313"/>
      <c r="DB154" s="313"/>
      <c r="DD154" s="27"/>
      <c r="DE154" s="27"/>
    </row>
    <row r="155" spans="1:109" s="5" customFormat="1" ht="51.75" customHeight="1" thickBot="1" x14ac:dyDescent="0.3">
      <c r="A155" s="50">
        <f t="shared" si="2"/>
        <v>152</v>
      </c>
      <c r="B155" s="337"/>
      <c r="C155" s="323" t="s">
        <v>2559</v>
      </c>
      <c r="D155" s="272" t="s">
        <v>1410</v>
      </c>
      <c r="E155" s="273">
        <v>632</v>
      </c>
      <c r="F155" s="273" t="s">
        <v>1863</v>
      </c>
      <c r="G155" s="268" t="s">
        <v>859</v>
      </c>
      <c r="H155" s="269" t="s">
        <v>27</v>
      </c>
      <c r="I155" s="268" t="s">
        <v>859</v>
      </c>
      <c r="J155" s="269" t="s">
        <v>27</v>
      </c>
      <c r="K155" s="268" t="s">
        <v>859</v>
      </c>
      <c r="L155" s="269" t="s">
        <v>27</v>
      </c>
      <c r="M155" s="268" t="s">
        <v>859</v>
      </c>
      <c r="N155" s="269" t="s">
        <v>27</v>
      </c>
      <c r="O155" s="268" t="s">
        <v>859</v>
      </c>
      <c r="P155" s="269" t="s">
        <v>27</v>
      </c>
      <c r="Q155" s="268" t="s">
        <v>859</v>
      </c>
      <c r="R155" s="270" t="s">
        <v>27</v>
      </c>
      <c r="S155" s="268" t="s">
        <v>859</v>
      </c>
      <c r="T155" s="269" t="s">
        <v>27</v>
      </c>
      <c r="U155" s="268" t="s">
        <v>838</v>
      </c>
      <c r="V155" s="269" t="s">
        <v>791</v>
      </c>
      <c r="W155" s="268" t="s">
        <v>859</v>
      </c>
      <c r="X155" s="270" t="s">
        <v>481</v>
      </c>
      <c r="Y155" s="268" t="s">
        <v>859</v>
      </c>
      <c r="Z155" s="269" t="s">
        <v>27</v>
      </c>
      <c r="AA155" s="268" t="s">
        <v>859</v>
      </c>
      <c r="AB155" s="270" t="s">
        <v>27</v>
      </c>
      <c r="AC155" s="268" t="s">
        <v>859</v>
      </c>
      <c r="AD155" s="269" t="s">
        <v>27</v>
      </c>
      <c r="AE155" s="268" t="s">
        <v>859</v>
      </c>
      <c r="AF155" s="269" t="s">
        <v>27</v>
      </c>
      <c r="AG155" s="268" t="s">
        <v>859</v>
      </c>
      <c r="AH155" s="269" t="s">
        <v>27</v>
      </c>
      <c r="AI155" s="268" t="s">
        <v>859</v>
      </c>
      <c r="AJ155" s="269" t="s">
        <v>27</v>
      </c>
      <c r="AK155" s="268" t="s">
        <v>859</v>
      </c>
      <c r="AL155" s="269" t="s">
        <v>27</v>
      </c>
      <c r="AM155" s="268" t="s">
        <v>859</v>
      </c>
      <c r="AN155" s="270" t="s">
        <v>27</v>
      </c>
      <c r="AO155" s="268" t="s">
        <v>859</v>
      </c>
      <c r="AP155" s="269" t="s">
        <v>27</v>
      </c>
      <c r="AQ155" s="268" t="s">
        <v>838</v>
      </c>
      <c r="AR155" s="270" t="s">
        <v>1731</v>
      </c>
      <c r="AS155" s="268" t="s">
        <v>836</v>
      </c>
      <c r="AT155" s="269" t="s">
        <v>179</v>
      </c>
      <c r="AU155" s="268" t="s">
        <v>836</v>
      </c>
      <c r="AV155" s="270" t="s">
        <v>179</v>
      </c>
      <c r="AW155" s="268" t="s">
        <v>859</v>
      </c>
      <c r="AX155" s="269" t="s">
        <v>27</v>
      </c>
      <c r="AY155" s="268" t="s">
        <v>859</v>
      </c>
      <c r="AZ155" s="270" t="s">
        <v>27</v>
      </c>
      <c r="BA155" s="268" t="s">
        <v>836</v>
      </c>
      <c r="BB155" s="269" t="s">
        <v>180</v>
      </c>
      <c r="BC155" s="268" t="s">
        <v>836</v>
      </c>
      <c r="BD155" s="269" t="s">
        <v>180</v>
      </c>
      <c r="BE155" s="268" t="s">
        <v>836</v>
      </c>
      <c r="BF155" s="270" t="s">
        <v>180</v>
      </c>
      <c r="BG155" s="268" t="s">
        <v>836</v>
      </c>
      <c r="BH155" s="270" t="s">
        <v>180</v>
      </c>
      <c r="BI155" s="268" t="s">
        <v>836</v>
      </c>
      <c r="BJ155" s="269" t="s">
        <v>180</v>
      </c>
      <c r="BK155" s="268" t="s">
        <v>836</v>
      </c>
      <c r="BL155" s="269" t="s">
        <v>180</v>
      </c>
      <c r="BM155" s="268" t="s">
        <v>859</v>
      </c>
      <c r="BN155" s="269" t="s">
        <v>27</v>
      </c>
      <c r="BO155" s="268" t="s">
        <v>859</v>
      </c>
      <c r="BP155" s="269" t="s">
        <v>27</v>
      </c>
      <c r="BQ155" s="268" t="s">
        <v>838</v>
      </c>
      <c r="BR155" s="269" t="s">
        <v>2299</v>
      </c>
      <c r="BS155" s="268" t="s">
        <v>838</v>
      </c>
      <c r="BT155" s="270" t="s">
        <v>86</v>
      </c>
      <c r="BU155" s="268" t="s">
        <v>836</v>
      </c>
      <c r="BV155" s="269" t="s">
        <v>2300</v>
      </c>
      <c r="BW155" s="268" t="s">
        <v>837</v>
      </c>
      <c r="BX155" s="270" t="s">
        <v>1745</v>
      </c>
      <c r="BY155" s="268" t="s">
        <v>838</v>
      </c>
      <c r="BZ155" s="269" t="s">
        <v>2725</v>
      </c>
      <c r="CA155" s="268" t="s">
        <v>859</v>
      </c>
      <c r="CB155" s="269" t="s">
        <v>27</v>
      </c>
      <c r="CC155" s="268" t="s">
        <v>859</v>
      </c>
      <c r="CD155" s="269" t="s">
        <v>27</v>
      </c>
      <c r="CE155" s="268" t="s">
        <v>859</v>
      </c>
      <c r="CF155" s="270" t="s">
        <v>27</v>
      </c>
      <c r="CG155" s="268" t="s">
        <v>859</v>
      </c>
      <c r="CH155" s="269" t="s">
        <v>27</v>
      </c>
      <c r="CI155" s="268" t="s">
        <v>859</v>
      </c>
      <c r="CJ155" s="269" t="s">
        <v>27</v>
      </c>
      <c r="CK155" s="268" t="s">
        <v>859</v>
      </c>
      <c r="CL155" s="270" t="s">
        <v>27</v>
      </c>
      <c r="CM155" s="268" t="s">
        <v>859</v>
      </c>
      <c r="CN155" s="269" t="s">
        <v>620</v>
      </c>
      <c r="CO155" s="268" t="s">
        <v>859</v>
      </c>
      <c r="CP155" s="269" t="s">
        <v>27</v>
      </c>
      <c r="CQ155" s="268" t="s">
        <v>838</v>
      </c>
      <c r="CR155" s="269" t="s">
        <v>1505</v>
      </c>
      <c r="CS155" s="346" t="s">
        <v>859</v>
      </c>
      <c r="CT155" s="348" t="s">
        <v>27</v>
      </c>
      <c r="CU155" s="346" t="s">
        <v>836</v>
      </c>
      <c r="CV155" s="348" t="s">
        <v>2957</v>
      </c>
      <c r="CW155" s="271" t="s">
        <v>2662</v>
      </c>
      <c r="CX155" s="313"/>
      <c r="CY155" s="313"/>
      <c r="CZ155" s="313"/>
      <c r="DA155" s="313"/>
      <c r="DB155" s="313"/>
      <c r="DD155" s="27"/>
      <c r="DE155" s="27"/>
    </row>
    <row r="156" spans="1:109" s="16" customFormat="1" ht="51.75" customHeight="1" thickBot="1" x14ac:dyDescent="0.3">
      <c r="A156" s="50">
        <f t="shared" si="2"/>
        <v>153</v>
      </c>
      <c r="B156" s="337"/>
      <c r="C156" s="323" t="s">
        <v>3181</v>
      </c>
      <c r="D156" s="272" t="s">
        <v>1410</v>
      </c>
      <c r="E156" s="273">
        <v>313</v>
      </c>
      <c r="F156" s="273" t="s">
        <v>1867</v>
      </c>
      <c r="G156" s="268" t="s">
        <v>859</v>
      </c>
      <c r="H156" s="269" t="s">
        <v>27</v>
      </c>
      <c r="I156" s="268" t="s">
        <v>859</v>
      </c>
      <c r="J156" s="269" t="s">
        <v>27</v>
      </c>
      <c r="K156" s="268" t="s">
        <v>859</v>
      </c>
      <c r="L156" s="269" t="s">
        <v>27</v>
      </c>
      <c r="M156" s="268" t="s">
        <v>859</v>
      </c>
      <c r="N156" s="269" t="s">
        <v>27</v>
      </c>
      <c r="O156" s="268" t="s">
        <v>859</v>
      </c>
      <c r="P156" s="269" t="s">
        <v>27</v>
      </c>
      <c r="Q156" s="268" t="s">
        <v>859</v>
      </c>
      <c r="R156" s="270" t="s">
        <v>27</v>
      </c>
      <c r="S156" s="268" t="s">
        <v>838</v>
      </c>
      <c r="T156" s="269" t="s">
        <v>748</v>
      </c>
      <c r="U156" s="268" t="s">
        <v>838</v>
      </c>
      <c r="V156" s="269" t="s">
        <v>1003</v>
      </c>
      <c r="W156" s="268" t="s">
        <v>838</v>
      </c>
      <c r="X156" s="270" t="s">
        <v>1003</v>
      </c>
      <c r="Y156" s="268" t="s">
        <v>859</v>
      </c>
      <c r="Z156" s="269" t="s">
        <v>27</v>
      </c>
      <c r="AA156" s="268" t="s">
        <v>859</v>
      </c>
      <c r="AB156" s="270" t="s">
        <v>27</v>
      </c>
      <c r="AC156" s="268" t="s">
        <v>859</v>
      </c>
      <c r="AD156" s="269" t="s">
        <v>72</v>
      </c>
      <c r="AE156" s="268" t="s">
        <v>859</v>
      </c>
      <c r="AF156" s="269" t="s">
        <v>71</v>
      </c>
      <c r="AG156" s="268" t="s">
        <v>859</v>
      </c>
      <c r="AH156" s="269" t="s">
        <v>71</v>
      </c>
      <c r="AI156" s="268" t="s">
        <v>859</v>
      </c>
      <c r="AJ156" s="269" t="s">
        <v>27</v>
      </c>
      <c r="AK156" s="268" t="s">
        <v>859</v>
      </c>
      <c r="AL156" s="269" t="s">
        <v>27</v>
      </c>
      <c r="AM156" s="268" t="s">
        <v>859</v>
      </c>
      <c r="AN156" s="270" t="s">
        <v>27</v>
      </c>
      <c r="AO156" s="268" t="s">
        <v>859</v>
      </c>
      <c r="AP156" s="269" t="s">
        <v>27</v>
      </c>
      <c r="AQ156" s="268" t="s">
        <v>838</v>
      </c>
      <c r="AR156" s="270" t="s">
        <v>332</v>
      </c>
      <c r="AS156" s="268" t="s">
        <v>837</v>
      </c>
      <c r="AT156" s="269" t="s">
        <v>200</v>
      </c>
      <c r="AU156" s="268" t="s">
        <v>836</v>
      </c>
      <c r="AV156" s="270" t="s">
        <v>156</v>
      </c>
      <c r="AW156" s="268" t="s">
        <v>859</v>
      </c>
      <c r="AX156" s="269" t="s">
        <v>27</v>
      </c>
      <c r="AY156" s="268" t="s">
        <v>859</v>
      </c>
      <c r="AZ156" s="270" t="s">
        <v>27</v>
      </c>
      <c r="BA156" s="268" t="s">
        <v>836</v>
      </c>
      <c r="BB156" s="269" t="s">
        <v>200</v>
      </c>
      <c r="BC156" s="268" t="s">
        <v>836</v>
      </c>
      <c r="BD156" s="269" t="s">
        <v>1381</v>
      </c>
      <c r="BE156" s="268" t="s">
        <v>836</v>
      </c>
      <c r="BF156" s="270" t="s">
        <v>200</v>
      </c>
      <c r="BG156" s="268" t="s">
        <v>838</v>
      </c>
      <c r="BH156" s="270" t="s">
        <v>640</v>
      </c>
      <c r="BI156" s="268" t="s">
        <v>859</v>
      </c>
      <c r="BJ156" s="269" t="s">
        <v>27</v>
      </c>
      <c r="BK156" s="268" t="s">
        <v>838</v>
      </c>
      <c r="BL156" s="269" t="s">
        <v>1699</v>
      </c>
      <c r="BM156" s="268" t="s">
        <v>859</v>
      </c>
      <c r="BN156" s="269" t="s">
        <v>585</v>
      </c>
      <c r="BO156" s="268" t="s">
        <v>859</v>
      </c>
      <c r="BP156" s="269" t="s">
        <v>27</v>
      </c>
      <c r="BQ156" s="268" t="s">
        <v>831</v>
      </c>
      <c r="BR156" s="269" t="s">
        <v>2305</v>
      </c>
      <c r="BS156" s="268" t="s">
        <v>831</v>
      </c>
      <c r="BT156" s="270" t="s">
        <v>2307</v>
      </c>
      <c r="BU156" s="268" t="s">
        <v>831</v>
      </c>
      <c r="BV156" s="269" t="s">
        <v>2306</v>
      </c>
      <c r="BW156" s="268" t="s">
        <v>834</v>
      </c>
      <c r="BX156" s="270" t="s">
        <v>2308</v>
      </c>
      <c r="BY156" s="268" t="s">
        <v>831</v>
      </c>
      <c r="BZ156" s="269" t="s">
        <v>2714</v>
      </c>
      <c r="CA156" s="268" t="s">
        <v>836</v>
      </c>
      <c r="CB156" s="269" t="s">
        <v>201</v>
      </c>
      <c r="CC156" s="268" t="s">
        <v>859</v>
      </c>
      <c r="CD156" s="269" t="s">
        <v>27</v>
      </c>
      <c r="CE156" s="268" t="s">
        <v>859</v>
      </c>
      <c r="CF156" s="270" t="s">
        <v>27</v>
      </c>
      <c r="CG156" s="268" t="s">
        <v>859</v>
      </c>
      <c r="CH156" s="269" t="s">
        <v>27</v>
      </c>
      <c r="CI156" s="268" t="s">
        <v>859</v>
      </c>
      <c r="CJ156" s="269" t="s">
        <v>27</v>
      </c>
      <c r="CK156" s="268" t="s">
        <v>859</v>
      </c>
      <c r="CL156" s="270" t="s">
        <v>27</v>
      </c>
      <c r="CM156" s="268" t="s">
        <v>859</v>
      </c>
      <c r="CN156" s="269" t="s">
        <v>27</v>
      </c>
      <c r="CO156" s="268" t="s">
        <v>859</v>
      </c>
      <c r="CP156" s="269" t="s">
        <v>27</v>
      </c>
      <c r="CQ156" s="268" t="s">
        <v>859</v>
      </c>
      <c r="CR156" s="269" t="s">
        <v>27</v>
      </c>
      <c r="CS156" s="346" t="s">
        <v>859</v>
      </c>
      <c r="CT156" s="348" t="s">
        <v>27</v>
      </c>
      <c r="CU156" s="346" t="s">
        <v>859</v>
      </c>
      <c r="CV156" s="348" t="s">
        <v>27</v>
      </c>
      <c r="CW156" s="271" t="s">
        <v>2663</v>
      </c>
      <c r="CX156" s="313"/>
      <c r="CY156" s="313"/>
      <c r="CZ156" s="313"/>
      <c r="DA156" s="313"/>
      <c r="DB156" s="313"/>
      <c r="DD156" s="17"/>
      <c r="DE156" s="17"/>
    </row>
    <row r="157" spans="1:109" s="5" customFormat="1" ht="51.75" customHeight="1" thickBot="1" x14ac:dyDescent="0.3">
      <c r="A157" s="50">
        <f t="shared" si="2"/>
        <v>154</v>
      </c>
      <c r="B157" s="337"/>
      <c r="C157" s="323" t="s">
        <v>3182</v>
      </c>
      <c r="D157" s="272" t="s">
        <v>1410</v>
      </c>
      <c r="E157" s="273">
        <v>634</v>
      </c>
      <c r="F157" s="273" t="s">
        <v>1863</v>
      </c>
      <c r="G157" s="268" t="s">
        <v>831</v>
      </c>
      <c r="H157" s="269" t="s">
        <v>717</v>
      </c>
      <c r="I157" s="268" t="s">
        <v>831</v>
      </c>
      <c r="J157" s="269" t="s">
        <v>803</v>
      </c>
      <c r="K157" s="268" t="s">
        <v>831</v>
      </c>
      <c r="L157" s="269" t="s">
        <v>717</v>
      </c>
      <c r="M157" s="268" t="s">
        <v>859</v>
      </c>
      <c r="N157" s="269" t="s">
        <v>27</v>
      </c>
      <c r="O157" s="268" t="s">
        <v>859</v>
      </c>
      <c r="P157" s="269" t="s">
        <v>27</v>
      </c>
      <c r="Q157" s="268" t="s">
        <v>859</v>
      </c>
      <c r="R157" s="270" t="s">
        <v>27</v>
      </c>
      <c r="S157" s="268" t="s">
        <v>831</v>
      </c>
      <c r="T157" s="269" t="s">
        <v>361</v>
      </c>
      <c r="U157" s="268" t="s">
        <v>859</v>
      </c>
      <c r="V157" s="269" t="s">
        <v>27</v>
      </c>
      <c r="W157" s="268" t="s">
        <v>859</v>
      </c>
      <c r="X157" s="270" t="s">
        <v>27</v>
      </c>
      <c r="Y157" s="268" t="s">
        <v>859</v>
      </c>
      <c r="Z157" s="269" t="s">
        <v>27</v>
      </c>
      <c r="AA157" s="268" t="s">
        <v>859</v>
      </c>
      <c r="AB157" s="270" t="s">
        <v>27</v>
      </c>
      <c r="AC157" s="268" t="s">
        <v>859</v>
      </c>
      <c r="AD157" s="269" t="s">
        <v>362</v>
      </c>
      <c r="AE157" s="268" t="s">
        <v>859</v>
      </c>
      <c r="AF157" s="269" t="s">
        <v>362</v>
      </c>
      <c r="AG157" s="268" t="s">
        <v>859</v>
      </c>
      <c r="AH157" s="269" t="s">
        <v>362</v>
      </c>
      <c r="AI157" s="268" t="s">
        <v>859</v>
      </c>
      <c r="AJ157" s="269" t="s">
        <v>27</v>
      </c>
      <c r="AK157" s="268" t="s">
        <v>859</v>
      </c>
      <c r="AL157" s="269" t="s">
        <v>27</v>
      </c>
      <c r="AM157" s="268" t="s">
        <v>859</v>
      </c>
      <c r="AN157" s="270" t="s">
        <v>27</v>
      </c>
      <c r="AO157" s="268" t="s">
        <v>838</v>
      </c>
      <c r="AP157" s="269" t="s">
        <v>363</v>
      </c>
      <c r="AQ157" s="268" t="s">
        <v>859</v>
      </c>
      <c r="AR157" s="270" t="s">
        <v>363</v>
      </c>
      <c r="AS157" s="268" t="s">
        <v>836</v>
      </c>
      <c r="AT157" s="269" t="s">
        <v>366</v>
      </c>
      <c r="AU157" s="268" t="s">
        <v>836</v>
      </c>
      <c r="AV157" s="270" t="s">
        <v>113</v>
      </c>
      <c r="AW157" s="268" t="s">
        <v>859</v>
      </c>
      <c r="AX157" s="269" t="s">
        <v>27</v>
      </c>
      <c r="AY157" s="268" t="s">
        <v>859</v>
      </c>
      <c r="AZ157" s="270" t="s">
        <v>27</v>
      </c>
      <c r="BA157" s="268" t="s">
        <v>836</v>
      </c>
      <c r="BB157" s="269" t="s">
        <v>1447</v>
      </c>
      <c r="BC157" s="268" t="s">
        <v>836</v>
      </c>
      <c r="BD157" s="269" t="s">
        <v>365</v>
      </c>
      <c r="BE157" s="268" t="s">
        <v>836</v>
      </c>
      <c r="BF157" s="270" t="s">
        <v>367</v>
      </c>
      <c r="BG157" s="268" t="s">
        <v>836</v>
      </c>
      <c r="BH157" s="270" t="s">
        <v>364</v>
      </c>
      <c r="BI157" s="268" t="s">
        <v>859</v>
      </c>
      <c r="BJ157" s="269" t="s">
        <v>1670</v>
      </c>
      <c r="BK157" s="268" t="s">
        <v>859</v>
      </c>
      <c r="BL157" s="269" t="s">
        <v>364</v>
      </c>
      <c r="BM157" s="268" t="s">
        <v>859</v>
      </c>
      <c r="BN157" s="269" t="s">
        <v>27</v>
      </c>
      <c r="BO157" s="268" t="s">
        <v>859</v>
      </c>
      <c r="BP157" s="269" t="s">
        <v>27</v>
      </c>
      <c r="BQ157" s="268" t="s">
        <v>831</v>
      </c>
      <c r="BR157" s="269" t="s">
        <v>2309</v>
      </c>
      <c r="BS157" s="268" t="s">
        <v>859</v>
      </c>
      <c r="BT157" s="270" t="s">
        <v>27</v>
      </c>
      <c r="BU157" s="268" t="s">
        <v>831</v>
      </c>
      <c r="BV157" s="269" t="s">
        <v>2310</v>
      </c>
      <c r="BW157" s="268" t="s">
        <v>831</v>
      </c>
      <c r="BX157" s="270" t="s">
        <v>2311</v>
      </c>
      <c r="BY157" s="268" t="s">
        <v>831</v>
      </c>
      <c r="BZ157" s="269" t="s">
        <v>2726</v>
      </c>
      <c r="CA157" s="268" t="s">
        <v>859</v>
      </c>
      <c r="CB157" s="269" t="s">
        <v>27</v>
      </c>
      <c r="CC157" s="268" t="s">
        <v>859</v>
      </c>
      <c r="CD157" s="269" t="s">
        <v>27</v>
      </c>
      <c r="CE157" s="268" t="s">
        <v>831</v>
      </c>
      <c r="CF157" s="270" t="s">
        <v>371</v>
      </c>
      <c r="CG157" s="268" t="s">
        <v>859</v>
      </c>
      <c r="CH157" s="269" t="s">
        <v>27</v>
      </c>
      <c r="CI157" s="268" t="s">
        <v>859</v>
      </c>
      <c r="CJ157" s="269" t="s">
        <v>27</v>
      </c>
      <c r="CK157" s="268" t="s">
        <v>859</v>
      </c>
      <c r="CL157" s="270" t="s">
        <v>27</v>
      </c>
      <c r="CM157" s="268" t="s">
        <v>859</v>
      </c>
      <c r="CN157" s="269" t="s">
        <v>27</v>
      </c>
      <c r="CO157" s="268" t="s">
        <v>859</v>
      </c>
      <c r="CP157" s="269" t="s">
        <v>27</v>
      </c>
      <c r="CQ157" s="268" t="s">
        <v>859</v>
      </c>
      <c r="CR157" s="269" t="s">
        <v>27</v>
      </c>
      <c r="CS157" s="346" t="s">
        <v>859</v>
      </c>
      <c r="CT157" s="348" t="s">
        <v>27</v>
      </c>
      <c r="CU157" s="346" t="s">
        <v>859</v>
      </c>
      <c r="CV157" s="348" t="s">
        <v>27</v>
      </c>
      <c r="CW157" s="271"/>
      <c r="CX157" s="313"/>
      <c r="CY157" s="313"/>
      <c r="CZ157" s="313"/>
      <c r="DA157" s="313"/>
      <c r="DB157" s="313"/>
      <c r="DD157" s="27"/>
      <c r="DE157" s="27"/>
    </row>
    <row r="158" spans="1:109" s="5" customFormat="1" ht="51.75" customHeight="1" thickBot="1" x14ac:dyDescent="0.3">
      <c r="A158" s="50">
        <f t="shared" si="2"/>
        <v>155</v>
      </c>
      <c r="B158" s="337"/>
      <c r="C158" s="323" t="s">
        <v>3183</v>
      </c>
      <c r="D158" s="272" t="s">
        <v>1410</v>
      </c>
      <c r="E158" s="273">
        <v>629</v>
      </c>
      <c r="F158" s="273" t="s">
        <v>1863</v>
      </c>
      <c r="G158" s="268" t="s">
        <v>859</v>
      </c>
      <c r="H158" s="269" t="s">
        <v>2420</v>
      </c>
      <c r="I158" s="268" t="s">
        <v>859</v>
      </c>
      <c r="J158" s="269" t="s">
        <v>2420</v>
      </c>
      <c r="K158" s="268" t="s">
        <v>859</v>
      </c>
      <c r="L158" s="269" t="s">
        <v>2420</v>
      </c>
      <c r="M158" s="268" t="s">
        <v>859</v>
      </c>
      <c r="N158" s="269" t="s">
        <v>27</v>
      </c>
      <c r="O158" s="268" t="s">
        <v>859</v>
      </c>
      <c r="P158" s="269" t="s">
        <v>27</v>
      </c>
      <c r="Q158" s="268" t="s">
        <v>859</v>
      </c>
      <c r="R158" s="270" t="s">
        <v>27</v>
      </c>
      <c r="S158" s="268" t="s">
        <v>838</v>
      </c>
      <c r="T158" s="269" t="s">
        <v>1751</v>
      </c>
      <c r="U158" s="268" t="s">
        <v>838</v>
      </c>
      <c r="V158" s="269" t="s">
        <v>791</v>
      </c>
      <c r="W158" s="268" t="s">
        <v>859</v>
      </c>
      <c r="X158" s="270" t="s">
        <v>481</v>
      </c>
      <c r="Y158" s="268" t="s">
        <v>859</v>
      </c>
      <c r="Z158" s="269" t="s">
        <v>27</v>
      </c>
      <c r="AA158" s="268" t="s">
        <v>859</v>
      </c>
      <c r="AB158" s="270" t="s">
        <v>27</v>
      </c>
      <c r="AC158" s="268" t="s">
        <v>859</v>
      </c>
      <c r="AD158" s="269" t="s">
        <v>27</v>
      </c>
      <c r="AE158" s="268" t="s">
        <v>859</v>
      </c>
      <c r="AF158" s="269" t="s">
        <v>1752</v>
      </c>
      <c r="AG158" s="268" t="s">
        <v>859</v>
      </c>
      <c r="AH158" s="269" t="s">
        <v>27</v>
      </c>
      <c r="AI158" s="268" t="s">
        <v>859</v>
      </c>
      <c r="AJ158" s="269" t="s">
        <v>27</v>
      </c>
      <c r="AK158" s="268" t="s">
        <v>859</v>
      </c>
      <c r="AL158" s="269" t="s">
        <v>27</v>
      </c>
      <c r="AM158" s="268" t="s">
        <v>859</v>
      </c>
      <c r="AN158" s="270" t="s">
        <v>27</v>
      </c>
      <c r="AO158" s="268" t="s">
        <v>859</v>
      </c>
      <c r="AP158" s="269" t="s">
        <v>27</v>
      </c>
      <c r="AQ158" s="268" t="s">
        <v>838</v>
      </c>
      <c r="AR158" s="270" t="s">
        <v>1731</v>
      </c>
      <c r="AS158" s="268" t="s">
        <v>836</v>
      </c>
      <c r="AT158" s="269" t="s">
        <v>1133</v>
      </c>
      <c r="AU158" s="268" t="s">
        <v>836</v>
      </c>
      <c r="AV158" s="270" t="s">
        <v>1133</v>
      </c>
      <c r="AW158" s="268" t="s">
        <v>859</v>
      </c>
      <c r="AX158" s="269" t="s">
        <v>27</v>
      </c>
      <c r="AY158" s="268" t="s">
        <v>859</v>
      </c>
      <c r="AZ158" s="270" t="s">
        <v>27</v>
      </c>
      <c r="BA158" s="268" t="s">
        <v>836</v>
      </c>
      <c r="BB158" s="269" t="s">
        <v>1492</v>
      </c>
      <c r="BC158" s="268" t="s">
        <v>836</v>
      </c>
      <c r="BD158" s="269" t="s">
        <v>1134</v>
      </c>
      <c r="BE158" s="268" t="s">
        <v>836</v>
      </c>
      <c r="BF158" s="270" t="s">
        <v>1492</v>
      </c>
      <c r="BG158" s="268" t="s">
        <v>836</v>
      </c>
      <c r="BH158" s="270" t="s">
        <v>1134</v>
      </c>
      <c r="BI158" s="268" t="s">
        <v>836</v>
      </c>
      <c r="BJ158" s="269" t="s">
        <v>1492</v>
      </c>
      <c r="BK158" s="268" t="s">
        <v>836</v>
      </c>
      <c r="BL158" s="269" t="s">
        <v>1134</v>
      </c>
      <c r="BM158" s="268" t="s">
        <v>859</v>
      </c>
      <c r="BN158" s="269" t="s">
        <v>27</v>
      </c>
      <c r="BO158" s="268" t="s">
        <v>859</v>
      </c>
      <c r="BP158" s="269" t="s">
        <v>27</v>
      </c>
      <c r="BQ158" s="268" t="s">
        <v>838</v>
      </c>
      <c r="BR158" s="269" t="s">
        <v>2312</v>
      </c>
      <c r="BS158" s="268" t="s">
        <v>838</v>
      </c>
      <c r="BT158" s="270" t="s">
        <v>2314</v>
      </c>
      <c r="BU158" s="268" t="s">
        <v>838</v>
      </c>
      <c r="BV158" s="269" t="s">
        <v>2313</v>
      </c>
      <c r="BW158" s="268" t="s">
        <v>837</v>
      </c>
      <c r="BX158" s="270" t="s">
        <v>1753</v>
      </c>
      <c r="BY158" s="268" t="s">
        <v>838</v>
      </c>
      <c r="BZ158" s="269" t="s">
        <v>2727</v>
      </c>
      <c r="CA158" s="268" t="s">
        <v>836</v>
      </c>
      <c r="CB158" s="269" t="s">
        <v>1132</v>
      </c>
      <c r="CC158" s="268" t="s">
        <v>859</v>
      </c>
      <c r="CD158" s="269" t="s">
        <v>27</v>
      </c>
      <c r="CE158" s="268" t="s">
        <v>859</v>
      </c>
      <c r="CF158" s="270" t="s">
        <v>27</v>
      </c>
      <c r="CG158" s="268" t="s">
        <v>859</v>
      </c>
      <c r="CH158" s="269" t="s">
        <v>27</v>
      </c>
      <c r="CI158" s="268" t="s">
        <v>859</v>
      </c>
      <c r="CJ158" s="269" t="s">
        <v>27</v>
      </c>
      <c r="CK158" s="268" t="s">
        <v>859</v>
      </c>
      <c r="CL158" s="270" t="s">
        <v>27</v>
      </c>
      <c r="CM158" s="268" t="s">
        <v>859</v>
      </c>
      <c r="CN158" s="269" t="s">
        <v>1135</v>
      </c>
      <c r="CO158" s="268" t="s">
        <v>859</v>
      </c>
      <c r="CP158" s="269" t="s">
        <v>27</v>
      </c>
      <c r="CQ158" s="268" t="s">
        <v>838</v>
      </c>
      <c r="CR158" s="269" t="s">
        <v>877</v>
      </c>
      <c r="CS158" s="346" t="s">
        <v>859</v>
      </c>
      <c r="CT158" s="348" t="s">
        <v>27</v>
      </c>
      <c r="CU158" s="346" t="s">
        <v>838</v>
      </c>
      <c r="CV158" s="348" t="s">
        <v>2958</v>
      </c>
      <c r="CW158" s="271"/>
      <c r="CX158" s="313"/>
      <c r="CY158" s="313"/>
      <c r="CZ158" s="313"/>
      <c r="DA158" s="313"/>
      <c r="DB158" s="313"/>
      <c r="DD158" s="27"/>
      <c r="DE158" s="27"/>
    </row>
    <row r="159" spans="1:109" s="5" customFormat="1" ht="51.75" customHeight="1" thickBot="1" x14ac:dyDescent="0.3">
      <c r="A159" s="50">
        <f t="shared" si="2"/>
        <v>156</v>
      </c>
      <c r="B159" s="337"/>
      <c r="C159" s="323" t="s">
        <v>3184</v>
      </c>
      <c r="D159" s="272" t="s">
        <v>1410</v>
      </c>
      <c r="E159" s="273">
        <v>359</v>
      </c>
      <c r="F159" s="273" t="s">
        <v>1867</v>
      </c>
      <c r="G159" s="268" t="s">
        <v>859</v>
      </c>
      <c r="H159" s="269" t="s">
        <v>27</v>
      </c>
      <c r="I159" s="268" t="s">
        <v>859</v>
      </c>
      <c r="J159" s="269" t="s">
        <v>27</v>
      </c>
      <c r="K159" s="268" t="s">
        <v>859</v>
      </c>
      <c r="L159" s="269" t="s">
        <v>27</v>
      </c>
      <c r="M159" s="268" t="s">
        <v>859</v>
      </c>
      <c r="N159" s="269" t="s">
        <v>27</v>
      </c>
      <c r="O159" s="268" t="s">
        <v>859</v>
      </c>
      <c r="P159" s="269" t="s">
        <v>27</v>
      </c>
      <c r="Q159" s="268" t="s">
        <v>859</v>
      </c>
      <c r="R159" s="270" t="s">
        <v>27</v>
      </c>
      <c r="S159" s="268" t="s">
        <v>838</v>
      </c>
      <c r="T159" s="269" t="s">
        <v>748</v>
      </c>
      <c r="U159" s="268" t="s">
        <v>838</v>
      </c>
      <c r="V159" s="269" t="s">
        <v>1003</v>
      </c>
      <c r="W159" s="268" t="s">
        <v>859</v>
      </c>
      <c r="X159" s="270" t="s">
        <v>27</v>
      </c>
      <c r="Y159" s="268" t="s">
        <v>859</v>
      </c>
      <c r="Z159" s="269" t="s">
        <v>27</v>
      </c>
      <c r="AA159" s="268" t="s">
        <v>859</v>
      </c>
      <c r="AB159" s="270" t="s">
        <v>27</v>
      </c>
      <c r="AC159" s="268" t="s">
        <v>859</v>
      </c>
      <c r="AD159" s="269" t="s">
        <v>202</v>
      </c>
      <c r="AE159" s="268" t="s">
        <v>859</v>
      </c>
      <c r="AF159" s="269" t="s">
        <v>71</v>
      </c>
      <c r="AG159" s="268" t="s">
        <v>859</v>
      </c>
      <c r="AH159" s="269" t="s">
        <v>71</v>
      </c>
      <c r="AI159" s="268" t="s">
        <v>859</v>
      </c>
      <c r="AJ159" s="269" t="s">
        <v>27</v>
      </c>
      <c r="AK159" s="268" t="s">
        <v>859</v>
      </c>
      <c r="AL159" s="269" t="s">
        <v>27</v>
      </c>
      <c r="AM159" s="268" t="s">
        <v>859</v>
      </c>
      <c r="AN159" s="270" t="s">
        <v>27</v>
      </c>
      <c r="AO159" s="268" t="s">
        <v>859</v>
      </c>
      <c r="AP159" s="269" t="s">
        <v>27</v>
      </c>
      <c r="AQ159" s="268" t="s">
        <v>838</v>
      </c>
      <c r="AR159" s="270" t="s">
        <v>1485</v>
      </c>
      <c r="AS159" s="268" t="s">
        <v>837</v>
      </c>
      <c r="AT159" s="269" t="s">
        <v>200</v>
      </c>
      <c r="AU159" s="268" t="s">
        <v>836</v>
      </c>
      <c r="AV159" s="270" t="s">
        <v>156</v>
      </c>
      <c r="AW159" s="268" t="s">
        <v>859</v>
      </c>
      <c r="AX159" s="269" t="s">
        <v>27</v>
      </c>
      <c r="AY159" s="268" t="s">
        <v>859</v>
      </c>
      <c r="AZ159" s="270" t="s">
        <v>27</v>
      </c>
      <c r="BA159" s="268" t="s">
        <v>837</v>
      </c>
      <c r="BB159" s="269" t="s">
        <v>200</v>
      </c>
      <c r="BC159" s="268" t="s">
        <v>836</v>
      </c>
      <c r="BD159" s="269" t="s">
        <v>1040</v>
      </c>
      <c r="BE159" s="268" t="s">
        <v>836</v>
      </c>
      <c r="BF159" s="270" t="s">
        <v>200</v>
      </c>
      <c r="BG159" s="268" t="s">
        <v>838</v>
      </c>
      <c r="BH159" s="270" t="s">
        <v>640</v>
      </c>
      <c r="BI159" s="268" t="s">
        <v>859</v>
      </c>
      <c r="BJ159" s="269" t="s">
        <v>27</v>
      </c>
      <c r="BK159" s="268" t="s">
        <v>838</v>
      </c>
      <c r="BL159" s="269" t="s">
        <v>1699</v>
      </c>
      <c r="BM159" s="268" t="s">
        <v>859</v>
      </c>
      <c r="BN159" s="269" t="s">
        <v>585</v>
      </c>
      <c r="BO159" s="268" t="s">
        <v>859</v>
      </c>
      <c r="BP159" s="269" t="s">
        <v>27</v>
      </c>
      <c r="BQ159" s="268" t="s">
        <v>831</v>
      </c>
      <c r="BR159" s="269" t="s">
        <v>2315</v>
      </c>
      <c r="BS159" s="268" t="s">
        <v>832</v>
      </c>
      <c r="BT159" s="270" t="s">
        <v>2317</v>
      </c>
      <c r="BU159" s="268" t="s">
        <v>838</v>
      </c>
      <c r="BV159" s="269" t="s">
        <v>2316</v>
      </c>
      <c r="BW159" s="268" t="s">
        <v>831</v>
      </c>
      <c r="BX159" s="270" t="s">
        <v>1449</v>
      </c>
      <c r="BY159" s="268" t="s">
        <v>831</v>
      </c>
      <c r="BZ159" s="269" t="s">
        <v>2315</v>
      </c>
      <c r="CA159" s="268" t="s">
        <v>836</v>
      </c>
      <c r="CB159" s="269" t="s">
        <v>201</v>
      </c>
      <c r="CC159" s="268" t="s">
        <v>859</v>
      </c>
      <c r="CD159" s="269" t="s">
        <v>27</v>
      </c>
      <c r="CE159" s="268" t="s">
        <v>859</v>
      </c>
      <c r="CF159" s="270" t="s">
        <v>27</v>
      </c>
      <c r="CG159" s="268" t="s">
        <v>859</v>
      </c>
      <c r="CH159" s="269" t="s">
        <v>27</v>
      </c>
      <c r="CI159" s="268" t="s">
        <v>859</v>
      </c>
      <c r="CJ159" s="269" t="s">
        <v>27</v>
      </c>
      <c r="CK159" s="268" t="s">
        <v>859</v>
      </c>
      <c r="CL159" s="270" t="s">
        <v>27</v>
      </c>
      <c r="CM159" s="268" t="s">
        <v>859</v>
      </c>
      <c r="CN159" s="269" t="s">
        <v>27</v>
      </c>
      <c r="CO159" s="268" t="s">
        <v>859</v>
      </c>
      <c r="CP159" s="269" t="s">
        <v>27</v>
      </c>
      <c r="CQ159" s="268" t="s">
        <v>859</v>
      </c>
      <c r="CR159" s="269" t="s">
        <v>27</v>
      </c>
      <c r="CS159" s="346" t="s">
        <v>859</v>
      </c>
      <c r="CT159" s="348" t="s">
        <v>27</v>
      </c>
      <c r="CU159" s="346" t="s">
        <v>859</v>
      </c>
      <c r="CV159" s="348" t="s">
        <v>27</v>
      </c>
      <c r="CW159" s="271"/>
      <c r="CX159" s="313"/>
      <c r="CY159" s="313"/>
      <c r="CZ159" s="313"/>
      <c r="DA159" s="313"/>
      <c r="DB159" s="313"/>
      <c r="DD159" s="27"/>
      <c r="DE159" s="27"/>
    </row>
    <row r="160" spans="1:109" s="5" customFormat="1" ht="51.75" customHeight="1" thickBot="1" x14ac:dyDescent="0.3">
      <c r="A160" s="50">
        <f t="shared" si="2"/>
        <v>157</v>
      </c>
      <c r="B160" s="337"/>
      <c r="C160" s="323" t="s">
        <v>3185</v>
      </c>
      <c r="D160" s="272" t="s">
        <v>1408</v>
      </c>
      <c r="E160" s="273">
        <v>638</v>
      </c>
      <c r="F160" s="273" t="s">
        <v>1867</v>
      </c>
      <c r="G160" s="268" t="s">
        <v>859</v>
      </c>
      <c r="H160" s="269" t="s">
        <v>27</v>
      </c>
      <c r="I160" s="268" t="s">
        <v>859</v>
      </c>
      <c r="J160" s="269" t="s">
        <v>27</v>
      </c>
      <c r="K160" s="268" t="s">
        <v>836</v>
      </c>
      <c r="L160" s="269" t="s">
        <v>1495</v>
      </c>
      <c r="M160" s="268" t="s">
        <v>836</v>
      </c>
      <c r="N160" s="269" t="s">
        <v>1475</v>
      </c>
      <c r="O160" s="268" t="s">
        <v>859</v>
      </c>
      <c r="P160" s="269" t="s">
        <v>27</v>
      </c>
      <c r="Q160" s="268" t="s">
        <v>859</v>
      </c>
      <c r="R160" s="270" t="s">
        <v>27</v>
      </c>
      <c r="S160" s="268" t="s">
        <v>859</v>
      </c>
      <c r="T160" s="269" t="s">
        <v>27</v>
      </c>
      <c r="U160" s="268" t="s">
        <v>859</v>
      </c>
      <c r="V160" s="269" t="s">
        <v>27</v>
      </c>
      <c r="W160" s="268" t="s">
        <v>859</v>
      </c>
      <c r="X160" s="270" t="s">
        <v>27</v>
      </c>
      <c r="Y160" s="268" t="s">
        <v>859</v>
      </c>
      <c r="Z160" s="269" t="s">
        <v>27</v>
      </c>
      <c r="AA160" s="268" t="s">
        <v>859</v>
      </c>
      <c r="AB160" s="270" t="s">
        <v>27</v>
      </c>
      <c r="AC160" s="268" t="s">
        <v>836</v>
      </c>
      <c r="AD160" s="269" t="s">
        <v>675</v>
      </c>
      <c r="AE160" s="268" t="s">
        <v>834</v>
      </c>
      <c r="AF160" s="269" t="s">
        <v>676</v>
      </c>
      <c r="AG160" s="268" t="s">
        <v>834</v>
      </c>
      <c r="AH160" s="269" t="s">
        <v>674</v>
      </c>
      <c r="AI160" s="268" t="s">
        <v>859</v>
      </c>
      <c r="AJ160" s="269" t="s">
        <v>27</v>
      </c>
      <c r="AK160" s="268" t="s">
        <v>859</v>
      </c>
      <c r="AL160" s="269" t="s">
        <v>27</v>
      </c>
      <c r="AM160" s="268" t="s">
        <v>838</v>
      </c>
      <c r="AN160" s="270" t="s">
        <v>2748</v>
      </c>
      <c r="AO160" s="268" t="s">
        <v>859</v>
      </c>
      <c r="AP160" s="269" t="s">
        <v>27</v>
      </c>
      <c r="AQ160" s="268" t="s">
        <v>859</v>
      </c>
      <c r="AR160" s="270" t="s">
        <v>27</v>
      </c>
      <c r="AS160" s="268" t="s">
        <v>859</v>
      </c>
      <c r="AT160" s="269" t="s">
        <v>914</v>
      </c>
      <c r="AU160" s="268" t="s">
        <v>831</v>
      </c>
      <c r="AV160" s="270" t="s">
        <v>912</v>
      </c>
      <c r="AW160" s="268" t="s">
        <v>859</v>
      </c>
      <c r="AX160" s="269" t="s">
        <v>914</v>
      </c>
      <c r="AY160" s="268" t="s">
        <v>831</v>
      </c>
      <c r="AZ160" s="270" t="s">
        <v>911</v>
      </c>
      <c r="BA160" s="268" t="s">
        <v>859</v>
      </c>
      <c r="BB160" s="269" t="s">
        <v>914</v>
      </c>
      <c r="BC160" s="268" t="s">
        <v>831</v>
      </c>
      <c r="BD160" s="269" t="s">
        <v>913</v>
      </c>
      <c r="BE160" s="268" t="s">
        <v>859</v>
      </c>
      <c r="BF160" s="270" t="s">
        <v>914</v>
      </c>
      <c r="BG160" s="268" t="s">
        <v>831</v>
      </c>
      <c r="BH160" s="270" t="s">
        <v>135</v>
      </c>
      <c r="BI160" s="268" t="s">
        <v>859</v>
      </c>
      <c r="BJ160" s="269" t="s">
        <v>914</v>
      </c>
      <c r="BK160" s="268" t="s">
        <v>831</v>
      </c>
      <c r="BL160" s="269" t="s">
        <v>1700</v>
      </c>
      <c r="BM160" s="268" t="s">
        <v>837</v>
      </c>
      <c r="BN160" s="269" t="s">
        <v>847</v>
      </c>
      <c r="BO160" s="268" t="s">
        <v>834</v>
      </c>
      <c r="BP160" s="269" t="s">
        <v>1523</v>
      </c>
      <c r="BQ160" s="268" t="s">
        <v>859</v>
      </c>
      <c r="BR160" s="269" t="s">
        <v>27</v>
      </c>
      <c r="BS160" s="268" t="s">
        <v>859</v>
      </c>
      <c r="BT160" s="270" t="s">
        <v>27</v>
      </c>
      <c r="BU160" s="268" t="s">
        <v>859</v>
      </c>
      <c r="BV160" s="269" t="s">
        <v>27</v>
      </c>
      <c r="BW160" s="268" t="s">
        <v>859</v>
      </c>
      <c r="BX160" s="270" t="s">
        <v>27</v>
      </c>
      <c r="BY160" s="268" t="s">
        <v>859</v>
      </c>
      <c r="BZ160" s="269" t="s">
        <v>27</v>
      </c>
      <c r="CA160" s="268" t="s">
        <v>836</v>
      </c>
      <c r="CB160" s="269" t="s">
        <v>2683</v>
      </c>
      <c r="CC160" s="268" t="s">
        <v>859</v>
      </c>
      <c r="CD160" s="269" t="s">
        <v>27</v>
      </c>
      <c r="CE160" s="268" t="s">
        <v>859</v>
      </c>
      <c r="CF160" s="270" t="s">
        <v>27</v>
      </c>
      <c r="CG160" s="268" t="s">
        <v>859</v>
      </c>
      <c r="CH160" s="269" t="s">
        <v>27</v>
      </c>
      <c r="CI160" s="268" t="s">
        <v>836</v>
      </c>
      <c r="CJ160" s="269" t="s">
        <v>516</v>
      </c>
      <c r="CK160" s="268" t="s">
        <v>859</v>
      </c>
      <c r="CL160" s="270" t="s">
        <v>27</v>
      </c>
      <c r="CM160" s="268" t="s">
        <v>859</v>
      </c>
      <c r="CN160" s="269" t="s">
        <v>27</v>
      </c>
      <c r="CO160" s="268" t="s">
        <v>859</v>
      </c>
      <c r="CP160" s="269" t="s">
        <v>27</v>
      </c>
      <c r="CQ160" s="268" t="s">
        <v>859</v>
      </c>
      <c r="CR160" s="269" t="s">
        <v>27</v>
      </c>
      <c r="CS160" s="346" t="s">
        <v>859</v>
      </c>
      <c r="CT160" s="348" t="s">
        <v>27</v>
      </c>
      <c r="CU160" s="346" t="s">
        <v>838</v>
      </c>
      <c r="CV160" s="348" t="s">
        <v>2689</v>
      </c>
      <c r="CW160" s="271"/>
      <c r="CX160" s="313"/>
      <c r="CY160" s="313"/>
      <c r="CZ160" s="313"/>
      <c r="DA160" s="313"/>
      <c r="DB160" s="313"/>
      <c r="DD160" s="27"/>
      <c r="DE160" s="27"/>
    </row>
    <row r="161" spans="1:109" s="5" customFormat="1" ht="51.75" customHeight="1" thickBot="1" x14ac:dyDescent="0.3">
      <c r="A161" s="50">
        <f t="shared" si="2"/>
        <v>158</v>
      </c>
      <c r="B161" s="337"/>
      <c r="C161" s="323" t="s">
        <v>3186</v>
      </c>
      <c r="D161" s="272" t="s">
        <v>1411</v>
      </c>
      <c r="E161" s="273">
        <v>636</v>
      </c>
      <c r="F161" s="273" t="s">
        <v>1867</v>
      </c>
      <c r="G161" s="268" t="s">
        <v>859</v>
      </c>
      <c r="H161" s="269" t="s">
        <v>27</v>
      </c>
      <c r="I161" s="268" t="s">
        <v>859</v>
      </c>
      <c r="J161" s="269" t="s">
        <v>27</v>
      </c>
      <c r="K161" s="268" t="s">
        <v>859</v>
      </c>
      <c r="L161" s="269" t="s">
        <v>27</v>
      </c>
      <c r="M161" s="268" t="s">
        <v>859</v>
      </c>
      <c r="N161" s="269" t="s">
        <v>27</v>
      </c>
      <c r="O161" s="268" t="s">
        <v>859</v>
      </c>
      <c r="P161" s="269" t="s">
        <v>27</v>
      </c>
      <c r="Q161" s="268" t="s">
        <v>859</v>
      </c>
      <c r="R161" s="270" t="s">
        <v>27</v>
      </c>
      <c r="S161" s="268" t="s">
        <v>859</v>
      </c>
      <c r="T161" s="269" t="s">
        <v>27</v>
      </c>
      <c r="U161" s="268" t="s">
        <v>859</v>
      </c>
      <c r="V161" s="269" t="s">
        <v>27</v>
      </c>
      <c r="W161" s="268" t="s">
        <v>859</v>
      </c>
      <c r="X161" s="270" t="s">
        <v>27</v>
      </c>
      <c r="Y161" s="268" t="s">
        <v>859</v>
      </c>
      <c r="Z161" s="269" t="s">
        <v>27</v>
      </c>
      <c r="AA161" s="268" t="s">
        <v>859</v>
      </c>
      <c r="AB161" s="270" t="s">
        <v>27</v>
      </c>
      <c r="AC161" s="268" t="s">
        <v>859</v>
      </c>
      <c r="AD161" s="269" t="s">
        <v>27</v>
      </c>
      <c r="AE161" s="268" t="s">
        <v>859</v>
      </c>
      <c r="AF161" s="269" t="s">
        <v>27</v>
      </c>
      <c r="AG161" s="268" t="s">
        <v>838</v>
      </c>
      <c r="AH161" s="269" t="s">
        <v>1170</v>
      </c>
      <c r="AI161" s="268" t="s">
        <v>859</v>
      </c>
      <c r="AJ161" s="269" t="s">
        <v>27</v>
      </c>
      <c r="AK161" s="268" t="s">
        <v>859</v>
      </c>
      <c r="AL161" s="269" t="s">
        <v>27</v>
      </c>
      <c r="AM161" s="268" t="s">
        <v>859</v>
      </c>
      <c r="AN161" s="270" t="s">
        <v>27</v>
      </c>
      <c r="AO161" s="268" t="s">
        <v>859</v>
      </c>
      <c r="AP161" s="269" t="s">
        <v>27</v>
      </c>
      <c r="AQ161" s="268" t="s">
        <v>859</v>
      </c>
      <c r="AR161" s="270" t="s">
        <v>27</v>
      </c>
      <c r="AS161" s="268" t="s">
        <v>859</v>
      </c>
      <c r="AT161" s="269" t="s">
        <v>27</v>
      </c>
      <c r="AU161" s="268" t="s">
        <v>859</v>
      </c>
      <c r="AV161" s="270" t="s">
        <v>27</v>
      </c>
      <c r="AW161" s="268" t="s">
        <v>859</v>
      </c>
      <c r="AX161" s="269" t="s">
        <v>27</v>
      </c>
      <c r="AY161" s="268" t="s">
        <v>859</v>
      </c>
      <c r="AZ161" s="270" t="s">
        <v>27</v>
      </c>
      <c r="BA161" s="268" t="s">
        <v>859</v>
      </c>
      <c r="BB161" s="269" t="s">
        <v>27</v>
      </c>
      <c r="BC161" s="268" t="s">
        <v>859</v>
      </c>
      <c r="BD161" s="269" t="s">
        <v>27</v>
      </c>
      <c r="BE161" s="268" t="s">
        <v>859</v>
      </c>
      <c r="BF161" s="270" t="s">
        <v>27</v>
      </c>
      <c r="BG161" s="268" t="s">
        <v>859</v>
      </c>
      <c r="BH161" s="270" t="s">
        <v>1461</v>
      </c>
      <c r="BI161" s="268" t="s">
        <v>859</v>
      </c>
      <c r="BJ161" s="269" t="s">
        <v>27</v>
      </c>
      <c r="BK161" s="268" t="s">
        <v>859</v>
      </c>
      <c r="BL161" s="269" t="s">
        <v>27</v>
      </c>
      <c r="BM161" s="268" t="s">
        <v>859</v>
      </c>
      <c r="BN161" s="269" t="s">
        <v>27</v>
      </c>
      <c r="BO161" s="268" t="s">
        <v>859</v>
      </c>
      <c r="BP161" s="269" t="s">
        <v>1169</v>
      </c>
      <c r="BQ161" s="268" t="s">
        <v>859</v>
      </c>
      <c r="BR161" s="269" t="s">
        <v>27</v>
      </c>
      <c r="BS161" s="268" t="s">
        <v>859</v>
      </c>
      <c r="BT161" s="270" t="s">
        <v>27</v>
      </c>
      <c r="BU161" s="268" t="s">
        <v>859</v>
      </c>
      <c r="BV161" s="269" t="s">
        <v>27</v>
      </c>
      <c r="BW161" s="268" t="s">
        <v>859</v>
      </c>
      <c r="BX161" s="270" t="s">
        <v>27</v>
      </c>
      <c r="BY161" s="268" t="s">
        <v>859</v>
      </c>
      <c r="BZ161" s="269" t="s">
        <v>27</v>
      </c>
      <c r="CA161" s="268" t="s">
        <v>859</v>
      </c>
      <c r="CB161" s="269" t="s">
        <v>27</v>
      </c>
      <c r="CC161" s="268" t="s">
        <v>859</v>
      </c>
      <c r="CD161" s="269" t="s">
        <v>27</v>
      </c>
      <c r="CE161" s="268" t="s">
        <v>859</v>
      </c>
      <c r="CF161" s="270" t="s">
        <v>27</v>
      </c>
      <c r="CG161" s="268" t="s">
        <v>859</v>
      </c>
      <c r="CH161" s="269" t="s">
        <v>27</v>
      </c>
      <c r="CI161" s="268" t="s">
        <v>859</v>
      </c>
      <c r="CJ161" s="269" t="s">
        <v>27</v>
      </c>
      <c r="CK161" s="268" t="s">
        <v>859</v>
      </c>
      <c r="CL161" s="270" t="s">
        <v>27</v>
      </c>
      <c r="CM161" s="268" t="s">
        <v>859</v>
      </c>
      <c r="CN161" s="269" t="s">
        <v>27</v>
      </c>
      <c r="CO161" s="268" t="s">
        <v>859</v>
      </c>
      <c r="CP161" s="269" t="s">
        <v>27</v>
      </c>
      <c r="CQ161" s="268" t="s">
        <v>840</v>
      </c>
      <c r="CR161" s="269" t="s">
        <v>1450</v>
      </c>
      <c r="CS161" s="346" t="s">
        <v>859</v>
      </c>
      <c r="CT161" s="348" t="s">
        <v>27</v>
      </c>
      <c r="CU161" s="346" t="s">
        <v>859</v>
      </c>
      <c r="CV161" s="348" t="s">
        <v>27</v>
      </c>
      <c r="CW161" s="271"/>
      <c r="CX161" s="313"/>
      <c r="CY161" s="313"/>
      <c r="CZ161" s="313"/>
      <c r="DA161" s="313"/>
      <c r="DB161" s="313"/>
      <c r="DD161" s="27"/>
      <c r="DE161" s="27"/>
    </row>
    <row r="162" spans="1:109" s="5" customFormat="1" ht="51.75" customHeight="1" thickBot="1" x14ac:dyDescent="0.3">
      <c r="A162" s="50">
        <f t="shared" si="2"/>
        <v>159</v>
      </c>
      <c r="B162" s="337"/>
      <c r="C162" s="323" t="s">
        <v>3188</v>
      </c>
      <c r="D162" s="272" t="s">
        <v>3189</v>
      </c>
      <c r="E162" s="273">
        <v>614</v>
      </c>
      <c r="F162" s="273" t="s">
        <v>1867</v>
      </c>
      <c r="G162" s="268" t="s">
        <v>836</v>
      </c>
      <c r="H162" s="269" t="s">
        <v>1323</v>
      </c>
      <c r="I162" s="268" t="s">
        <v>836</v>
      </c>
      <c r="J162" s="269" t="s">
        <v>1323</v>
      </c>
      <c r="K162" s="268" t="s">
        <v>836</v>
      </c>
      <c r="L162" s="269" t="s">
        <v>1323</v>
      </c>
      <c r="M162" s="268" t="s">
        <v>838</v>
      </c>
      <c r="N162" s="269" t="s">
        <v>270</v>
      </c>
      <c r="O162" s="268" t="s">
        <v>837</v>
      </c>
      <c r="P162" s="269" t="s">
        <v>699</v>
      </c>
      <c r="Q162" s="268" t="s">
        <v>859</v>
      </c>
      <c r="R162" s="270" t="s">
        <v>27</v>
      </c>
      <c r="S162" s="268" t="s">
        <v>859</v>
      </c>
      <c r="T162" s="269" t="s">
        <v>97</v>
      </c>
      <c r="U162" s="268" t="s">
        <v>859</v>
      </c>
      <c r="V162" s="269" t="s">
        <v>27</v>
      </c>
      <c r="W162" s="268" t="s">
        <v>859</v>
      </c>
      <c r="X162" s="270" t="s">
        <v>27</v>
      </c>
      <c r="Y162" s="268" t="s">
        <v>859</v>
      </c>
      <c r="Z162" s="269" t="s">
        <v>27</v>
      </c>
      <c r="AA162" s="268" t="s">
        <v>859</v>
      </c>
      <c r="AB162" s="270" t="s">
        <v>27</v>
      </c>
      <c r="AC162" s="268" t="s">
        <v>859</v>
      </c>
      <c r="AD162" s="269" t="s">
        <v>773</v>
      </c>
      <c r="AE162" s="268" t="s">
        <v>859</v>
      </c>
      <c r="AF162" s="269" t="s">
        <v>772</v>
      </c>
      <c r="AG162" s="268" t="s">
        <v>859</v>
      </c>
      <c r="AH162" s="269" t="s">
        <v>772</v>
      </c>
      <c r="AI162" s="268" t="s">
        <v>859</v>
      </c>
      <c r="AJ162" s="269" t="s">
        <v>27</v>
      </c>
      <c r="AK162" s="268" t="s">
        <v>859</v>
      </c>
      <c r="AL162" s="269" t="s">
        <v>27</v>
      </c>
      <c r="AM162" s="268" t="s">
        <v>859</v>
      </c>
      <c r="AN162" s="270" t="s">
        <v>27</v>
      </c>
      <c r="AO162" s="268" t="s">
        <v>859</v>
      </c>
      <c r="AP162" s="269" t="s">
        <v>27</v>
      </c>
      <c r="AQ162" s="268" t="s">
        <v>859</v>
      </c>
      <c r="AR162" s="270" t="s">
        <v>27</v>
      </c>
      <c r="AS162" s="268" t="s">
        <v>837</v>
      </c>
      <c r="AT162" s="269" t="s">
        <v>2405</v>
      </c>
      <c r="AU162" s="268" t="s">
        <v>859</v>
      </c>
      <c r="AV162" s="270" t="s">
        <v>27</v>
      </c>
      <c r="AW162" s="268" t="s">
        <v>859</v>
      </c>
      <c r="AX162" s="269" t="s">
        <v>27</v>
      </c>
      <c r="AY162" s="268" t="s">
        <v>859</v>
      </c>
      <c r="AZ162" s="270" t="s">
        <v>27</v>
      </c>
      <c r="BA162" s="268" t="s">
        <v>836</v>
      </c>
      <c r="BB162" s="269" t="s">
        <v>2406</v>
      </c>
      <c r="BC162" s="268" t="s">
        <v>838</v>
      </c>
      <c r="BD162" s="269" t="s">
        <v>2407</v>
      </c>
      <c r="BE162" s="268" t="s">
        <v>838</v>
      </c>
      <c r="BF162" s="270" t="s">
        <v>76</v>
      </c>
      <c r="BG162" s="268" t="s">
        <v>859</v>
      </c>
      <c r="BH162" s="270" t="s">
        <v>27</v>
      </c>
      <c r="BI162" s="268" t="s">
        <v>838</v>
      </c>
      <c r="BJ162" s="269" t="s">
        <v>681</v>
      </c>
      <c r="BK162" s="268" t="s">
        <v>859</v>
      </c>
      <c r="BL162" s="269" t="s">
        <v>27</v>
      </c>
      <c r="BM162" s="268" t="s">
        <v>836</v>
      </c>
      <c r="BN162" s="269" t="s">
        <v>586</v>
      </c>
      <c r="BO162" s="268" t="s">
        <v>838</v>
      </c>
      <c r="BP162" s="269" t="s">
        <v>1522</v>
      </c>
      <c r="BQ162" s="268" t="s">
        <v>859</v>
      </c>
      <c r="BR162" s="269" t="s">
        <v>27</v>
      </c>
      <c r="BS162" s="268" t="s">
        <v>859</v>
      </c>
      <c r="BT162" s="270" t="s">
        <v>27</v>
      </c>
      <c r="BU162" s="268" t="s">
        <v>859</v>
      </c>
      <c r="BV162" s="269" t="s">
        <v>27</v>
      </c>
      <c r="BW162" s="268" t="s">
        <v>859</v>
      </c>
      <c r="BX162" s="270" t="s">
        <v>27</v>
      </c>
      <c r="BY162" s="268" t="s">
        <v>859</v>
      </c>
      <c r="BZ162" s="269" t="s">
        <v>27</v>
      </c>
      <c r="CA162" s="268" t="s">
        <v>836</v>
      </c>
      <c r="CB162" s="269" t="s">
        <v>204</v>
      </c>
      <c r="CC162" s="268" t="s">
        <v>859</v>
      </c>
      <c r="CD162" s="269" t="s">
        <v>27</v>
      </c>
      <c r="CE162" s="268" t="s">
        <v>859</v>
      </c>
      <c r="CF162" s="270" t="s">
        <v>27</v>
      </c>
      <c r="CG162" s="268" t="s">
        <v>859</v>
      </c>
      <c r="CH162" s="269" t="s">
        <v>27</v>
      </c>
      <c r="CI162" s="268" t="s">
        <v>836</v>
      </c>
      <c r="CJ162" s="269" t="s">
        <v>2627</v>
      </c>
      <c r="CK162" s="268" t="s">
        <v>859</v>
      </c>
      <c r="CL162" s="270" t="s">
        <v>27</v>
      </c>
      <c r="CM162" s="268" t="s">
        <v>836</v>
      </c>
      <c r="CN162" s="269" t="s">
        <v>1175</v>
      </c>
      <c r="CO162" s="268" t="s">
        <v>859</v>
      </c>
      <c r="CP162" s="269" t="s">
        <v>27</v>
      </c>
      <c r="CQ162" s="268" t="s">
        <v>840</v>
      </c>
      <c r="CR162" s="269" t="s">
        <v>1451</v>
      </c>
      <c r="CS162" s="346" t="s">
        <v>859</v>
      </c>
      <c r="CT162" s="348" t="s">
        <v>27</v>
      </c>
      <c r="CU162" s="346" t="s">
        <v>859</v>
      </c>
      <c r="CV162" s="348" t="s">
        <v>27</v>
      </c>
      <c r="CW162" s="271"/>
      <c r="CX162" s="313"/>
      <c r="CY162" s="313"/>
      <c r="CZ162" s="313"/>
      <c r="DA162" s="313"/>
      <c r="DB162" s="313"/>
      <c r="DD162" s="27"/>
      <c r="DE162" s="27"/>
    </row>
    <row r="163" spans="1:109" s="5" customFormat="1" ht="51.75" customHeight="1" thickBot="1" x14ac:dyDescent="0.3">
      <c r="A163" s="50">
        <f t="shared" si="2"/>
        <v>160</v>
      </c>
      <c r="B163" s="337"/>
      <c r="C163" s="323" t="s">
        <v>3187</v>
      </c>
      <c r="D163" s="272" t="s">
        <v>1413</v>
      </c>
      <c r="E163" s="273">
        <v>642</v>
      </c>
      <c r="F163" s="273" t="s">
        <v>1863</v>
      </c>
      <c r="G163" s="268" t="s">
        <v>836</v>
      </c>
      <c r="H163" s="269" t="s">
        <v>1323</v>
      </c>
      <c r="I163" s="268" t="s">
        <v>836</v>
      </c>
      <c r="J163" s="269" t="s">
        <v>1323</v>
      </c>
      <c r="K163" s="268" t="s">
        <v>836</v>
      </c>
      <c r="L163" s="269" t="s">
        <v>1323</v>
      </c>
      <c r="M163" s="268" t="s">
        <v>859</v>
      </c>
      <c r="N163" s="269" t="s">
        <v>27</v>
      </c>
      <c r="O163" s="268" t="s">
        <v>859</v>
      </c>
      <c r="P163" s="269" t="s">
        <v>27</v>
      </c>
      <c r="Q163" s="268" t="s">
        <v>859</v>
      </c>
      <c r="R163" s="270" t="s">
        <v>2629</v>
      </c>
      <c r="S163" s="268" t="s">
        <v>859</v>
      </c>
      <c r="T163" s="269" t="s">
        <v>27</v>
      </c>
      <c r="U163" s="268" t="s">
        <v>859</v>
      </c>
      <c r="V163" s="269" t="s">
        <v>27</v>
      </c>
      <c r="W163" s="268" t="s">
        <v>838</v>
      </c>
      <c r="X163" s="270" t="s">
        <v>652</v>
      </c>
      <c r="Y163" s="268" t="s">
        <v>859</v>
      </c>
      <c r="Z163" s="269" t="s">
        <v>27</v>
      </c>
      <c r="AA163" s="268" t="s">
        <v>859</v>
      </c>
      <c r="AB163" s="270" t="s">
        <v>27</v>
      </c>
      <c r="AC163" s="268" t="s">
        <v>859</v>
      </c>
      <c r="AD163" s="269" t="s">
        <v>27</v>
      </c>
      <c r="AE163" s="268" t="s">
        <v>836</v>
      </c>
      <c r="AF163" s="269" t="s">
        <v>1375</v>
      </c>
      <c r="AG163" s="268" t="s">
        <v>859</v>
      </c>
      <c r="AH163" s="269" t="s">
        <v>27</v>
      </c>
      <c r="AI163" s="268" t="s">
        <v>859</v>
      </c>
      <c r="AJ163" s="269" t="s">
        <v>27</v>
      </c>
      <c r="AK163" s="268" t="s">
        <v>859</v>
      </c>
      <c r="AL163" s="269" t="s">
        <v>27</v>
      </c>
      <c r="AM163" s="268" t="s">
        <v>834</v>
      </c>
      <c r="AN163" s="270" t="s">
        <v>2845</v>
      </c>
      <c r="AO163" s="268" t="s">
        <v>859</v>
      </c>
      <c r="AP163" s="269" t="s">
        <v>27</v>
      </c>
      <c r="AQ163" s="268" t="s">
        <v>836</v>
      </c>
      <c r="AR163" s="270" t="s">
        <v>351</v>
      </c>
      <c r="AS163" s="268" t="s">
        <v>859</v>
      </c>
      <c r="AT163" s="269" t="s">
        <v>27</v>
      </c>
      <c r="AU163" s="268" t="s">
        <v>859</v>
      </c>
      <c r="AV163" s="270" t="s">
        <v>27</v>
      </c>
      <c r="AW163" s="268" t="s">
        <v>859</v>
      </c>
      <c r="AX163" s="269" t="s">
        <v>27</v>
      </c>
      <c r="AY163" s="268" t="s">
        <v>859</v>
      </c>
      <c r="AZ163" s="270" t="s">
        <v>27</v>
      </c>
      <c r="BA163" s="268" t="s">
        <v>831</v>
      </c>
      <c r="BB163" s="269" t="s">
        <v>2628</v>
      </c>
      <c r="BC163" s="268" t="s">
        <v>859</v>
      </c>
      <c r="BD163" s="269" t="s">
        <v>27</v>
      </c>
      <c r="BE163" s="268" t="s">
        <v>859</v>
      </c>
      <c r="BF163" s="270" t="s">
        <v>27</v>
      </c>
      <c r="BG163" s="268" t="s">
        <v>859</v>
      </c>
      <c r="BH163" s="270" t="s">
        <v>394</v>
      </c>
      <c r="BI163" s="268" t="s">
        <v>859</v>
      </c>
      <c r="BJ163" s="269" t="s">
        <v>27</v>
      </c>
      <c r="BK163" s="268" t="s">
        <v>859</v>
      </c>
      <c r="BL163" s="269" t="s">
        <v>27</v>
      </c>
      <c r="BM163" s="268" t="s">
        <v>859</v>
      </c>
      <c r="BN163" s="269" t="s">
        <v>27</v>
      </c>
      <c r="BO163" s="268" t="s">
        <v>859</v>
      </c>
      <c r="BP163" s="269" t="s">
        <v>27</v>
      </c>
      <c r="BQ163" s="268" t="s">
        <v>859</v>
      </c>
      <c r="BR163" s="269" t="s">
        <v>27</v>
      </c>
      <c r="BS163" s="268" t="s">
        <v>859</v>
      </c>
      <c r="BT163" s="270" t="s">
        <v>27</v>
      </c>
      <c r="BU163" s="268" t="s">
        <v>859</v>
      </c>
      <c r="BV163" s="269" t="s">
        <v>27</v>
      </c>
      <c r="BW163" s="268" t="s">
        <v>859</v>
      </c>
      <c r="BX163" s="270" t="s">
        <v>27</v>
      </c>
      <c r="BY163" s="268" t="s">
        <v>859</v>
      </c>
      <c r="BZ163" s="269" t="s">
        <v>27</v>
      </c>
      <c r="CA163" s="268" t="s">
        <v>838</v>
      </c>
      <c r="CB163" s="269" t="s">
        <v>1328</v>
      </c>
      <c r="CC163" s="268" t="s">
        <v>859</v>
      </c>
      <c r="CD163" s="269" t="s">
        <v>27</v>
      </c>
      <c r="CE163" s="268" t="s">
        <v>859</v>
      </c>
      <c r="CF163" s="270" t="s">
        <v>27</v>
      </c>
      <c r="CG163" s="268" t="s">
        <v>859</v>
      </c>
      <c r="CH163" s="269" t="s">
        <v>27</v>
      </c>
      <c r="CI163" s="268" t="s">
        <v>859</v>
      </c>
      <c r="CJ163" s="269" t="s">
        <v>27</v>
      </c>
      <c r="CK163" s="268" t="s">
        <v>859</v>
      </c>
      <c r="CL163" s="270" t="s">
        <v>27</v>
      </c>
      <c r="CM163" s="268" t="s">
        <v>836</v>
      </c>
      <c r="CN163" s="269" t="s">
        <v>1175</v>
      </c>
      <c r="CO163" s="268" t="s">
        <v>859</v>
      </c>
      <c r="CP163" s="269" t="s">
        <v>27</v>
      </c>
      <c r="CQ163" s="268" t="s">
        <v>840</v>
      </c>
      <c r="CR163" s="269" t="s">
        <v>1452</v>
      </c>
      <c r="CS163" s="346" t="s">
        <v>831</v>
      </c>
      <c r="CT163" s="348" t="s">
        <v>2959</v>
      </c>
      <c r="CU163" s="346" t="s">
        <v>859</v>
      </c>
      <c r="CV163" s="348" t="s">
        <v>27</v>
      </c>
      <c r="CW163" s="271"/>
      <c r="CX163" s="313"/>
      <c r="CY163" s="313"/>
      <c r="CZ163" s="313"/>
      <c r="DA163" s="313"/>
      <c r="DB163" s="313"/>
      <c r="DD163" s="27"/>
      <c r="DE163" s="27"/>
    </row>
    <row r="164" spans="1:109" s="5" customFormat="1" ht="51.75" customHeight="1" thickBot="1" x14ac:dyDescent="0.3">
      <c r="A164" s="50">
        <f t="shared" si="2"/>
        <v>161</v>
      </c>
      <c r="B164" s="337"/>
      <c r="C164" s="323" t="s">
        <v>3190</v>
      </c>
      <c r="D164" s="272" t="s">
        <v>1411</v>
      </c>
      <c r="E164" s="273">
        <v>640</v>
      </c>
      <c r="F164" s="273" t="s">
        <v>1865</v>
      </c>
      <c r="G164" s="268" t="s">
        <v>859</v>
      </c>
      <c r="H164" s="269" t="s">
        <v>27</v>
      </c>
      <c r="I164" s="268" t="s">
        <v>859</v>
      </c>
      <c r="J164" s="269" t="s">
        <v>27</v>
      </c>
      <c r="K164" s="268" t="s">
        <v>859</v>
      </c>
      <c r="L164" s="269" t="s">
        <v>27</v>
      </c>
      <c r="M164" s="268" t="s">
        <v>831</v>
      </c>
      <c r="N164" s="269" t="s">
        <v>1210</v>
      </c>
      <c r="O164" s="268" t="s">
        <v>859</v>
      </c>
      <c r="P164" s="269" t="s">
        <v>27</v>
      </c>
      <c r="Q164" s="268" t="s">
        <v>859</v>
      </c>
      <c r="R164" s="270" t="s">
        <v>27</v>
      </c>
      <c r="S164" s="268" t="s">
        <v>859</v>
      </c>
      <c r="T164" s="269" t="s">
        <v>27</v>
      </c>
      <c r="U164" s="268" t="s">
        <v>838</v>
      </c>
      <c r="V164" s="269" t="s">
        <v>1004</v>
      </c>
      <c r="W164" s="268" t="s">
        <v>838</v>
      </c>
      <c r="X164" s="270" t="s">
        <v>874</v>
      </c>
      <c r="Y164" s="268" t="s">
        <v>859</v>
      </c>
      <c r="Z164" s="269" t="s">
        <v>27</v>
      </c>
      <c r="AA164" s="268" t="s">
        <v>859</v>
      </c>
      <c r="AB164" s="270" t="s">
        <v>27</v>
      </c>
      <c r="AC164" s="268" t="s">
        <v>838</v>
      </c>
      <c r="AD164" s="269" t="s">
        <v>13</v>
      </c>
      <c r="AE164" s="268" t="s">
        <v>831</v>
      </c>
      <c r="AF164" s="269" t="s">
        <v>13</v>
      </c>
      <c r="AG164" s="268" t="s">
        <v>859</v>
      </c>
      <c r="AH164" s="269" t="s">
        <v>27</v>
      </c>
      <c r="AI164" s="268" t="s">
        <v>859</v>
      </c>
      <c r="AJ164" s="269" t="s">
        <v>27</v>
      </c>
      <c r="AK164" s="268" t="s">
        <v>859</v>
      </c>
      <c r="AL164" s="269" t="s">
        <v>27</v>
      </c>
      <c r="AM164" s="268" t="s">
        <v>859</v>
      </c>
      <c r="AN164" s="270" t="s">
        <v>27</v>
      </c>
      <c r="AO164" s="268" t="s">
        <v>836</v>
      </c>
      <c r="AP164" s="269" t="s">
        <v>746</v>
      </c>
      <c r="AQ164" s="268" t="s">
        <v>838</v>
      </c>
      <c r="AR164" s="270" t="s">
        <v>1171</v>
      </c>
      <c r="AS164" s="268" t="s">
        <v>836</v>
      </c>
      <c r="AT164" s="269" t="s">
        <v>344</v>
      </c>
      <c r="AU164" s="268" t="s">
        <v>831</v>
      </c>
      <c r="AV164" s="270" t="s">
        <v>649</v>
      </c>
      <c r="AW164" s="268" t="s">
        <v>838</v>
      </c>
      <c r="AX164" s="269" t="s">
        <v>26</v>
      </c>
      <c r="AY164" s="268" t="s">
        <v>831</v>
      </c>
      <c r="AZ164" s="270" t="s">
        <v>942</v>
      </c>
      <c r="BA164" s="268" t="s">
        <v>859</v>
      </c>
      <c r="BB164" s="269" t="s">
        <v>27</v>
      </c>
      <c r="BC164" s="268" t="s">
        <v>831</v>
      </c>
      <c r="BD164" s="269" t="s">
        <v>219</v>
      </c>
      <c r="BE164" s="268" t="s">
        <v>838</v>
      </c>
      <c r="BF164" s="270" t="s">
        <v>875</v>
      </c>
      <c r="BG164" s="268" t="s">
        <v>831</v>
      </c>
      <c r="BH164" s="270" t="s">
        <v>948</v>
      </c>
      <c r="BI164" s="268" t="s">
        <v>838</v>
      </c>
      <c r="BJ164" s="269" t="s">
        <v>1671</v>
      </c>
      <c r="BK164" s="268" t="s">
        <v>831</v>
      </c>
      <c r="BL164" s="269" t="s">
        <v>219</v>
      </c>
      <c r="BM164" s="268" t="s">
        <v>859</v>
      </c>
      <c r="BN164" s="269" t="s">
        <v>27</v>
      </c>
      <c r="BO164" s="268" t="s">
        <v>859</v>
      </c>
      <c r="BP164" s="269" t="s">
        <v>1093</v>
      </c>
      <c r="BQ164" s="268" t="s">
        <v>859</v>
      </c>
      <c r="BR164" s="269" t="s">
        <v>27</v>
      </c>
      <c r="BS164" s="268" t="s">
        <v>859</v>
      </c>
      <c r="BT164" s="270" t="s">
        <v>27</v>
      </c>
      <c r="BU164" s="268" t="s">
        <v>859</v>
      </c>
      <c r="BV164" s="269" t="s">
        <v>27</v>
      </c>
      <c r="BW164" s="268" t="s">
        <v>859</v>
      </c>
      <c r="BX164" s="270" t="s">
        <v>27</v>
      </c>
      <c r="BY164" s="268" t="s">
        <v>859</v>
      </c>
      <c r="BZ164" s="269" t="s">
        <v>27</v>
      </c>
      <c r="CA164" s="268" t="s">
        <v>836</v>
      </c>
      <c r="CB164" s="269" t="s">
        <v>997</v>
      </c>
      <c r="CC164" s="268" t="s">
        <v>859</v>
      </c>
      <c r="CD164" s="269" t="s">
        <v>27</v>
      </c>
      <c r="CE164" s="268" t="s">
        <v>838</v>
      </c>
      <c r="CF164" s="270" t="s">
        <v>860</v>
      </c>
      <c r="CG164" s="268" t="s">
        <v>859</v>
      </c>
      <c r="CH164" s="269" t="s">
        <v>27</v>
      </c>
      <c r="CI164" s="268" t="s">
        <v>859</v>
      </c>
      <c r="CJ164" s="269" t="s">
        <v>27</v>
      </c>
      <c r="CK164" s="268" t="s">
        <v>859</v>
      </c>
      <c r="CL164" s="270" t="s">
        <v>27</v>
      </c>
      <c r="CM164" s="268" t="s">
        <v>837</v>
      </c>
      <c r="CN164" s="269" t="s">
        <v>1199</v>
      </c>
      <c r="CO164" s="268" t="s">
        <v>859</v>
      </c>
      <c r="CP164" s="269" t="s">
        <v>27</v>
      </c>
      <c r="CQ164" s="268" t="s">
        <v>859</v>
      </c>
      <c r="CR164" s="269" t="s">
        <v>27</v>
      </c>
      <c r="CS164" s="346" t="s">
        <v>859</v>
      </c>
      <c r="CT164" s="348" t="s">
        <v>27</v>
      </c>
      <c r="CU164" s="346" t="s">
        <v>859</v>
      </c>
      <c r="CV164" s="348" t="s">
        <v>27</v>
      </c>
      <c r="CW164" s="271"/>
      <c r="CX164" s="313"/>
      <c r="CY164" s="313"/>
      <c r="CZ164" s="313"/>
      <c r="DA164" s="313"/>
      <c r="DB164" s="313"/>
      <c r="DD164" s="27"/>
      <c r="DE164" s="27"/>
    </row>
    <row r="165" spans="1:109" s="5" customFormat="1" ht="51.75" customHeight="1" thickBot="1" x14ac:dyDescent="0.3">
      <c r="A165" s="50">
        <f t="shared" si="2"/>
        <v>162</v>
      </c>
      <c r="B165" s="337"/>
      <c r="C165" s="323" t="s">
        <v>3191</v>
      </c>
      <c r="D165" s="272" t="s">
        <v>1413</v>
      </c>
      <c r="E165" s="273">
        <v>351</v>
      </c>
      <c r="F165" s="273" t="s">
        <v>1867</v>
      </c>
      <c r="G165" s="268" t="s">
        <v>859</v>
      </c>
      <c r="H165" s="269" t="s">
        <v>27</v>
      </c>
      <c r="I165" s="268" t="s">
        <v>859</v>
      </c>
      <c r="J165" s="269" t="s">
        <v>27</v>
      </c>
      <c r="K165" s="268" t="s">
        <v>859</v>
      </c>
      <c r="L165" s="269" t="s">
        <v>27</v>
      </c>
      <c r="M165" s="268" t="s">
        <v>859</v>
      </c>
      <c r="N165" s="269" t="s">
        <v>27</v>
      </c>
      <c r="O165" s="268" t="s">
        <v>859</v>
      </c>
      <c r="P165" s="269" t="s">
        <v>27</v>
      </c>
      <c r="Q165" s="268" t="s">
        <v>859</v>
      </c>
      <c r="R165" s="270" t="s">
        <v>27</v>
      </c>
      <c r="S165" s="268" t="s">
        <v>859</v>
      </c>
      <c r="T165" s="269" t="s">
        <v>27</v>
      </c>
      <c r="U165" s="268" t="s">
        <v>859</v>
      </c>
      <c r="V165" s="269" t="s">
        <v>27</v>
      </c>
      <c r="W165" s="268" t="s">
        <v>859</v>
      </c>
      <c r="X165" s="270" t="s">
        <v>27</v>
      </c>
      <c r="Y165" s="268" t="s">
        <v>859</v>
      </c>
      <c r="Z165" s="269" t="s">
        <v>27</v>
      </c>
      <c r="AA165" s="268" t="s">
        <v>859</v>
      </c>
      <c r="AB165" s="270" t="s">
        <v>27</v>
      </c>
      <c r="AC165" s="268" t="s">
        <v>859</v>
      </c>
      <c r="AD165" s="269" t="s">
        <v>27</v>
      </c>
      <c r="AE165" s="268" t="s">
        <v>859</v>
      </c>
      <c r="AF165" s="269" t="s">
        <v>27</v>
      </c>
      <c r="AG165" s="268" t="s">
        <v>859</v>
      </c>
      <c r="AH165" s="269" t="s">
        <v>27</v>
      </c>
      <c r="AI165" s="268" t="s">
        <v>859</v>
      </c>
      <c r="AJ165" s="269" t="s">
        <v>27</v>
      </c>
      <c r="AK165" s="268" t="s">
        <v>859</v>
      </c>
      <c r="AL165" s="269" t="s">
        <v>27</v>
      </c>
      <c r="AM165" s="268" t="s">
        <v>859</v>
      </c>
      <c r="AN165" s="270" t="s">
        <v>27</v>
      </c>
      <c r="AO165" s="268" t="s">
        <v>859</v>
      </c>
      <c r="AP165" s="269" t="s">
        <v>27</v>
      </c>
      <c r="AQ165" s="268" t="s">
        <v>859</v>
      </c>
      <c r="AR165" s="270" t="s">
        <v>27</v>
      </c>
      <c r="AS165" s="268" t="s">
        <v>859</v>
      </c>
      <c r="AT165" s="269" t="s">
        <v>27</v>
      </c>
      <c r="AU165" s="268" t="s">
        <v>836</v>
      </c>
      <c r="AV165" s="270" t="s">
        <v>75</v>
      </c>
      <c r="AW165" s="268" t="s">
        <v>859</v>
      </c>
      <c r="AX165" s="269" t="s">
        <v>27</v>
      </c>
      <c r="AY165" s="268" t="s">
        <v>836</v>
      </c>
      <c r="AZ165" s="270" t="s">
        <v>75</v>
      </c>
      <c r="BA165" s="268" t="s">
        <v>859</v>
      </c>
      <c r="BB165" s="269" t="s">
        <v>27</v>
      </c>
      <c r="BC165" s="268" t="s">
        <v>836</v>
      </c>
      <c r="BD165" s="269" t="s">
        <v>75</v>
      </c>
      <c r="BE165" s="268" t="s">
        <v>859</v>
      </c>
      <c r="BF165" s="270" t="s">
        <v>27</v>
      </c>
      <c r="BG165" s="268" t="s">
        <v>836</v>
      </c>
      <c r="BH165" s="270" t="s">
        <v>395</v>
      </c>
      <c r="BI165" s="268" t="s">
        <v>859</v>
      </c>
      <c r="BJ165" s="269" t="s">
        <v>27</v>
      </c>
      <c r="BK165" s="268" t="s">
        <v>836</v>
      </c>
      <c r="BL165" s="269" t="s">
        <v>75</v>
      </c>
      <c r="BM165" s="268" t="s">
        <v>859</v>
      </c>
      <c r="BN165" s="269" t="s">
        <v>27</v>
      </c>
      <c r="BO165" s="268" t="s">
        <v>859</v>
      </c>
      <c r="BP165" s="269" t="s">
        <v>27</v>
      </c>
      <c r="BQ165" s="268" t="s">
        <v>859</v>
      </c>
      <c r="BR165" s="269" t="s">
        <v>27</v>
      </c>
      <c r="BS165" s="268" t="s">
        <v>859</v>
      </c>
      <c r="BT165" s="270" t="s">
        <v>27</v>
      </c>
      <c r="BU165" s="268" t="s">
        <v>859</v>
      </c>
      <c r="BV165" s="269" t="s">
        <v>27</v>
      </c>
      <c r="BW165" s="268" t="s">
        <v>859</v>
      </c>
      <c r="BX165" s="270" t="s">
        <v>27</v>
      </c>
      <c r="BY165" s="268" t="s">
        <v>859</v>
      </c>
      <c r="BZ165" s="269" t="s">
        <v>27</v>
      </c>
      <c r="CA165" s="268" t="s">
        <v>859</v>
      </c>
      <c r="CB165" s="269" t="s">
        <v>27</v>
      </c>
      <c r="CC165" s="268" t="s">
        <v>859</v>
      </c>
      <c r="CD165" s="269" t="s">
        <v>27</v>
      </c>
      <c r="CE165" s="268" t="s">
        <v>859</v>
      </c>
      <c r="CF165" s="270" t="s">
        <v>27</v>
      </c>
      <c r="CG165" s="268" t="s">
        <v>859</v>
      </c>
      <c r="CH165" s="269" t="s">
        <v>27</v>
      </c>
      <c r="CI165" s="268" t="s">
        <v>859</v>
      </c>
      <c r="CJ165" s="269" t="s">
        <v>27</v>
      </c>
      <c r="CK165" s="268" t="s">
        <v>859</v>
      </c>
      <c r="CL165" s="270" t="s">
        <v>27</v>
      </c>
      <c r="CM165" s="268" t="s">
        <v>859</v>
      </c>
      <c r="CN165" s="269" t="s">
        <v>27</v>
      </c>
      <c r="CO165" s="268" t="s">
        <v>859</v>
      </c>
      <c r="CP165" s="269" t="s">
        <v>27</v>
      </c>
      <c r="CQ165" s="268" t="s">
        <v>859</v>
      </c>
      <c r="CR165" s="269" t="s">
        <v>27</v>
      </c>
      <c r="CS165" s="346" t="s">
        <v>859</v>
      </c>
      <c r="CT165" s="348" t="s">
        <v>27</v>
      </c>
      <c r="CU165" s="346" t="s">
        <v>859</v>
      </c>
      <c r="CV165" s="348" t="s">
        <v>27</v>
      </c>
      <c r="CW165" s="271"/>
      <c r="CX165" s="313"/>
      <c r="CY165" s="313"/>
      <c r="CZ165" s="313"/>
      <c r="DA165" s="313"/>
      <c r="DB165" s="313"/>
      <c r="DD165" s="27"/>
      <c r="DE165" s="27"/>
    </row>
    <row r="166" spans="1:109" s="5" customFormat="1" ht="51.75" customHeight="1" thickBot="1" x14ac:dyDescent="0.3">
      <c r="A166" s="50">
        <f t="shared" si="2"/>
        <v>163</v>
      </c>
      <c r="B166" s="337"/>
      <c r="C166" s="323" t="s">
        <v>3192</v>
      </c>
      <c r="D166" s="272" t="s">
        <v>3193</v>
      </c>
      <c r="E166" s="273">
        <v>658</v>
      </c>
      <c r="F166" s="273" t="s">
        <v>1865</v>
      </c>
      <c r="G166" s="268" t="s">
        <v>859</v>
      </c>
      <c r="H166" s="269" t="s">
        <v>27</v>
      </c>
      <c r="I166" s="268" t="s">
        <v>859</v>
      </c>
      <c r="J166" s="269" t="s">
        <v>27</v>
      </c>
      <c r="K166" s="268" t="s">
        <v>859</v>
      </c>
      <c r="L166" s="269" t="s">
        <v>27</v>
      </c>
      <c r="M166" s="268" t="s">
        <v>859</v>
      </c>
      <c r="N166" s="269" t="s">
        <v>27</v>
      </c>
      <c r="O166" s="268" t="s">
        <v>859</v>
      </c>
      <c r="P166" s="269" t="s">
        <v>27</v>
      </c>
      <c r="Q166" s="268" t="s">
        <v>859</v>
      </c>
      <c r="R166" s="270" t="s">
        <v>27</v>
      </c>
      <c r="S166" s="268" t="s">
        <v>859</v>
      </c>
      <c r="T166" s="269" t="s">
        <v>27</v>
      </c>
      <c r="U166" s="268" t="s">
        <v>836</v>
      </c>
      <c r="V166" s="269" t="s">
        <v>653</v>
      </c>
      <c r="W166" s="268" t="s">
        <v>859</v>
      </c>
      <c r="X166" s="270" t="s">
        <v>27</v>
      </c>
      <c r="Y166" s="268" t="s">
        <v>859</v>
      </c>
      <c r="Z166" s="269" t="s">
        <v>27</v>
      </c>
      <c r="AA166" s="268" t="s">
        <v>859</v>
      </c>
      <c r="AB166" s="270" t="s">
        <v>27</v>
      </c>
      <c r="AC166" s="268" t="s">
        <v>836</v>
      </c>
      <c r="AD166" s="269" t="s">
        <v>352</v>
      </c>
      <c r="AE166" s="268" t="s">
        <v>831</v>
      </c>
      <c r="AF166" s="269" t="s">
        <v>353</v>
      </c>
      <c r="AG166" s="268" t="s">
        <v>859</v>
      </c>
      <c r="AH166" s="269" t="s">
        <v>27</v>
      </c>
      <c r="AI166" s="268" t="s">
        <v>859</v>
      </c>
      <c r="AJ166" s="269" t="s">
        <v>27</v>
      </c>
      <c r="AK166" s="268" t="s">
        <v>836</v>
      </c>
      <c r="AL166" s="269" t="s">
        <v>27</v>
      </c>
      <c r="AM166" s="268" t="s">
        <v>859</v>
      </c>
      <c r="AN166" s="270" t="s">
        <v>27</v>
      </c>
      <c r="AO166" s="268" t="s">
        <v>859</v>
      </c>
      <c r="AP166" s="269" t="s">
        <v>27</v>
      </c>
      <c r="AQ166" s="268" t="s">
        <v>859</v>
      </c>
      <c r="AR166" s="270" t="s">
        <v>27</v>
      </c>
      <c r="AS166" s="268" t="s">
        <v>839</v>
      </c>
      <c r="AT166" s="269" t="s">
        <v>438</v>
      </c>
      <c r="AU166" s="268" t="s">
        <v>838</v>
      </c>
      <c r="AV166" s="270" t="s">
        <v>437</v>
      </c>
      <c r="AW166" s="268" t="s">
        <v>838</v>
      </c>
      <c r="AX166" s="269" t="s">
        <v>1237</v>
      </c>
      <c r="AY166" s="268" t="s">
        <v>838</v>
      </c>
      <c r="AZ166" s="270" t="s">
        <v>1237</v>
      </c>
      <c r="BA166" s="268" t="s">
        <v>838</v>
      </c>
      <c r="BB166" s="269" t="s">
        <v>1189</v>
      </c>
      <c r="BC166" s="268" t="s">
        <v>859</v>
      </c>
      <c r="BD166" s="269" t="s">
        <v>27</v>
      </c>
      <c r="BE166" s="268" t="s">
        <v>838</v>
      </c>
      <c r="BF166" s="270" t="s">
        <v>740</v>
      </c>
      <c r="BG166" s="268" t="s">
        <v>859</v>
      </c>
      <c r="BH166" s="270" t="s">
        <v>27</v>
      </c>
      <c r="BI166" s="268" t="s">
        <v>836</v>
      </c>
      <c r="BJ166" s="269" t="s">
        <v>1630</v>
      </c>
      <c r="BK166" s="268" t="s">
        <v>859</v>
      </c>
      <c r="BL166" s="269" t="s">
        <v>27</v>
      </c>
      <c r="BM166" s="268" t="s">
        <v>836</v>
      </c>
      <c r="BN166" s="269" t="s">
        <v>587</v>
      </c>
      <c r="BO166" s="268" t="s">
        <v>859</v>
      </c>
      <c r="BP166" s="269" t="s">
        <v>1094</v>
      </c>
      <c r="BQ166" s="268" t="s">
        <v>859</v>
      </c>
      <c r="BR166" s="269" t="s">
        <v>27</v>
      </c>
      <c r="BS166" s="268" t="s">
        <v>838</v>
      </c>
      <c r="BT166" s="270" t="s">
        <v>2257</v>
      </c>
      <c r="BU166" s="268" t="s">
        <v>859</v>
      </c>
      <c r="BV166" s="269" t="s">
        <v>27</v>
      </c>
      <c r="BW166" s="268" t="s">
        <v>831</v>
      </c>
      <c r="BX166" s="270" t="s">
        <v>2258</v>
      </c>
      <c r="BY166" s="268" t="s">
        <v>859</v>
      </c>
      <c r="BZ166" s="269" t="s">
        <v>27</v>
      </c>
      <c r="CA166" s="268" t="s">
        <v>837</v>
      </c>
      <c r="CB166" s="269" t="s">
        <v>137</v>
      </c>
      <c r="CC166" s="268" t="s">
        <v>837</v>
      </c>
      <c r="CD166" s="269" t="s">
        <v>1702</v>
      </c>
      <c r="CE166" s="268" t="s">
        <v>837</v>
      </c>
      <c r="CF166" s="270" t="s">
        <v>1497</v>
      </c>
      <c r="CG166" s="268" t="s">
        <v>859</v>
      </c>
      <c r="CH166" s="269" t="s">
        <v>27</v>
      </c>
      <c r="CI166" s="268" t="s">
        <v>836</v>
      </c>
      <c r="CJ166" s="269" t="s">
        <v>27</v>
      </c>
      <c r="CK166" s="268" t="s">
        <v>859</v>
      </c>
      <c r="CL166" s="270" t="s">
        <v>27</v>
      </c>
      <c r="CM166" s="268" t="s">
        <v>836</v>
      </c>
      <c r="CN166" s="269" t="s">
        <v>925</v>
      </c>
      <c r="CO166" s="268" t="s">
        <v>859</v>
      </c>
      <c r="CP166" s="269" t="s">
        <v>27</v>
      </c>
      <c r="CQ166" s="268" t="s">
        <v>859</v>
      </c>
      <c r="CR166" s="269" t="s">
        <v>27</v>
      </c>
      <c r="CS166" s="346" t="s">
        <v>859</v>
      </c>
      <c r="CT166" s="348" t="s">
        <v>27</v>
      </c>
      <c r="CU166" s="346" t="s">
        <v>859</v>
      </c>
      <c r="CV166" s="348" t="s">
        <v>27</v>
      </c>
      <c r="CW166" s="271"/>
      <c r="CX166" s="313"/>
      <c r="CY166" s="313"/>
      <c r="CZ166" s="313"/>
      <c r="DA166" s="313"/>
      <c r="DB166" s="313"/>
      <c r="DD166" s="27"/>
      <c r="DE166" s="27"/>
    </row>
    <row r="167" spans="1:109" s="5" customFormat="1" ht="51.75" customHeight="1" thickBot="1" x14ac:dyDescent="0.3">
      <c r="A167" s="50">
        <f t="shared" si="2"/>
        <v>164</v>
      </c>
      <c r="B167" s="337"/>
      <c r="C167" s="323" t="s">
        <v>3194</v>
      </c>
      <c r="D167" s="272" t="s">
        <v>3193</v>
      </c>
      <c r="E167" s="273">
        <v>659</v>
      </c>
      <c r="F167" s="273" t="s">
        <v>1865</v>
      </c>
      <c r="G167" s="268" t="s">
        <v>859</v>
      </c>
      <c r="H167" s="269" t="s">
        <v>27</v>
      </c>
      <c r="I167" s="268" t="s">
        <v>859</v>
      </c>
      <c r="J167" s="269" t="s">
        <v>27</v>
      </c>
      <c r="K167" s="268" t="s">
        <v>859</v>
      </c>
      <c r="L167" s="269" t="s">
        <v>27</v>
      </c>
      <c r="M167" s="268" t="s">
        <v>859</v>
      </c>
      <c r="N167" s="269" t="s">
        <v>27</v>
      </c>
      <c r="O167" s="268" t="s">
        <v>859</v>
      </c>
      <c r="P167" s="269" t="s">
        <v>27</v>
      </c>
      <c r="Q167" s="268" t="s">
        <v>859</v>
      </c>
      <c r="R167" s="270" t="s">
        <v>27</v>
      </c>
      <c r="S167" s="268" t="s">
        <v>859</v>
      </c>
      <c r="T167" s="269" t="s">
        <v>27</v>
      </c>
      <c r="U167" s="268" t="s">
        <v>838</v>
      </c>
      <c r="V167" s="269" t="s">
        <v>653</v>
      </c>
      <c r="W167" s="268" t="s">
        <v>859</v>
      </c>
      <c r="X167" s="270" t="s">
        <v>27</v>
      </c>
      <c r="Y167" s="268" t="s">
        <v>859</v>
      </c>
      <c r="Z167" s="269" t="s">
        <v>27</v>
      </c>
      <c r="AA167" s="268" t="s">
        <v>859</v>
      </c>
      <c r="AB167" s="270" t="s">
        <v>27</v>
      </c>
      <c r="AC167" s="268" t="s">
        <v>836</v>
      </c>
      <c r="AD167" s="269" t="s">
        <v>352</v>
      </c>
      <c r="AE167" s="268" t="s">
        <v>859</v>
      </c>
      <c r="AF167" s="269" t="s">
        <v>27</v>
      </c>
      <c r="AG167" s="268" t="s">
        <v>859</v>
      </c>
      <c r="AH167" s="269" t="s">
        <v>27</v>
      </c>
      <c r="AI167" s="268" t="s">
        <v>859</v>
      </c>
      <c r="AJ167" s="269" t="s">
        <v>27</v>
      </c>
      <c r="AK167" s="268" t="s">
        <v>838</v>
      </c>
      <c r="AL167" s="269" t="s">
        <v>27</v>
      </c>
      <c r="AM167" s="268" t="s">
        <v>859</v>
      </c>
      <c r="AN167" s="270" t="s">
        <v>27</v>
      </c>
      <c r="AO167" s="268" t="s">
        <v>859</v>
      </c>
      <c r="AP167" s="269" t="s">
        <v>27</v>
      </c>
      <c r="AQ167" s="268" t="s">
        <v>859</v>
      </c>
      <c r="AR167" s="270" t="s">
        <v>27</v>
      </c>
      <c r="AS167" s="268" t="s">
        <v>839</v>
      </c>
      <c r="AT167" s="269" t="s">
        <v>438</v>
      </c>
      <c r="AU167" s="268" t="s">
        <v>838</v>
      </c>
      <c r="AV167" s="270" t="s">
        <v>437</v>
      </c>
      <c r="AW167" s="268" t="s">
        <v>838</v>
      </c>
      <c r="AX167" s="269" t="s">
        <v>1237</v>
      </c>
      <c r="AY167" s="268" t="s">
        <v>838</v>
      </c>
      <c r="AZ167" s="270" t="s">
        <v>1237</v>
      </c>
      <c r="BA167" s="268" t="s">
        <v>838</v>
      </c>
      <c r="BB167" s="269" t="s">
        <v>1189</v>
      </c>
      <c r="BC167" s="268" t="s">
        <v>859</v>
      </c>
      <c r="BD167" s="269" t="s">
        <v>27</v>
      </c>
      <c r="BE167" s="268" t="s">
        <v>838</v>
      </c>
      <c r="BF167" s="270" t="s">
        <v>740</v>
      </c>
      <c r="BG167" s="268" t="s">
        <v>859</v>
      </c>
      <c r="BH167" s="270" t="s">
        <v>27</v>
      </c>
      <c r="BI167" s="268" t="s">
        <v>836</v>
      </c>
      <c r="BJ167" s="269" t="s">
        <v>1630</v>
      </c>
      <c r="BK167" s="268" t="s">
        <v>859</v>
      </c>
      <c r="BL167" s="269" t="s">
        <v>27</v>
      </c>
      <c r="BM167" s="268" t="s">
        <v>836</v>
      </c>
      <c r="BN167" s="269" t="s">
        <v>587</v>
      </c>
      <c r="BO167" s="268" t="s">
        <v>859</v>
      </c>
      <c r="BP167" s="269" t="s">
        <v>1094</v>
      </c>
      <c r="BQ167" s="268" t="s">
        <v>859</v>
      </c>
      <c r="BR167" s="269" t="s">
        <v>27</v>
      </c>
      <c r="BS167" s="268" t="s">
        <v>838</v>
      </c>
      <c r="BT167" s="270" t="s">
        <v>2257</v>
      </c>
      <c r="BU167" s="268" t="s">
        <v>859</v>
      </c>
      <c r="BV167" s="269" t="s">
        <v>27</v>
      </c>
      <c r="BW167" s="268" t="s">
        <v>831</v>
      </c>
      <c r="BX167" s="270" t="s">
        <v>2258</v>
      </c>
      <c r="BY167" s="268" t="s">
        <v>859</v>
      </c>
      <c r="BZ167" s="269" t="s">
        <v>27</v>
      </c>
      <c r="CA167" s="268" t="s">
        <v>837</v>
      </c>
      <c r="CB167" s="269" t="s">
        <v>137</v>
      </c>
      <c r="CC167" s="268" t="s">
        <v>837</v>
      </c>
      <c r="CD167" s="269" t="s">
        <v>1702</v>
      </c>
      <c r="CE167" s="268" t="s">
        <v>837</v>
      </c>
      <c r="CF167" s="270" t="s">
        <v>1497</v>
      </c>
      <c r="CG167" s="268" t="s">
        <v>859</v>
      </c>
      <c r="CH167" s="269" t="s">
        <v>27</v>
      </c>
      <c r="CI167" s="268" t="s">
        <v>836</v>
      </c>
      <c r="CJ167" s="269" t="s">
        <v>27</v>
      </c>
      <c r="CK167" s="268" t="s">
        <v>859</v>
      </c>
      <c r="CL167" s="270" t="s">
        <v>27</v>
      </c>
      <c r="CM167" s="268" t="s">
        <v>836</v>
      </c>
      <c r="CN167" s="269" t="s">
        <v>925</v>
      </c>
      <c r="CO167" s="268" t="s">
        <v>859</v>
      </c>
      <c r="CP167" s="269" t="s">
        <v>27</v>
      </c>
      <c r="CQ167" s="268" t="s">
        <v>859</v>
      </c>
      <c r="CR167" s="269" t="s">
        <v>27</v>
      </c>
      <c r="CS167" s="346" t="s">
        <v>859</v>
      </c>
      <c r="CT167" s="348" t="s">
        <v>27</v>
      </c>
      <c r="CU167" s="346" t="s">
        <v>859</v>
      </c>
      <c r="CV167" s="348" t="s">
        <v>27</v>
      </c>
      <c r="CW167" s="271"/>
      <c r="CX167" s="313"/>
      <c r="CY167" s="313"/>
      <c r="CZ167" s="313"/>
      <c r="DA167" s="313"/>
      <c r="DB167" s="313"/>
      <c r="DD167" s="27"/>
      <c r="DE167" s="27"/>
    </row>
    <row r="168" spans="1:109" s="24" customFormat="1" ht="51.75" customHeight="1" thickBot="1" x14ac:dyDescent="0.3">
      <c r="A168" s="50">
        <f t="shared" si="2"/>
        <v>165</v>
      </c>
      <c r="B168" s="337"/>
      <c r="C168" s="323" t="s">
        <v>3195</v>
      </c>
      <c r="D168" s="272" t="s">
        <v>3193</v>
      </c>
      <c r="E168" s="273">
        <v>657</v>
      </c>
      <c r="F168" s="273" t="s">
        <v>1865</v>
      </c>
      <c r="G168" s="268" t="s">
        <v>859</v>
      </c>
      <c r="H168" s="269" t="s">
        <v>27</v>
      </c>
      <c r="I168" s="268" t="s">
        <v>859</v>
      </c>
      <c r="J168" s="269" t="s">
        <v>27</v>
      </c>
      <c r="K168" s="268" t="s">
        <v>859</v>
      </c>
      <c r="L168" s="269" t="s">
        <v>27</v>
      </c>
      <c r="M168" s="268" t="s">
        <v>859</v>
      </c>
      <c r="N168" s="269" t="s">
        <v>27</v>
      </c>
      <c r="O168" s="268" t="s">
        <v>859</v>
      </c>
      <c r="P168" s="269" t="s">
        <v>27</v>
      </c>
      <c r="Q168" s="268" t="s">
        <v>859</v>
      </c>
      <c r="R168" s="270" t="s">
        <v>27</v>
      </c>
      <c r="S168" s="268" t="s">
        <v>859</v>
      </c>
      <c r="T168" s="269" t="s">
        <v>27</v>
      </c>
      <c r="U168" s="268" t="s">
        <v>838</v>
      </c>
      <c r="V168" s="269" t="s">
        <v>653</v>
      </c>
      <c r="W168" s="268" t="s">
        <v>859</v>
      </c>
      <c r="X168" s="270" t="s">
        <v>27</v>
      </c>
      <c r="Y168" s="268" t="s">
        <v>859</v>
      </c>
      <c r="Z168" s="269" t="s">
        <v>27</v>
      </c>
      <c r="AA168" s="268" t="s">
        <v>859</v>
      </c>
      <c r="AB168" s="270" t="s">
        <v>27</v>
      </c>
      <c r="AC168" s="268" t="s">
        <v>836</v>
      </c>
      <c r="AD168" s="269" t="s">
        <v>352</v>
      </c>
      <c r="AE168" s="268" t="s">
        <v>859</v>
      </c>
      <c r="AF168" s="269" t="s">
        <v>27</v>
      </c>
      <c r="AG168" s="268" t="s">
        <v>859</v>
      </c>
      <c r="AH168" s="269" t="s">
        <v>27</v>
      </c>
      <c r="AI168" s="268" t="s">
        <v>859</v>
      </c>
      <c r="AJ168" s="269" t="s">
        <v>27</v>
      </c>
      <c r="AK168" s="268" t="s">
        <v>838</v>
      </c>
      <c r="AL168" s="269" t="s">
        <v>27</v>
      </c>
      <c r="AM168" s="268" t="s">
        <v>859</v>
      </c>
      <c r="AN168" s="270" t="s">
        <v>27</v>
      </c>
      <c r="AO168" s="268" t="s">
        <v>859</v>
      </c>
      <c r="AP168" s="269" t="s">
        <v>27</v>
      </c>
      <c r="AQ168" s="268" t="s">
        <v>859</v>
      </c>
      <c r="AR168" s="270" t="s">
        <v>27</v>
      </c>
      <c r="AS168" s="268" t="s">
        <v>839</v>
      </c>
      <c r="AT168" s="269" t="s">
        <v>438</v>
      </c>
      <c r="AU168" s="268" t="s">
        <v>838</v>
      </c>
      <c r="AV168" s="270" t="s">
        <v>437</v>
      </c>
      <c r="AW168" s="268" t="s">
        <v>838</v>
      </c>
      <c r="AX168" s="269" t="s">
        <v>1237</v>
      </c>
      <c r="AY168" s="268" t="s">
        <v>838</v>
      </c>
      <c r="AZ168" s="270" t="s">
        <v>1237</v>
      </c>
      <c r="BA168" s="268" t="s">
        <v>838</v>
      </c>
      <c r="BB168" s="269" t="s">
        <v>1189</v>
      </c>
      <c r="BC168" s="268" t="s">
        <v>859</v>
      </c>
      <c r="BD168" s="269" t="s">
        <v>27</v>
      </c>
      <c r="BE168" s="268" t="s">
        <v>838</v>
      </c>
      <c r="BF168" s="270" t="s">
        <v>740</v>
      </c>
      <c r="BG168" s="268" t="s">
        <v>859</v>
      </c>
      <c r="BH168" s="270" t="s">
        <v>27</v>
      </c>
      <c r="BI168" s="268" t="s">
        <v>836</v>
      </c>
      <c r="BJ168" s="269" t="s">
        <v>1630</v>
      </c>
      <c r="BK168" s="268" t="s">
        <v>859</v>
      </c>
      <c r="BL168" s="269" t="s">
        <v>27</v>
      </c>
      <c r="BM168" s="268" t="s">
        <v>836</v>
      </c>
      <c r="BN168" s="269" t="s">
        <v>587</v>
      </c>
      <c r="BO168" s="268" t="s">
        <v>859</v>
      </c>
      <c r="BP168" s="269" t="s">
        <v>1094</v>
      </c>
      <c r="BQ168" s="268" t="s">
        <v>859</v>
      </c>
      <c r="BR168" s="269" t="s">
        <v>27</v>
      </c>
      <c r="BS168" s="268" t="s">
        <v>838</v>
      </c>
      <c r="BT168" s="270" t="s">
        <v>2257</v>
      </c>
      <c r="BU168" s="268" t="s">
        <v>859</v>
      </c>
      <c r="BV168" s="269" t="s">
        <v>27</v>
      </c>
      <c r="BW168" s="268" t="s">
        <v>831</v>
      </c>
      <c r="BX168" s="270" t="s">
        <v>2258</v>
      </c>
      <c r="BY168" s="268" t="s">
        <v>859</v>
      </c>
      <c r="BZ168" s="269" t="s">
        <v>27</v>
      </c>
      <c r="CA168" s="268" t="s">
        <v>837</v>
      </c>
      <c r="CB168" s="269" t="s">
        <v>137</v>
      </c>
      <c r="CC168" s="268" t="s">
        <v>837</v>
      </c>
      <c r="CD168" s="269" t="s">
        <v>1702</v>
      </c>
      <c r="CE168" s="268" t="s">
        <v>837</v>
      </c>
      <c r="CF168" s="270" t="s">
        <v>1497</v>
      </c>
      <c r="CG168" s="268" t="s">
        <v>859</v>
      </c>
      <c r="CH168" s="269" t="s">
        <v>27</v>
      </c>
      <c r="CI168" s="268" t="s">
        <v>836</v>
      </c>
      <c r="CJ168" s="269" t="s">
        <v>27</v>
      </c>
      <c r="CK168" s="268" t="s">
        <v>859</v>
      </c>
      <c r="CL168" s="270" t="s">
        <v>27</v>
      </c>
      <c r="CM168" s="268" t="s">
        <v>836</v>
      </c>
      <c r="CN168" s="269" t="s">
        <v>925</v>
      </c>
      <c r="CO168" s="268" t="s">
        <v>859</v>
      </c>
      <c r="CP168" s="269" t="s">
        <v>27</v>
      </c>
      <c r="CQ168" s="268" t="s">
        <v>859</v>
      </c>
      <c r="CR168" s="269" t="s">
        <v>27</v>
      </c>
      <c r="CS168" s="346" t="s">
        <v>859</v>
      </c>
      <c r="CT168" s="348" t="s">
        <v>27</v>
      </c>
      <c r="CU168" s="346" t="s">
        <v>859</v>
      </c>
      <c r="CV168" s="348" t="s">
        <v>27</v>
      </c>
      <c r="CW168" s="271"/>
      <c r="CX168" s="313"/>
      <c r="CY168" s="313"/>
      <c r="CZ168" s="313"/>
      <c r="DA168" s="313"/>
      <c r="DB168" s="313"/>
    </row>
    <row r="169" spans="1:109" s="24" customFormat="1" ht="51.75" customHeight="1" thickBot="1" x14ac:dyDescent="0.3">
      <c r="A169" s="50">
        <f t="shared" si="2"/>
        <v>166</v>
      </c>
      <c r="B169" s="337"/>
      <c r="C169" s="323" t="s">
        <v>3196</v>
      </c>
      <c r="D169" s="272" t="s">
        <v>1304</v>
      </c>
      <c r="E169" s="273">
        <v>644</v>
      </c>
      <c r="F169" s="273" t="s">
        <v>1865</v>
      </c>
      <c r="G169" s="268" t="s">
        <v>859</v>
      </c>
      <c r="H169" s="269" t="s">
        <v>27</v>
      </c>
      <c r="I169" s="268" t="s">
        <v>859</v>
      </c>
      <c r="J169" s="269" t="s">
        <v>27</v>
      </c>
      <c r="K169" s="268" t="s">
        <v>859</v>
      </c>
      <c r="L169" s="269" t="s">
        <v>27</v>
      </c>
      <c r="M169" s="268" t="s">
        <v>859</v>
      </c>
      <c r="N169" s="269" t="s">
        <v>27</v>
      </c>
      <c r="O169" s="268" t="s">
        <v>859</v>
      </c>
      <c r="P169" s="269" t="s">
        <v>27</v>
      </c>
      <c r="Q169" s="268" t="s">
        <v>859</v>
      </c>
      <c r="R169" s="270" t="s">
        <v>27</v>
      </c>
      <c r="S169" s="268" t="s">
        <v>859</v>
      </c>
      <c r="T169" s="269" t="s">
        <v>27</v>
      </c>
      <c r="U169" s="268" t="s">
        <v>859</v>
      </c>
      <c r="V169" s="269" t="s">
        <v>27</v>
      </c>
      <c r="W169" s="268" t="s">
        <v>859</v>
      </c>
      <c r="X169" s="270" t="s">
        <v>27</v>
      </c>
      <c r="Y169" s="268" t="s">
        <v>859</v>
      </c>
      <c r="Z169" s="269" t="s">
        <v>27</v>
      </c>
      <c r="AA169" s="268" t="s">
        <v>859</v>
      </c>
      <c r="AB169" s="270" t="s">
        <v>27</v>
      </c>
      <c r="AC169" s="268" t="s">
        <v>836</v>
      </c>
      <c r="AD169" s="269" t="s">
        <v>352</v>
      </c>
      <c r="AE169" s="268" t="s">
        <v>859</v>
      </c>
      <c r="AF169" s="269" t="s">
        <v>27</v>
      </c>
      <c r="AG169" s="268" t="s">
        <v>859</v>
      </c>
      <c r="AH169" s="269" t="s">
        <v>27</v>
      </c>
      <c r="AI169" s="268" t="s">
        <v>859</v>
      </c>
      <c r="AJ169" s="269" t="s">
        <v>27</v>
      </c>
      <c r="AK169" s="268" t="s">
        <v>859</v>
      </c>
      <c r="AL169" s="269" t="s">
        <v>27</v>
      </c>
      <c r="AM169" s="268" t="s">
        <v>859</v>
      </c>
      <c r="AN169" s="270" t="s">
        <v>27</v>
      </c>
      <c r="AO169" s="268" t="s">
        <v>859</v>
      </c>
      <c r="AP169" s="269" t="s">
        <v>27</v>
      </c>
      <c r="AQ169" s="268" t="s">
        <v>859</v>
      </c>
      <c r="AR169" s="270" t="s">
        <v>27</v>
      </c>
      <c r="AS169" s="268" t="s">
        <v>859</v>
      </c>
      <c r="AT169" s="269" t="s">
        <v>27</v>
      </c>
      <c r="AU169" s="268" t="s">
        <v>859</v>
      </c>
      <c r="AV169" s="270" t="s">
        <v>27</v>
      </c>
      <c r="AW169" s="268" t="s">
        <v>859</v>
      </c>
      <c r="AX169" s="269" t="s">
        <v>27</v>
      </c>
      <c r="AY169" s="268" t="s">
        <v>859</v>
      </c>
      <c r="AZ169" s="270" t="s">
        <v>27</v>
      </c>
      <c r="BA169" s="268" t="s">
        <v>838</v>
      </c>
      <c r="BB169" s="269" t="s">
        <v>1189</v>
      </c>
      <c r="BC169" s="268" t="s">
        <v>859</v>
      </c>
      <c r="BD169" s="269" t="s">
        <v>27</v>
      </c>
      <c r="BE169" s="268" t="s">
        <v>859</v>
      </c>
      <c r="BF169" s="270" t="s">
        <v>27</v>
      </c>
      <c r="BG169" s="268" t="s">
        <v>859</v>
      </c>
      <c r="BH169" s="270" t="s">
        <v>27</v>
      </c>
      <c r="BI169" s="268" t="s">
        <v>859</v>
      </c>
      <c r="BJ169" s="269" t="s">
        <v>27</v>
      </c>
      <c r="BK169" s="268" t="s">
        <v>859</v>
      </c>
      <c r="BL169" s="269" t="s">
        <v>27</v>
      </c>
      <c r="BM169" s="268" t="s">
        <v>839</v>
      </c>
      <c r="BN169" s="269" t="s">
        <v>1340</v>
      </c>
      <c r="BO169" s="268" t="s">
        <v>859</v>
      </c>
      <c r="BP169" s="269" t="s">
        <v>1053</v>
      </c>
      <c r="BQ169" s="268" t="s">
        <v>859</v>
      </c>
      <c r="BR169" s="269" t="s">
        <v>27</v>
      </c>
      <c r="BS169" s="268" t="s">
        <v>838</v>
      </c>
      <c r="BT169" s="270" t="s">
        <v>2257</v>
      </c>
      <c r="BU169" s="268" t="s">
        <v>859</v>
      </c>
      <c r="BV169" s="269" t="s">
        <v>27</v>
      </c>
      <c r="BW169" s="268" t="s">
        <v>831</v>
      </c>
      <c r="BX169" s="270" t="s">
        <v>2258</v>
      </c>
      <c r="BY169" s="268" t="s">
        <v>859</v>
      </c>
      <c r="BZ169" s="269" t="s">
        <v>27</v>
      </c>
      <c r="CA169" s="268" t="s">
        <v>837</v>
      </c>
      <c r="CB169" s="269" t="s">
        <v>137</v>
      </c>
      <c r="CC169" s="268" t="s">
        <v>837</v>
      </c>
      <c r="CD169" s="269" t="s">
        <v>1702</v>
      </c>
      <c r="CE169" s="268" t="s">
        <v>837</v>
      </c>
      <c r="CF169" s="270" t="s">
        <v>1497</v>
      </c>
      <c r="CG169" s="268" t="s">
        <v>859</v>
      </c>
      <c r="CH169" s="269" t="s">
        <v>27</v>
      </c>
      <c r="CI169" s="268" t="s">
        <v>840</v>
      </c>
      <c r="CJ169" s="269" t="s">
        <v>27</v>
      </c>
      <c r="CK169" s="268" t="s">
        <v>859</v>
      </c>
      <c r="CL169" s="270" t="s">
        <v>27</v>
      </c>
      <c r="CM169" s="268" t="s">
        <v>836</v>
      </c>
      <c r="CN169" s="269" t="s">
        <v>925</v>
      </c>
      <c r="CO169" s="268" t="s">
        <v>859</v>
      </c>
      <c r="CP169" s="269" t="s">
        <v>27</v>
      </c>
      <c r="CQ169" s="268" t="s">
        <v>859</v>
      </c>
      <c r="CR169" s="269" t="s">
        <v>27</v>
      </c>
      <c r="CS169" s="346" t="s">
        <v>859</v>
      </c>
      <c r="CT169" s="348" t="s">
        <v>27</v>
      </c>
      <c r="CU169" s="346" t="s">
        <v>859</v>
      </c>
      <c r="CV169" s="348" t="s">
        <v>27</v>
      </c>
      <c r="CW169" s="271"/>
      <c r="CX169" s="313"/>
      <c r="CY169" s="313"/>
      <c r="CZ169" s="313"/>
      <c r="DA169" s="313"/>
      <c r="DB169" s="313"/>
    </row>
    <row r="170" spans="1:109" s="24" customFormat="1" ht="51.75" customHeight="1" thickBot="1" x14ac:dyDescent="0.3">
      <c r="A170" s="50">
        <f t="shared" si="2"/>
        <v>167</v>
      </c>
      <c r="B170" s="337"/>
      <c r="C170" s="323" t="s">
        <v>3197</v>
      </c>
      <c r="D170" s="272" t="s">
        <v>1304</v>
      </c>
      <c r="E170" s="273">
        <v>420</v>
      </c>
      <c r="F170" s="273" t="s">
        <v>1865</v>
      </c>
      <c r="G170" s="268" t="s">
        <v>836</v>
      </c>
      <c r="H170" s="269" t="s">
        <v>3030</v>
      </c>
      <c r="I170" s="268" t="s">
        <v>859</v>
      </c>
      <c r="J170" s="269" t="s">
        <v>27</v>
      </c>
      <c r="K170" s="268" t="s">
        <v>859</v>
      </c>
      <c r="L170" s="269" t="s">
        <v>27</v>
      </c>
      <c r="M170" s="268" t="s">
        <v>859</v>
      </c>
      <c r="N170" s="269" t="s">
        <v>27</v>
      </c>
      <c r="O170" s="268" t="s">
        <v>859</v>
      </c>
      <c r="P170" s="269" t="s">
        <v>27</v>
      </c>
      <c r="Q170" s="268" t="s">
        <v>859</v>
      </c>
      <c r="R170" s="270" t="s">
        <v>27</v>
      </c>
      <c r="S170" s="268" t="s">
        <v>859</v>
      </c>
      <c r="T170" s="269" t="s">
        <v>27</v>
      </c>
      <c r="U170" s="268" t="s">
        <v>859</v>
      </c>
      <c r="V170" s="269" t="s">
        <v>27</v>
      </c>
      <c r="W170" s="268" t="s">
        <v>859</v>
      </c>
      <c r="X170" s="270" t="s">
        <v>27</v>
      </c>
      <c r="Y170" s="268" t="s">
        <v>838</v>
      </c>
      <c r="Z170" s="269" t="s">
        <v>3031</v>
      </c>
      <c r="AA170" s="268" t="s">
        <v>838</v>
      </c>
      <c r="AB170" s="270" t="s">
        <v>2893</v>
      </c>
      <c r="AC170" s="268" t="s">
        <v>859</v>
      </c>
      <c r="AD170" s="269" t="s">
        <v>27</v>
      </c>
      <c r="AE170" s="268" t="s">
        <v>859</v>
      </c>
      <c r="AF170" s="269" t="s">
        <v>27</v>
      </c>
      <c r="AG170" s="268" t="s">
        <v>859</v>
      </c>
      <c r="AH170" s="269" t="s">
        <v>27</v>
      </c>
      <c r="AI170" s="268" t="s">
        <v>859</v>
      </c>
      <c r="AJ170" s="269" t="s">
        <v>27</v>
      </c>
      <c r="AK170" s="268" t="s">
        <v>859</v>
      </c>
      <c r="AL170" s="269" t="s">
        <v>27</v>
      </c>
      <c r="AM170" s="268" t="s">
        <v>859</v>
      </c>
      <c r="AN170" s="270" t="s">
        <v>27</v>
      </c>
      <c r="AO170" s="268" t="s">
        <v>859</v>
      </c>
      <c r="AP170" s="269" t="s">
        <v>27</v>
      </c>
      <c r="AQ170" s="268" t="s">
        <v>859</v>
      </c>
      <c r="AR170" s="270" t="s">
        <v>27</v>
      </c>
      <c r="AS170" s="268" t="s">
        <v>838</v>
      </c>
      <c r="AT170" s="269" t="s">
        <v>3029</v>
      </c>
      <c r="AU170" s="268" t="s">
        <v>838</v>
      </c>
      <c r="AV170" s="270" t="s">
        <v>3029</v>
      </c>
      <c r="AW170" s="268" t="s">
        <v>859</v>
      </c>
      <c r="AX170" s="269" t="s">
        <v>27</v>
      </c>
      <c r="AY170" s="268" t="s">
        <v>859</v>
      </c>
      <c r="AZ170" s="270" t="s">
        <v>27</v>
      </c>
      <c r="BA170" s="268" t="s">
        <v>838</v>
      </c>
      <c r="BB170" s="269" t="s">
        <v>27</v>
      </c>
      <c r="BC170" s="268" t="s">
        <v>859</v>
      </c>
      <c r="BD170" s="269" t="s">
        <v>27</v>
      </c>
      <c r="BE170" s="268" t="s">
        <v>859</v>
      </c>
      <c r="BF170" s="270" t="s">
        <v>27</v>
      </c>
      <c r="BG170" s="268" t="s">
        <v>859</v>
      </c>
      <c r="BH170" s="270" t="s">
        <v>27</v>
      </c>
      <c r="BI170" s="268" t="s">
        <v>859</v>
      </c>
      <c r="BJ170" s="269" t="s">
        <v>27</v>
      </c>
      <c r="BK170" s="268" t="s">
        <v>859</v>
      </c>
      <c r="BL170" s="269" t="s">
        <v>27</v>
      </c>
      <c r="BM170" s="268" t="s">
        <v>838</v>
      </c>
      <c r="BN170" s="269" t="s">
        <v>1340</v>
      </c>
      <c r="BO170" s="268" t="s">
        <v>837</v>
      </c>
      <c r="BP170" s="269" t="s">
        <v>2837</v>
      </c>
      <c r="BQ170" s="268" t="s">
        <v>859</v>
      </c>
      <c r="BR170" s="269" t="s">
        <v>27</v>
      </c>
      <c r="BS170" s="268" t="s">
        <v>859</v>
      </c>
      <c r="BT170" s="270" t="s">
        <v>27</v>
      </c>
      <c r="BU170" s="268" t="s">
        <v>859</v>
      </c>
      <c r="BV170" s="269" t="s">
        <v>27</v>
      </c>
      <c r="BW170" s="268" t="s">
        <v>859</v>
      </c>
      <c r="BX170" s="270" t="s">
        <v>27</v>
      </c>
      <c r="BY170" s="268" t="s">
        <v>859</v>
      </c>
      <c r="BZ170" s="269" t="s">
        <v>27</v>
      </c>
      <c r="CA170" s="268" t="s">
        <v>838</v>
      </c>
      <c r="CB170" s="269" t="s">
        <v>478</v>
      </c>
      <c r="CC170" s="268" t="s">
        <v>836</v>
      </c>
      <c r="CD170" s="269" t="s">
        <v>1715</v>
      </c>
      <c r="CE170" s="268" t="s">
        <v>859</v>
      </c>
      <c r="CF170" s="270" t="s">
        <v>27</v>
      </c>
      <c r="CG170" s="268" t="s">
        <v>859</v>
      </c>
      <c r="CH170" s="269" t="s">
        <v>27</v>
      </c>
      <c r="CI170" s="268" t="s">
        <v>840</v>
      </c>
      <c r="CJ170" s="269" t="s">
        <v>2896</v>
      </c>
      <c r="CK170" s="268" t="s">
        <v>836</v>
      </c>
      <c r="CL170" s="270" t="s">
        <v>2838</v>
      </c>
      <c r="CM170" s="268" t="s">
        <v>859</v>
      </c>
      <c r="CN170" s="269" t="s">
        <v>27</v>
      </c>
      <c r="CO170" s="268" t="s">
        <v>859</v>
      </c>
      <c r="CP170" s="269" t="s">
        <v>27</v>
      </c>
      <c r="CQ170" s="268" t="s">
        <v>859</v>
      </c>
      <c r="CR170" s="269" t="s">
        <v>27</v>
      </c>
      <c r="CS170" s="346" t="s">
        <v>859</v>
      </c>
      <c r="CT170" s="348" t="s">
        <v>27</v>
      </c>
      <c r="CU170" s="346" t="s">
        <v>859</v>
      </c>
      <c r="CV170" s="348" t="s">
        <v>27</v>
      </c>
      <c r="CW170" s="271"/>
      <c r="CX170" s="313"/>
      <c r="CY170" s="313"/>
      <c r="CZ170" s="313"/>
      <c r="DA170" s="313"/>
      <c r="DB170" s="313"/>
    </row>
    <row r="171" spans="1:109" s="24" customFormat="1" ht="51.75" customHeight="1" thickBot="1" x14ac:dyDescent="0.3">
      <c r="A171" s="50">
        <f t="shared" si="2"/>
        <v>168</v>
      </c>
      <c r="B171" s="338"/>
      <c r="C171" s="323" t="s">
        <v>3198</v>
      </c>
      <c r="D171" s="272" t="s">
        <v>1409</v>
      </c>
      <c r="E171" s="273">
        <v>380</v>
      </c>
      <c r="F171" s="273" t="s">
        <v>1862</v>
      </c>
      <c r="G171" s="268" t="s">
        <v>838</v>
      </c>
      <c r="H171" s="269" t="s">
        <v>166</v>
      </c>
      <c r="I171" s="268" t="s">
        <v>840</v>
      </c>
      <c r="J171" s="269" t="s">
        <v>340</v>
      </c>
      <c r="K171" s="268" t="s">
        <v>836</v>
      </c>
      <c r="L171" s="269" t="s">
        <v>167</v>
      </c>
      <c r="M171" s="268" t="s">
        <v>859</v>
      </c>
      <c r="N171" s="269" t="s">
        <v>27</v>
      </c>
      <c r="O171" s="268" t="s">
        <v>859</v>
      </c>
      <c r="P171" s="269" t="s">
        <v>27</v>
      </c>
      <c r="Q171" s="268" t="s">
        <v>859</v>
      </c>
      <c r="R171" s="270" t="s">
        <v>27</v>
      </c>
      <c r="S171" s="268" t="s">
        <v>836</v>
      </c>
      <c r="T171" s="269" t="s">
        <v>890</v>
      </c>
      <c r="U171" s="268" t="s">
        <v>837</v>
      </c>
      <c r="V171" s="269" t="s">
        <v>1356</v>
      </c>
      <c r="W171" s="268" t="s">
        <v>838</v>
      </c>
      <c r="X171" s="270" t="s">
        <v>892</v>
      </c>
      <c r="Y171" s="268" t="s">
        <v>840</v>
      </c>
      <c r="Z171" s="269" t="s">
        <v>2916</v>
      </c>
      <c r="AA171" s="268" t="s">
        <v>837</v>
      </c>
      <c r="AB171" s="270" t="s">
        <v>2917</v>
      </c>
      <c r="AC171" s="268" t="s">
        <v>859</v>
      </c>
      <c r="AD171" s="269" t="s">
        <v>2187</v>
      </c>
      <c r="AE171" s="268" t="s">
        <v>836</v>
      </c>
      <c r="AF171" s="269" t="s">
        <v>1440</v>
      </c>
      <c r="AG171" s="268" t="s">
        <v>836</v>
      </c>
      <c r="AH171" s="269" t="s">
        <v>1440</v>
      </c>
      <c r="AI171" s="268" t="s">
        <v>840</v>
      </c>
      <c r="AJ171" s="269" t="s">
        <v>342</v>
      </c>
      <c r="AK171" s="268" t="s">
        <v>839</v>
      </c>
      <c r="AL171" s="269" t="s">
        <v>2920</v>
      </c>
      <c r="AM171" s="268" t="s">
        <v>859</v>
      </c>
      <c r="AN171" s="270" t="s">
        <v>27</v>
      </c>
      <c r="AO171" s="268" t="s">
        <v>839</v>
      </c>
      <c r="AP171" s="269" t="s">
        <v>2193</v>
      </c>
      <c r="AQ171" s="268" t="s">
        <v>838</v>
      </c>
      <c r="AR171" s="270" t="s">
        <v>1018</v>
      </c>
      <c r="AS171" s="268" t="s">
        <v>838</v>
      </c>
      <c r="AT171" s="269" t="s">
        <v>439</v>
      </c>
      <c r="AU171" s="268" t="s">
        <v>838</v>
      </c>
      <c r="AV171" s="270" t="s">
        <v>603</v>
      </c>
      <c r="AW171" s="268" t="s">
        <v>839</v>
      </c>
      <c r="AX171" s="269" t="s">
        <v>906</v>
      </c>
      <c r="AY171" s="268" t="s">
        <v>859</v>
      </c>
      <c r="AZ171" s="270" t="s">
        <v>27</v>
      </c>
      <c r="BA171" s="268" t="s">
        <v>859</v>
      </c>
      <c r="BB171" s="269" t="s">
        <v>27</v>
      </c>
      <c r="BC171" s="268" t="s">
        <v>859</v>
      </c>
      <c r="BD171" s="269" t="s">
        <v>27</v>
      </c>
      <c r="BE171" s="268" t="s">
        <v>859</v>
      </c>
      <c r="BF171" s="270" t="s">
        <v>27</v>
      </c>
      <c r="BG171" s="268" t="s">
        <v>859</v>
      </c>
      <c r="BH171" s="270" t="s">
        <v>949</v>
      </c>
      <c r="BI171" s="268" t="s">
        <v>838</v>
      </c>
      <c r="BJ171" s="269" t="s">
        <v>1672</v>
      </c>
      <c r="BK171" s="268" t="s">
        <v>859</v>
      </c>
      <c r="BL171" s="269" t="s">
        <v>27</v>
      </c>
      <c r="BM171" s="268" t="s">
        <v>838</v>
      </c>
      <c r="BN171" s="269" t="s">
        <v>862</v>
      </c>
      <c r="BO171" s="268" t="s">
        <v>859</v>
      </c>
      <c r="BP171" s="269" t="s">
        <v>27</v>
      </c>
      <c r="BQ171" s="268" t="s">
        <v>837</v>
      </c>
      <c r="BR171" s="269" t="s">
        <v>2318</v>
      </c>
      <c r="BS171" s="268" t="s">
        <v>837</v>
      </c>
      <c r="BT171" s="270" t="s">
        <v>1441</v>
      </c>
      <c r="BU171" s="268" t="s">
        <v>859</v>
      </c>
      <c r="BV171" s="269" t="s">
        <v>27</v>
      </c>
      <c r="BW171" s="268" t="s">
        <v>839</v>
      </c>
      <c r="BX171" s="270" t="s">
        <v>338</v>
      </c>
      <c r="BY171" s="268" t="s">
        <v>839</v>
      </c>
      <c r="BZ171" s="269" t="s">
        <v>3027</v>
      </c>
      <c r="CA171" s="268" t="s">
        <v>840</v>
      </c>
      <c r="CB171" s="269" t="s">
        <v>478</v>
      </c>
      <c r="CC171" s="268" t="s">
        <v>838</v>
      </c>
      <c r="CD171" s="269" t="s">
        <v>1702</v>
      </c>
      <c r="CE171" s="268" t="s">
        <v>838</v>
      </c>
      <c r="CF171" s="270" t="s">
        <v>1497</v>
      </c>
      <c r="CG171" s="268" t="s">
        <v>859</v>
      </c>
      <c r="CH171" s="269" t="s">
        <v>27</v>
      </c>
      <c r="CI171" s="268" t="s">
        <v>839</v>
      </c>
      <c r="CJ171" s="269" t="s">
        <v>2896</v>
      </c>
      <c r="CK171" s="268" t="s">
        <v>837</v>
      </c>
      <c r="CL171" s="270" t="s">
        <v>2923</v>
      </c>
      <c r="CM171" s="268" t="s">
        <v>838</v>
      </c>
      <c r="CN171" s="269" t="s">
        <v>329</v>
      </c>
      <c r="CO171" s="268" t="s">
        <v>840</v>
      </c>
      <c r="CP171" s="269" t="s">
        <v>120</v>
      </c>
      <c r="CQ171" s="268" t="s">
        <v>859</v>
      </c>
      <c r="CR171" s="269" t="s">
        <v>27</v>
      </c>
      <c r="CS171" s="346" t="s">
        <v>839</v>
      </c>
      <c r="CT171" s="348" t="s">
        <v>2966</v>
      </c>
      <c r="CU171" s="346" t="s">
        <v>839</v>
      </c>
      <c r="CV171" s="348" t="s">
        <v>2960</v>
      </c>
      <c r="CW171" s="271" t="s">
        <v>2525</v>
      </c>
      <c r="CX171" s="313"/>
      <c r="CY171" s="313"/>
      <c r="CZ171" s="313"/>
      <c r="DA171" s="313"/>
      <c r="DB171" s="313"/>
    </row>
    <row r="172" spans="1:109" s="24" customFormat="1" ht="51.75" customHeight="1" thickBot="1" x14ac:dyDescent="0.3">
      <c r="A172" s="50">
        <f t="shared" si="2"/>
        <v>169</v>
      </c>
      <c r="B172" s="338"/>
      <c r="C172" s="323" t="s">
        <v>3199</v>
      </c>
      <c r="D172" s="272" t="s">
        <v>1409</v>
      </c>
      <c r="E172" s="273">
        <v>650</v>
      </c>
      <c r="F172" s="273" t="s">
        <v>1862</v>
      </c>
      <c r="G172" s="268" t="s">
        <v>838</v>
      </c>
      <c r="H172" s="269" t="s">
        <v>1019</v>
      </c>
      <c r="I172" s="268" t="s">
        <v>840</v>
      </c>
      <c r="J172" s="269" t="s">
        <v>1176</v>
      </c>
      <c r="K172" s="268" t="s">
        <v>836</v>
      </c>
      <c r="L172" s="269" t="s">
        <v>1177</v>
      </c>
      <c r="M172" s="268" t="s">
        <v>859</v>
      </c>
      <c r="N172" s="269" t="s">
        <v>27</v>
      </c>
      <c r="O172" s="268" t="s">
        <v>859</v>
      </c>
      <c r="P172" s="269" t="s">
        <v>27</v>
      </c>
      <c r="Q172" s="268" t="s">
        <v>859</v>
      </c>
      <c r="R172" s="270" t="s">
        <v>27</v>
      </c>
      <c r="S172" s="268" t="s">
        <v>836</v>
      </c>
      <c r="T172" s="269" t="s">
        <v>952</v>
      </c>
      <c r="U172" s="268" t="s">
        <v>837</v>
      </c>
      <c r="V172" s="269" t="s">
        <v>951</v>
      </c>
      <c r="W172" s="268" t="s">
        <v>838</v>
      </c>
      <c r="X172" s="270" t="s">
        <v>892</v>
      </c>
      <c r="Y172" s="268" t="s">
        <v>840</v>
      </c>
      <c r="Z172" s="269" t="s">
        <v>2916</v>
      </c>
      <c r="AA172" s="268" t="s">
        <v>837</v>
      </c>
      <c r="AB172" s="270" t="s">
        <v>2917</v>
      </c>
      <c r="AC172" s="268" t="s">
        <v>859</v>
      </c>
      <c r="AD172" s="269" t="s">
        <v>2187</v>
      </c>
      <c r="AE172" s="268" t="s">
        <v>836</v>
      </c>
      <c r="AF172" s="269" t="s">
        <v>1317</v>
      </c>
      <c r="AG172" s="268" t="s">
        <v>836</v>
      </c>
      <c r="AH172" s="269" t="s">
        <v>1317</v>
      </c>
      <c r="AI172" s="268" t="s">
        <v>840</v>
      </c>
      <c r="AJ172" s="269" t="s">
        <v>1318</v>
      </c>
      <c r="AK172" s="268" t="s">
        <v>839</v>
      </c>
      <c r="AL172" s="269" t="s">
        <v>2920</v>
      </c>
      <c r="AM172" s="268" t="s">
        <v>859</v>
      </c>
      <c r="AN172" s="270" t="s">
        <v>27</v>
      </c>
      <c r="AO172" s="268" t="s">
        <v>839</v>
      </c>
      <c r="AP172" s="269" t="s">
        <v>2193</v>
      </c>
      <c r="AQ172" s="268" t="s">
        <v>838</v>
      </c>
      <c r="AR172" s="270" t="s">
        <v>1319</v>
      </c>
      <c r="AS172" s="268" t="s">
        <v>838</v>
      </c>
      <c r="AT172" s="269" t="s">
        <v>1296</v>
      </c>
      <c r="AU172" s="268" t="s">
        <v>838</v>
      </c>
      <c r="AV172" s="270" t="s">
        <v>396</v>
      </c>
      <c r="AW172" s="268" t="s">
        <v>839</v>
      </c>
      <c r="AX172" s="269" t="s">
        <v>906</v>
      </c>
      <c r="AY172" s="268" t="s">
        <v>859</v>
      </c>
      <c r="AZ172" s="270" t="s">
        <v>27</v>
      </c>
      <c r="BA172" s="268" t="s">
        <v>859</v>
      </c>
      <c r="BB172" s="269" t="s">
        <v>27</v>
      </c>
      <c r="BC172" s="268" t="s">
        <v>859</v>
      </c>
      <c r="BD172" s="269" t="s">
        <v>27</v>
      </c>
      <c r="BE172" s="268" t="s">
        <v>859</v>
      </c>
      <c r="BF172" s="270" t="s">
        <v>27</v>
      </c>
      <c r="BG172" s="268" t="s">
        <v>859</v>
      </c>
      <c r="BH172" s="270" t="s">
        <v>949</v>
      </c>
      <c r="BI172" s="268" t="s">
        <v>838</v>
      </c>
      <c r="BJ172" s="269" t="s">
        <v>1672</v>
      </c>
      <c r="BK172" s="268" t="s">
        <v>859</v>
      </c>
      <c r="BL172" s="269" t="s">
        <v>27</v>
      </c>
      <c r="BM172" s="268" t="s">
        <v>838</v>
      </c>
      <c r="BN172" s="269" t="s">
        <v>863</v>
      </c>
      <c r="BO172" s="268" t="s">
        <v>859</v>
      </c>
      <c r="BP172" s="269" t="s">
        <v>27</v>
      </c>
      <c r="BQ172" s="268" t="s">
        <v>836</v>
      </c>
      <c r="BR172" s="269" t="s">
        <v>2318</v>
      </c>
      <c r="BS172" s="268" t="s">
        <v>838</v>
      </c>
      <c r="BT172" s="270" t="s">
        <v>2319</v>
      </c>
      <c r="BU172" s="268" t="s">
        <v>859</v>
      </c>
      <c r="BV172" s="269" t="s">
        <v>27</v>
      </c>
      <c r="BW172" s="268" t="s">
        <v>836</v>
      </c>
      <c r="BX172" s="270" t="s">
        <v>338</v>
      </c>
      <c r="BY172" s="268" t="s">
        <v>836</v>
      </c>
      <c r="BZ172" s="269" t="s">
        <v>3027</v>
      </c>
      <c r="CA172" s="268" t="s">
        <v>840</v>
      </c>
      <c r="CB172" s="269" t="s">
        <v>1329</v>
      </c>
      <c r="CC172" s="268" t="s">
        <v>838</v>
      </c>
      <c r="CD172" s="269" t="s">
        <v>1725</v>
      </c>
      <c r="CE172" s="268" t="s">
        <v>838</v>
      </c>
      <c r="CF172" s="270" t="s">
        <v>1497</v>
      </c>
      <c r="CG172" s="268" t="s">
        <v>859</v>
      </c>
      <c r="CH172" s="269" t="s">
        <v>27</v>
      </c>
      <c r="CI172" s="268" t="s">
        <v>839</v>
      </c>
      <c r="CJ172" s="269" t="s">
        <v>2896</v>
      </c>
      <c r="CK172" s="268" t="s">
        <v>837</v>
      </c>
      <c r="CL172" s="270" t="s">
        <v>2923</v>
      </c>
      <c r="CM172" s="268" t="s">
        <v>838</v>
      </c>
      <c r="CN172" s="269" t="s">
        <v>329</v>
      </c>
      <c r="CO172" s="268" t="s">
        <v>840</v>
      </c>
      <c r="CP172" s="269" t="s">
        <v>1024</v>
      </c>
      <c r="CQ172" s="268" t="s">
        <v>859</v>
      </c>
      <c r="CR172" s="269" t="s">
        <v>27</v>
      </c>
      <c r="CS172" s="346" t="s">
        <v>839</v>
      </c>
      <c r="CT172" s="348" t="s">
        <v>2966</v>
      </c>
      <c r="CU172" s="346" t="s">
        <v>839</v>
      </c>
      <c r="CV172" s="348" t="s">
        <v>2961</v>
      </c>
      <c r="CW172" s="271" t="s">
        <v>2526</v>
      </c>
      <c r="CX172" s="313"/>
      <c r="CY172" s="313"/>
      <c r="CZ172" s="313"/>
      <c r="DA172" s="313"/>
      <c r="DB172" s="313"/>
    </row>
    <row r="173" spans="1:109" s="24" customFormat="1" ht="51.75" customHeight="1" thickBot="1" x14ac:dyDescent="0.3">
      <c r="A173" s="50">
        <f t="shared" si="2"/>
        <v>170</v>
      </c>
      <c r="B173" s="338"/>
      <c r="C173" s="323" t="s">
        <v>3200</v>
      </c>
      <c r="D173" s="272" t="s">
        <v>1409</v>
      </c>
      <c r="E173" s="273">
        <v>384</v>
      </c>
      <c r="F173" s="273" t="s">
        <v>1861</v>
      </c>
      <c r="G173" s="268" t="s">
        <v>838</v>
      </c>
      <c r="H173" s="269" t="s">
        <v>295</v>
      </c>
      <c r="I173" s="268" t="s">
        <v>838</v>
      </c>
      <c r="J173" s="269" t="s">
        <v>295</v>
      </c>
      <c r="K173" s="268" t="s">
        <v>838</v>
      </c>
      <c r="L173" s="269" t="s">
        <v>295</v>
      </c>
      <c r="M173" s="268" t="s">
        <v>838</v>
      </c>
      <c r="N173" s="269" t="s">
        <v>296</v>
      </c>
      <c r="O173" s="268" t="s">
        <v>859</v>
      </c>
      <c r="P173" s="269" t="s">
        <v>27</v>
      </c>
      <c r="Q173" s="268" t="s">
        <v>859</v>
      </c>
      <c r="R173" s="270" t="s">
        <v>27</v>
      </c>
      <c r="S173" s="268" t="s">
        <v>834</v>
      </c>
      <c r="T173" s="269" t="s">
        <v>1290</v>
      </c>
      <c r="U173" s="268" t="s">
        <v>831</v>
      </c>
      <c r="V173" s="269" t="s">
        <v>297</v>
      </c>
      <c r="W173" s="268" t="s">
        <v>859</v>
      </c>
      <c r="X173" s="270" t="s">
        <v>27</v>
      </c>
      <c r="Y173" s="268" t="s">
        <v>838</v>
      </c>
      <c r="Z173" s="269" t="s">
        <v>2918</v>
      </c>
      <c r="AA173" s="268" t="s">
        <v>838</v>
      </c>
      <c r="AB173" s="270" t="s">
        <v>2919</v>
      </c>
      <c r="AC173" s="268" t="s">
        <v>859</v>
      </c>
      <c r="AD173" s="269" t="s">
        <v>27</v>
      </c>
      <c r="AE173" s="268" t="s">
        <v>859</v>
      </c>
      <c r="AF173" s="269" t="s">
        <v>27</v>
      </c>
      <c r="AG173" s="268" t="s">
        <v>859</v>
      </c>
      <c r="AH173" s="269" t="s">
        <v>27</v>
      </c>
      <c r="AI173" s="268" t="s">
        <v>859</v>
      </c>
      <c r="AJ173" s="269" t="s">
        <v>27</v>
      </c>
      <c r="AK173" s="268" t="s">
        <v>838</v>
      </c>
      <c r="AL173" s="269" t="s">
        <v>2921</v>
      </c>
      <c r="AM173" s="268" t="s">
        <v>859</v>
      </c>
      <c r="AN173" s="270" t="s">
        <v>27</v>
      </c>
      <c r="AO173" s="268" t="s">
        <v>838</v>
      </c>
      <c r="AP173" s="269" t="s">
        <v>2194</v>
      </c>
      <c r="AQ173" s="268" t="s">
        <v>859</v>
      </c>
      <c r="AR173" s="270" t="s">
        <v>27</v>
      </c>
      <c r="AS173" s="268" t="s">
        <v>859</v>
      </c>
      <c r="AT173" s="269" t="s">
        <v>27</v>
      </c>
      <c r="AU173" s="268" t="s">
        <v>859</v>
      </c>
      <c r="AV173" s="270" t="s">
        <v>27</v>
      </c>
      <c r="AW173" s="268" t="s">
        <v>859</v>
      </c>
      <c r="AX173" s="269" t="s">
        <v>27</v>
      </c>
      <c r="AY173" s="268" t="s">
        <v>859</v>
      </c>
      <c r="AZ173" s="270" t="s">
        <v>27</v>
      </c>
      <c r="BA173" s="268" t="s">
        <v>859</v>
      </c>
      <c r="BB173" s="269" t="s">
        <v>27</v>
      </c>
      <c r="BC173" s="268" t="s">
        <v>859</v>
      </c>
      <c r="BD173" s="269" t="s">
        <v>27</v>
      </c>
      <c r="BE173" s="268" t="s">
        <v>859</v>
      </c>
      <c r="BF173" s="270" t="s">
        <v>27</v>
      </c>
      <c r="BG173" s="268" t="s">
        <v>859</v>
      </c>
      <c r="BH173" s="270" t="s">
        <v>27</v>
      </c>
      <c r="BI173" s="268" t="s">
        <v>859</v>
      </c>
      <c r="BJ173" s="269" t="s">
        <v>27</v>
      </c>
      <c r="BK173" s="268" t="s">
        <v>859</v>
      </c>
      <c r="BL173" s="269" t="s">
        <v>27</v>
      </c>
      <c r="BM173" s="268" t="s">
        <v>838</v>
      </c>
      <c r="BN173" s="269" t="s">
        <v>321</v>
      </c>
      <c r="BO173" s="268" t="s">
        <v>859</v>
      </c>
      <c r="BP173" s="269" t="s">
        <v>27</v>
      </c>
      <c r="BQ173" s="268" t="s">
        <v>838</v>
      </c>
      <c r="BR173" s="269" t="s">
        <v>2922</v>
      </c>
      <c r="BS173" s="268" t="s">
        <v>836</v>
      </c>
      <c r="BT173" s="270" t="s">
        <v>528</v>
      </c>
      <c r="BU173" s="268" t="s">
        <v>838</v>
      </c>
      <c r="BV173" s="269" t="s">
        <v>232</v>
      </c>
      <c r="BW173" s="268" t="s">
        <v>859</v>
      </c>
      <c r="BX173" s="270" t="s">
        <v>27</v>
      </c>
      <c r="BY173" s="268" t="s">
        <v>838</v>
      </c>
      <c r="BZ173" s="269" t="s">
        <v>2728</v>
      </c>
      <c r="CA173" s="268" t="s">
        <v>840</v>
      </c>
      <c r="CB173" s="269" t="s">
        <v>1279</v>
      </c>
      <c r="CC173" s="268" t="s">
        <v>838</v>
      </c>
      <c r="CD173" s="269" t="s">
        <v>1726</v>
      </c>
      <c r="CE173" s="268" t="s">
        <v>839</v>
      </c>
      <c r="CF173" s="270" t="s">
        <v>695</v>
      </c>
      <c r="CG173" s="268" t="s">
        <v>839</v>
      </c>
      <c r="CH173" s="269" t="s">
        <v>1443</v>
      </c>
      <c r="CI173" s="268" t="s">
        <v>859</v>
      </c>
      <c r="CJ173" s="269" t="s">
        <v>2924</v>
      </c>
      <c r="CK173" s="268" t="s">
        <v>859</v>
      </c>
      <c r="CL173" s="270" t="s">
        <v>2925</v>
      </c>
      <c r="CM173" s="268" t="s">
        <v>839</v>
      </c>
      <c r="CN173" s="269" t="s">
        <v>404</v>
      </c>
      <c r="CO173" s="268" t="s">
        <v>838</v>
      </c>
      <c r="CP173" s="269" t="s">
        <v>2195</v>
      </c>
      <c r="CQ173" s="268" t="s">
        <v>859</v>
      </c>
      <c r="CR173" s="269" t="s">
        <v>27</v>
      </c>
      <c r="CS173" s="346" t="s">
        <v>859</v>
      </c>
      <c r="CT173" s="348" t="s">
        <v>27</v>
      </c>
      <c r="CU173" s="346" t="s">
        <v>859</v>
      </c>
      <c r="CV173" s="348" t="s">
        <v>27</v>
      </c>
      <c r="CW173" s="271" t="s">
        <v>2527</v>
      </c>
      <c r="CX173" s="313"/>
      <c r="CY173" s="313"/>
      <c r="CZ173" s="313"/>
      <c r="DA173" s="313"/>
      <c r="DB173" s="313"/>
    </row>
    <row r="174" spans="1:109" s="24" customFormat="1" ht="135" customHeight="1" thickBot="1" x14ac:dyDescent="0.3">
      <c r="A174" s="50"/>
      <c r="B174" s="339"/>
      <c r="C174" s="272"/>
      <c r="D174" s="272"/>
      <c r="E174" s="273"/>
      <c r="F174" s="273"/>
      <c r="G174" s="268"/>
      <c r="H174" s="269"/>
      <c r="I174" s="268"/>
      <c r="J174" s="269"/>
      <c r="K174" s="268"/>
      <c r="L174" s="269"/>
      <c r="M174" s="268"/>
      <c r="N174" s="269"/>
      <c r="O174" s="268"/>
      <c r="P174" s="269"/>
      <c r="Q174" s="268"/>
      <c r="R174" s="270"/>
      <c r="S174" s="268"/>
      <c r="T174" s="269"/>
      <c r="U174" s="268"/>
      <c r="V174" s="269"/>
      <c r="W174" s="268"/>
      <c r="X174" s="269"/>
      <c r="Y174" s="268"/>
      <c r="Z174" s="269"/>
      <c r="AA174" s="268"/>
      <c r="AB174" s="269"/>
      <c r="AC174" s="268"/>
      <c r="AD174" s="269"/>
      <c r="AE174" s="268"/>
      <c r="AF174" s="269"/>
      <c r="AG174" s="268"/>
      <c r="AH174" s="269"/>
      <c r="AI174" s="268"/>
      <c r="AJ174" s="269"/>
      <c r="AK174" s="268"/>
      <c r="AL174" s="269"/>
      <c r="AM174" s="268"/>
      <c r="AN174" s="269"/>
      <c r="AO174" s="268"/>
      <c r="AP174" s="269"/>
      <c r="AQ174" s="268"/>
      <c r="AR174" s="270"/>
      <c r="AS174" s="268"/>
      <c r="AT174" s="269"/>
      <c r="AU174" s="268"/>
      <c r="AV174" s="269"/>
      <c r="AW174" s="268"/>
      <c r="AX174" s="269"/>
      <c r="AY174" s="268"/>
      <c r="AZ174" s="270"/>
      <c r="BA174" s="268"/>
      <c r="BB174" s="269"/>
      <c r="BC174" s="268"/>
      <c r="BD174" s="269"/>
      <c r="BE174" s="268"/>
      <c r="BF174" s="270"/>
      <c r="BG174" s="268"/>
      <c r="BH174" s="270"/>
      <c r="BI174" s="268"/>
      <c r="BJ174" s="269"/>
      <c r="BK174" s="268"/>
      <c r="BL174" s="269"/>
      <c r="BM174" s="268"/>
      <c r="BN174" s="269"/>
      <c r="BO174" s="268"/>
      <c r="BP174" s="269"/>
      <c r="BQ174" s="268"/>
      <c r="BR174" s="269"/>
      <c r="BS174" s="268"/>
      <c r="BT174" s="269"/>
      <c r="BU174" s="268"/>
      <c r="BV174" s="269"/>
      <c r="BW174" s="268"/>
      <c r="BX174" s="270"/>
      <c r="BY174" s="268"/>
      <c r="BZ174" s="269"/>
      <c r="CA174" s="268"/>
      <c r="CB174" s="269"/>
      <c r="CC174" s="268"/>
      <c r="CD174" s="269"/>
      <c r="CE174" s="268"/>
      <c r="CF174" s="269"/>
      <c r="CG174" s="268"/>
      <c r="CH174" s="269"/>
      <c r="CI174" s="268"/>
      <c r="CJ174" s="269"/>
      <c r="CK174" s="268"/>
      <c r="CL174" s="269"/>
      <c r="CM174" s="268"/>
      <c r="CN174" s="269"/>
      <c r="CO174" s="268"/>
      <c r="CP174" s="270"/>
      <c r="CQ174" s="268"/>
      <c r="CR174" s="269"/>
      <c r="CS174" s="268"/>
      <c r="CT174" s="269"/>
      <c r="CU174" s="268"/>
      <c r="CV174" s="269"/>
      <c r="CW174" s="275"/>
      <c r="CX174" s="313"/>
      <c r="CY174" s="313"/>
      <c r="CZ174" s="313"/>
      <c r="DA174" s="313"/>
      <c r="DB174" s="313"/>
    </row>
    <row r="175" spans="1:109" s="24" customFormat="1" ht="135" customHeight="1" thickBot="1" x14ac:dyDescent="0.3">
      <c r="A175" s="50"/>
      <c r="B175" s="339"/>
      <c r="C175" s="272"/>
      <c r="D175" s="272"/>
      <c r="E175" s="273"/>
      <c r="F175" s="273"/>
      <c r="G175" s="268"/>
      <c r="H175" s="269"/>
      <c r="I175" s="268"/>
      <c r="J175" s="269"/>
      <c r="K175" s="268"/>
      <c r="L175" s="269"/>
      <c r="M175" s="268"/>
      <c r="N175" s="269"/>
      <c r="O175" s="268"/>
      <c r="P175" s="269"/>
      <c r="Q175" s="268"/>
      <c r="R175" s="270"/>
      <c r="S175" s="268"/>
      <c r="T175" s="269"/>
      <c r="U175" s="268"/>
      <c r="V175" s="269"/>
      <c r="W175" s="268"/>
      <c r="X175" s="269"/>
      <c r="Y175" s="268"/>
      <c r="Z175" s="269"/>
      <c r="AA175" s="268"/>
      <c r="AB175" s="269"/>
      <c r="AC175" s="268"/>
      <c r="AD175" s="269"/>
      <c r="AE175" s="268"/>
      <c r="AF175" s="269"/>
      <c r="AG175" s="268"/>
      <c r="AH175" s="269"/>
      <c r="AI175" s="268"/>
      <c r="AJ175" s="269"/>
      <c r="AK175" s="268"/>
      <c r="AL175" s="269"/>
      <c r="AM175" s="268"/>
      <c r="AN175" s="269"/>
      <c r="AO175" s="268"/>
      <c r="AP175" s="269"/>
      <c r="AQ175" s="268"/>
      <c r="AR175" s="270"/>
      <c r="AS175" s="268"/>
      <c r="AT175" s="269"/>
      <c r="AU175" s="268"/>
      <c r="AV175" s="269"/>
      <c r="AW175" s="268"/>
      <c r="AX175" s="269"/>
      <c r="AY175" s="268"/>
      <c r="AZ175" s="270"/>
      <c r="BA175" s="268"/>
      <c r="BB175" s="269"/>
      <c r="BC175" s="268"/>
      <c r="BD175" s="269"/>
      <c r="BE175" s="268"/>
      <c r="BF175" s="270"/>
      <c r="BG175" s="268"/>
      <c r="BH175" s="270"/>
      <c r="BI175" s="268"/>
      <c r="BJ175" s="269"/>
      <c r="BK175" s="268"/>
      <c r="BL175" s="269"/>
      <c r="BM175" s="268"/>
      <c r="BN175" s="269"/>
      <c r="BO175" s="268"/>
      <c r="BP175" s="269"/>
      <c r="BQ175" s="268"/>
      <c r="BR175" s="269"/>
      <c r="BS175" s="268"/>
      <c r="BT175" s="269"/>
      <c r="BU175" s="268"/>
      <c r="BV175" s="269"/>
      <c r="BW175" s="268"/>
      <c r="BX175" s="270"/>
      <c r="BY175" s="268"/>
      <c r="BZ175" s="269"/>
      <c r="CA175" s="268"/>
      <c r="CB175" s="269"/>
      <c r="CC175" s="268"/>
      <c r="CD175" s="269"/>
      <c r="CE175" s="268"/>
      <c r="CF175" s="269"/>
      <c r="CG175" s="268"/>
      <c r="CH175" s="269"/>
      <c r="CI175" s="268"/>
      <c r="CJ175" s="269"/>
      <c r="CK175" s="268"/>
      <c r="CL175" s="269"/>
      <c r="CM175" s="268"/>
      <c r="CN175" s="269"/>
      <c r="CO175" s="268"/>
      <c r="CP175" s="270"/>
      <c r="CQ175" s="268"/>
      <c r="CR175" s="269"/>
      <c r="CS175" s="268"/>
      <c r="CT175" s="269"/>
      <c r="CU175" s="268"/>
      <c r="CV175" s="269"/>
      <c r="CW175" s="275"/>
      <c r="CX175" s="313"/>
      <c r="CY175" s="313"/>
      <c r="CZ175" s="313"/>
      <c r="DA175" s="313"/>
      <c r="DB175" s="313"/>
    </row>
    <row r="176" spans="1:109" s="24" customFormat="1" ht="135" customHeight="1" thickBot="1" x14ac:dyDescent="0.3">
      <c r="A176" s="50"/>
      <c r="B176" s="339"/>
      <c r="C176" s="272"/>
      <c r="D176" s="272"/>
      <c r="E176" s="273"/>
      <c r="F176" s="273"/>
      <c r="G176" s="268"/>
      <c r="H176" s="269"/>
      <c r="I176" s="268"/>
      <c r="J176" s="269"/>
      <c r="K176" s="268"/>
      <c r="L176" s="269"/>
      <c r="M176" s="268"/>
      <c r="N176" s="269"/>
      <c r="O176" s="268"/>
      <c r="P176" s="269"/>
      <c r="Q176" s="268"/>
      <c r="R176" s="270"/>
      <c r="S176" s="268"/>
      <c r="T176" s="269"/>
      <c r="U176" s="268"/>
      <c r="V176" s="269"/>
      <c r="W176" s="268"/>
      <c r="X176" s="269"/>
      <c r="Y176" s="268"/>
      <c r="Z176" s="269"/>
      <c r="AA176" s="268"/>
      <c r="AB176" s="269"/>
      <c r="AC176" s="268"/>
      <c r="AD176" s="269"/>
      <c r="AE176" s="268"/>
      <c r="AF176" s="269"/>
      <c r="AG176" s="268"/>
      <c r="AH176" s="269"/>
      <c r="AI176" s="268"/>
      <c r="AJ176" s="269"/>
      <c r="AK176" s="268"/>
      <c r="AL176" s="269"/>
      <c r="AM176" s="268"/>
      <c r="AN176" s="269"/>
      <c r="AO176" s="268"/>
      <c r="AP176" s="269"/>
      <c r="AQ176" s="268"/>
      <c r="AR176" s="270"/>
      <c r="AS176" s="268"/>
      <c r="AT176" s="269"/>
      <c r="AU176" s="268"/>
      <c r="AV176" s="269"/>
      <c r="AW176" s="268"/>
      <c r="AX176" s="269"/>
      <c r="AY176" s="268"/>
      <c r="AZ176" s="270"/>
      <c r="BA176" s="268"/>
      <c r="BB176" s="269"/>
      <c r="BC176" s="268"/>
      <c r="BD176" s="269"/>
      <c r="BE176" s="268"/>
      <c r="BF176" s="270"/>
      <c r="BG176" s="268"/>
      <c r="BH176" s="270"/>
      <c r="BI176" s="268"/>
      <c r="BJ176" s="269"/>
      <c r="BK176" s="268"/>
      <c r="BL176" s="269"/>
      <c r="BM176" s="268"/>
      <c r="BN176" s="269"/>
      <c r="BO176" s="268"/>
      <c r="BP176" s="269"/>
      <c r="BQ176" s="268"/>
      <c r="BR176" s="269"/>
      <c r="BS176" s="268"/>
      <c r="BT176" s="269"/>
      <c r="BU176" s="268"/>
      <c r="BV176" s="269"/>
      <c r="BW176" s="268"/>
      <c r="BX176" s="270"/>
      <c r="BY176" s="268"/>
      <c r="BZ176" s="269"/>
      <c r="CA176" s="268"/>
      <c r="CB176" s="269"/>
      <c r="CC176" s="268"/>
      <c r="CD176" s="269"/>
      <c r="CE176" s="268"/>
      <c r="CF176" s="269"/>
      <c r="CG176" s="268"/>
      <c r="CH176" s="269"/>
      <c r="CI176" s="268"/>
      <c r="CJ176" s="269"/>
      <c r="CK176" s="268"/>
      <c r="CL176" s="269"/>
      <c r="CM176" s="268"/>
      <c r="CN176" s="269"/>
      <c r="CO176" s="268"/>
      <c r="CP176" s="270"/>
      <c r="CQ176" s="268"/>
      <c r="CR176" s="269"/>
      <c r="CS176" s="268"/>
      <c r="CT176" s="269"/>
      <c r="CU176" s="268"/>
      <c r="CV176" s="269"/>
      <c r="CW176" s="275"/>
      <c r="CX176" s="313"/>
      <c r="CY176" s="313"/>
      <c r="CZ176" s="313"/>
      <c r="DA176" s="313"/>
      <c r="DB176" s="313"/>
    </row>
    <row r="177" spans="1:106" s="24" customFormat="1" ht="135" customHeight="1" thickBot="1" x14ac:dyDescent="0.3">
      <c r="A177" s="50"/>
      <c r="B177" s="339"/>
      <c r="C177" s="272"/>
      <c r="D177" s="272"/>
      <c r="E177" s="273"/>
      <c r="F177" s="273"/>
      <c r="G177" s="268"/>
      <c r="H177" s="269"/>
      <c r="I177" s="268"/>
      <c r="J177" s="269"/>
      <c r="K177" s="268"/>
      <c r="L177" s="269"/>
      <c r="M177" s="268"/>
      <c r="N177" s="269"/>
      <c r="O177" s="268"/>
      <c r="P177" s="269"/>
      <c r="Q177" s="268"/>
      <c r="R177" s="270"/>
      <c r="S177" s="268"/>
      <c r="T177" s="269"/>
      <c r="U177" s="268"/>
      <c r="V177" s="269"/>
      <c r="W177" s="268"/>
      <c r="X177" s="269"/>
      <c r="Y177" s="268"/>
      <c r="Z177" s="269"/>
      <c r="AA177" s="268"/>
      <c r="AB177" s="269"/>
      <c r="AC177" s="268"/>
      <c r="AD177" s="269"/>
      <c r="AE177" s="268"/>
      <c r="AF177" s="269"/>
      <c r="AG177" s="268"/>
      <c r="AH177" s="269"/>
      <c r="AI177" s="268"/>
      <c r="AJ177" s="269"/>
      <c r="AK177" s="268"/>
      <c r="AL177" s="269"/>
      <c r="AM177" s="268"/>
      <c r="AN177" s="269"/>
      <c r="AO177" s="268"/>
      <c r="AP177" s="269"/>
      <c r="AQ177" s="268"/>
      <c r="AR177" s="270"/>
      <c r="AS177" s="268"/>
      <c r="AT177" s="269"/>
      <c r="AU177" s="268"/>
      <c r="AV177" s="269"/>
      <c r="AW177" s="268"/>
      <c r="AX177" s="269"/>
      <c r="AY177" s="268"/>
      <c r="AZ177" s="270"/>
      <c r="BA177" s="268"/>
      <c r="BB177" s="269"/>
      <c r="BC177" s="268"/>
      <c r="BD177" s="269"/>
      <c r="BE177" s="268"/>
      <c r="BF177" s="270"/>
      <c r="BG177" s="268"/>
      <c r="BH177" s="270"/>
      <c r="BI177" s="268"/>
      <c r="BJ177" s="269"/>
      <c r="BK177" s="268"/>
      <c r="BL177" s="269"/>
      <c r="BM177" s="268"/>
      <c r="BN177" s="269"/>
      <c r="BO177" s="268"/>
      <c r="BP177" s="269"/>
      <c r="BQ177" s="268"/>
      <c r="BR177" s="269"/>
      <c r="BS177" s="268"/>
      <c r="BT177" s="269"/>
      <c r="BU177" s="268"/>
      <c r="BV177" s="269"/>
      <c r="BW177" s="268"/>
      <c r="BX177" s="270"/>
      <c r="BY177" s="268"/>
      <c r="BZ177" s="269"/>
      <c r="CA177" s="268"/>
      <c r="CB177" s="269"/>
      <c r="CC177" s="268"/>
      <c r="CD177" s="269"/>
      <c r="CE177" s="268"/>
      <c r="CF177" s="269"/>
      <c r="CG177" s="268"/>
      <c r="CH177" s="269"/>
      <c r="CI177" s="268"/>
      <c r="CJ177" s="269"/>
      <c r="CK177" s="268"/>
      <c r="CL177" s="269"/>
      <c r="CM177" s="268"/>
      <c r="CN177" s="269"/>
      <c r="CO177" s="268"/>
      <c r="CP177" s="270"/>
      <c r="CQ177" s="268"/>
      <c r="CR177" s="269"/>
      <c r="CS177" s="268"/>
      <c r="CT177" s="269"/>
      <c r="CU177" s="268"/>
      <c r="CV177" s="269"/>
      <c r="CW177" s="275"/>
      <c r="CX177" s="313"/>
      <c r="CY177" s="313"/>
      <c r="CZ177" s="313"/>
      <c r="DA177" s="313"/>
      <c r="DB177" s="313"/>
    </row>
    <row r="178" spans="1:106" s="24" customFormat="1" ht="135" customHeight="1" thickBot="1" x14ac:dyDescent="0.3">
      <c r="A178" s="50"/>
      <c r="B178" s="339"/>
      <c r="C178" s="272"/>
      <c r="D178" s="272"/>
      <c r="E178" s="273"/>
      <c r="F178" s="273"/>
      <c r="G178" s="268"/>
      <c r="H178" s="269"/>
      <c r="I178" s="268"/>
      <c r="J178" s="269"/>
      <c r="K178" s="268"/>
      <c r="L178" s="269"/>
      <c r="M178" s="268"/>
      <c r="N178" s="269"/>
      <c r="O178" s="268"/>
      <c r="P178" s="269"/>
      <c r="Q178" s="268"/>
      <c r="R178" s="270"/>
      <c r="S178" s="268"/>
      <c r="T178" s="269"/>
      <c r="U178" s="268"/>
      <c r="V178" s="269"/>
      <c r="W178" s="268"/>
      <c r="X178" s="269"/>
      <c r="Y178" s="268"/>
      <c r="Z178" s="269"/>
      <c r="AA178" s="268"/>
      <c r="AB178" s="269"/>
      <c r="AC178" s="268"/>
      <c r="AD178" s="269"/>
      <c r="AE178" s="268"/>
      <c r="AF178" s="269"/>
      <c r="AG178" s="268"/>
      <c r="AH178" s="269"/>
      <c r="AI178" s="268"/>
      <c r="AJ178" s="269"/>
      <c r="AK178" s="268"/>
      <c r="AL178" s="269"/>
      <c r="AM178" s="268"/>
      <c r="AN178" s="269"/>
      <c r="AO178" s="268"/>
      <c r="AP178" s="269"/>
      <c r="AQ178" s="268"/>
      <c r="AR178" s="270"/>
      <c r="AS178" s="268"/>
      <c r="AT178" s="269"/>
      <c r="AU178" s="268"/>
      <c r="AV178" s="269"/>
      <c r="AW178" s="268"/>
      <c r="AX178" s="269"/>
      <c r="AY178" s="268"/>
      <c r="AZ178" s="270"/>
      <c r="BA178" s="268"/>
      <c r="BB178" s="269"/>
      <c r="BC178" s="268"/>
      <c r="BD178" s="269"/>
      <c r="BE178" s="268"/>
      <c r="BF178" s="270"/>
      <c r="BG178" s="268"/>
      <c r="BH178" s="270"/>
      <c r="BI178" s="268"/>
      <c r="BJ178" s="269"/>
      <c r="BK178" s="268"/>
      <c r="BL178" s="269"/>
      <c r="BM178" s="268"/>
      <c r="BN178" s="269"/>
      <c r="BO178" s="268"/>
      <c r="BP178" s="269"/>
      <c r="BQ178" s="268"/>
      <c r="BR178" s="269"/>
      <c r="BS178" s="268"/>
      <c r="BT178" s="269"/>
      <c r="BU178" s="268"/>
      <c r="BV178" s="269"/>
      <c r="BW178" s="268"/>
      <c r="BX178" s="270"/>
      <c r="BY178" s="268"/>
      <c r="BZ178" s="269"/>
      <c r="CA178" s="268"/>
      <c r="CB178" s="269"/>
      <c r="CC178" s="268"/>
      <c r="CD178" s="269"/>
      <c r="CE178" s="268"/>
      <c r="CF178" s="269"/>
      <c r="CG178" s="268"/>
      <c r="CH178" s="269"/>
      <c r="CI178" s="268"/>
      <c r="CJ178" s="269"/>
      <c r="CK178" s="268"/>
      <c r="CL178" s="269"/>
      <c r="CM178" s="268"/>
      <c r="CN178" s="269"/>
      <c r="CO178" s="268"/>
      <c r="CP178" s="270"/>
      <c r="CQ178" s="268"/>
      <c r="CR178" s="269"/>
      <c r="CS178" s="268"/>
      <c r="CT178" s="269"/>
      <c r="CU178" s="268"/>
      <c r="CV178" s="269"/>
      <c r="CW178" s="275"/>
      <c r="CX178" s="313"/>
      <c r="CY178" s="313"/>
      <c r="CZ178" s="313"/>
      <c r="DA178" s="313"/>
      <c r="DB178" s="313"/>
    </row>
    <row r="179" spans="1:106" s="24" customFormat="1" ht="135" customHeight="1" thickBot="1" x14ac:dyDescent="0.3">
      <c r="A179" s="50"/>
      <c r="B179" s="339"/>
      <c r="C179" s="272"/>
      <c r="D179" s="272"/>
      <c r="E179" s="273"/>
      <c r="F179" s="273"/>
      <c r="G179" s="268"/>
      <c r="H179" s="269"/>
      <c r="I179" s="268"/>
      <c r="J179" s="269"/>
      <c r="K179" s="268"/>
      <c r="L179" s="269"/>
      <c r="M179" s="268"/>
      <c r="N179" s="269"/>
      <c r="O179" s="268"/>
      <c r="P179" s="269"/>
      <c r="Q179" s="268"/>
      <c r="R179" s="270"/>
      <c r="S179" s="268"/>
      <c r="T179" s="269"/>
      <c r="U179" s="268"/>
      <c r="V179" s="269"/>
      <c r="W179" s="268"/>
      <c r="X179" s="269"/>
      <c r="Y179" s="268"/>
      <c r="Z179" s="269"/>
      <c r="AA179" s="268"/>
      <c r="AB179" s="269"/>
      <c r="AC179" s="268"/>
      <c r="AD179" s="269"/>
      <c r="AE179" s="268"/>
      <c r="AF179" s="269"/>
      <c r="AG179" s="268"/>
      <c r="AH179" s="269"/>
      <c r="AI179" s="268"/>
      <c r="AJ179" s="269"/>
      <c r="AK179" s="268"/>
      <c r="AL179" s="269"/>
      <c r="AM179" s="268"/>
      <c r="AN179" s="269"/>
      <c r="AO179" s="268"/>
      <c r="AP179" s="269"/>
      <c r="AQ179" s="268"/>
      <c r="AR179" s="270"/>
      <c r="AS179" s="268"/>
      <c r="AT179" s="269"/>
      <c r="AU179" s="268"/>
      <c r="AV179" s="269"/>
      <c r="AW179" s="268"/>
      <c r="AX179" s="269"/>
      <c r="AY179" s="268"/>
      <c r="AZ179" s="270"/>
      <c r="BA179" s="268"/>
      <c r="BB179" s="269"/>
      <c r="BC179" s="268"/>
      <c r="BD179" s="269"/>
      <c r="BE179" s="268"/>
      <c r="BF179" s="270"/>
      <c r="BG179" s="268"/>
      <c r="BH179" s="270"/>
      <c r="BI179" s="268"/>
      <c r="BJ179" s="269"/>
      <c r="BK179" s="268"/>
      <c r="BL179" s="269"/>
      <c r="BM179" s="268"/>
      <c r="BN179" s="269"/>
      <c r="BO179" s="268"/>
      <c r="BP179" s="269"/>
      <c r="BQ179" s="268"/>
      <c r="BR179" s="269"/>
      <c r="BS179" s="268"/>
      <c r="BT179" s="269"/>
      <c r="BU179" s="268"/>
      <c r="BV179" s="269"/>
      <c r="BW179" s="268"/>
      <c r="BX179" s="270"/>
      <c r="BY179" s="268"/>
      <c r="BZ179" s="269"/>
      <c r="CA179" s="268"/>
      <c r="CB179" s="269"/>
      <c r="CC179" s="268"/>
      <c r="CD179" s="269"/>
      <c r="CE179" s="268"/>
      <c r="CF179" s="269"/>
      <c r="CG179" s="268"/>
      <c r="CH179" s="269"/>
      <c r="CI179" s="268"/>
      <c r="CJ179" s="269"/>
      <c r="CK179" s="268"/>
      <c r="CL179" s="269"/>
      <c r="CM179" s="268"/>
      <c r="CN179" s="269"/>
      <c r="CO179" s="268"/>
      <c r="CP179" s="270"/>
      <c r="CQ179" s="268"/>
      <c r="CR179" s="269"/>
      <c r="CS179" s="268"/>
      <c r="CT179" s="269"/>
      <c r="CU179" s="268"/>
      <c r="CV179" s="269"/>
      <c r="CW179" s="275"/>
      <c r="CX179" s="313"/>
      <c r="CY179" s="313"/>
      <c r="CZ179" s="313"/>
      <c r="DA179" s="313"/>
      <c r="DB179" s="313"/>
    </row>
    <row r="180" spans="1:106" ht="135" customHeight="1" x14ac:dyDescent="0.25">
      <c r="G180" s="30"/>
      <c r="H180" s="29"/>
      <c r="I180" s="29"/>
      <c r="J180" s="29"/>
      <c r="K180" s="29"/>
      <c r="L180" s="29"/>
      <c r="M180" s="29"/>
      <c r="N180" s="29"/>
      <c r="O180" s="29"/>
      <c r="P180" s="29"/>
      <c r="Q180" s="29"/>
      <c r="R180" s="29"/>
      <c r="S180" s="29"/>
      <c r="T180" s="29"/>
      <c r="U180" s="29"/>
      <c r="V180" s="29"/>
      <c r="W180" s="29"/>
      <c r="X180" s="29"/>
      <c r="AC180" s="29"/>
      <c r="AD180" s="29"/>
      <c r="AE180" s="29"/>
      <c r="AF180" s="29"/>
      <c r="AG180" s="29"/>
      <c r="AH180" s="29"/>
      <c r="AI180" s="29"/>
      <c r="AJ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31"/>
      <c r="BP180" s="31"/>
      <c r="BQ180" s="29"/>
      <c r="BR180" s="29"/>
      <c r="BS180" s="29"/>
      <c r="BT180" s="29"/>
      <c r="BU180" s="29"/>
      <c r="BV180" s="29"/>
      <c r="BW180" s="29"/>
      <c r="BX180" s="29"/>
      <c r="CA180" s="29"/>
      <c r="CB180" s="29"/>
      <c r="CC180" s="29"/>
      <c r="CD180" s="29"/>
      <c r="CE180" s="29"/>
      <c r="CF180" s="29"/>
      <c r="CG180" s="29"/>
      <c r="CH180" s="29"/>
      <c r="CM180" s="29"/>
      <c r="CN180" s="29"/>
      <c r="CO180" s="29"/>
      <c r="CP180" s="29"/>
      <c r="CQ180" s="29"/>
      <c r="CR180" s="29"/>
      <c r="CS180" s="29"/>
      <c r="CT180" s="29"/>
      <c r="CU180" s="29"/>
      <c r="CV180" s="29"/>
      <c r="CW180" s="274"/>
    </row>
    <row r="181" spans="1:106" ht="135" customHeight="1" x14ac:dyDescent="0.25">
      <c r="C181" s="13" t="s">
        <v>203</v>
      </c>
      <c r="G181" s="30"/>
      <c r="H181" s="29"/>
      <c r="I181" s="29"/>
      <c r="J181" s="29"/>
      <c r="K181" s="29"/>
      <c r="L181" s="29"/>
      <c r="M181" s="29"/>
      <c r="N181" s="29"/>
      <c r="O181" s="29"/>
      <c r="P181" s="29"/>
      <c r="Q181" s="29"/>
      <c r="R181" s="29"/>
      <c r="S181" s="29"/>
      <c r="T181" s="29"/>
      <c r="U181" s="29"/>
      <c r="V181" s="29"/>
      <c r="W181" s="29"/>
      <c r="X181" s="29"/>
      <c r="AC181" s="29"/>
      <c r="AD181" s="29"/>
      <c r="AE181" s="29"/>
      <c r="AF181" s="29"/>
      <c r="AG181" s="29"/>
      <c r="AH181" s="29"/>
      <c r="AI181" s="29"/>
      <c r="AJ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31"/>
      <c r="BP181" s="31"/>
      <c r="BQ181" s="29"/>
      <c r="BR181" s="29"/>
      <c r="BS181" s="29"/>
      <c r="BT181" s="29"/>
      <c r="BU181" s="29"/>
      <c r="BV181" s="29"/>
      <c r="BW181" s="29"/>
      <c r="BX181" s="29"/>
      <c r="CA181" s="29"/>
      <c r="CB181" s="29"/>
      <c r="CC181" s="29"/>
      <c r="CD181" s="29"/>
      <c r="CE181" s="29"/>
      <c r="CF181" s="29"/>
      <c r="CG181" s="29"/>
      <c r="CH181" s="29"/>
      <c r="CM181" s="29"/>
      <c r="CN181" s="29"/>
      <c r="CO181" s="29"/>
      <c r="CP181" s="29"/>
      <c r="CQ181" s="29"/>
      <c r="CR181" s="29"/>
      <c r="CS181" s="29"/>
      <c r="CT181" s="29"/>
      <c r="CU181" s="29"/>
      <c r="CV181" s="29"/>
      <c r="CW181" s="274"/>
    </row>
    <row r="182" spans="1:106" ht="135" customHeight="1" x14ac:dyDescent="0.25">
      <c r="C182" s="34" t="s">
        <v>1754</v>
      </c>
      <c r="G182" s="30"/>
      <c r="H182" s="29"/>
      <c r="I182" s="29"/>
      <c r="J182" s="29"/>
      <c r="K182" s="29"/>
      <c r="L182" s="29"/>
      <c r="M182" s="29"/>
      <c r="N182" s="29"/>
      <c r="O182" s="29"/>
      <c r="P182" s="29"/>
      <c r="Q182" s="29"/>
      <c r="R182" s="29"/>
      <c r="S182" s="29"/>
      <c r="T182" s="29"/>
      <c r="U182" s="29"/>
      <c r="V182" s="29"/>
      <c r="W182" s="29"/>
      <c r="X182" s="29"/>
      <c r="AC182" s="29"/>
      <c r="AD182" s="29"/>
      <c r="AE182" s="29"/>
      <c r="AF182" s="29"/>
      <c r="AG182" s="29"/>
      <c r="AH182" s="29"/>
      <c r="AI182" s="29"/>
      <c r="AJ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Q182" s="29"/>
      <c r="BR182" s="29"/>
      <c r="BU182" s="29"/>
      <c r="BV182" s="29"/>
      <c r="BW182" s="29"/>
      <c r="BX182" s="29"/>
      <c r="CA182" s="29"/>
      <c r="CB182" s="29"/>
      <c r="CC182" s="29"/>
      <c r="CD182" s="29"/>
      <c r="CG182" s="29"/>
      <c r="CH182" s="29"/>
      <c r="CM182" s="29"/>
      <c r="CN182" s="29"/>
      <c r="CO182" s="29"/>
      <c r="CP182" s="29"/>
      <c r="CS182" s="29"/>
      <c r="CT182" s="29"/>
      <c r="CU182" s="29"/>
      <c r="CV182" s="29"/>
      <c r="CW182" s="274"/>
    </row>
    <row r="183" spans="1:106" ht="135" customHeight="1" x14ac:dyDescent="0.25">
      <c r="C183" s="35" t="s">
        <v>1755</v>
      </c>
      <c r="M183" s="29"/>
      <c r="N183" s="29"/>
      <c r="O183" s="29"/>
      <c r="P183" s="29"/>
      <c r="Q183" s="29"/>
      <c r="R183" s="29"/>
      <c r="S183" s="29"/>
      <c r="T183" s="29"/>
      <c r="U183" s="29"/>
      <c r="V183" s="29"/>
      <c r="W183" s="29"/>
      <c r="X183" s="29"/>
      <c r="AC183" s="29"/>
      <c r="AD183" s="29"/>
      <c r="AE183" s="29"/>
      <c r="AF183" s="29"/>
      <c r="AG183" s="29"/>
      <c r="AH183" s="29"/>
      <c r="AI183" s="29"/>
      <c r="AJ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Q183" s="29"/>
      <c r="BR183" s="29"/>
      <c r="BS183" s="29"/>
      <c r="BT183" s="29"/>
      <c r="BU183" s="29"/>
      <c r="BV183" s="29"/>
      <c r="BW183" s="29"/>
      <c r="BX183" s="29"/>
      <c r="CA183" s="29"/>
      <c r="CB183" s="29"/>
      <c r="CC183" s="29"/>
      <c r="CD183" s="29"/>
      <c r="CG183" s="29"/>
      <c r="CH183" s="29"/>
      <c r="CM183" s="29"/>
      <c r="CN183" s="29"/>
    </row>
    <row r="184" spans="1:106" ht="135" customHeight="1" x14ac:dyDescent="0.25">
      <c r="S184" s="29"/>
      <c r="T184" s="29"/>
      <c r="W184" s="29"/>
      <c r="X184" s="29"/>
      <c r="AC184" s="29"/>
      <c r="AD184" s="29"/>
      <c r="AE184" s="29"/>
      <c r="AF184" s="29"/>
      <c r="AQ184" s="29"/>
      <c r="AR184" s="29"/>
      <c r="AS184" s="29"/>
      <c r="AT184" s="29"/>
      <c r="AU184" s="29"/>
      <c r="AV184" s="29"/>
      <c r="BA184" s="29"/>
      <c r="BB184" s="29"/>
      <c r="BC184" s="29"/>
      <c r="BD184" s="29"/>
      <c r="BE184" s="29"/>
      <c r="BF184" s="29"/>
      <c r="BG184" s="29"/>
      <c r="BH184" s="29"/>
      <c r="BI184" s="29"/>
      <c r="BJ184" s="29"/>
      <c r="BK184" s="29"/>
      <c r="BL184" s="29"/>
      <c r="BM184" s="29"/>
      <c r="BN184" s="29"/>
      <c r="BQ184" s="29"/>
      <c r="BR184" s="29"/>
      <c r="BS184" s="29"/>
      <c r="BT184" s="29"/>
      <c r="BU184" s="29"/>
      <c r="BV184" s="29"/>
      <c r="BW184" s="29"/>
      <c r="BX184" s="29"/>
      <c r="CA184" s="29"/>
      <c r="CB184" s="29"/>
      <c r="CC184" s="29"/>
      <c r="CD184" s="29"/>
      <c r="CG184" s="29"/>
      <c r="CH184" s="29"/>
      <c r="CM184" s="29"/>
      <c r="CN184" s="29"/>
    </row>
    <row r="185" spans="1:106" ht="135" customHeight="1" x14ac:dyDescent="0.25">
      <c r="C185" s="7"/>
      <c r="S185" s="29"/>
      <c r="T185" s="29"/>
      <c r="W185" s="29"/>
      <c r="X185" s="29"/>
      <c r="AC185" s="29"/>
      <c r="AD185" s="29"/>
      <c r="AE185" s="29"/>
      <c r="AF185" s="29"/>
      <c r="AS185" s="29"/>
      <c r="AT185" s="29"/>
      <c r="AU185" s="29"/>
      <c r="AV185" s="29"/>
      <c r="BA185" s="29"/>
      <c r="BB185" s="29"/>
      <c r="BC185" s="29"/>
      <c r="BD185" s="29"/>
      <c r="BE185" s="29"/>
      <c r="BF185" s="29"/>
      <c r="BG185" s="29"/>
      <c r="BH185" s="29"/>
      <c r="BI185" s="29"/>
      <c r="BJ185" s="29"/>
      <c r="BK185" s="29"/>
      <c r="BL185" s="29"/>
      <c r="BM185" s="29"/>
      <c r="BN185" s="29"/>
      <c r="BQ185" s="29"/>
      <c r="BR185" s="29"/>
      <c r="BS185" s="29"/>
      <c r="BT185" s="29"/>
      <c r="BU185" s="29"/>
      <c r="BV185" s="29"/>
      <c r="BW185" s="29"/>
      <c r="BX185" s="29"/>
      <c r="CA185" s="29"/>
      <c r="CB185" s="29"/>
      <c r="CC185" s="29"/>
      <c r="CD185" s="29"/>
      <c r="CG185" s="29"/>
      <c r="CH185" s="29"/>
      <c r="CM185" s="29"/>
      <c r="CN185" s="29"/>
    </row>
    <row r="186" spans="1:106" ht="135" customHeight="1" x14ac:dyDescent="0.25">
      <c r="S186" s="29"/>
      <c r="T186" s="29"/>
      <c r="W186" s="29"/>
      <c r="X186" s="29"/>
      <c r="AC186" s="29"/>
      <c r="AD186" s="29"/>
      <c r="AE186" s="29"/>
      <c r="AF186" s="29"/>
      <c r="AS186" s="29"/>
      <c r="AT186" s="29"/>
      <c r="AU186" s="29"/>
      <c r="AV186" s="29"/>
      <c r="BA186" s="29"/>
      <c r="BB186" s="29"/>
      <c r="BC186" s="29"/>
      <c r="BD186" s="29"/>
      <c r="BE186" s="29"/>
      <c r="BF186" s="29"/>
      <c r="BG186" s="29"/>
      <c r="BH186" s="29"/>
      <c r="BM186" s="29"/>
      <c r="BN186" s="29"/>
      <c r="BQ186" s="29"/>
      <c r="BR186" s="29"/>
      <c r="BS186" s="29"/>
      <c r="BT186" s="29"/>
      <c r="BU186" s="29"/>
      <c r="BV186" s="29"/>
      <c r="BW186" s="29"/>
      <c r="BX186" s="29"/>
      <c r="CA186" s="29"/>
      <c r="CB186" s="29"/>
      <c r="CC186" s="29"/>
      <c r="CD186" s="29"/>
      <c r="CG186" s="29"/>
      <c r="CH186" s="29"/>
      <c r="CM186" s="29"/>
      <c r="CN186" s="29"/>
    </row>
    <row r="187" spans="1:106" ht="135" customHeight="1" x14ac:dyDescent="0.25">
      <c r="C187" s="293"/>
      <c r="S187" s="29"/>
      <c r="T187" s="29"/>
      <c r="BA187" s="29"/>
      <c r="BB187" s="29"/>
      <c r="BC187" s="29"/>
      <c r="BD187" s="29"/>
      <c r="BE187" s="29"/>
      <c r="BF187" s="29"/>
      <c r="BG187" s="29"/>
      <c r="BH187" s="29"/>
      <c r="BM187" s="29"/>
      <c r="BN187" s="29"/>
      <c r="BQ187" s="29"/>
      <c r="BR187" s="29"/>
      <c r="BS187" s="29"/>
      <c r="BT187" s="29"/>
      <c r="BU187" s="29"/>
      <c r="BV187" s="29"/>
      <c r="BW187" s="29"/>
      <c r="BX187" s="29"/>
      <c r="CA187" s="29"/>
      <c r="CB187" s="29"/>
      <c r="CC187" s="29"/>
      <c r="CD187" s="29"/>
      <c r="CG187" s="29"/>
      <c r="CH187" s="29"/>
      <c r="CM187" s="29"/>
      <c r="CN187" s="29"/>
    </row>
    <row r="188" spans="1:106" ht="135" customHeight="1" x14ac:dyDescent="0.25">
      <c r="C188" s="293"/>
      <c r="S188" s="29"/>
      <c r="T188" s="29"/>
      <c r="BA188" s="29"/>
      <c r="BB188" s="29"/>
      <c r="BC188" s="29"/>
      <c r="BD188" s="29"/>
      <c r="BE188" s="29"/>
      <c r="BF188" s="29"/>
      <c r="BG188" s="29"/>
      <c r="BH188" s="29"/>
      <c r="BM188" s="29"/>
      <c r="BN188" s="29"/>
      <c r="BQ188" s="29"/>
      <c r="BR188" s="29"/>
      <c r="BS188" s="29"/>
      <c r="BT188" s="29"/>
      <c r="BU188" s="29"/>
      <c r="BV188" s="29"/>
      <c r="BW188" s="29"/>
      <c r="BX188" s="29"/>
      <c r="CA188" s="29"/>
      <c r="CB188" s="29"/>
      <c r="CC188" s="29"/>
      <c r="CD188" s="29"/>
      <c r="CG188" s="29"/>
      <c r="CH188" s="29"/>
      <c r="CM188" s="29"/>
      <c r="CN188" s="29"/>
    </row>
    <row r="189" spans="1:106" ht="135" customHeight="1" x14ac:dyDescent="0.25">
      <c r="C189" s="293"/>
      <c r="S189" s="29"/>
      <c r="T189" s="29"/>
      <c r="BE189" s="29"/>
      <c r="BF189" s="29"/>
      <c r="BG189" s="29"/>
      <c r="BH189" s="29"/>
      <c r="BM189" s="29"/>
      <c r="BN189" s="29"/>
      <c r="BQ189" s="29"/>
      <c r="BR189" s="29"/>
      <c r="BS189" s="29"/>
      <c r="BT189" s="29"/>
      <c r="BU189" s="29"/>
      <c r="BV189" s="29"/>
      <c r="BW189" s="29"/>
      <c r="BX189" s="29"/>
    </row>
    <row r="190" spans="1:106" ht="135" customHeight="1" x14ac:dyDescent="0.25">
      <c r="C190" s="293"/>
      <c r="S190" s="29"/>
      <c r="T190" s="29"/>
      <c r="BE190" s="29"/>
      <c r="BF190" s="29"/>
      <c r="BG190" s="29"/>
      <c r="BH190" s="29"/>
      <c r="BQ190" s="29"/>
      <c r="BR190" s="29"/>
      <c r="BS190" s="29"/>
      <c r="BT190" s="29"/>
      <c r="BU190" s="29"/>
      <c r="BV190" s="29"/>
      <c r="BW190" s="29"/>
      <c r="BX190" s="29"/>
    </row>
    <row r="191" spans="1:106" ht="135" customHeight="1" x14ac:dyDescent="0.25">
      <c r="C191" s="293"/>
      <c r="S191" s="29"/>
      <c r="T191" s="29"/>
      <c r="BE191" s="29"/>
      <c r="BF191" s="29"/>
      <c r="BG191" s="29"/>
      <c r="BH191" s="29"/>
    </row>
    <row r="192" spans="1:106" ht="135" customHeight="1" x14ac:dyDescent="0.25">
      <c r="C192" s="293"/>
      <c r="S192" s="29"/>
      <c r="T192" s="29"/>
      <c r="BE192" s="29"/>
      <c r="BF192" s="29"/>
      <c r="BG192" s="29"/>
      <c r="BH192" s="29"/>
    </row>
    <row r="193" spans="3:60" ht="135" customHeight="1" x14ac:dyDescent="0.25">
      <c r="C193" s="293"/>
      <c r="S193" s="29"/>
      <c r="T193" s="29"/>
      <c r="BE193" s="29"/>
      <c r="BF193" s="29"/>
      <c r="BG193" s="29"/>
      <c r="BH193" s="29"/>
    </row>
    <row r="194" spans="3:60" ht="135" customHeight="1" x14ac:dyDescent="0.25">
      <c r="C194" s="293"/>
      <c r="S194" s="29"/>
      <c r="T194" s="29"/>
      <c r="BE194" s="29"/>
      <c r="BF194" s="29"/>
      <c r="BG194" s="29"/>
      <c r="BH194" s="29"/>
    </row>
    <row r="195" spans="3:60" ht="135" customHeight="1" x14ac:dyDescent="0.25">
      <c r="C195" s="293"/>
      <c r="BE195" s="29"/>
      <c r="BF195" s="29"/>
      <c r="BG195" s="29"/>
      <c r="BH195" s="29"/>
    </row>
    <row r="196" spans="3:60" ht="135" customHeight="1" x14ac:dyDescent="0.25">
      <c r="C196" s="293"/>
      <c r="BE196" s="29"/>
      <c r="BF196" s="29"/>
      <c r="BG196" s="29"/>
      <c r="BH196" s="29"/>
    </row>
    <row r="197" spans="3:60" ht="135" customHeight="1" x14ac:dyDescent="0.25">
      <c r="C197" s="293"/>
      <c r="BE197" s="29"/>
      <c r="BF197" s="29"/>
      <c r="BG197" s="29"/>
      <c r="BH197" s="29"/>
    </row>
    <row r="198" spans="3:60" ht="135" customHeight="1" x14ac:dyDescent="0.25">
      <c r="C198" s="293"/>
      <c r="BE198" s="29"/>
      <c r="BF198" s="29"/>
      <c r="BG198" s="29"/>
      <c r="BH198" s="29"/>
    </row>
    <row r="199" spans="3:60" ht="135" customHeight="1" x14ac:dyDescent="0.25">
      <c r="C199" s="293"/>
    </row>
    <row r="200" spans="3:60" ht="135" customHeight="1" x14ac:dyDescent="0.25">
      <c r="C200" s="293"/>
    </row>
    <row r="201" spans="3:60" ht="135" customHeight="1" x14ac:dyDescent="0.25">
      <c r="C201" s="293"/>
    </row>
    <row r="202" spans="3:60" ht="135" customHeight="1" x14ac:dyDescent="0.25">
      <c r="C202" s="293"/>
    </row>
  </sheetData>
  <autoFilter ref="A3:DE173"/>
  <sortState ref="C4:DC175">
    <sortCondition ref="C4:C175"/>
  </sortState>
  <customSheetViews>
    <customSheetView guid="{F424B91F-F60F-4B7D-B253-938B2614248E}">
      <pane xSplit="3" ySplit="4" topLeftCell="D5" activePane="bottomRight" state="frozen"/>
      <selection pane="bottomRight" activeCell="D5" sqref="D5"/>
      <pageMargins left="0.75" right="0.75" top="1" bottom="1" header="0.5" footer="0.5"/>
      <pageSetup scale="75" pageOrder="overThenDown" orientation="landscape" verticalDpi="300" r:id="rId1"/>
      <headerFooter alignWithMargins="0">
        <oddHeader>&amp;RPractice Effects</oddHeader>
        <oddFooter>Page &amp;P of &amp;N</oddFooter>
      </headerFooter>
    </customSheetView>
  </customSheetViews>
  <mergeCells count="1">
    <mergeCell ref="C2:F2"/>
  </mergeCells>
  <phoneticPr fontId="6" type="noConversion"/>
  <conditionalFormatting sqref="CQ4 CO4 CM4 CG4 CC4 CA4 BW4 BU4 BG4 BE4 AO4 AQ4 AI4 AE4 AC4 AG4 W4 Q4 S4 U4 O4 M4 K4 I4 G4">
    <cfRule type="expression" dxfId="97" priority="2683" stopIfTrue="1">
      <formula>AND(SEARCH("decrease",G4),SEARCH("substantial",G4),SEARCH("No",#REF!))</formula>
    </cfRule>
    <cfRule type="expression" dxfId="96" priority="2684" stopIfTrue="1">
      <formula>AND(SEARCH("decrease",G4),SEARCH("moderate",G4),SEARCH("No",#REF!))</formula>
    </cfRule>
  </conditionalFormatting>
  <conditionalFormatting sqref="CQ174:CQ179 CO174:CO179 CM174:CM179 CG174:CG179 CE174:CE179 CC174:CC179 CA174:CA179 BW174:BW179 BS174:BS179 BU174:BU179 BQ174:BQ179 BG174:BG179 BE174:BE179 AU174:AU179 AS174:AS179 AY174:AY179 AW174:AW179 AO174:AO179 AQ174:AQ179 AI174:AI179 AE174:AE179 AC174:AC179 AG174:AG179 W174:W179 Q174:Q179 S174:S179 U174:U179 O174:O179 M174:M179 K174:K179 I174:I179 G174:G179">
    <cfRule type="expression" dxfId="95" priority="1795" stopIfTrue="1">
      <formula>AND(SEARCH("decrease",G174),SEARCH("substantial",G174),SEARCH("No",#REF!))</formula>
    </cfRule>
    <cfRule type="expression" dxfId="94" priority="1796" stopIfTrue="1">
      <formula>AND(SEARCH("decrease",G174),SEARCH("moderate",G174),SEARCH("No",#REF!))</formula>
    </cfRule>
  </conditionalFormatting>
  <conditionalFormatting sqref="BM4">
    <cfRule type="expression" dxfId="93" priority="1115" stopIfTrue="1">
      <formula>AND(SEARCH("decrease",BM4),SEARCH("substantial",BM4),SEARCH("No",#REF!))</formula>
    </cfRule>
    <cfRule type="expression" dxfId="92" priority="1116" stopIfTrue="1">
      <formula>AND(SEARCH("decrease",BM4),SEARCH("moderate",BM4),SEARCH("No",#REF!))</formula>
    </cfRule>
  </conditionalFormatting>
  <conditionalFormatting sqref="BI4">
    <cfRule type="expression" dxfId="91" priority="1177" stopIfTrue="1">
      <formula>AND(SEARCH("decrease",BI4),SEARCH("substantial",BI4),SEARCH("No",#REF!))</formula>
    </cfRule>
    <cfRule type="expression" dxfId="90" priority="1178" stopIfTrue="1">
      <formula>AND(SEARCH("decrease",BI4),SEARCH("moderate",BI4),SEARCH("No",#REF!))</formula>
    </cfRule>
  </conditionalFormatting>
  <conditionalFormatting sqref="BI174:BI179">
    <cfRule type="expression" dxfId="89" priority="1173" stopIfTrue="1">
      <formula>AND(SEARCH("decrease",BI174),SEARCH("substantial",BI174),SEARCH("No",#REF!))</formula>
    </cfRule>
    <cfRule type="expression" dxfId="88" priority="1174" stopIfTrue="1">
      <formula>AND(SEARCH("decrease",BI174),SEARCH("moderate",BI174),SEARCH("No",#REF!))</formula>
    </cfRule>
  </conditionalFormatting>
  <conditionalFormatting sqref="BM174:BM179">
    <cfRule type="expression" dxfId="87" priority="1111" stopIfTrue="1">
      <formula>AND(SEARCH("decrease",BM174),SEARCH("substantial",BM174),SEARCH("No",#REF!))</formula>
    </cfRule>
    <cfRule type="expression" dxfId="86" priority="1112" stopIfTrue="1">
      <formula>AND(SEARCH("decrease",BM174),SEARCH("moderate",BM174),SEARCH("No",#REF!))</formula>
    </cfRule>
  </conditionalFormatting>
  <conditionalFormatting sqref="BK4">
    <cfRule type="expression" dxfId="85" priority="995" stopIfTrue="1">
      <formula>AND(SEARCH("decrease",BK4),SEARCH("substantial",BK4),SEARCH("No",#REF!))</formula>
    </cfRule>
    <cfRule type="expression" dxfId="84" priority="996" stopIfTrue="1">
      <formula>AND(SEARCH("decrease",BK4),SEARCH("moderate",BK4),SEARCH("No",#REF!))</formula>
    </cfRule>
  </conditionalFormatting>
  <conditionalFormatting sqref="BK174:BK179">
    <cfRule type="expression" dxfId="83" priority="991" stopIfTrue="1">
      <formula>AND(SEARCH("decrease",BK174),SEARCH("substantial",BK174),SEARCH("No",#REF!))</formula>
    </cfRule>
    <cfRule type="expression" dxfId="82" priority="992" stopIfTrue="1">
      <formula>AND(SEARCH("decrease",BK174),SEARCH("moderate",BK174),SEARCH("No",#REF!))</formula>
    </cfRule>
  </conditionalFormatting>
  <conditionalFormatting sqref="BO4">
    <cfRule type="expression" dxfId="81" priority="935" stopIfTrue="1">
      <formula>AND(SEARCH("decrease",BO4),SEARCH("substantial",BO4),SEARCH("No",#REF!))</formula>
    </cfRule>
    <cfRule type="expression" dxfId="80" priority="936" stopIfTrue="1">
      <formula>AND(SEARCH("decrease",BO4),SEARCH("moderate",BO4),SEARCH("No",#REF!))</formula>
    </cfRule>
  </conditionalFormatting>
  <conditionalFormatting sqref="BO174:BO179">
    <cfRule type="expression" dxfId="79" priority="931" stopIfTrue="1">
      <formula>AND(SEARCH("decrease",BO174),SEARCH("substantial",BO174),SEARCH("No",#REF!))</formula>
    </cfRule>
    <cfRule type="expression" dxfId="78" priority="932" stopIfTrue="1">
      <formula>AND(SEARCH("decrease",BO174),SEARCH("moderate",BO174),SEARCH("No",#REF!))</formula>
    </cfRule>
  </conditionalFormatting>
  <conditionalFormatting sqref="BC4 BA4">
    <cfRule type="expression" dxfId="77" priority="835" stopIfTrue="1">
      <formula>AND(SEARCH("decrease",BA4),SEARCH("substantial",BA4),SEARCH("No",#REF!))</formula>
    </cfRule>
    <cfRule type="expression" dxfId="76" priority="836" stopIfTrue="1">
      <formula>AND(SEARCH("decrease",BA4),SEARCH("moderate",BA4),SEARCH("No",#REF!))</formula>
    </cfRule>
  </conditionalFormatting>
  <conditionalFormatting sqref="BC174:BC179 BA174:BA179">
    <cfRule type="expression" dxfId="75" priority="831" stopIfTrue="1">
      <formula>AND(SEARCH("decrease",BA174),SEARCH("substantial",BA174),SEARCH("No",#REF!))</formula>
    </cfRule>
    <cfRule type="expression" dxfId="74" priority="832" stopIfTrue="1">
      <formula>AND(SEARCH("decrease",BA174),SEARCH("moderate",BA174),SEARCH("No",#REF!))</formula>
    </cfRule>
  </conditionalFormatting>
  <conditionalFormatting sqref="AA4 Y4">
    <cfRule type="expression" dxfId="73" priority="589" stopIfTrue="1">
      <formula>AND(SEARCH("decrease",Y4),SEARCH("substantial",Y4),SEARCH("No",#REF!))</formula>
    </cfRule>
    <cfRule type="expression" dxfId="72" priority="590" stopIfTrue="1">
      <formula>AND(SEARCH("decrease",Y4),SEARCH("moderate",Y4),SEARCH("No",#REF!))</formula>
    </cfRule>
  </conditionalFormatting>
  <conditionalFormatting sqref="AM4 AK4">
    <cfRule type="expression" dxfId="71" priority="523" stopIfTrue="1">
      <formula>AND(SEARCH("decrease",AK4),SEARCH("substantial",AK4),SEARCH("No",#REF!))</formula>
    </cfRule>
    <cfRule type="expression" dxfId="70" priority="524" stopIfTrue="1">
      <formula>AND(SEARCH("decrease",AK4),SEARCH("moderate",AK4),SEARCH("No",#REF!))</formula>
    </cfRule>
  </conditionalFormatting>
  <conditionalFormatting sqref="AU4 AS4">
    <cfRule type="expression" dxfId="69" priority="457" stopIfTrue="1">
      <formula>AND(SEARCH("decrease",AS4),SEARCH("substantial",AS4),SEARCH("No",#REF!))</formula>
    </cfRule>
    <cfRule type="expression" dxfId="68" priority="458" stopIfTrue="1">
      <formula>AND(SEARCH("decrease",AS4),SEARCH("moderate",AS4),SEARCH("No",#REF!))</formula>
    </cfRule>
  </conditionalFormatting>
  <conditionalFormatting sqref="AW4">
    <cfRule type="expression" dxfId="67" priority="391" stopIfTrue="1">
      <formula>AND(SEARCH("decrease",AW4),SEARCH("substantial",AW4),SEARCH("No",#REF!))</formula>
    </cfRule>
    <cfRule type="expression" dxfId="66" priority="392" stopIfTrue="1">
      <formula>AND(SEARCH("decrease",AW4),SEARCH("moderate",AW4),SEARCH("No",#REF!))</formula>
    </cfRule>
  </conditionalFormatting>
  <conditionalFormatting sqref="BS4 BQ4">
    <cfRule type="expression" dxfId="65" priority="259" stopIfTrue="1">
      <formula>AND(SEARCH("decrease",BQ4),SEARCH("substantial",BQ4),SEARCH("No",#REF!))</formula>
    </cfRule>
    <cfRule type="expression" dxfId="64" priority="260" stopIfTrue="1">
      <formula>AND(SEARCH("decrease",BQ4),SEARCH("moderate",BQ4),SEARCH("No",#REF!))</formula>
    </cfRule>
  </conditionalFormatting>
  <conditionalFormatting sqref="CE4">
    <cfRule type="expression" dxfId="63" priority="193" stopIfTrue="1">
      <formula>AND(SEARCH("decrease",CE4),SEARCH("substantial",CE4),SEARCH("No",#REF!))</formula>
    </cfRule>
    <cfRule type="expression" dxfId="62" priority="194" stopIfTrue="1">
      <formula>AND(SEARCH("decrease",CE4),SEARCH("moderate",CE4),SEARCH("No",#REF!))</formula>
    </cfRule>
  </conditionalFormatting>
  <conditionalFormatting sqref="CK4 CI4">
    <cfRule type="expression" dxfId="61" priority="127" stopIfTrue="1">
      <formula>AND(SEARCH("decrease",CI4),SEARCH("substantial",CI4),SEARCH("No",#REF!))</formula>
    </cfRule>
    <cfRule type="expression" dxfId="60" priority="128" stopIfTrue="1">
      <formula>AND(SEARCH("decrease",CI4),SEARCH("moderate",CI4),SEARCH("No",#REF!))</formula>
    </cfRule>
  </conditionalFormatting>
  <conditionalFormatting sqref="BI5:BI111 BI116:BI173">
    <cfRule type="expression" dxfId="59" priority="59" stopIfTrue="1">
      <formula>AND(SEARCH("decrease",BI5),SEARCH("substantial",BI5),SEARCH("No",#REF!))</formula>
    </cfRule>
    <cfRule type="expression" dxfId="58" priority="60" stopIfTrue="1">
      <formula>AND(SEARCH("decrease",BI5),SEARCH("moderate",BI5),SEARCH("No",#REF!))</formula>
    </cfRule>
  </conditionalFormatting>
  <conditionalFormatting sqref="BM5:BM173">
    <cfRule type="expression" dxfId="57" priority="57" stopIfTrue="1">
      <formula>AND(SEARCH("decrease",BM5),SEARCH("substantial",BM5),SEARCH("No",#REF!))</formula>
    </cfRule>
    <cfRule type="expression" dxfId="56" priority="58" stopIfTrue="1">
      <formula>AND(SEARCH("decrease",BM5),SEARCH("moderate",BM5),SEARCH("No",#REF!))</formula>
    </cfRule>
  </conditionalFormatting>
  <conditionalFormatting sqref="BK5:BK111 BK116:BK173">
    <cfRule type="expression" dxfId="55" priority="55" stopIfTrue="1">
      <formula>AND(SEARCH("decrease",BK5),SEARCH("substantial",BK5),SEARCH("No",#REF!))</formula>
    </cfRule>
    <cfRule type="expression" dxfId="54" priority="56" stopIfTrue="1">
      <formula>AND(SEARCH("decrease",BK5),SEARCH("moderate",BK5),SEARCH("No",#REF!))</formula>
    </cfRule>
  </conditionalFormatting>
  <conditionalFormatting sqref="BO5:BO173">
    <cfRule type="expression" dxfId="53" priority="53" stopIfTrue="1">
      <formula>AND(SEARCH("decrease",BO5),SEARCH("substantial",BO5),SEARCH("No",#REF!))</formula>
    </cfRule>
    <cfRule type="expression" dxfId="52" priority="54" stopIfTrue="1">
      <formula>AND(SEARCH("decrease",BO5),SEARCH("moderate",BO5),SEARCH("No",#REF!))</formula>
    </cfRule>
  </conditionalFormatting>
  <conditionalFormatting sqref="BC5:BC173 BA5:BA173">
    <cfRule type="expression" dxfId="51" priority="51" stopIfTrue="1">
      <formula>AND(SEARCH("decrease",BA5),SEARCH("substantial",BA5),SEARCH("No",#REF!))</formula>
    </cfRule>
    <cfRule type="expression" dxfId="50" priority="52" stopIfTrue="1">
      <formula>AND(SEARCH("decrease",BA5),SEARCH("moderate",BA5),SEARCH("No",#REF!))</formula>
    </cfRule>
  </conditionalFormatting>
  <conditionalFormatting sqref="CQ5:CQ173 CO5:CO173 CM5:CM173 CG5:CG173 CC5:CC173 CA5:CA173 BW5:BW173 BU5:BU173 BG5:BG111 BE5:BE111 AO5:AO27 AQ5:AQ173 AI5:AI173 AE5:AE173 AC5:AC173 AG5:AG173 W5:W173 Q5:Q173 S5:S173 U5:U173 O5:O173 M5:M173 K5:K173 I5:I173 G5:G173 AO29:AO173 BE116:BE173 BG116:BG173">
    <cfRule type="expression" dxfId="49" priority="61" stopIfTrue="1">
      <formula>AND(SEARCH("decrease",G5),SEARCH("substantial",G5),SEARCH("No",#REF!))</formula>
    </cfRule>
    <cfRule type="expression" dxfId="48" priority="62" stopIfTrue="1">
      <formula>AND(SEARCH("decrease",G5),SEARCH("moderate",G5),SEARCH("No",#REF!))</formula>
    </cfRule>
  </conditionalFormatting>
  <conditionalFormatting sqref="AA5:AA173 Y5:Y173">
    <cfRule type="expression" dxfId="47" priority="49" stopIfTrue="1">
      <formula>AND(SEARCH("decrease",Y5),SEARCH("substantial",Y5),SEARCH("No",#REF!))</formula>
    </cfRule>
    <cfRule type="expression" dxfId="46" priority="50" stopIfTrue="1">
      <formula>AND(SEARCH("decrease",Y5),SEARCH("moderate",Y5),SEARCH("No",#REF!))</formula>
    </cfRule>
  </conditionalFormatting>
  <conditionalFormatting sqref="AM5:AM173 AK5:AK173">
    <cfRule type="expression" dxfId="45" priority="47" stopIfTrue="1">
      <formula>AND(SEARCH("decrease",AK5),SEARCH("substantial",AK5),SEARCH("No",#REF!))</formula>
    </cfRule>
    <cfRule type="expression" dxfId="44" priority="48" stopIfTrue="1">
      <formula>AND(SEARCH("decrease",AK5),SEARCH("moderate",AK5),SEARCH("No",#REF!))</formula>
    </cfRule>
  </conditionalFormatting>
  <conditionalFormatting sqref="AU5:AU173 AS5:AS173">
    <cfRule type="expression" dxfId="43" priority="45" stopIfTrue="1">
      <formula>AND(SEARCH("decrease",AS5),SEARCH("substantial",AS5),SEARCH("No",#REF!))</formula>
    </cfRule>
    <cfRule type="expression" dxfId="42" priority="46" stopIfTrue="1">
      <formula>AND(SEARCH("decrease",AS5),SEARCH("moderate",AS5),SEARCH("No",#REF!))</formula>
    </cfRule>
  </conditionalFormatting>
  <conditionalFormatting sqref="AY8 AW8 AW10:AW173 AY10:AY173">
    <cfRule type="expression" dxfId="41" priority="43" stopIfTrue="1">
      <formula>AND(SEARCH("decrease",AW8),SEARCH("substantial",AW8),SEARCH("No",#REF!))</formula>
    </cfRule>
    <cfRule type="expression" dxfId="40" priority="44" stopIfTrue="1">
      <formula>AND(SEARCH("decrease",AW8),SEARCH("moderate",AW8),SEARCH("No",#REF!))</formula>
    </cfRule>
  </conditionalFormatting>
  <conditionalFormatting sqref="BS5:BS173 BQ5:BQ173">
    <cfRule type="expression" dxfId="39" priority="39" stopIfTrue="1">
      <formula>AND(SEARCH("decrease",BQ5),SEARCH("substantial",BQ5),SEARCH("No",#REF!))</formula>
    </cfRule>
    <cfRule type="expression" dxfId="38" priority="40" stopIfTrue="1">
      <formula>AND(SEARCH("decrease",BQ5),SEARCH("moderate",BQ5),SEARCH("No",#REF!))</formula>
    </cfRule>
  </conditionalFormatting>
  <conditionalFormatting sqref="CE5:CE173 BY5:BY170 BY173">
    <cfRule type="expression" dxfId="37" priority="37" stopIfTrue="1">
      <formula>AND(SEARCH("decrease",BY5),SEARCH("substantial",BY5),SEARCH("No",#REF!))</formula>
    </cfRule>
    <cfRule type="expression" dxfId="36" priority="38" stopIfTrue="1">
      <formula>AND(SEARCH("decrease",BY5),SEARCH("moderate",BY5),SEARCH("No",#REF!))</formula>
    </cfRule>
  </conditionalFormatting>
  <conditionalFormatting sqref="CK5:CK20 CK27:CK29 CK32 CK35:CK105 CI5:CI105 CK107:CK173 CI107:CI173">
    <cfRule type="expression" dxfId="35" priority="35" stopIfTrue="1">
      <formula>AND(SEARCH("decrease",CI5),SEARCH("substantial",CI5),SEARCH("No",#REF!))</formula>
    </cfRule>
    <cfRule type="expression" dxfId="34" priority="36" stopIfTrue="1">
      <formula>AND(SEARCH("decrease",CI5),SEARCH("moderate",CI5),SEARCH("No",#REF!))</formula>
    </cfRule>
  </conditionalFormatting>
  <conditionalFormatting sqref="AO28">
    <cfRule type="expression" dxfId="33" priority="33" stopIfTrue="1">
      <formula>AND(SEARCH("decrease",AO28),SEARCH("substantial",AO28),SEARCH("No",#REF!))</formula>
    </cfRule>
    <cfRule type="expression" dxfId="32" priority="34" stopIfTrue="1">
      <formula>AND(SEARCH("decrease",AO28),SEARCH("moderate",AO28),SEARCH("No",#REF!))</formula>
    </cfRule>
  </conditionalFormatting>
  <conditionalFormatting sqref="CK21:CK26">
    <cfRule type="expression" dxfId="31" priority="31" stopIfTrue="1">
      <formula>AND(SEARCH("decrease",CK21),SEARCH("substantial",CK21),SEARCH("No",#REF!))</formula>
    </cfRule>
    <cfRule type="expression" dxfId="30" priority="32" stopIfTrue="1">
      <formula>AND(SEARCH("decrease",CK21),SEARCH("moderate",CK21),SEARCH("No",#REF!))</formula>
    </cfRule>
  </conditionalFormatting>
  <conditionalFormatting sqref="CK30:CK31">
    <cfRule type="expression" dxfId="29" priority="29" stopIfTrue="1">
      <formula>AND(SEARCH("decrease",CK30),SEARCH("substantial",CK30),SEARCH("No",#REF!))</formula>
    </cfRule>
    <cfRule type="expression" dxfId="28" priority="30" stopIfTrue="1">
      <formula>AND(SEARCH("decrease",CK30),SEARCH("moderate",CK30),SEARCH("No",#REF!))</formula>
    </cfRule>
  </conditionalFormatting>
  <conditionalFormatting sqref="CK33:CK34">
    <cfRule type="expression" dxfId="27" priority="27" stopIfTrue="1">
      <formula>AND(SEARCH("decrease",CK33),SEARCH("substantial",CK33),SEARCH("No",#REF!))</formula>
    </cfRule>
    <cfRule type="expression" dxfId="26" priority="28" stopIfTrue="1">
      <formula>AND(SEARCH("decrease",CK33),SEARCH("moderate",CK33),SEARCH("No",#REF!))</formula>
    </cfRule>
  </conditionalFormatting>
  <conditionalFormatting sqref="BE112:BE115">
    <cfRule type="expression" dxfId="25" priority="25" stopIfTrue="1">
      <formula>AND(SEARCH("decrease",BE112),SEARCH("substantial",BE112),SEARCH("No",#REF!))</formula>
    </cfRule>
    <cfRule type="expression" dxfId="24" priority="26" stopIfTrue="1">
      <formula>AND(SEARCH("decrease",BE112),SEARCH("moderate",BE112),SEARCH("No",#REF!))</formula>
    </cfRule>
  </conditionalFormatting>
  <conditionalFormatting sqref="BG112:BG115">
    <cfRule type="expression" dxfId="23" priority="23" stopIfTrue="1">
      <formula>AND(SEARCH("decrease",BG112),SEARCH("substantial",BG112),SEARCH("No",#REF!))</formula>
    </cfRule>
    <cfRule type="expression" dxfId="22" priority="24" stopIfTrue="1">
      <formula>AND(SEARCH("decrease",BG112),SEARCH("moderate",BG112),SEARCH("No",#REF!))</formula>
    </cfRule>
  </conditionalFormatting>
  <conditionalFormatting sqref="BI112:BI115">
    <cfRule type="expression" dxfId="21" priority="21" stopIfTrue="1">
      <formula>AND(SEARCH("decrease",BI112),SEARCH("substantial",BI112),SEARCH("No",#REF!))</formula>
    </cfRule>
    <cfRule type="expression" dxfId="20" priority="22" stopIfTrue="1">
      <formula>AND(SEARCH("decrease",BI112),SEARCH("moderate",BI112),SEARCH("No",#REF!))</formula>
    </cfRule>
  </conditionalFormatting>
  <conditionalFormatting sqref="BK112:BK115">
    <cfRule type="expression" dxfId="19" priority="19" stopIfTrue="1">
      <formula>AND(SEARCH("decrease",BK112),SEARCH("substantial",BK112),SEARCH("No",#REF!))</formula>
    </cfRule>
    <cfRule type="expression" dxfId="18" priority="20" stopIfTrue="1">
      <formula>AND(SEARCH("decrease",BK112),SEARCH("moderate",BK112),SEARCH("No",#REF!))</formula>
    </cfRule>
  </conditionalFormatting>
  <conditionalFormatting sqref="AW9">
    <cfRule type="expression" dxfId="17" priority="17" stopIfTrue="1">
      <formula>AND(SEARCH("decrease",AW9),SEARCH("substantial",AW9),SEARCH("No",#REF!))</formula>
    </cfRule>
    <cfRule type="expression" dxfId="16" priority="18" stopIfTrue="1">
      <formula>AND(SEARCH("decrease",AW9),SEARCH("moderate",AW9),SEARCH("No",#REF!))</formula>
    </cfRule>
  </conditionalFormatting>
  <conditionalFormatting sqref="AW5:AW7">
    <cfRule type="expression" dxfId="15" priority="15" stopIfTrue="1">
      <formula>AND(SEARCH("decrease",AW5),SEARCH("substantial",AW5),SEARCH("No",#REF!))</formula>
    </cfRule>
    <cfRule type="expression" dxfId="14" priority="16" stopIfTrue="1">
      <formula>AND(SEARCH("decrease",AW5),SEARCH("moderate",AW5),SEARCH("No",#REF!))</formula>
    </cfRule>
  </conditionalFormatting>
  <conditionalFormatting sqref="AY4:AY7">
    <cfRule type="expression" dxfId="13" priority="13" stopIfTrue="1">
      <formula>AND(SEARCH("decrease",AY4),SEARCH("substantial",AY4),SEARCH("No",#REF!))</formula>
    </cfRule>
    <cfRule type="expression" dxfId="12" priority="14" stopIfTrue="1">
      <formula>AND(SEARCH("decrease",AY4),SEARCH("moderate",AY4),SEARCH("No",#REF!))</formula>
    </cfRule>
  </conditionalFormatting>
  <conditionalFormatting sqref="AY9">
    <cfRule type="expression" dxfId="11" priority="11" stopIfTrue="1">
      <formula>AND(SEARCH("decrease",AY9),SEARCH("substantial",AY9),SEARCH("No",#REF!))</formula>
    </cfRule>
    <cfRule type="expression" dxfId="10" priority="12" stopIfTrue="1">
      <formula>AND(SEARCH("decrease",AY9),SEARCH("moderate",AY9),SEARCH("No",#REF!))</formula>
    </cfRule>
  </conditionalFormatting>
  <conditionalFormatting sqref="BY4">
    <cfRule type="expression" dxfId="9" priority="9" stopIfTrue="1">
      <formula>AND(SEARCH("decrease",BY4),SEARCH("substantial",BY4),SEARCH("No",#REF!))</formula>
    </cfRule>
    <cfRule type="expression" dxfId="8" priority="10" stopIfTrue="1">
      <formula>AND(SEARCH("decrease",BY4),SEARCH("moderate",BY4),SEARCH("No",#REF!))</formula>
    </cfRule>
  </conditionalFormatting>
  <conditionalFormatting sqref="BY171">
    <cfRule type="expression" dxfId="7" priority="7" stopIfTrue="1">
      <formula>AND(SEARCH("decrease",BY171),SEARCH("substantial",BY171),SEARCH("No",#REF!))</formula>
    </cfRule>
    <cfRule type="expression" dxfId="6" priority="8" stopIfTrue="1">
      <formula>AND(SEARCH("decrease",BY171),SEARCH("moderate",BY171),SEARCH("No",#REF!))</formula>
    </cfRule>
  </conditionalFormatting>
  <conditionalFormatting sqref="BY172">
    <cfRule type="expression" dxfId="5" priority="5" stopIfTrue="1">
      <formula>AND(SEARCH("decrease",BY172),SEARCH("substantial",BY172),SEARCH("No",#REF!))</formula>
    </cfRule>
    <cfRule type="expression" dxfId="4" priority="6" stopIfTrue="1">
      <formula>AND(SEARCH("decrease",BY172),SEARCH("moderate",BY172),SEARCH("No",#REF!))</formula>
    </cfRule>
  </conditionalFormatting>
  <conditionalFormatting sqref="CI106">
    <cfRule type="expression" dxfId="3" priority="1" stopIfTrue="1">
      <formula>AND(SEARCH("decrease",CI106),SEARCH("substantial",CI106),SEARCH("No",#REF!))</formula>
    </cfRule>
    <cfRule type="expression" dxfId="2" priority="2" stopIfTrue="1">
      <formula>AND(SEARCH("decrease",CI106),SEARCH("moderate",CI106),SEARCH("No",#REF!))</formula>
    </cfRule>
  </conditionalFormatting>
  <conditionalFormatting sqref="CK106">
    <cfRule type="expression" dxfId="1" priority="3" stopIfTrue="1">
      <formula>AND(SEARCH("decrease",CK106),SEARCH("substantial",CK106),SEARCH("No",#REF!))</formula>
    </cfRule>
    <cfRule type="expression" dxfId="0" priority="4" stopIfTrue="1">
      <formula>AND(SEARCH("decrease",CK106),SEARCH("moderate",CK106),SEARCH("No",#REF!))</formula>
    </cfRule>
  </conditionalFormatting>
  <dataValidations xWindow="869" yWindow="261" count="6">
    <dataValidation type="list" allowBlank="1" showInputMessage="1" showErrorMessage="1" sqref="Z5:Z7 AB5:AB7 BZ5:BZ7 CL61 AB9:AB52 Z9:Z52 AB97:AB107 CU175:CU179 Z54:Z57 AL4:AL57 CJ61 BO175:BO179 CJ5:CJ57 CO175:CO179 AB54:AB59 Z59 CH14:CL14 CC175:CC179 CD14:CF14 BX14 BU175:BU179 BK175:BK179 BV14 I43 W175:W179 BG175:BG179 AU175:AU179 AY175:AY179 AO175:AO179 CL21:CL59 AR29 AJ14 CJ59 AD21:AD22 AD14 AD11 AG175:AG179 AC175:AC179 V86:V87 Q175:Q179 X68 S175:S179 O175:O179 T14 K175:K179 P14 AB61:AB95 L14 I175:I179 Z61:Z95 H14 AH94 J14 G175:G179 BZ117:BZ120 CJ90:CJ95 CJ163:CJ170 N14 Z97:Z115 V93 J143 M175:M179 V10:V11 V14 R14 U175:U179 AH108:AH109 AH55 AH21 AE175:AE179 AF11 AF14 J12 CS175:CS179 X86:X87 AR17 AR14 AR11 AQ175:AQ179 AR62 AV14:AZ14 AW175:AW179 AT14 AS175:AS179 BE175:BE179 BN14:BP14 AI175:AI179 BM175:BM179 BI175:BI179 BR14 BZ115 BT14 BQ175:BQ179 BW175:BW179 CB14 BS175:BS179 CA175:CA179 CG175:CG179 CE175:CE179 CN14 CM175:CM179 CR14 CQ175:CQ179 AR27 AN4:AP173 CJ113:CJ115 Z117 BI44 N143 P143 CD143:CF143 H143 AB117 AH11:AH14 CP14 X63:X65 CL63:CL117 CL119:CL127 CJ119:CJ127 Z119:Z144 AS43 BE43 AR36:AR37 BZ148:BZ150 CJ129:CJ144 AR7:AR8 H12 AB119:AB145 BC175:BC179 BD14:BL14 BA175:BA179 BB14 BA43 Y175:Y179 AA175:AA179 AK175:AK179 AM175:AM179 BY175:BY179 CI175:CI179 CK175:CK179 AD170 BB170 BN170:BP170 BT170 BX170 CB170 CD170:CF170 CN170 CJ148:CJ159 AB109:AB115 AL153:AL170 BZ160:BZ170 CT4:CT5 BZ20:BZ21 BZ23 BZ25:BZ46 BZ48:BZ50 BZ52:BZ57 BZ59 BZ61:BZ65 BZ68:BZ86 BZ99:BZ105 BZ108 BZ110:BZ112 BZ122:BZ126 BZ152:BZ155 AB148:AB172 CJ63:CJ81 BP24 Z148:Z170 CJ83:CJ88 CL148:CL172 CJ161 CL129:CL143 CJ99:CJ111 BZ129:BZ144 BZ88:BZ95 CJ117 CJ97 CL145 AL59:AL151 CL5:CL19 CV93 CT152 CT52 CT109 CT95 CT87:CT89 CV59 CT56 CT14:CT15 CT17:CT19 CT21:CT22 CT36:CT37 CT48:CT49 CV61:CV68 CV10 CV56 CT93 CT7 CV101:CV103 CT116 CV142:CV143 CT105 CV115 CT58:CT68 CV95 CV99 CV36:CV37 CV112:CV113 CV52:CV53 CV21:CV22 CT10 CV109:CV110 CV13:CV15 CV47:CV49 CV42:CV44 CT42:CT44 CV70:CV74 CT112 CV155 CV87:CV88 CV106 CT101 CT70:CT75 CV17:CV19 BZ9:BZ17">
      <formula1>effects</formula1>
    </dataValidation>
    <dataValidation type="list" allowBlank="1" showInputMessage="1" showErrorMessage="1" sqref="BV27 CH35:CL35 X27 T27 R27 BT27">
      <formula1>yes_no</formula1>
    </dataValidation>
    <dataValidation type="list" allowBlank="1" showInputMessage="1" showErrorMessage="1" prompt="YES indicates the concern is addressed in the practice standard's purpose section; NO indicates it is not." sqref="AS181:AT186 BA180:BB188 AW182:AX183 BE188:BF198 CS180:CV182">
      <formula1>yes_no</formula1>
    </dataValidation>
    <dataValidation type="textLength" allowBlank="1" showInputMessage="1" showErrorMessage="1" sqref="T4:T13 AP15:AP20 AD12:AD13 V12:V13 AH15:AH20 AF12:AF13 AR15:AR16 AR12:AR13 AP32:AP33 AR28 BV28:BV29 AP4 Z145:Z147 BZ145:BZ147 BZ156:BZ159 V88:V92 AR4:AR6 CD139:CF142 CH139:CL142 N139:N142 P139:P142 H139:H142 J139:J142 J13 H13 AB146:AB147 CR166:CR167 CP166:CP167 CN166:CN167 X66:X67 AD4:AD10 CN4:CN13 AP7:AP10 CD4:CF13 BN4:BP13 BV4:BV13 AT4:AT13 AJ4:AJ13 R4:R13 CR4:CR13 AF4:AF10 J4:J11 X69:X85 BX4:BX13 N4:N13 AR9:AR10 CB4:CB13 AH4:AH10 V4:V9 P4:P13 L4:L13 BT4:BT13 H4:H11 Z171:Z173 AB173 T15:T26 CF4:CF34 BP25:BP137 BT15:BT26 AR18:AR26 R15:R26 X4:X26 BZ24 AP22:AP30 L15:L38 BR173 CP4:CP13 CP15:CP137 AP12:AP13 BV132:BV137 AH110:AH137 CR139:CR164 CB139:CB167 CN139:CN164 CP139:CP164 AD15:AD20 BT28:BT57 AH22:AH54 CD15:CF58 X28:X62 AR38:AR61 BZ151 BP139:BP167 R139:R167 BN157:BP167 L40:L58 BN139:BP155 AT139:AT167 BR139:BR167 P144:P167 J144:J167 H144:H167 AR30:AR35 AP139:AP167 N144:N167 T139:T167 AF139:AF167 V139:V167 AD139:AD167 AR139:AR167 L139:L167 AJ139:AJ167 AH139:AH167 CD144:CF167 AV139:AZ167 X139:X167 BB4:BB13 BD4:BL13 BB129:BB137 BD139:BL167 BD129:BL137 BB139:BB167 BN81:BP137 AH95:AH107 V94:V137 L83:L137 X88:X137 BZ47 CN15:CN137 N15:N137 AJ15:AJ137 CR15:CR137 CB15:CB137 CF36:CF137 AP35:AP137 AD23:AD137 CD60:CF137 BV31:BV130 AR63:AR137 R28:R137 BT59:BT137 H15:H137 J15:J137 T28:T137 P15:P137 AV15:AZ137 BB15:BB127 CT46 BV15:BV26 BZ66:BZ67 AF15:AF137 CK32 AT15:AT137 V15:V85 BK116:BK137 L60:L81 AH56:AH93 BR4:BR13 BZ18:BZ19 BZ22 BZ60 BZ51 BZ127:BZ128 BX15:BX137 BZ87 BZ96:BZ98 BZ106:BZ107 BZ109 BZ113:BZ114 BZ121 BR15:BR137 BT139:BT167 BV139:BV167 BX139:BX167 AB118 Z118 CH144:CL167 BN15:BP78 AB108 AL152 BZ4 Z4 AB4 AY10:AY13 CH4:CL13 Z8 AB8 BZ8 Z53 AB53 Z58 AL58 BZ58 AB60 Z60 AB96 Z96 AB116 Z116 BZ116 AY8 CT27:CT29 CT38 CV38 CV46 CT51 CV51 CT8:CT9 CV9 CV24 CT23:CT24 BP4:BP23 CH15:CJ34 CL15:CL34 CK15:CK20 CK27:CK29 BD15:BD127 BE116:BE127 BE15:BE111 BF15:BF137 BG116:BG127 BG15:BG111 BH15:BH137 BI116:BI137 BI15:BI111 BJ15:BJ137 BL15:BL137 BK15:BK111 AV4:AV13 AW8 AW10:AW13 AW4 AX4:AX13 AZ4:AZ13 CK107:CK137 CL36:CL137 CK36:CK105 CH36:CH137 CJ36:CJ137 CI36:CI105 CI107:CI137">
      <formula1>0</formula1>
      <formula2>256</formula2>
    </dataValidation>
    <dataValidation type="list" allowBlank="1" showInputMessage="1" showErrorMessage="1" sqref="CT146 CV146 CV10">
      <formula1>zzz</formula1>
    </dataValidation>
    <dataValidation type="list" allowBlank="1" showInputMessage="1" showErrorMessage="1" sqref="CV10">
      <formula1>y</formula1>
    </dataValidation>
  </dataValidations>
  <pageMargins left="0.75" right="0.75" top="1" bottom="1" header="0.5" footer="0.5"/>
  <pageSetup scale="75" pageOrder="overThenDown" orientation="landscape" verticalDpi="300" r:id="rId2"/>
  <headerFooter alignWithMargins="0">
    <oddHeader>&amp;RPractice Effects</oddHeader>
    <oddFooter>Page &amp;P of &amp;N</oddFooter>
  </headerFooter>
  <cellWatches>
    <cellWatch r="AU3"/>
  </cellWatches>
  <extLst>
    <ext xmlns:x14="http://schemas.microsoft.com/office/spreadsheetml/2009/9/main" uri="{CCE6A557-97BC-4b89-ADB6-D9C93CAAB3DF}">
      <x14:dataValidations xmlns:xm="http://schemas.microsoft.com/office/excel/2006/main" xWindow="869" yWindow="261" count="12">
        <x14:dataValidation type="list" allowBlank="1" showInputMessage="1" showErrorMessage="1">
          <x14:formula1>
            <xm:f>Lookup!$B$4:$B$14</xm:f>
          </x14:formula1>
          <xm:sqref>CO89 CM89 CG89 CE89 CC89 CA89 BW89 BS89 BU89 BQ89 I89 K89 AC89 BE4:BE39 G89 U89 AE89 AQ89 BG89 AY89 AG89 AS4:AS39 M89 AW89 O89 AS89 AO89 W89 S89 AI89 Q89 BE89 AU89 CK135:CK144 CQ89 W4:W8 AC4:AC8 CM4:CM8 BI4:BI43 BE41:BE42 I4:I42 AU127:AU142 S127:S142 O127:O142 CE127:CE142 AQ127:AQ142 G127:G142 M127:M142 U127:U142 AG127:AG142 W127:W142 K127:K142 AE127:AE142 AC127:AC142 AI127:AI142 AY127:AY142 AW127:AW142 BG127:BG142 AO127:AO142 BM127:BM142 BU127:BU142 BQ132:BQ142 BK127:BK142 CG127:CG142 CC127:CC142 CA127:CA142 BW127:BW142 CM127:CM142 BY146 BS127:BS142 CQ127:CQ142 AS127:AS142 BE127:BE142 I127:I142 BI127:BI142 Y148:Y170 CO127:CO142 Q127:Q142 BO89 BO127:BO142 AS41:AS42 CA144:CA159 AA148:AA170 AK146:AK170 CU174 BC89 BA89 BA4:BA42 BC127:BC142 BA127:BA142 BO144:BO174 BC144:BC174 AC144:AC174 CS174 BU152:BU174 BE144:BE174 W144:W174 BM144:BM174 BW152:BW174 K144:K174 G144:G174 BS144:BS174 CE144:CE174 CO144:CO174 CQ144:CQ174 BI144:BI174 AY144:AY174 Q144:Q174 AI144:AI174 BA144:BA174 S144:S174 I144:I174 O144:O174 AW144:AW174 M144:M174 AG144:AG174 AQ144:AQ174 AE144:AE174 U144:U174 CM144:CM174 CC144:CC174 BK144:BK174 CA161:CA174 CG144:CG174 BY174 BG144:BG174 AU144:AU174 AS144:AS174 AO144:AO174 BA91:BA125 BC91:BC125 BO91:BO125 CK148:CK170 BG91:BG125 AU91:AU125 CK9:CK52 Q91:Q125 AI91:AI125 S91:S125 W91:W125 AO91:AO125 AS91:AS125 O91:O125 AW91:AW125 M91:M125 BM91:BM125 AG91:AG125 AY91:AY125 BE91:BE125 AQ91:AQ125 AE91:AE125 U91:U125 G91:G125 BI91:BI125 AC91:AC125 K91:K125 I91:I125 BQ91:BQ125 BU91:BU125 BS91:BS125 BW91:BW125 CA91:CA125 CC91:CC125 CE91:CE125 CG91:CG125 CM91:CM125 CO91:CO125 CQ91:CQ125 BI45:BI86 CK174 Y174 CK129:CK133 BQ174 BC4:BC87 BA44:BA87 O4:O87 U4:U87 K4:K87 I44:I87 AU4:AU87 CI148:CI170 AO4:AO87 AQ4:AQ87 CM10:CM87 CQ4:CQ87 CO4:CO87 CG4:CG87 CE4:CE87 CC4:CC87 BW4:BW87 BU52:BU87 BO4:BO86 S4:S87 BQ4:BQ86 BS4:BS87 G4:G87 AE4:AE87 BG4:BG87 AW4:AW87 AG4:AG87 BK4:BK86 M4:M87 BK91:BK125 W10:W87 AS44:AS87 AI4:AI87 Q4:Q87 BE44:BE87 BM4:BM86 CA4:CA87 AC10:AC87 CI174 BY12:BY15 BY17:BY18 BY20:BY21 BY25:BY36 BY38:BY45 BU4:BU50 BY49:BY50 BY52 BY54:BY57 BY59 BY61:BY65 BY98:BY108 BY110:BY112 BY129:BY144 BY122:BY126 BQ127:BQ130 BQ144:BQ150 BW144:BW150 BU144:BU150 BY152 BY160:BY172 BQ152:BQ172 AM58:AM174 BY117:BY120 AK174 AK9:AK56 BY148:BY150 AA174 CI61:CI66 BY9 BY67:BY95 BY4:BY5 AM9:AM56 CI54:CI55 AA5:AA7 Y5:Y7 AM4:AM7 AK4:AK7 CI5:CI7 CK5:CK7 Y9:Y52 AA9:AA52 CI129:CI144 CI9:CI52 AA54:AA57 Y54:Y57 CK54:CK57 CI59 AA61:AA95 Y61:Y95 AK59:AK95 CI68:CI95 CK61:CK95 Y97:Y115 AA97:AA115 AK97:AK115 BY115 CK97:CK115 AY4:AY87 AA117 Y117 CI117 CK117 Y119:Y127 AA119:AA127 AK117:AK127 CK119:CK127 CI119:CI127 AA129:AA144 Y129:Y144 AK129:AK144 CI97:CI115</xm:sqref>
        </x14:dataValidation>
        <x14:dataValidation type="list" allowBlank="1" showInputMessage="1" showErrorMessage="1">
          <x14:formula1>
            <xm:f>'\\AIOORPO43FP1\Home\Users\greg.zwicke\AppData\Local\Microsoft\Windows\Temporary Internet Files\Content.Outlook\V7UI0ZCC\[CPPENational061114 Bogovich.xlsm]Lookup'!#REF!</xm:f>
          </x14:formula1>
          <xm:sqref>CE143 BI143 AU143 BE143 Q143 AI143 S143 W143 AO143 AS143 O143 AW143 CQ143 BM143 AG143 AY143 BG143 AQ143 AE143 U143 G143 BK143 AC143 K143 I143 BQ143 BU143 BS143 BW143 CA143 CC143 M143 CG143 CM143 CO143 BA88 CE88 CQ88 U88 AQ88 CA88 I88 BM88 CC88 BG88 BW88 AC88 G88 CG88 BK88 AU88 AG88 BS88 AE88 K88 BQ88 M88 AY88 CM88 AW88 BU88 CO88 W88 AO88 AS88 O88 S88 BO88 AI88 BI88 BE88 Q88 BO143 BA143 BC143 BC88 CU143</xm:sqref>
        </x14:dataValidation>
        <x14:dataValidation type="list" allowBlank="1" showInputMessage="1" showErrorMessage="1">
          <x14:formula1>
            <xm:f>'\\AIOORPO43FP1\Home\Users\greg.zwicke\AppData\Local\Microsoft\Windows\Temporary Internet Files\Content.Outlook\V7UI0ZCC\[CPPENational041414-wrr.xlsm]Lookup'!#REF!</xm:f>
          </x14:formula1>
          <xm:sqref>BE90 Q90 AI90 S90 W90 AO90 AW90 O90 M90 BM90 AG90 BA90 BG90 AQ90 AE90 U90 G90 AU90 AC90 K90 I90 BI90 BS90 BW90 CA90 CC90 CE90 CG90 CM90 CO90 CQ90 BC90 AY90 AS90 BK90 BU90 BQ90 BO90 CU90</xm:sqref>
        </x14:dataValidation>
        <x14:dataValidation type="list" allowBlank="1" showInputMessage="1" showErrorMessage="1">
          <x14:formula1>
            <xm:f>'\\AIOORPO43FP1\Home\Users\greg.zwicke\AppData\Local\Microsoft\Windows\Temporary Internet Files\Content.Outlook\V7UI0ZCC\[CPPENational041414_CEL 318.xlsm]Lookup'!#REF!</xm:f>
          </x14:formula1>
          <xm:sqref>BW126 BK126 AE126 AG126 AC126 U126 I126 AQ126 O126 M126 G126 K126 Q126 S126 W126 AI126 AO126 AW126 AY126 AU126 BE126 AS126 BM126 BG126 BI126 BQ126 BU126 BS126 CA126 CC126 CE126 CG126 CM126 CO126 CQ126 BC126 BA126 BO126 CS126 CU126</xm:sqref>
        </x14:dataValidation>
        <x14:dataValidation type="list" allowBlank="1" showInputMessage="1" showErrorMessage="1">
          <x14:formula1>
            <xm:f>'\\AIOORPO43FP1\Home\Users\hal.gordon\AppData\Local\Microsoft\Windows\Temporary Internet Files\Content.Outlook\A8O3OWEQ\[AgronomyCopy of CPPENational051415.xlsm]Lookup'!#REF!</xm:f>
          </x14:formula1>
          <xm:sqref>CM9 W9 AC9</xm:sqref>
        </x14:dataValidation>
        <x14:dataValidation type="list" allowBlank="1" showInputMessage="1" showErrorMessage="1">
          <x14:formula1>
            <xm:f>'C:\Users\hal.gordon\Documents\HOME\Hal.Gordon\HGEconAssistance\National\CPPE\CPPEEdits\CPPE2019\[CPPENational082917_CED-AE_SB062218.xlsm]Lookup'!#REF!</xm:f>
          </x14:formula1>
          <xm:sqref>AS40 BE40 BO87 BI87 BM87 BK87 BQ87 BK89 BM89 BI89 CA160</xm:sqref>
        </x14:dataValidation>
        <x14:dataValidation type="list" allowBlank="1" showInputMessage="1" showErrorMessage="1">
          <x14:formula1>
            <xm:f>'C:\Home\Greg.Zwicke\New Work\Air Quality\Practices &amp; Technologies\CPPE\[CPPENational052919_AQAC_071219.xlsm]Lookup'!#REF!</xm:f>
          </x14:formula1>
          <xm:sqref>BY6:BY7 BY10:BY11 BY16 BY19 BY22:BY24 BY37 BY46:BY48 BU51 BY51 BY53 BQ173 BY60 BY66 BY97 BY109 BY113:BY114 BY121 BY127 BQ131 BY153:BY159 BQ151 BY151 BU151 BW151 BY173</xm:sqref>
        </x14:dataValidation>
        <x14:dataValidation type="list" allowBlank="1" showInputMessage="1" showErrorMessage="1">
          <x14:formula1>
            <xm:f>'[LP CPPENational091819LDP9.24.19.xlsm]Lookup'!#REF!</xm:f>
          </x14:formula1>
          <xm:sqref>CK134</xm:sqref>
        </x14:dataValidation>
        <x14:dataValidation type="list" allowBlank="1" showInputMessage="1" showErrorMessage="1">
          <x14:formula1>
            <xm:f>'H:\kevin.ogles\Documents\Grazing StandardsTechNoteConsheets\Farm Bill 2019 Prct Std Review\[CPPENational091819 KO adds.xlsm]Lookup'!#REF!</xm:f>
          </x14:formula1>
          <xm:sqref>CI67 CI56:CI57 AM57 AK57</xm:sqref>
        </x14:dataValidation>
        <x14:dataValidation type="list" allowBlank="1" showInputMessage="1" showErrorMessage="1">
          <x14:formula1>
            <xm:f>'[Copy of FORESTRY CPPE National092619_wb2.xlsm]Lookup'!#REF!</xm:f>
          </x14:formula1>
          <xm:sqref>Y4 AA4 CK171:CK173 CI4 Y8 AA8 AM8 AK8 BY8 CI8 CK8 Y53 AA53 CI53 CK53 Y58:Y60 AA58:AA60 AK58 BY58 CI58 CK58:CK60 CI60 Y96 AA96 AK96 BY96 CI96 CK96 Y116 AA116 AK116 BY116 CI116 CK116 Y118 AA118 CI118 CK118 Y128 AA128 AK128 BY128 CI128 CK128 Y145:Y147 AA145:AA147 AK145 BY145 CI145:CI147 CK145:CK147 BY147 Y171:Y173 AA171:AA173 AK171:AK173 CI171:CI173</xm:sqref>
        </x14:dataValidation>
        <x14:dataValidation type="list" allowBlank="1" showInputMessage="1" showErrorMessage="1">
          <x14:formula1>
            <xm:f>'C:\_EP folders\CPSs_associated_materials\CPPEs\[Copy of FORESTRY CPPENational092619 BYRUM.xlsm]Lookup'!#REF!</xm:f>
          </x14:formula1>
          <xm:sqref>CK4</xm:sqref>
        </x14:dataValidation>
        <x14:dataValidation type="list" allowBlank="1" showInputMessage="1" showErrorMessage="1">
          <x14:formula1>
            <xm:f>'[CPPENational061020HG dnld 07232020 Energy revisions 07232020.xlsm]Lookup'!#REF!</xm:f>
          </x14:formula1>
          <xm:sqref>CS4:CS125 CU4:CU89 CU127:CU142 CU91:CU125 CS127:CS173 CU144:CU173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AZ176"/>
  <sheetViews>
    <sheetView tabSelected="1" zoomScaleNormal="100" workbookViewId="0">
      <pane xSplit="3" ySplit="1" topLeftCell="AO119" activePane="bottomRight" state="frozen"/>
      <selection pane="topRight" activeCell="C1" sqref="C1"/>
      <selection pane="bottomLeft" activeCell="A2" sqref="A2"/>
      <selection pane="bottomRight" activeCell="A111" sqref="A111:XFD112"/>
    </sheetView>
  </sheetViews>
  <sheetFormatPr defaultColWidth="9.453125" defaultRowHeight="12.5" x14ac:dyDescent="0.25"/>
  <cols>
    <col min="1" max="1" width="2.54296875" style="20" customWidth="1"/>
    <col min="2" max="2" width="60.54296875" style="4" customWidth="1"/>
    <col min="3" max="3" width="9.54296875" style="3" customWidth="1"/>
    <col min="4" max="4" width="16.54296875" style="6" customWidth="1"/>
    <col min="5" max="43" width="17.453125" style="2" customWidth="1"/>
    <col min="44" max="52" width="17.453125" style="21" customWidth="1"/>
    <col min="53" max="16384" width="9.453125" style="20"/>
  </cols>
  <sheetData>
    <row r="1" spans="1:52" s="11" customFormat="1" ht="82.5" thickBot="1" x14ac:dyDescent="0.45">
      <c r="B1" s="15" t="s">
        <v>3022</v>
      </c>
      <c r="C1" s="23" t="str">
        <f>+'Physical Effects'!E3</f>
        <v>Practice Code</v>
      </c>
      <c r="D1" s="318" t="str">
        <f>+'Physical Effects'!G2</f>
        <v>Sheet and rill erosion</v>
      </c>
      <c r="E1" s="318" t="str">
        <f>+'Physical Effects'!I2</f>
        <v>Wind erosion</v>
      </c>
      <c r="F1" s="318" t="str">
        <f>+'Physical Effects'!K2</f>
        <v>Ephemeral gully erosion</v>
      </c>
      <c r="G1" s="318" t="str">
        <f>+'Physical Effects'!M2</f>
        <v>Classic gully erosion</v>
      </c>
      <c r="H1" s="318" t="str">
        <f>+'Physical Effects'!O2</f>
        <v>Bank erosion from streams, shorelines or water conveyance channels</v>
      </c>
      <c r="I1" s="318" t="str">
        <f>+'Physical Effects'!Q2</f>
        <v xml:space="preserve">Subsidence </v>
      </c>
      <c r="J1" s="318" t="str">
        <f>+'Physical Effects'!S2</f>
        <v xml:space="preserve">Compaction </v>
      </c>
      <c r="K1" s="318" t="str">
        <f>+'Physical Effects'!U2</f>
        <v>Organic matter depletion</v>
      </c>
      <c r="L1" s="318" t="str">
        <f>+'Physical Effects'!W2</f>
        <v>Concentration of salts or other chemicals</v>
      </c>
      <c r="M1" s="318" t="str">
        <f>+'Physical Effects'!Y2</f>
        <v>Soil organism habitat loss or degradation</v>
      </c>
      <c r="N1" s="318" t="str">
        <f>+'Physical Effects'!AA2</f>
        <v>Aggregate instability</v>
      </c>
      <c r="O1" s="318" t="str">
        <f>+'Physical Effects'!AC2</f>
        <v xml:space="preserve">Ponding and flooding </v>
      </c>
      <c r="P1" s="318" t="str">
        <f>+'Physical Effects'!AE2</f>
        <v xml:space="preserve">Seasonal high water table </v>
      </c>
      <c r="Q1" s="318" t="str">
        <f>+'Physical Effects'!AG2</f>
        <v>Seeps</v>
      </c>
      <c r="R1" s="318" t="str">
        <f>+'Physical Effects'!AI2</f>
        <v>Drifted Snow</v>
      </c>
      <c r="S1" s="318" t="str">
        <f>+'Physical Effects'!AK2</f>
        <v>Surface water depletion</v>
      </c>
      <c r="T1" s="318" t="str">
        <f>+'Physical Effects'!AM2</f>
        <v>Groundwater depletion</v>
      </c>
      <c r="U1" s="318" t="str">
        <f>+'Physical Effects'!AO2</f>
        <v xml:space="preserve">Naturally available moisture use </v>
      </c>
      <c r="V1" s="318" t="str">
        <f>+'Physical Effects'!AQ2</f>
        <v>Inefficient irrigation water use</v>
      </c>
      <c r="W1" s="318" t="str">
        <f>+'Physical Effects'!AS2</f>
        <v xml:space="preserve">Nutrients transported to surface water </v>
      </c>
      <c r="X1" s="318" t="str">
        <f>+'Physical Effects'!AU2</f>
        <v xml:space="preserve">Nutrients transported to groundwater </v>
      </c>
      <c r="Y1" s="318" t="str">
        <f>+'Physical Effects'!AW2</f>
        <v>Pesticides transported to surface water</v>
      </c>
      <c r="Z1" s="318" t="str">
        <f>+'Physical Effects'!AY2</f>
        <v>Pesticides transported to groundwater</v>
      </c>
      <c r="AA1" s="318" t="str">
        <f>+'Physical Effects'!BA2</f>
        <v xml:space="preserve">Pathogens and chemicals from manure, biosolids or compost applications tranported to surface water </v>
      </c>
      <c r="AB1" s="318" t="str">
        <f>+'Physical Effects'!BC2</f>
        <v xml:space="preserve">Pathogens and chemicals from manure, biosolids or compost applications tranported to groundwater </v>
      </c>
      <c r="AC1" s="318" t="str">
        <f>+'Physical Effects'!BE2</f>
        <v>Salts transported to surface water</v>
      </c>
      <c r="AD1" s="318" t="str">
        <f>+'Physical Effects'!BG2</f>
        <v>Salts transported to groundwater</v>
      </c>
      <c r="AE1" s="318" t="str">
        <f>+'Physical Effects'!BI2</f>
        <v>Petroleum, heavy metals and other pollutants transported to surface water</v>
      </c>
      <c r="AF1" s="318" t="str">
        <f>+'Physical Effects'!BK2</f>
        <v>Petroleum, heavy metals and other pollutants transported to groundwater</v>
      </c>
      <c r="AG1" s="318" t="str">
        <f>+'Physical Effects'!BM2</f>
        <v>Sediment tansported to surface water</v>
      </c>
      <c r="AH1" s="318" t="str">
        <f>+'Physical Effects'!BO2</f>
        <v>Elevated water temperature</v>
      </c>
      <c r="AI1" s="318" t="str">
        <f>+'Physical Effects'!BQ2</f>
        <v>Emissions of particulate matter (PM) and PM precursors</v>
      </c>
      <c r="AJ1" s="318" t="str">
        <f>+'Physical Effects'!BS2</f>
        <v xml:space="preserve">Emissions of greenhouse gasses - GHGs </v>
      </c>
      <c r="AK1" s="318" t="str">
        <f>+'Physical Effects'!BU2</f>
        <v>Emissions of ozone precursors</v>
      </c>
      <c r="AL1" s="318" t="str">
        <f>+'Physical Effects'!BW2</f>
        <v>Objectionable odors</v>
      </c>
      <c r="AM1" s="318" t="str">
        <f>+'Physical Effects'!BY2</f>
        <v>Emissions of airborne reactive nitrogen</v>
      </c>
      <c r="AN1" s="318" t="str">
        <f>+'Physical Effects'!CA2</f>
        <v>Plant productivity and health</v>
      </c>
      <c r="AO1" s="318" t="str">
        <f>+'Physical Effects'!CC2</f>
        <v>Plant structure and composition</v>
      </c>
      <c r="AP1" s="318" t="str">
        <f>+'Physical Effects'!CE2</f>
        <v xml:space="preserve">Plant pest pressure </v>
      </c>
      <c r="AQ1" s="318" t="str">
        <f>+'Physical Effects'!CG2</f>
        <v>Wildfire hazard from biomass accumulation</v>
      </c>
      <c r="AR1" s="318" t="str">
        <f>+'Physical Effects'!CI2</f>
        <v>Terrestrial habitat for wildlife and invertebrates</v>
      </c>
      <c r="AS1" s="318" t="str">
        <f>+'Physical Effects'!CK2</f>
        <v>Aquatic habitat for fish and other organisms</v>
      </c>
      <c r="AT1" s="318" t="str">
        <f>+'Physical Effects'!CM2</f>
        <v>Feed and forage imbalance</v>
      </c>
      <c r="AU1" s="318" t="str">
        <f>+'Physical Effects'!CO2</f>
        <v>Inadequate livestock shelter</v>
      </c>
      <c r="AV1" s="318" t="str">
        <f>+'Physical Effects'!CQ2</f>
        <v>Inadequate livestock water quantity, quality and distribution</v>
      </c>
      <c r="AW1" s="318" t="str">
        <f>+'Physical Effects'!CS2</f>
        <v>Energy efficiency of equipment and facilities</v>
      </c>
      <c r="AX1" s="318" t="str">
        <f>+'Physical Effects'!CU2</f>
        <v>Energy efficiency of farming/ranching practices and field operations</v>
      </c>
      <c r="AY1" s="318"/>
      <c r="AZ1" s="318"/>
    </row>
    <row r="2" spans="1:52" s="10" customFormat="1" ht="13.5" thickBot="1" x14ac:dyDescent="0.35">
      <c r="A2" s="142">
        <v>1</v>
      </c>
      <c r="B2" s="18" t="str">
        <f>+'Physical Effects'!C4</f>
        <v>Access Control (ac)</v>
      </c>
      <c r="C2" s="25">
        <f>+'Physical Effects'!E4</f>
        <v>472</v>
      </c>
      <c r="D2" s="200">
        <f>VLOOKUP('Physical Effects'!G4,Lookup!$B$4:$C$14,2,FALSE)</f>
        <v>3</v>
      </c>
      <c r="E2" s="200">
        <f>VLOOKUP('Physical Effects'!I4,Lookup!$B$4:$C$14,2,FALSE)</f>
        <v>1</v>
      </c>
      <c r="F2" s="200">
        <f>VLOOKUP('Physical Effects'!K4,Lookup!$B$4:$C$14,2,FALSE)</f>
        <v>4</v>
      </c>
      <c r="G2" s="200">
        <f>VLOOKUP('Physical Effects'!M4,Lookup!$B$4:$C$14,2,FALSE)</f>
        <v>4</v>
      </c>
      <c r="H2" s="200">
        <f>VLOOKUP('Physical Effects'!O4,Lookup!$B$4:$C$14,2,FALSE)</f>
        <v>5</v>
      </c>
      <c r="I2" s="200">
        <f>VLOOKUP('Physical Effects'!Q4,Lookup!$B$4:$C$14,2,FALSE)</f>
        <v>0</v>
      </c>
      <c r="J2" s="200">
        <f>VLOOKUP('Physical Effects'!S4,Lookup!$B$4:$C$14,2,FALSE)</f>
        <v>4</v>
      </c>
      <c r="K2" s="200">
        <f>VLOOKUP('Physical Effects'!U4,Lookup!$B$4:$C$14,2,FALSE)</f>
        <v>1</v>
      </c>
      <c r="L2" s="200">
        <f>VLOOKUP('Physical Effects'!W4,Lookup!$B$4:$C$14,2,FALSE)</f>
        <v>0</v>
      </c>
      <c r="M2" s="200">
        <f>VLOOKUP('Physical Effects'!Y4,Lookup!$B$4:$C$14,2,FALSE)</f>
        <v>1</v>
      </c>
      <c r="N2" s="200">
        <f>VLOOKUP('Physical Effects'!AA4,Lookup!$B$4:$C$14,2,FALSE)</f>
        <v>1</v>
      </c>
      <c r="O2" s="200">
        <f>VLOOKUP('Physical Effects'!AC4,Lookup!$B$4:$C$14,2,FALSE)</f>
        <v>1</v>
      </c>
      <c r="P2" s="200">
        <f>VLOOKUP('Physical Effects'!AE4,Lookup!$B$4:$C$14,2,FALSE)</f>
        <v>2</v>
      </c>
      <c r="Q2" s="200">
        <f>VLOOKUP('Physical Effects'!AG4,Lookup!$B$4:$C$14,2,FALSE)</f>
        <v>1</v>
      </c>
      <c r="R2" s="200">
        <f>VLOOKUP('Physical Effects'!AI4,Lookup!$B$4:$C$14,2,FALSE)</f>
        <v>0</v>
      </c>
      <c r="S2" s="200">
        <f>VLOOKUP('Physical Effects'!AK4,Lookup!$B$4:$C$14,2,FALSE)</f>
        <v>0</v>
      </c>
      <c r="T2" s="200">
        <f>VLOOKUP('Physical Effects'!AM4,Lookup!$B$4:$C$14,2,FALSE)</f>
        <v>0</v>
      </c>
      <c r="U2" s="200">
        <f>VLOOKUP('Physical Effects'!AO4,Lookup!$B$4:$C$14,2,FALSE)</f>
        <v>3</v>
      </c>
      <c r="V2" s="200">
        <f>VLOOKUP('Physical Effects'!AQ4,Lookup!$B$4:$C$14,2,FALSE)</f>
        <v>0</v>
      </c>
      <c r="W2" s="200">
        <f>VLOOKUP('Physical Effects'!AS4,Lookup!$B$4:$C$14,2,FALSE)</f>
        <v>1</v>
      </c>
      <c r="X2" s="200">
        <f>VLOOKUP('Physical Effects'!AU4,Lookup!$B$4:$C$14,2,FALSE)</f>
        <v>1</v>
      </c>
      <c r="Y2" s="200">
        <f>VLOOKUP('Physical Effects'!AW4,Lookup!$B$4:$C$14,2,FALSE)</f>
        <v>1</v>
      </c>
      <c r="Z2" s="200">
        <f>VLOOKUP('Physical Effects'!AY4,Lookup!$B$4:$C$14,2,FALSE)</f>
        <v>0</v>
      </c>
      <c r="AA2" s="200">
        <f>VLOOKUP('Physical Effects'!BA4,Lookup!$B$4:$C$14,2,FALSE)</f>
        <v>1</v>
      </c>
      <c r="AB2" s="200">
        <f>VLOOKUP('Physical Effects'!BC4,Lookup!$B$4:$C$14,2,FALSE)</f>
        <v>1</v>
      </c>
      <c r="AC2" s="200">
        <f>VLOOKUP('Physical Effects'!BE4,Lookup!$B$4:$C$14,2,FALSE)</f>
        <v>0</v>
      </c>
      <c r="AD2" s="200">
        <f>VLOOKUP('Physical Effects'!BG4,Lookup!$B$4:$C$14,2,FALSE)</f>
        <v>0</v>
      </c>
      <c r="AE2" s="200">
        <f>VLOOKUP('Physical Effects'!BI4,Lookup!$B$4:$C$14,2,FALSE)</f>
        <v>1</v>
      </c>
      <c r="AF2" s="200">
        <f>VLOOKUP('Physical Effects'!BK4,Lookup!$B$4:$C$14,2,FALSE)</f>
        <v>1</v>
      </c>
      <c r="AG2" s="200">
        <f>VLOOKUP('Physical Effects'!BM4,Lookup!$B$4:$C$14,2,FALSE)</f>
        <v>3</v>
      </c>
      <c r="AH2" s="200">
        <f>VLOOKUP('Physical Effects'!BO4,Lookup!$B$4:$C$14,2,FALSE)</f>
        <v>3</v>
      </c>
      <c r="AI2" s="200">
        <f>VLOOKUP('Physical Effects'!BQ4,Lookup!$B$4:$C$14,2,FALSE)</f>
        <v>2</v>
      </c>
      <c r="AJ2" s="200">
        <f>VLOOKUP('Physical Effects'!BS4,Lookup!$B$4:$C$14,2,FALSE)</f>
        <v>1</v>
      </c>
      <c r="AK2" s="200">
        <f>VLOOKUP('Physical Effects'!BU4,Lookup!$B$4:$C$14,2,FALSE)</f>
        <v>1</v>
      </c>
      <c r="AL2" s="200">
        <f>VLOOKUP('Physical Effects'!BW4,Lookup!$B$4:$C$14,2,FALSE)</f>
        <v>0</v>
      </c>
      <c r="AM2" s="200">
        <f>VLOOKUP('Physical Effects'!BY4,Lookup!$B$4:$C$14,2,FALSE)</f>
        <v>1</v>
      </c>
      <c r="AN2" s="200">
        <f>VLOOKUP('Physical Effects'!CA4,Lookup!$B$4:$C$14,2,FALSE)</f>
        <v>3</v>
      </c>
      <c r="AO2" s="200">
        <f>VLOOKUP('Physical Effects'!CC4,Lookup!$B$4:$C$14,2,FALSE)</f>
        <v>4</v>
      </c>
      <c r="AP2" s="200">
        <f>VLOOKUP('Physical Effects'!CE4,Lookup!$B$4:$C$14,2,FALSE)</f>
        <v>5</v>
      </c>
      <c r="AQ2" s="200">
        <f>VLOOKUP('Physical Effects'!CG4,Lookup!$B$4:$C$14,2,FALSE)</f>
        <v>3</v>
      </c>
      <c r="AR2" s="200">
        <f>VLOOKUP('Physical Effects'!CI4,Lookup!$B$4:$C$14,2,FALSE)</f>
        <v>4</v>
      </c>
      <c r="AS2" s="200">
        <f>VLOOKUP('Physical Effects'!CK4,Lookup!$B$4:$C$14,2,FALSE)</f>
        <v>1</v>
      </c>
      <c r="AT2" s="200">
        <f>VLOOKUP('Physical Effects'!CM4,Lookup!$B$4:$C$14,2,FALSE)</f>
        <v>3</v>
      </c>
      <c r="AU2" s="200">
        <f>VLOOKUP('Physical Effects'!CO4,Lookup!$B$4:$C$14,2,FALSE)</f>
        <v>1</v>
      </c>
      <c r="AV2" s="200">
        <f>VLOOKUP('Physical Effects'!CQ4,Lookup!$B$4:$C$14,2,FALSE)</f>
        <v>0</v>
      </c>
      <c r="AW2" s="200">
        <f>VLOOKUP('Physical Effects'!CS4,Lookup!$B$4:$C$14,2,FALSE)</f>
        <v>0</v>
      </c>
      <c r="AX2" s="200">
        <f>VLOOKUP('Physical Effects'!CU4,Lookup!$B$4:$C$14,2,FALSE)</f>
        <v>0</v>
      </c>
      <c r="AY2" s="200"/>
      <c r="AZ2" s="200"/>
    </row>
    <row r="3" spans="1:52" s="17" customFormat="1" ht="13.5" thickBot="1" x14ac:dyDescent="0.3">
      <c r="A3" s="49">
        <f>+A2+1</f>
        <v>2</v>
      </c>
      <c r="B3" s="18" t="str">
        <f>+'Physical Effects'!C5</f>
        <v>Access Road (ft)</v>
      </c>
      <c r="C3" s="25">
        <f>+'Physical Effects'!E5</f>
        <v>560</v>
      </c>
      <c r="D3" s="200">
        <f>VLOOKUP('Physical Effects'!G5,Lookup!$B$4:$C$14,2,FALSE)</f>
        <v>1</v>
      </c>
      <c r="E3" s="200">
        <f>VLOOKUP('Physical Effects'!I5,Lookup!$B$4:$C$14,2,FALSE)</f>
        <v>0</v>
      </c>
      <c r="F3" s="200">
        <f>VLOOKUP('Physical Effects'!K5,Lookup!$B$4:$C$14,2,FALSE)</f>
        <v>1</v>
      </c>
      <c r="G3" s="200">
        <f>VLOOKUP('Physical Effects'!M5,Lookup!$B$4:$C$14,2,FALSE)</f>
        <v>1</v>
      </c>
      <c r="H3" s="200">
        <f>VLOOKUP('Physical Effects'!O5,Lookup!$B$4:$C$14,2,FALSE)</f>
        <v>0</v>
      </c>
      <c r="I3" s="200">
        <f>VLOOKUP('Physical Effects'!Q5,Lookup!$B$4:$C$14,2,FALSE)</f>
        <v>0</v>
      </c>
      <c r="J3" s="200">
        <f>VLOOKUP('Physical Effects'!S5,Lookup!$B$4:$C$14,2,FALSE)</f>
        <v>2</v>
      </c>
      <c r="K3" s="200">
        <f>VLOOKUP('Physical Effects'!U5,Lookup!$B$4:$C$14,2,FALSE)</f>
        <v>0</v>
      </c>
      <c r="L3" s="200">
        <f>VLOOKUP('Physical Effects'!W5,Lookup!$B$4:$C$14,2,FALSE)</f>
        <v>0</v>
      </c>
      <c r="M3" s="200">
        <f>VLOOKUP('Physical Effects'!Y5,Lookup!$B$4:$C$14,2,FALSE)</f>
        <v>1</v>
      </c>
      <c r="N3" s="200">
        <f>VLOOKUP('Physical Effects'!AA5,Lookup!$B$4:$C$14,2,FALSE)</f>
        <v>0</v>
      </c>
      <c r="O3" s="200">
        <f>VLOOKUP('Physical Effects'!AC5,Lookup!$B$4:$C$14,2,FALSE)</f>
        <v>1</v>
      </c>
      <c r="P3" s="200">
        <f>VLOOKUP('Physical Effects'!AE5,Lookup!$B$4:$C$14,2,FALSE)</f>
        <v>0</v>
      </c>
      <c r="Q3" s="200">
        <f>VLOOKUP('Physical Effects'!AG5,Lookup!$B$4:$C$14,2,FALSE)</f>
        <v>0</v>
      </c>
      <c r="R3" s="200">
        <f>VLOOKUP('Physical Effects'!AI5,Lookup!$B$4:$C$14,2,FALSE)</f>
        <v>0</v>
      </c>
      <c r="S3" s="200">
        <f>VLOOKUP('Physical Effects'!AK5,Lookup!$B$4:$C$14,2,FALSE)</f>
        <v>0</v>
      </c>
      <c r="T3" s="200">
        <f>VLOOKUP('Physical Effects'!AM5,Lookup!$B$4:$C$14,2,FALSE)</f>
        <v>0</v>
      </c>
      <c r="U3" s="200">
        <f>VLOOKUP('Physical Effects'!AO5,Lookup!$B$4:$C$14,2,FALSE)</f>
        <v>0</v>
      </c>
      <c r="V3" s="200">
        <f>VLOOKUP('Physical Effects'!AQ5,Lookup!$B$4:$C$14,2,FALSE)</f>
        <v>2</v>
      </c>
      <c r="W3" s="200">
        <f>VLOOKUP('Physical Effects'!AS5,Lookup!$B$4:$C$14,2,FALSE)</f>
        <v>0</v>
      </c>
      <c r="X3" s="200">
        <f>VLOOKUP('Physical Effects'!AU5,Lookup!$B$4:$C$14,2,FALSE)</f>
        <v>0</v>
      </c>
      <c r="Y3" s="200">
        <f>VLOOKUP('Physical Effects'!AW5,Lookup!$B$4:$C$14,2,FALSE)</f>
        <v>0</v>
      </c>
      <c r="Z3" s="200">
        <f>VLOOKUP('Physical Effects'!AY5,Lookup!$B$4:$C$14,2,FALSE)</f>
        <v>0</v>
      </c>
      <c r="AA3" s="200">
        <f>VLOOKUP('Physical Effects'!BA5,Lookup!$B$4:$C$14,2,FALSE)</f>
        <v>0</v>
      </c>
      <c r="AB3" s="200">
        <f>VLOOKUP('Physical Effects'!BC5,Lookup!$B$4:$C$14,2,FALSE)</f>
        <v>0</v>
      </c>
      <c r="AC3" s="200">
        <f>VLOOKUP('Physical Effects'!BE5,Lookup!$B$4:$C$14,2,FALSE)</f>
        <v>0</v>
      </c>
      <c r="AD3" s="200">
        <f>VLOOKUP('Physical Effects'!BG5,Lookup!$B$4:$C$14,2,FALSE)</f>
        <v>0</v>
      </c>
      <c r="AE3" s="200">
        <f>VLOOKUP('Physical Effects'!BI5,Lookup!$B$4:$C$14,2,FALSE)</f>
        <v>0</v>
      </c>
      <c r="AF3" s="200">
        <f>VLOOKUP('Physical Effects'!BK5,Lookup!$B$4:$C$14,2,FALSE)</f>
        <v>0</v>
      </c>
      <c r="AG3" s="200">
        <f>VLOOKUP('Physical Effects'!BM5,Lookup!$B$4:$C$14,2,FALSE)</f>
        <v>1</v>
      </c>
      <c r="AH3" s="200">
        <f>VLOOKUP('Physical Effects'!BO5,Lookup!$B$4:$C$14,2,FALSE)</f>
        <v>0</v>
      </c>
      <c r="AI3" s="200">
        <f>VLOOKUP('Physical Effects'!BQ5,Lookup!$B$4:$C$14,2,FALSE)</f>
        <v>2</v>
      </c>
      <c r="AJ3" s="200">
        <f>VLOOKUP('Physical Effects'!BS5,Lookup!$B$4:$C$14,2,FALSE)</f>
        <v>0</v>
      </c>
      <c r="AK3" s="200">
        <f>VLOOKUP('Physical Effects'!BU5,Lookup!$B$4:$C$14,2,FALSE)</f>
        <v>0</v>
      </c>
      <c r="AL3" s="200">
        <f>VLOOKUP('Physical Effects'!BW5,Lookup!$B$4:$C$14,2,FALSE)</f>
        <v>0</v>
      </c>
      <c r="AM3" s="200">
        <f>VLOOKUP('Physical Effects'!BY5,Lookup!$B$4:$C$14,2,FALSE)</f>
        <v>0</v>
      </c>
      <c r="AN3" s="200">
        <f>VLOOKUP('Physical Effects'!CA5,Lookup!$B$4:$C$14,2,FALSE)</f>
        <v>2</v>
      </c>
      <c r="AO3" s="200">
        <f>VLOOKUP('Physical Effects'!CC5,Lookup!$B$4:$C$14,2,FALSE)</f>
        <v>0</v>
      </c>
      <c r="AP3" s="200">
        <f>VLOOKUP('Physical Effects'!CE5,Lookup!$B$4:$C$14,2,FALSE)</f>
        <v>0</v>
      </c>
      <c r="AQ3" s="200">
        <f>VLOOKUP('Physical Effects'!CG5,Lookup!$B$4:$C$14,2,FALSE)</f>
        <v>4</v>
      </c>
      <c r="AR3" s="200">
        <f>VLOOKUP('Physical Effects'!CI5,Lookup!$B$4:$C$14,2,FALSE)</f>
        <v>0</v>
      </c>
      <c r="AS3" s="200">
        <f>VLOOKUP('Physical Effects'!CK5,Lookup!$B$4:$C$14,2,FALSE)</f>
        <v>0</v>
      </c>
      <c r="AT3" s="200">
        <f>VLOOKUP('Physical Effects'!CM5,Lookup!$B$4:$C$14,2,FALSE)</f>
        <v>0</v>
      </c>
      <c r="AU3" s="200">
        <f>VLOOKUP('Physical Effects'!CO5,Lookup!$B$4:$C$14,2,FALSE)</f>
        <v>0</v>
      </c>
      <c r="AV3" s="200">
        <f>VLOOKUP('Physical Effects'!CQ5,Lookup!$B$4:$C$14,2,FALSE)</f>
        <v>0</v>
      </c>
      <c r="AW3" s="200">
        <f>VLOOKUP('Physical Effects'!CS5,Lookup!$B$4:$C$14,2,FALSE)</f>
        <v>0</v>
      </c>
      <c r="AX3" s="200">
        <f>VLOOKUP('Physical Effects'!CU5,Lookup!$B$4:$C$14,2,FALSE)</f>
        <v>1</v>
      </c>
      <c r="AY3" s="200"/>
      <c r="AZ3" s="200"/>
    </row>
    <row r="4" spans="1:52" s="5" customFormat="1" ht="13.5" thickBot="1" x14ac:dyDescent="0.3">
      <c r="A4" s="49">
        <f t="shared" ref="A4:A67" si="0">+A3+1</f>
        <v>3</v>
      </c>
      <c r="B4" s="18" t="str">
        <f>+'Physical Effects'!C6</f>
        <v>Agrichemical Handling Facility (no)</v>
      </c>
      <c r="C4" s="25">
        <f>+'Physical Effects'!E6</f>
        <v>309</v>
      </c>
      <c r="D4" s="200">
        <f>VLOOKUP('Physical Effects'!G6,Lookup!$B$4:$C$14,2,FALSE)</f>
        <v>0</v>
      </c>
      <c r="E4" s="200">
        <f>VLOOKUP('Physical Effects'!I6,Lookup!$B$4:$C$14,2,FALSE)</f>
        <v>0</v>
      </c>
      <c r="F4" s="200">
        <f>VLOOKUP('Physical Effects'!K6,Lookup!$B$4:$C$14,2,FALSE)</f>
        <v>0</v>
      </c>
      <c r="G4" s="200">
        <f>VLOOKUP('Physical Effects'!M6,Lookup!$B$4:$C$14,2,FALSE)</f>
        <v>0</v>
      </c>
      <c r="H4" s="200">
        <f>VLOOKUP('Physical Effects'!O6,Lookup!$B$4:$C$14,2,FALSE)</f>
        <v>0</v>
      </c>
      <c r="I4" s="200">
        <f>VLOOKUP('Physical Effects'!Q6,Lookup!$B$4:$C$14,2,FALSE)</f>
        <v>0</v>
      </c>
      <c r="J4" s="200">
        <f>VLOOKUP('Physical Effects'!S6,Lookup!$B$4:$C$14,2,FALSE)</f>
        <v>0</v>
      </c>
      <c r="K4" s="200">
        <f>VLOOKUP('Physical Effects'!U6,Lookup!$B$4:$C$14,2,FALSE)</f>
        <v>0</v>
      </c>
      <c r="L4" s="200">
        <f>VLOOKUP('Physical Effects'!W6,Lookup!$B$4:$C$14,2,FALSE)</f>
        <v>0</v>
      </c>
      <c r="M4" s="200">
        <f>VLOOKUP('Physical Effects'!Y6,Lookup!$B$4:$C$14,2,FALSE)</f>
        <v>0</v>
      </c>
      <c r="N4" s="200">
        <f>VLOOKUP('Physical Effects'!AA6,Lookup!$B$4:$C$14,2,FALSE)</f>
        <v>0</v>
      </c>
      <c r="O4" s="200">
        <f>VLOOKUP('Physical Effects'!AC6,Lookup!$B$4:$C$14,2,FALSE)</f>
        <v>0</v>
      </c>
      <c r="P4" s="200">
        <f>VLOOKUP('Physical Effects'!AE6,Lookup!$B$4:$C$14,2,FALSE)</f>
        <v>0</v>
      </c>
      <c r="Q4" s="200">
        <f>VLOOKUP('Physical Effects'!AG6,Lookup!$B$4:$C$14,2,FALSE)</f>
        <v>0</v>
      </c>
      <c r="R4" s="200">
        <f>VLOOKUP('Physical Effects'!AI6,Lookup!$B$4:$C$14,2,FALSE)</f>
        <v>0</v>
      </c>
      <c r="S4" s="200">
        <f>VLOOKUP('Physical Effects'!AK6,Lookup!$B$4:$C$14,2,FALSE)</f>
        <v>0</v>
      </c>
      <c r="T4" s="200">
        <f>VLOOKUP('Physical Effects'!AM6,Lookup!$B$4:$C$14,2,FALSE)</f>
        <v>0</v>
      </c>
      <c r="U4" s="200">
        <f>VLOOKUP('Physical Effects'!AO6,Lookup!$B$4:$C$14,2,FALSE)</f>
        <v>0</v>
      </c>
      <c r="V4" s="200">
        <f>VLOOKUP('Physical Effects'!AQ6,Lookup!$B$4:$C$14,2,FALSE)</f>
        <v>0</v>
      </c>
      <c r="W4" s="200">
        <f>VLOOKUP('Physical Effects'!AS6,Lookup!$B$4:$C$14,2,FALSE)</f>
        <v>0</v>
      </c>
      <c r="X4" s="200">
        <f>VLOOKUP('Physical Effects'!AU6,Lookup!$B$4:$C$14,2,FALSE)</f>
        <v>0</v>
      </c>
      <c r="Y4" s="200">
        <f>VLOOKUP('Physical Effects'!AW6,Lookup!$B$4:$C$14,2,FALSE)</f>
        <v>0</v>
      </c>
      <c r="Z4" s="200">
        <f>VLOOKUP('Physical Effects'!AY6,Lookup!$B$4:$C$14,2,FALSE)</f>
        <v>0</v>
      </c>
      <c r="AA4" s="200">
        <f>VLOOKUP('Physical Effects'!BA6,Lookup!$B$4:$C$14,2,FALSE)</f>
        <v>0</v>
      </c>
      <c r="AB4" s="200">
        <f>VLOOKUP('Physical Effects'!BC6,Lookup!$B$4:$C$14,2,FALSE)</f>
        <v>0</v>
      </c>
      <c r="AC4" s="200">
        <f>VLOOKUP('Physical Effects'!BE6,Lookup!$B$4:$C$14,2,FALSE)</f>
        <v>0</v>
      </c>
      <c r="AD4" s="200">
        <f>VLOOKUP('Physical Effects'!BG6,Lookup!$B$4:$C$14,2,FALSE)</f>
        <v>0</v>
      </c>
      <c r="AE4" s="200">
        <f>VLOOKUP('Physical Effects'!BI6,Lookup!$B$4:$C$14,2,FALSE)</f>
        <v>0</v>
      </c>
      <c r="AF4" s="200">
        <f>VLOOKUP('Physical Effects'!BK6,Lookup!$B$4:$C$14,2,FALSE)</f>
        <v>0</v>
      </c>
      <c r="AG4" s="200">
        <f>VLOOKUP('Physical Effects'!BM6,Lookup!$B$4:$C$14,2,FALSE)</f>
        <v>0</v>
      </c>
      <c r="AH4" s="200">
        <f>VLOOKUP('Physical Effects'!BO6,Lookup!$B$4:$C$14,2,FALSE)</f>
        <v>0</v>
      </c>
      <c r="AI4" s="200">
        <f>VLOOKUP('Physical Effects'!BQ6,Lookup!$B$4:$C$14,2,FALSE)</f>
        <v>1</v>
      </c>
      <c r="AJ4" s="200">
        <f>VLOOKUP('Physical Effects'!BS6,Lookup!$B$4:$C$14,2,FALSE)</f>
        <v>0</v>
      </c>
      <c r="AK4" s="200">
        <f>VLOOKUP('Physical Effects'!BU6,Lookup!$B$4:$C$14,2,FALSE)</f>
        <v>1</v>
      </c>
      <c r="AL4" s="200">
        <f>VLOOKUP('Physical Effects'!BW6,Lookup!$B$4:$C$14,2,FALSE)</f>
        <v>0</v>
      </c>
      <c r="AM4" s="200">
        <f>VLOOKUP('Physical Effects'!BY6,Lookup!$B$4:$C$14,2,FALSE)</f>
        <v>1</v>
      </c>
      <c r="AN4" s="200">
        <f>VLOOKUP('Physical Effects'!CA6,Lookup!$B$4:$C$14,2,FALSE)</f>
        <v>0</v>
      </c>
      <c r="AO4" s="200">
        <f>VLOOKUP('Physical Effects'!CC6,Lookup!$B$4:$C$14,2,FALSE)</f>
        <v>0</v>
      </c>
      <c r="AP4" s="200">
        <f>VLOOKUP('Physical Effects'!CE6,Lookup!$B$4:$C$14,2,FALSE)</f>
        <v>0</v>
      </c>
      <c r="AQ4" s="200">
        <f>VLOOKUP('Physical Effects'!CG6,Lookup!$B$4:$C$14,2,FALSE)</f>
        <v>0</v>
      </c>
      <c r="AR4" s="200">
        <f>VLOOKUP('Physical Effects'!CI6,Lookup!$B$4:$C$14,2,FALSE)</f>
        <v>0</v>
      </c>
      <c r="AS4" s="200">
        <f>VLOOKUP('Physical Effects'!CK6,Lookup!$B$4:$C$14,2,FALSE)</f>
        <v>0</v>
      </c>
      <c r="AT4" s="200">
        <f>VLOOKUP('Physical Effects'!CM6,Lookup!$B$4:$C$14,2,FALSE)</f>
        <v>0</v>
      </c>
      <c r="AU4" s="200">
        <f>VLOOKUP('Physical Effects'!CO6,Lookup!$B$4:$C$14,2,FALSE)</f>
        <v>0</v>
      </c>
      <c r="AV4" s="200">
        <f>VLOOKUP('Physical Effects'!CQ6,Lookup!$B$4:$C$14,2,FALSE)</f>
        <v>0</v>
      </c>
      <c r="AW4" s="200">
        <f>VLOOKUP('Physical Effects'!CS6,Lookup!$B$4:$C$14,2,FALSE)</f>
        <v>0</v>
      </c>
      <c r="AX4" s="200">
        <f>VLOOKUP('Physical Effects'!CU6,Lookup!$B$4:$C$14,2,FALSE)</f>
        <v>0</v>
      </c>
      <c r="AY4" s="200"/>
      <c r="AZ4" s="200"/>
    </row>
    <row r="5" spans="1:52" s="5" customFormat="1" ht="13.5" thickBot="1" x14ac:dyDescent="0.3">
      <c r="A5" s="49">
        <f t="shared" si="0"/>
        <v>4</v>
      </c>
      <c r="B5" s="18" t="str">
        <f>+'Physical Effects'!C7</f>
        <v>Air Filtration and Scrubbing (no)</v>
      </c>
      <c r="C5" s="25">
        <f>+'Physical Effects'!E7</f>
        <v>371</v>
      </c>
      <c r="D5" s="200">
        <f>VLOOKUP('Physical Effects'!G7,Lookup!$B$4:$C$14,2,FALSE)</f>
        <v>0</v>
      </c>
      <c r="E5" s="200">
        <f>VLOOKUP('Physical Effects'!I7,Lookup!$B$4:$C$14,2,FALSE)</f>
        <v>0</v>
      </c>
      <c r="F5" s="200">
        <f>VLOOKUP('Physical Effects'!K7,Lookup!$B$4:$C$14,2,FALSE)</f>
        <v>0</v>
      </c>
      <c r="G5" s="200">
        <f>VLOOKUP('Physical Effects'!M7,Lookup!$B$4:$C$14,2,FALSE)</f>
        <v>0</v>
      </c>
      <c r="H5" s="200">
        <f>VLOOKUP('Physical Effects'!O7,Lookup!$B$4:$C$14,2,FALSE)</f>
        <v>0</v>
      </c>
      <c r="I5" s="200">
        <f>VLOOKUP('Physical Effects'!Q7,Lookup!$B$4:$C$14,2,FALSE)</f>
        <v>0</v>
      </c>
      <c r="J5" s="200">
        <f>VLOOKUP('Physical Effects'!S7,Lookup!$B$4:$C$14,2,FALSE)</f>
        <v>0</v>
      </c>
      <c r="K5" s="200">
        <f>VLOOKUP('Physical Effects'!U7,Lookup!$B$4:$C$14,2,FALSE)</f>
        <v>0</v>
      </c>
      <c r="L5" s="200">
        <f>VLOOKUP('Physical Effects'!W7,Lookup!$B$4:$C$14,2,FALSE)</f>
        <v>0</v>
      </c>
      <c r="M5" s="200">
        <f>VLOOKUP('Physical Effects'!Y7,Lookup!$B$4:$C$14,2,FALSE)</f>
        <v>0</v>
      </c>
      <c r="N5" s="200">
        <f>VLOOKUP('Physical Effects'!AA7,Lookup!$B$4:$C$14,2,FALSE)</f>
        <v>0</v>
      </c>
      <c r="O5" s="200">
        <f>VLOOKUP('Physical Effects'!AC7,Lookup!$B$4:$C$14,2,FALSE)</f>
        <v>0</v>
      </c>
      <c r="P5" s="200">
        <f>VLOOKUP('Physical Effects'!AE7,Lookup!$B$4:$C$14,2,FALSE)</f>
        <v>0</v>
      </c>
      <c r="Q5" s="200">
        <f>VLOOKUP('Physical Effects'!AG7,Lookup!$B$4:$C$14,2,FALSE)</f>
        <v>0</v>
      </c>
      <c r="R5" s="200">
        <f>VLOOKUP('Physical Effects'!AI7,Lookup!$B$4:$C$14,2,FALSE)</f>
        <v>0</v>
      </c>
      <c r="S5" s="200">
        <f>VLOOKUP('Physical Effects'!AK7,Lookup!$B$4:$C$14,2,FALSE)</f>
        <v>0</v>
      </c>
      <c r="T5" s="200">
        <f>VLOOKUP('Physical Effects'!AM7,Lookup!$B$4:$C$14,2,FALSE)</f>
        <v>0</v>
      </c>
      <c r="U5" s="200">
        <f>VLOOKUP('Physical Effects'!AO7,Lookup!$B$4:$C$14,2,FALSE)</f>
        <v>0</v>
      </c>
      <c r="V5" s="200">
        <f>VLOOKUP('Physical Effects'!AQ7,Lookup!$B$4:$C$14,2,FALSE)</f>
        <v>0</v>
      </c>
      <c r="W5" s="200">
        <f>VLOOKUP('Physical Effects'!AS7,Lookup!$B$4:$C$14,2,FALSE)</f>
        <v>0</v>
      </c>
      <c r="X5" s="200">
        <f>VLOOKUP('Physical Effects'!AU7,Lookup!$B$4:$C$14,2,FALSE)</f>
        <v>0</v>
      </c>
      <c r="Y5" s="200">
        <f>VLOOKUP('Physical Effects'!AW7,Lookup!$B$4:$C$14,2,FALSE)</f>
        <v>0</v>
      </c>
      <c r="Z5" s="200">
        <f>VLOOKUP('Physical Effects'!AY7,Lookup!$B$4:$C$14,2,FALSE)</f>
        <v>0</v>
      </c>
      <c r="AA5" s="200">
        <f>VLOOKUP('Physical Effects'!BA7,Lookup!$B$4:$C$14,2,FALSE)</f>
        <v>0</v>
      </c>
      <c r="AB5" s="200">
        <f>VLOOKUP('Physical Effects'!BC7,Lookup!$B$4:$C$14,2,FALSE)</f>
        <v>0</v>
      </c>
      <c r="AC5" s="200">
        <f>VLOOKUP('Physical Effects'!BE7,Lookup!$B$4:$C$14,2,FALSE)</f>
        <v>0</v>
      </c>
      <c r="AD5" s="200">
        <f>VLOOKUP('Physical Effects'!BG7,Lookup!$B$4:$C$14,2,FALSE)</f>
        <v>0</v>
      </c>
      <c r="AE5" s="200">
        <f>VLOOKUP('Physical Effects'!BI7,Lookup!$B$4:$C$14,2,FALSE)</f>
        <v>0</v>
      </c>
      <c r="AF5" s="200">
        <f>VLOOKUP('Physical Effects'!BK7,Lookup!$B$4:$C$14,2,FALSE)</f>
        <v>0</v>
      </c>
      <c r="AG5" s="200">
        <f>VLOOKUP('Physical Effects'!BM7,Lookup!$B$4:$C$14,2,FALSE)</f>
        <v>0</v>
      </c>
      <c r="AH5" s="200">
        <f>VLOOKUP('Physical Effects'!BO7,Lookup!$B$4:$C$14,2,FALSE)</f>
        <v>0</v>
      </c>
      <c r="AI5" s="200">
        <f>VLOOKUP('Physical Effects'!BQ7,Lookup!$B$4:$C$14,2,FALSE)</f>
        <v>4</v>
      </c>
      <c r="AJ5" s="200">
        <f>VLOOKUP('Physical Effects'!BS7,Lookup!$B$4:$C$14,2,FALSE)</f>
        <v>2</v>
      </c>
      <c r="AK5" s="200">
        <f>VLOOKUP('Physical Effects'!BU7,Lookup!$B$4:$C$14,2,FALSE)</f>
        <v>2</v>
      </c>
      <c r="AL5" s="200">
        <f>VLOOKUP('Physical Effects'!BW7,Lookup!$B$4:$C$14,2,FALSE)</f>
        <v>4</v>
      </c>
      <c r="AM5" s="200">
        <f>VLOOKUP('Physical Effects'!BY7,Lookup!$B$4:$C$14,2,FALSE)</f>
        <v>4</v>
      </c>
      <c r="AN5" s="200">
        <f>VLOOKUP('Physical Effects'!CA7,Lookup!$B$4:$C$14,2,FALSE)</f>
        <v>0</v>
      </c>
      <c r="AO5" s="200">
        <f>VLOOKUP('Physical Effects'!CC7,Lookup!$B$4:$C$14,2,FALSE)</f>
        <v>0</v>
      </c>
      <c r="AP5" s="200">
        <f>VLOOKUP('Physical Effects'!CE7,Lookup!$B$4:$C$14,2,FALSE)</f>
        <v>0</v>
      </c>
      <c r="AQ5" s="200">
        <f>VLOOKUP('Physical Effects'!CG7,Lookup!$B$4:$C$14,2,FALSE)</f>
        <v>0</v>
      </c>
      <c r="AR5" s="200">
        <f>VLOOKUP('Physical Effects'!CI7,Lookup!$B$4:$C$14,2,FALSE)</f>
        <v>0</v>
      </c>
      <c r="AS5" s="200">
        <f>VLOOKUP('Physical Effects'!CK7,Lookup!$B$4:$C$14,2,FALSE)</f>
        <v>0</v>
      </c>
      <c r="AT5" s="200">
        <f>VLOOKUP('Physical Effects'!CM7,Lookup!$B$4:$C$14,2,FALSE)</f>
        <v>0</v>
      </c>
      <c r="AU5" s="200">
        <f>VLOOKUP('Physical Effects'!CO7,Lookup!$B$4:$C$14,2,FALSE)</f>
        <v>0</v>
      </c>
      <c r="AV5" s="200">
        <f>VLOOKUP('Physical Effects'!CQ7,Lookup!$B$4:$C$14,2,FALSE)</f>
        <v>0</v>
      </c>
      <c r="AW5" s="200">
        <f>VLOOKUP('Physical Effects'!CS7,Lookup!$B$4:$C$14,2,FALSE)</f>
        <v>-1</v>
      </c>
      <c r="AX5" s="200">
        <f>VLOOKUP('Physical Effects'!CU7,Lookup!$B$4:$C$14,2,FALSE)</f>
        <v>0</v>
      </c>
      <c r="AY5" s="200"/>
      <c r="AZ5" s="200"/>
    </row>
    <row r="6" spans="1:52" s="5" customFormat="1" ht="13.5" thickBot="1" x14ac:dyDescent="0.3">
      <c r="A6" s="49">
        <f t="shared" si="0"/>
        <v>5</v>
      </c>
      <c r="B6" s="18" t="str">
        <f>+'Physical Effects'!C8</f>
        <v>Alley Cropping (ac)</v>
      </c>
      <c r="C6" s="25">
        <f>+'Physical Effects'!E8</f>
        <v>311</v>
      </c>
      <c r="D6" s="200">
        <f>VLOOKUP('Physical Effects'!G8,Lookup!$B$4:$C$14,2,FALSE)</f>
        <v>5</v>
      </c>
      <c r="E6" s="200">
        <f>VLOOKUP('Physical Effects'!I8,Lookup!$B$4:$C$14,2,FALSE)</f>
        <v>5</v>
      </c>
      <c r="F6" s="200">
        <f>VLOOKUP('Physical Effects'!K8,Lookup!$B$4:$C$14,2,FALSE)</f>
        <v>5</v>
      </c>
      <c r="G6" s="200">
        <f>VLOOKUP('Physical Effects'!M8,Lookup!$B$4:$C$14,2,FALSE)</f>
        <v>3</v>
      </c>
      <c r="H6" s="200">
        <f>VLOOKUP('Physical Effects'!O8,Lookup!$B$4:$C$14,2,FALSE)</f>
        <v>0</v>
      </c>
      <c r="I6" s="200">
        <f>VLOOKUP('Physical Effects'!Q8,Lookup!$B$4:$C$14,2,FALSE)</f>
        <v>0</v>
      </c>
      <c r="J6" s="200">
        <f>VLOOKUP('Physical Effects'!S8,Lookup!$B$4:$C$14,2,FALSE)</f>
        <v>2</v>
      </c>
      <c r="K6" s="200">
        <f>VLOOKUP('Physical Effects'!U8,Lookup!$B$4:$C$14,2,FALSE)</f>
        <v>5</v>
      </c>
      <c r="L6" s="200">
        <f>VLOOKUP('Physical Effects'!W8,Lookup!$B$4:$C$14,2,FALSE)</f>
        <v>1</v>
      </c>
      <c r="M6" s="200">
        <f>VLOOKUP('Physical Effects'!Y8,Lookup!$B$4:$C$14,2,FALSE)</f>
        <v>5</v>
      </c>
      <c r="N6" s="200">
        <f>VLOOKUP('Physical Effects'!AA8,Lookup!$B$4:$C$14,2,FALSE)</f>
        <v>4</v>
      </c>
      <c r="O6" s="200">
        <f>VLOOKUP('Physical Effects'!AC8,Lookup!$B$4:$C$14,2,FALSE)</f>
        <v>1</v>
      </c>
      <c r="P6" s="200">
        <f>VLOOKUP('Physical Effects'!AE8,Lookup!$B$4:$C$14,2,FALSE)</f>
        <v>2</v>
      </c>
      <c r="Q6" s="200">
        <f>VLOOKUP('Physical Effects'!AG8,Lookup!$B$4:$C$14,2,FALSE)</f>
        <v>1</v>
      </c>
      <c r="R6" s="200">
        <f>VLOOKUP('Physical Effects'!AI8,Lookup!$B$4:$C$14,2,FALSE)</f>
        <v>3</v>
      </c>
      <c r="S6" s="200">
        <f>VLOOKUP('Physical Effects'!AK8,Lookup!$B$4:$C$14,2,FALSE)</f>
        <v>2</v>
      </c>
      <c r="T6" s="200">
        <f>VLOOKUP('Physical Effects'!AM8,Lookup!$B$4:$C$14,2,FALSE)</f>
        <v>0</v>
      </c>
      <c r="U6" s="200">
        <f>VLOOKUP('Physical Effects'!AO8,Lookup!$B$4:$C$14,2,FALSE)</f>
        <v>0</v>
      </c>
      <c r="V6" s="200">
        <f>VLOOKUP('Physical Effects'!AQ8,Lookup!$B$4:$C$14,2,FALSE)</f>
        <v>3</v>
      </c>
      <c r="W6" s="200">
        <f>VLOOKUP('Physical Effects'!AS8,Lookup!$B$4:$C$14,2,FALSE)</f>
        <v>3</v>
      </c>
      <c r="X6" s="200">
        <f>VLOOKUP('Physical Effects'!AU8,Lookup!$B$4:$C$14,2,FALSE)</f>
        <v>1</v>
      </c>
      <c r="Y6" s="200">
        <f>VLOOKUP('Physical Effects'!AW8,Lookup!$B$4:$C$14,2,FALSE)</f>
        <v>3</v>
      </c>
      <c r="Z6" s="200">
        <f>VLOOKUP('Physical Effects'!AY8,Lookup!$B$4:$C$14,2,FALSE)</f>
        <v>1</v>
      </c>
      <c r="AA6" s="200">
        <f>VLOOKUP('Physical Effects'!BA8,Lookup!$B$4:$C$14,2,FALSE)</f>
        <v>3</v>
      </c>
      <c r="AB6" s="200">
        <f>VLOOKUP('Physical Effects'!BC8,Lookup!$B$4:$C$14,2,FALSE)</f>
        <v>1</v>
      </c>
      <c r="AC6" s="200">
        <f>VLOOKUP('Physical Effects'!BE8,Lookup!$B$4:$C$14,2,FALSE)</f>
        <v>1</v>
      </c>
      <c r="AD6" s="200">
        <f>VLOOKUP('Physical Effects'!BG8,Lookup!$B$4:$C$14,2,FALSE)</f>
        <v>1</v>
      </c>
      <c r="AE6" s="200">
        <f>VLOOKUP('Physical Effects'!BI8,Lookup!$B$4:$C$14,2,FALSE)</f>
        <v>1</v>
      </c>
      <c r="AF6" s="200">
        <f>VLOOKUP('Physical Effects'!BK8,Lookup!$B$4:$C$14,2,FALSE)</f>
        <v>1</v>
      </c>
      <c r="AG6" s="200">
        <f>VLOOKUP('Physical Effects'!BM8,Lookup!$B$4:$C$14,2,FALSE)</f>
        <v>3</v>
      </c>
      <c r="AH6" s="200">
        <f>VLOOKUP('Physical Effects'!BO8,Lookup!$B$4:$C$14,2,FALSE)</f>
        <v>0</v>
      </c>
      <c r="AI6" s="200">
        <f>VLOOKUP('Physical Effects'!BQ8,Lookup!$B$4:$C$14,2,FALSE)</f>
        <v>2</v>
      </c>
      <c r="AJ6" s="200">
        <f>VLOOKUP('Physical Effects'!BS8,Lookup!$B$4:$C$14,2,FALSE)</f>
        <v>2</v>
      </c>
      <c r="AK6" s="200">
        <f>VLOOKUP('Physical Effects'!BU8,Lookup!$B$4:$C$14,2,FALSE)</f>
        <v>0</v>
      </c>
      <c r="AL6" s="200">
        <f>VLOOKUP('Physical Effects'!BW8,Lookup!$B$4:$C$14,2,FALSE)</f>
        <v>0</v>
      </c>
      <c r="AM6" s="200">
        <f>VLOOKUP('Physical Effects'!BY8,Lookup!$B$4:$C$14,2,FALSE)</f>
        <v>0</v>
      </c>
      <c r="AN6" s="200">
        <f>VLOOKUP('Physical Effects'!CA8,Lookup!$B$4:$C$14,2,FALSE)</f>
        <v>5</v>
      </c>
      <c r="AO6" s="200">
        <f>VLOOKUP('Physical Effects'!CC8,Lookup!$B$4:$C$14,2,FALSE)</f>
        <v>3</v>
      </c>
      <c r="AP6" s="200">
        <f>VLOOKUP('Physical Effects'!CE8,Lookup!$B$4:$C$14,2,FALSE)</f>
        <v>3</v>
      </c>
      <c r="AQ6" s="200">
        <f>VLOOKUP('Physical Effects'!CG8,Lookup!$B$4:$C$14,2,FALSE)</f>
        <v>0</v>
      </c>
      <c r="AR6" s="200">
        <f>VLOOKUP('Physical Effects'!CI8,Lookup!$B$4:$C$14,2,FALSE)</f>
        <v>3</v>
      </c>
      <c r="AS6" s="200">
        <f>VLOOKUP('Physical Effects'!CK8,Lookup!$B$4:$C$14,2,FALSE)</f>
        <v>2</v>
      </c>
      <c r="AT6" s="200">
        <f>VLOOKUP('Physical Effects'!CM8,Lookup!$B$4:$C$14,2,FALSE)</f>
        <v>1</v>
      </c>
      <c r="AU6" s="200">
        <f>VLOOKUP('Physical Effects'!CO8,Lookup!$B$4:$C$14,2,FALSE)</f>
        <v>2</v>
      </c>
      <c r="AV6" s="200">
        <f>VLOOKUP('Physical Effects'!CQ8,Lookup!$B$4:$C$14,2,FALSE)</f>
        <v>0</v>
      </c>
      <c r="AW6" s="200">
        <f>VLOOKUP('Physical Effects'!CS8,Lookup!$B$4:$C$14,2,FALSE)</f>
        <v>0</v>
      </c>
      <c r="AX6" s="200">
        <f>VLOOKUP('Physical Effects'!CU8,Lookup!$B$4:$C$14,2,FALSE)</f>
        <v>1</v>
      </c>
      <c r="AY6" s="200"/>
      <c r="AZ6" s="200"/>
    </row>
    <row r="7" spans="1:52" s="5" customFormat="1" ht="13.5" thickBot="1" x14ac:dyDescent="0.3">
      <c r="A7" s="49">
        <f t="shared" si="0"/>
        <v>6</v>
      </c>
      <c r="B7" s="18" t="str">
        <f>+'Physical Effects'!C9</f>
        <v>Amending Soil Properties with Gypsum Products (ac)</v>
      </c>
      <c r="C7" s="25">
        <f>+'Physical Effects'!E9</f>
        <v>333</v>
      </c>
      <c r="D7" s="200">
        <f>VLOOKUP('Physical Effects'!G9,Lookup!$B$4:$C$14,2,FALSE)</f>
        <v>1</v>
      </c>
      <c r="E7" s="200">
        <f>VLOOKUP('Physical Effects'!I9,Lookup!$B$4:$C$14,2,FALSE)</f>
        <v>1</v>
      </c>
      <c r="F7" s="200">
        <f>VLOOKUP('Physical Effects'!K9,Lookup!$B$4:$C$14,2,FALSE)</f>
        <v>0</v>
      </c>
      <c r="G7" s="200">
        <f>VLOOKUP('Physical Effects'!M9,Lookup!$B$4:$C$14,2,FALSE)</f>
        <v>0</v>
      </c>
      <c r="H7" s="200">
        <f>VLOOKUP('Physical Effects'!O9,Lookup!$B$4:$C$14,2,FALSE)</f>
        <v>0</v>
      </c>
      <c r="I7" s="200">
        <f>VLOOKUP('Physical Effects'!Q9,Lookup!$B$4:$C$14,2,FALSE)</f>
        <v>0</v>
      </c>
      <c r="J7" s="200">
        <f>VLOOKUP('Physical Effects'!S9,Lookup!$B$4:$C$14,2,FALSE)</f>
        <v>0</v>
      </c>
      <c r="K7" s="200">
        <f>VLOOKUP('Physical Effects'!U9,Lookup!$B$4:$C$14,2,FALSE)</f>
        <v>1</v>
      </c>
      <c r="L7" s="200">
        <f>VLOOKUP('Physical Effects'!W9,Lookup!$B$4:$C$14,2,FALSE)</f>
        <v>1</v>
      </c>
      <c r="M7" s="200">
        <f>VLOOKUP('Physical Effects'!Y9,Lookup!$B$4:$C$14,2,FALSE)</f>
        <v>0</v>
      </c>
      <c r="N7" s="200">
        <f>VLOOKUP('Physical Effects'!AA9,Lookup!$B$4:$C$14,2,FALSE)</f>
        <v>1</v>
      </c>
      <c r="O7" s="200">
        <f>VLOOKUP('Physical Effects'!AC9,Lookup!$B$4:$C$14,2,FALSE)</f>
        <v>1</v>
      </c>
      <c r="P7" s="200">
        <f>VLOOKUP('Physical Effects'!AE9,Lookup!$B$4:$C$14,2,FALSE)</f>
        <v>0</v>
      </c>
      <c r="Q7" s="200">
        <f>VLOOKUP('Physical Effects'!AG9,Lookup!$B$4:$C$14,2,FALSE)</f>
        <v>0</v>
      </c>
      <c r="R7" s="200">
        <f>VLOOKUP('Physical Effects'!AI9,Lookup!$B$4:$C$14,2,FALSE)</f>
        <v>0</v>
      </c>
      <c r="S7" s="200">
        <f>VLOOKUP('Physical Effects'!AK9,Lookup!$B$4:$C$14,2,FALSE)</f>
        <v>0</v>
      </c>
      <c r="T7" s="200">
        <f>VLOOKUP('Physical Effects'!AM9,Lookup!$B$4:$C$14,2,FALSE)</f>
        <v>0</v>
      </c>
      <c r="U7" s="200">
        <f>VLOOKUP('Physical Effects'!AO9,Lookup!$B$4:$C$14,2,FALSE)</f>
        <v>0</v>
      </c>
      <c r="V7" s="200">
        <f>VLOOKUP('Physical Effects'!AQ9,Lookup!$B$4:$C$14,2,FALSE)</f>
        <v>1</v>
      </c>
      <c r="W7" s="200">
        <f>VLOOKUP('Physical Effects'!AS9,Lookup!$B$4:$C$14,2,FALSE)</f>
        <v>1</v>
      </c>
      <c r="X7" s="200">
        <f>VLOOKUP('Physical Effects'!AU9,Lookup!$B$4:$C$14,2,FALSE)</f>
        <v>0</v>
      </c>
      <c r="Y7" s="200">
        <f>VLOOKUP('Physical Effects'!AW9,Lookup!$B$4:$C$14,2,FALSE)</f>
        <v>1</v>
      </c>
      <c r="Z7" s="200">
        <f>VLOOKUP('Physical Effects'!AY9,Lookup!$B$4:$C$14,2,FALSE)</f>
        <v>0</v>
      </c>
      <c r="AA7" s="200">
        <f>VLOOKUP('Physical Effects'!BA9,Lookup!$B$4:$C$14,2,FALSE)</f>
        <v>0</v>
      </c>
      <c r="AB7" s="200">
        <f>VLOOKUP('Physical Effects'!BC9,Lookup!$B$4:$C$14,2,FALSE)</f>
        <v>0</v>
      </c>
      <c r="AC7" s="200">
        <f>VLOOKUP('Physical Effects'!BE9,Lookup!$B$4:$C$14,2,FALSE)</f>
        <v>0</v>
      </c>
      <c r="AD7" s="200">
        <f>VLOOKUP('Physical Effects'!BG9,Lookup!$B$4:$C$14,2,FALSE)</f>
        <v>0</v>
      </c>
      <c r="AE7" s="200">
        <f>VLOOKUP('Physical Effects'!BI9,Lookup!$B$4:$C$14,2,FALSE)</f>
        <v>0</v>
      </c>
      <c r="AF7" s="200">
        <f>VLOOKUP('Physical Effects'!BK9,Lookup!$B$4:$C$14,2,FALSE)</f>
        <v>0</v>
      </c>
      <c r="AG7" s="200">
        <f>VLOOKUP('Physical Effects'!BM9,Lookup!$B$4:$C$14,2,FALSE)</f>
        <v>0</v>
      </c>
      <c r="AH7" s="200">
        <f>VLOOKUP('Physical Effects'!BO9,Lookup!$B$4:$C$14,2,FALSE)</f>
        <v>0</v>
      </c>
      <c r="AI7" s="200">
        <f>VLOOKUP('Physical Effects'!BQ9,Lookup!$B$4:$C$14,2,FALSE)</f>
        <v>0</v>
      </c>
      <c r="AJ7" s="200">
        <f>VLOOKUP('Physical Effects'!BS9,Lookup!$B$4:$C$14,2,FALSE)</f>
        <v>0</v>
      </c>
      <c r="AK7" s="200">
        <f>VLOOKUP('Physical Effects'!BU9,Lookup!$B$4:$C$14,2,FALSE)</f>
        <v>0</v>
      </c>
      <c r="AL7" s="200">
        <f>VLOOKUP('Physical Effects'!BW9,Lookup!$B$4:$C$14,2,FALSE)</f>
        <v>0</v>
      </c>
      <c r="AM7" s="200">
        <f>VLOOKUP('Physical Effects'!BY9,Lookup!$B$4:$C$14,2,FALSE)</f>
        <v>0</v>
      </c>
      <c r="AN7" s="200">
        <f>VLOOKUP('Physical Effects'!CA9,Lookup!$B$4:$C$14,2,FALSE)</f>
        <v>1</v>
      </c>
      <c r="AO7" s="200">
        <f>VLOOKUP('Physical Effects'!CC9,Lookup!$B$4:$C$14,2,FALSE)</f>
        <v>0</v>
      </c>
      <c r="AP7" s="200">
        <f>VLOOKUP('Physical Effects'!CE9,Lookup!$B$4:$C$14,2,FALSE)</f>
        <v>0</v>
      </c>
      <c r="AQ7" s="200">
        <f>VLOOKUP('Physical Effects'!CG9,Lookup!$B$4:$C$14,2,FALSE)</f>
        <v>0</v>
      </c>
      <c r="AR7" s="200">
        <f>VLOOKUP('Physical Effects'!CI9,Lookup!$B$4:$C$14,2,FALSE)</f>
        <v>0</v>
      </c>
      <c r="AS7" s="200">
        <f>VLOOKUP('Physical Effects'!CK9,Lookup!$B$4:$C$14,2,FALSE)</f>
        <v>0</v>
      </c>
      <c r="AT7" s="200">
        <f>VLOOKUP('Physical Effects'!CM9,Lookup!$B$4:$C$14,2,FALSE)</f>
        <v>0</v>
      </c>
      <c r="AU7" s="200">
        <f>VLOOKUP('Physical Effects'!CO9,Lookup!$B$4:$C$14,2,FALSE)</f>
        <v>0</v>
      </c>
      <c r="AV7" s="200">
        <f>VLOOKUP('Physical Effects'!CQ9,Lookup!$B$4:$C$14,2,FALSE)</f>
        <v>0</v>
      </c>
      <c r="AW7" s="200">
        <f>VLOOKUP('Physical Effects'!CS9,Lookup!$B$4:$C$14,2,FALSE)</f>
        <v>0</v>
      </c>
      <c r="AX7" s="200">
        <f>VLOOKUP('Physical Effects'!CU9,Lookup!$B$4:$C$14,2,FALSE)</f>
        <v>0</v>
      </c>
      <c r="AY7" s="200"/>
      <c r="AZ7" s="200"/>
    </row>
    <row r="8" spans="1:52" s="5" customFormat="1" ht="13.5" thickBot="1" x14ac:dyDescent="0.3">
      <c r="A8" s="49">
        <f t="shared" si="0"/>
        <v>7</v>
      </c>
      <c r="B8" s="18" t="str">
        <f>+'Physical Effects'!C10</f>
        <v>Amendments for Treatment of Agricultural Waste (au)</v>
      </c>
      <c r="C8" s="25">
        <f>+'Physical Effects'!E10</f>
        <v>591</v>
      </c>
      <c r="D8" s="200">
        <f>VLOOKUP('Physical Effects'!G10,Lookup!$B$4:$C$14,2,FALSE)</f>
        <v>0</v>
      </c>
      <c r="E8" s="200">
        <f>VLOOKUP('Physical Effects'!I10,Lookup!$B$4:$C$14,2,FALSE)</f>
        <v>0</v>
      </c>
      <c r="F8" s="200">
        <f>VLOOKUP('Physical Effects'!K10,Lookup!$B$4:$C$14,2,FALSE)</f>
        <v>0</v>
      </c>
      <c r="G8" s="200">
        <f>VLOOKUP('Physical Effects'!M10,Lookup!$B$4:$C$14,2,FALSE)</f>
        <v>0</v>
      </c>
      <c r="H8" s="200">
        <f>VLOOKUP('Physical Effects'!O10,Lookup!$B$4:$C$14,2,FALSE)</f>
        <v>0</v>
      </c>
      <c r="I8" s="200">
        <f>VLOOKUP('Physical Effects'!Q10,Lookup!$B$4:$C$14,2,FALSE)</f>
        <v>0</v>
      </c>
      <c r="J8" s="200">
        <f>VLOOKUP('Physical Effects'!S10,Lookup!$B$4:$C$14,2,FALSE)</f>
        <v>0</v>
      </c>
      <c r="K8" s="200">
        <f>VLOOKUP('Physical Effects'!U10,Lookup!$B$4:$C$14,2,FALSE)</f>
        <v>1</v>
      </c>
      <c r="L8" s="200">
        <f>VLOOKUP('Physical Effects'!W10,Lookup!$B$4:$C$14,2,FALSE)</f>
        <v>0</v>
      </c>
      <c r="M8" s="200">
        <f>VLOOKUP('Physical Effects'!Y10,Lookup!$B$4:$C$14,2,FALSE)</f>
        <v>0</v>
      </c>
      <c r="N8" s="200">
        <f>VLOOKUP('Physical Effects'!AA10,Lookup!$B$4:$C$14,2,FALSE)</f>
        <v>0</v>
      </c>
      <c r="O8" s="200">
        <f>VLOOKUP('Physical Effects'!AC10,Lookup!$B$4:$C$14,2,FALSE)</f>
        <v>0</v>
      </c>
      <c r="P8" s="200">
        <f>VLOOKUP('Physical Effects'!AE10,Lookup!$B$4:$C$14,2,FALSE)</f>
        <v>0</v>
      </c>
      <c r="Q8" s="200">
        <f>VLOOKUP('Physical Effects'!AG10,Lookup!$B$4:$C$14,2,FALSE)</f>
        <v>0</v>
      </c>
      <c r="R8" s="200">
        <f>VLOOKUP('Physical Effects'!AI10,Lookup!$B$4:$C$14,2,FALSE)</f>
        <v>0</v>
      </c>
      <c r="S8" s="200">
        <f>VLOOKUP('Physical Effects'!AK10,Lookup!$B$4:$C$14,2,FALSE)</f>
        <v>0</v>
      </c>
      <c r="T8" s="200">
        <f>VLOOKUP('Physical Effects'!AM10,Lookup!$B$4:$C$14,2,FALSE)</f>
        <v>0</v>
      </c>
      <c r="U8" s="200">
        <f>VLOOKUP('Physical Effects'!AO10,Lookup!$B$4:$C$14,2,FALSE)</f>
        <v>0</v>
      </c>
      <c r="V8" s="200">
        <f>VLOOKUP('Physical Effects'!AQ10,Lookup!$B$4:$C$14,2,FALSE)</f>
        <v>1</v>
      </c>
      <c r="W8" s="200">
        <f>VLOOKUP('Physical Effects'!AS10,Lookup!$B$4:$C$14,2,FALSE)</f>
        <v>2</v>
      </c>
      <c r="X8" s="200">
        <f>VLOOKUP('Physical Effects'!AU10,Lookup!$B$4:$C$14,2,FALSE)</f>
        <v>2</v>
      </c>
      <c r="Y8" s="200">
        <f>VLOOKUP('Physical Effects'!AW10,Lookup!$B$4:$C$14,2,FALSE)</f>
        <v>0</v>
      </c>
      <c r="Z8" s="200">
        <f>VLOOKUP('Physical Effects'!AY10,Lookup!$B$4:$C$14,2,FALSE)</f>
        <v>0</v>
      </c>
      <c r="AA8" s="200">
        <f>VLOOKUP('Physical Effects'!BA10,Lookup!$B$4:$C$14,2,FALSE)</f>
        <v>2</v>
      </c>
      <c r="AB8" s="200">
        <f>VLOOKUP('Physical Effects'!BC10,Lookup!$B$4:$C$14,2,FALSE)</f>
        <v>2</v>
      </c>
      <c r="AC8" s="200">
        <f>VLOOKUP('Physical Effects'!BE10,Lookup!$B$4:$C$14,2,FALSE)</f>
        <v>2</v>
      </c>
      <c r="AD8" s="200">
        <f>VLOOKUP('Physical Effects'!BG10,Lookup!$B$4:$C$14,2,FALSE)</f>
        <v>2</v>
      </c>
      <c r="AE8" s="200">
        <f>VLOOKUP('Physical Effects'!BI10,Lookup!$B$4:$C$14,2,FALSE)</f>
        <v>2</v>
      </c>
      <c r="AF8" s="200">
        <f>VLOOKUP('Physical Effects'!BK10,Lookup!$B$4:$C$14,2,FALSE)</f>
        <v>2</v>
      </c>
      <c r="AG8" s="200">
        <f>VLOOKUP('Physical Effects'!BM10,Lookup!$B$4:$C$14,2,FALSE)</f>
        <v>0</v>
      </c>
      <c r="AH8" s="200">
        <f>VLOOKUP('Physical Effects'!BO10,Lookup!$B$4:$C$14,2,FALSE)</f>
        <v>0</v>
      </c>
      <c r="AI8" s="200">
        <f>VLOOKUP('Physical Effects'!BQ10,Lookup!$B$4:$C$14,2,FALSE)</f>
        <v>3</v>
      </c>
      <c r="AJ8" s="200">
        <f>VLOOKUP('Physical Effects'!BS10,Lookup!$B$4:$C$14,2,FALSE)</f>
        <v>1</v>
      </c>
      <c r="AK8" s="200">
        <f>VLOOKUP('Physical Effects'!BU10,Lookup!$B$4:$C$14,2,FALSE)</f>
        <v>1</v>
      </c>
      <c r="AL8" s="200">
        <f>VLOOKUP('Physical Effects'!BW10,Lookup!$B$4:$C$14,2,FALSE)</f>
        <v>4</v>
      </c>
      <c r="AM8" s="200">
        <f>VLOOKUP('Physical Effects'!BY10,Lookup!$B$4:$C$14,2,FALSE)</f>
        <v>4</v>
      </c>
      <c r="AN8" s="200">
        <f>VLOOKUP('Physical Effects'!CA10,Lookup!$B$4:$C$14,2,FALSE)</f>
        <v>1</v>
      </c>
      <c r="AO8" s="200">
        <f>VLOOKUP('Physical Effects'!CC10,Lookup!$B$4:$C$14,2,FALSE)</f>
        <v>0</v>
      </c>
      <c r="AP8" s="200">
        <f>VLOOKUP('Physical Effects'!CE10,Lookup!$B$4:$C$14,2,FALSE)</f>
        <v>0</v>
      </c>
      <c r="AQ8" s="200">
        <f>VLOOKUP('Physical Effects'!CG10,Lookup!$B$4:$C$14,2,FALSE)</f>
        <v>0</v>
      </c>
      <c r="AR8" s="200">
        <f>VLOOKUP('Physical Effects'!CI10,Lookup!$B$4:$C$14,2,FALSE)</f>
        <v>0</v>
      </c>
      <c r="AS8" s="200">
        <f>VLOOKUP('Physical Effects'!CK10,Lookup!$B$4:$C$14,2,FALSE)</f>
        <v>0</v>
      </c>
      <c r="AT8" s="200">
        <f>VLOOKUP('Physical Effects'!CM10,Lookup!$B$4:$C$14,2,FALSE)</f>
        <v>0</v>
      </c>
      <c r="AU8" s="200">
        <f>VLOOKUP('Physical Effects'!CO10,Lookup!$B$4:$C$14,2,FALSE)</f>
        <v>0</v>
      </c>
      <c r="AV8" s="200">
        <f>VLOOKUP('Physical Effects'!CQ10,Lookup!$B$4:$C$14,2,FALSE)</f>
        <v>1</v>
      </c>
      <c r="AW8" s="200">
        <f>VLOOKUP('Physical Effects'!CS10,Lookup!$B$4:$C$14,2,FALSE)</f>
        <v>2</v>
      </c>
      <c r="AX8" s="200">
        <f>VLOOKUP('Physical Effects'!CU10,Lookup!$B$4:$C$14,2,FALSE)</f>
        <v>1</v>
      </c>
      <c r="AY8" s="200"/>
      <c r="AZ8" s="200"/>
    </row>
    <row r="9" spans="1:52" s="5" customFormat="1" ht="13.5" thickBot="1" x14ac:dyDescent="0.3">
      <c r="A9" s="49">
        <f t="shared" si="0"/>
        <v>8</v>
      </c>
      <c r="B9" s="18" t="str">
        <f>+'Physical Effects'!C11</f>
        <v>Anaerobic Digester (no)</v>
      </c>
      <c r="C9" s="25">
        <f>+'Physical Effects'!E11</f>
        <v>366</v>
      </c>
      <c r="D9" s="200">
        <f>VLOOKUP('Physical Effects'!G11,Lookup!$B$4:$C$14,2,FALSE)</f>
        <v>0</v>
      </c>
      <c r="E9" s="200">
        <f>VLOOKUP('Physical Effects'!I11,Lookup!$B$4:$C$14,2,FALSE)</f>
        <v>0</v>
      </c>
      <c r="F9" s="200">
        <f>VLOOKUP('Physical Effects'!K11,Lookup!$B$4:$C$14,2,FALSE)</f>
        <v>0</v>
      </c>
      <c r="G9" s="200">
        <f>VLOOKUP('Physical Effects'!M11,Lookup!$B$4:$C$14,2,FALSE)</f>
        <v>0</v>
      </c>
      <c r="H9" s="200">
        <f>VLOOKUP('Physical Effects'!O11,Lookup!$B$4:$C$14,2,FALSE)</f>
        <v>0</v>
      </c>
      <c r="I9" s="200">
        <f>VLOOKUP('Physical Effects'!Q11,Lookup!$B$4:$C$14,2,FALSE)</f>
        <v>0</v>
      </c>
      <c r="J9" s="200">
        <f>VLOOKUP('Physical Effects'!S11,Lookup!$B$4:$C$14,2,FALSE)</f>
        <v>0</v>
      </c>
      <c r="K9" s="200">
        <f>VLOOKUP('Physical Effects'!U11,Lookup!$B$4:$C$14,2,FALSE)</f>
        <v>0</v>
      </c>
      <c r="L9" s="200">
        <f>VLOOKUP('Physical Effects'!W11,Lookup!$B$4:$C$14,2,FALSE)</f>
        <v>0</v>
      </c>
      <c r="M9" s="200">
        <f>VLOOKUP('Physical Effects'!Y11,Lookup!$B$4:$C$14,2,FALSE)</f>
        <v>0</v>
      </c>
      <c r="N9" s="200">
        <f>VLOOKUP('Physical Effects'!AA11,Lookup!$B$4:$C$14,2,FALSE)</f>
        <v>0</v>
      </c>
      <c r="O9" s="200">
        <f>VLOOKUP('Physical Effects'!AC11,Lookup!$B$4:$C$14,2,FALSE)</f>
        <v>0</v>
      </c>
      <c r="P9" s="200">
        <f>VLOOKUP('Physical Effects'!AE11,Lookup!$B$4:$C$14,2,FALSE)</f>
        <v>0</v>
      </c>
      <c r="Q9" s="200">
        <f>VLOOKUP('Physical Effects'!AG11,Lookup!$B$4:$C$14,2,FALSE)</f>
        <v>0</v>
      </c>
      <c r="R9" s="200">
        <f>VLOOKUP('Physical Effects'!AI11,Lookup!$B$4:$C$14,2,FALSE)</f>
        <v>0</v>
      </c>
      <c r="S9" s="200">
        <f>VLOOKUP('Physical Effects'!AK11,Lookup!$B$4:$C$14,2,FALSE)</f>
        <v>0</v>
      </c>
      <c r="T9" s="200">
        <f>VLOOKUP('Physical Effects'!AM11,Lookup!$B$4:$C$14,2,FALSE)</f>
        <v>0</v>
      </c>
      <c r="U9" s="200">
        <f>VLOOKUP('Physical Effects'!AO11,Lookup!$B$4:$C$14,2,FALSE)</f>
        <v>0</v>
      </c>
      <c r="V9" s="200">
        <f>VLOOKUP('Physical Effects'!AQ11,Lookup!$B$4:$C$14,2,FALSE)</f>
        <v>0</v>
      </c>
      <c r="W9" s="200">
        <f>VLOOKUP('Physical Effects'!AS11,Lookup!$B$4:$C$14,2,FALSE)</f>
        <v>2</v>
      </c>
      <c r="X9" s="200">
        <f>VLOOKUP('Physical Effects'!AU11,Lookup!$B$4:$C$14,2,FALSE)</f>
        <v>0</v>
      </c>
      <c r="Y9" s="200">
        <f>VLOOKUP('Physical Effects'!AW11,Lookup!$B$4:$C$14,2,FALSE)</f>
        <v>0</v>
      </c>
      <c r="Z9" s="200">
        <f>VLOOKUP('Physical Effects'!AY11,Lookup!$B$4:$C$14,2,FALSE)</f>
        <v>0</v>
      </c>
      <c r="AA9" s="200">
        <f>VLOOKUP('Physical Effects'!BA11,Lookup!$B$4:$C$14,2,FALSE)</f>
        <v>2</v>
      </c>
      <c r="AB9" s="200">
        <f>VLOOKUP('Physical Effects'!BC11,Lookup!$B$4:$C$14,2,FALSE)</f>
        <v>0</v>
      </c>
      <c r="AC9" s="200">
        <f>VLOOKUP('Physical Effects'!BE11,Lookup!$B$4:$C$14,2,FALSE)</f>
        <v>0</v>
      </c>
      <c r="AD9" s="200">
        <f>VLOOKUP('Physical Effects'!BG11,Lookup!$B$4:$C$14,2,FALSE)</f>
        <v>0</v>
      </c>
      <c r="AE9" s="200">
        <f>VLOOKUP('Physical Effects'!BI11,Lookup!$B$4:$C$14,2,FALSE)</f>
        <v>0</v>
      </c>
      <c r="AF9" s="200">
        <f>VLOOKUP('Physical Effects'!BK11,Lookup!$B$4:$C$14,2,FALSE)</f>
        <v>0</v>
      </c>
      <c r="AG9" s="200">
        <f>VLOOKUP('Physical Effects'!BM11,Lookup!$B$4:$C$14,2,FALSE)</f>
        <v>0</v>
      </c>
      <c r="AH9" s="200">
        <f>VLOOKUP('Physical Effects'!BO11,Lookup!$B$4:$C$14,2,FALSE)</f>
        <v>0</v>
      </c>
      <c r="AI9" s="200">
        <f>VLOOKUP('Physical Effects'!BQ11,Lookup!$B$4:$C$14,2,FALSE)</f>
        <v>0</v>
      </c>
      <c r="AJ9" s="200">
        <f>VLOOKUP('Physical Effects'!BS11,Lookup!$B$4:$C$14,2,FALSE)</f>
        <v>4</v>
      </c>
      <c r="AK9" s="200">
        <f>VLOOKUP('Physical Effects'!BU11,Lookup!$B$4:$C$14,2,FALSE)</f>
        <v>1</v>
      </c>
      <c r="AL9" s="200">
        <f>VLOOKUP('Physical Effects'!BW11,Lookup!$B$4:$C$14,2,FALSE)</f>
        <v>5</v>
      </c>
      <c r="AM9" s="200">
        <f>VLOOKUP('Physical Effects'!BY11,Lookup!$B$4:$C$14,2,FALSE)</f>
        <v>-1</v>
      </c>
      <c r="AN9" s="200">
        <f>VLOOKUP('Physical Effects'!CA11,Lookup!$B$4:$C$14,2,FALSE)</f>
        <v>0</v>
      </c>
      <c r="AO9" s="200">
        <f>VLOOKUP('Physical Effects'!CC11,Lookup!$B$4:$C$14,2,FALSE)</f>
        <v>0</v>
      </c>
      <c r="AP9" s="200">
        <f>VLOOKUP('Physical Effects'!CE11,Lookup!$B$4:$C$14,2,FALSE)</f>
        <v>0</v>
      </c>
      <c r="AQ9" s="200">
        <f>VLOOKUP('Physical Effects'!CG11,Lookup!$B$4:$C$14,2,FALSE)</f>
        <v>0</v>
      </c>
      <c r="AR9" s="200">
        <f>VLOOKUP('Physical Effects'!CI11,Lookup!$B$4:$C$14,2,FALSE)</f>
        <v>0</v>
      </c>
      <c r="AS9" s="200">
        <f>VLOOKUP('Physical Effects'!CK11,Lookup!$B$4:$C$14,2,FALSE)</f>
        <v>0</v>
      </c>
      <c r="AT9" s="200">
        <f>VLOOKUP('Physical Effects'!CM11,Lookup!$B$4:$C$14,2,FALSE)</f>
        <v>0</v>
      </c>
      <c r="AU9" s="200">
        <f>VLOOKUP('Physical Effects'!CO11,Lookup!$B$4:$C$14,2,FALSE)</f>
        <v>0</v>
      </c>
      <c r="AV9" s="200">
        <f>VLOOKUP('Physical Effects'!CQ11,Lookup!$B$4:$C$14,2,FALSE)</f>
        <v>0</v>
      </c>
      <c r="AW9" s="200">
        <f>VLOOKUP('Physical Effects'!CS11,Lookup!$B$4:$C$14,2,FALSE)</f>
        <v>0</v>
      </c>
      <c r="AX9" s="200">
        <f>VLOOKUP('Physical Effects'!CU11,Lookup!$B$4:$C$14,2,FALSE)</f>
        <v>0</v>
      </c>
      <c r="AY9" s="200"/>
      <c r="AZ9" s="200"/>
    </row>
    <row r="10" spans="1:52" s="17" customFormat="1" ht="13.5" thickBot="1" x14ac:dyDescent="0.3">
      <c r="A10" s="49">
        <f t="shared" si="0"/>
        <v>9</v>
      </c>
      <c r="B10" s="18" t="str">
        <f>+'Physical Effects'!C12</f>
        <v>Animal Mortality Facility (no)</v>
      </c>
      <c r="C10" s="25">
        <f>+'Physical Effects'!E12</f>
        <v>316</v>
      </c>
      <c r="D10" s="200">
        <f>VLOOKUP('Physical Effects'!G12,Lookup!$B$4:$C$14,2,FALSE)</f>
        <v>0</v>
      </c>
      <c r="E10" s="200">
        <f>VLOOKUP('Physical Effects'!I12,Lookup!$B$4:$C$14,2,FALSE)</f>
        <v>0</v>
      </c>
      <c r="F10" s="200">
        <f>VLOOKUP('Physical Effects'!K12,Lookup!$B$4:$C$14,2,FALSE)</f>
        <v>0</v>
      </c>
      <c r="G10" s="200">
        <f>VLOOKUP('Physical Effects'!M12,Lookup!$B$4:$C$14,2,FALSE)</f>
        <v>0</v>
      </c>
      <c r="H10" s="200">
        <f>VLOOKUP('Physical Effects'!O12,Lookup!$B$4:$C$14,2,FALSE)</f>
        <v>0</v>
      </c>
      <c r="I10" s="200">
        <f>VLOOKUP('Physical Effects'!Q12,Lookup!$B$4:$C$14,2,FALSE)</f>
        <v>0</v>
      </c>
      <c r="J10" s="200">
        <f>VLOOKUP('Physical Effects'!S12,Lookup!$B$4:$C$14,2,FALSE)</f>
        <v>0</v>
      </c>
      <c r="K10" s="200">
        <f>VLOOKUP('Physical Effects'!U12,Lookup!$B$4:$C$14,2,FALSE)</f>
        <v>0</v>
      </c>
      <c r="L10" s="200">
        <f>VLOOKUP('Physical Effects'!W12,Lookup!$B$4:$C$14,2,FALSE)</f>
        <v>0</v>
      </c>
      <c r="M10" s="200">
        <f>VLOOKUP('Physical Effects'!Y12,Lookup!$B$4:$C$14,2,FALSE)</f>
        <v>0</v>
      </c>
      <c r="N10" s="200">
        <f>VLOOKUP('Physical Effects'!AA12,Lookup!$B$4:$C$14,2,FALSE)</f>
        <v>0</v>
      </c>
      <c r="O10" s="200">
        <f>VLOOKUP('Physical Effects'!AC12,Lookup!$B$4:$C$14,2,FALSE)</f>
        <v>0</v>
      </c>
      <c r="P10" s="200">
        <f>VLOOKUP('Physical Effects'!AE12,Lookup!$B$4:$C$14,2,FALSE)</f>
        <v>0</v>
      </c>
      <c r="Q10" s="200">
        <f>VLOOKUP('Physical Effects'!AG12,Lookup!$B$4:$C$14,2,FALSE)</f>
        <v>0</v>
      </c>
      <c r="R10" s="200">
        <f>VLOOKUP('Physical Effects'!AI12,Lookup!$B$4:$C$14,2,FALSE)</f>
        <v>0</v>
      </c>
      <c r="S10" s="200">
        <f>VLOOKUP('Physical Effects'!AK12,Lookup!$B$4:$C$14,2,FALSE)</f>
        <v>0</v>
      </c>
      <c r="T10" s="200">
        <f>VLOOKUP('Physical Effects'!AM12,Lookup!$B$4:$C$14,2,FALSE)</f>
        <v>0</v>
      </c>
      <c r="U10" s="200">
        <f>VLOOKUP('Physical Effects'!AO12,Lookup!$B$4:$C$14,2,FALSE)</f>
        <v>0</v>
      </c>
      <c r="V10" s="200">
        <f>VLOOKUP('Physical Effects'!AQ12,Lookup!$B$4:$C$14,2,FALSE)</f>
        <v>0</v>
      </c>
      <c r="W10" s="200">
        <f>VLOOKUP('Physical Effects'!AS12,Lookup!$B$4:$C$14,2,FALSE)</f>
        <v>2</v>
      </c>
      <c r="X10" s="200">
        <f>VLOOKUP('Physical Effects'!AU12,Lookup!$B$4:$C$14,2,FALSE)</f>
        <v>2</v>
      </c>
      <c r="Y10" s="200">
        <f>VLOOKUP('Physical Effects'!AW12,Lookup!$B$4:$C$14,2,FALSE)</f>
        <v>0</v>
      </c>
      <c r="Z10" s="200">
        <f>VLOOKUP('Physical Effects'!AY12,Lookup!$B$4:$C$14,2,FALSE)</f>
        <v>0</v>
      </c>
      <c r="AA10" s="200">
        <f>VLOOKUP('Physical Effects'!BA12,Lookup!$B$4:$C$14,2,FALSE)</f>
        <v>2</v>
      </c>
      <c r="AB10" s="200">
        <f>VLOOKUP('Physical Effects'!BC12,Lookup!$B$4:$C$14,2,FALSE)</f>
        <v>2</v>
      </c>
      <c r="AC10" s="200">
        <f>VLOOKUP('Physical Effects'!BE12,Lookup!$B$4:$C$14,2,FALSE)</f>
        <v>0</v>
      </c>
      <c r="AD10" s="200">
        <f>VLOOKUP('Physical Effects'!BG12,Lookup!$B$4:$C$14,2,FALSE)</f>
        <v>0</v>
      </c>
      <c r="AE10" s="200">
        <f>VLOOKUP('Physical Effects'!BI12,Lookup!$B$4:$C$14,2,FALSE)</f>
        <v>0</v>
      </c>
      <c r="AF10" s="200">
        <f>VLOOKUP('Physical Effects'!BK12,Lookup!$B$4:$C$14,2,FALSE)</f>
        <v>0</v>
      </c>
      <c r="AG10" s="200">
        <f>VLOOKUP('Physical Effects'!BM12,Lookup!$B$4:$C$14,2,FALSE)</f>
        <v>0</v>
      </c>
      <c r="AH10" s="200">
        <f>VLOOKUP('Physical Effects'!BO12,Lookup!$B$4:$C$14,2,FALSE)</f>
        <v>0</v>
      </c>
      <c r="AI10" s="200">
        <f>VLOOKUP('Physical Effects'!BQ12,Lookup!$B$4:$C$14,2,FALSE)</f>
        <v>0</v>
      </c>
      <c r="AJ10" s="200">
        <f>VLOOKUP('Physical Effects'!BS12,Lookup!$B$4:$C$14,2,FALSE)</f>
        <v>1</v>
      </c>
      <c r="AK10" s="200">
        <f>VLOOKUP('Physical Effects'!BU12,Lookup!$B$4:$C$14,2,FALSE)</f>
        <v>-1</v>
      </c>
      <c r="AL10" s="200">
        <f>VLOOKUP('Physical Effects'!BW12,Lookup!$B$4:$C$14,2,FALSE)</f>
        <v>3</v>
      </c>
      <c r="AM10" s="200">
        <f>VLOOKUP('Physical Effects'!BY12,Lookup!$B$4:$C$14,2,FALSE)</f>
        <v>0</v>
      </c>
      <c r="AN10" s="200">
        <f>VLOOKUP('Physical Effects'!CA12,Lookup!$B$4:$C$14,2,FALSE)</f>
        <v>0</v>
      </c>
      <c r="AO10" s="200">
        <f>VLOOKUP('Physical Effects'!CC12,Lookup!$B$4:$C$14,2,FALSE)</f>
        <v>0</v>
      </c>
      <c r="AP10" s="200">
        <f>VLOOKUP('Physical Effects'!CE12,Lookup!$B$4:$C$14,2,FALSE)</f>
        <v>0</v>
      </c>
      <c r="AQ10" s="200">
        <f>VLOOKUP('Physical Effects'!CG12,Lookup!$B$4:$C$14,2,FALSE)</f>
        <v>0</v>
      </c>
      <c r="AR10" s="200">
        <f>VLOOKUP('Physical Effects'!CI12,Lookup!$B$4:$C$14,2,FALSE)</f>
        <v>0</v>
      </c>
      <c r="AS10" s="200">
        <f>VLOOKUP('Physical Effects'!CK12,Lookup!$B$4:$C$14,2,FALSE)</f>
        <v>0</v>
      </c>
      <c r="AT10" s="200">
        <f>VLOOKUP('Physical Effects'!CM12,Lookup!$B$4:$C$14,2,FALSE)</f>
        <v>0</v>
      </c>
      <c r="AU10" s="200">
        <f>VLOOKUP('Physical Effects'!CO12,Lookup!$B$4:$C$14,2,FALSE)</f>
        <v>0</v>
      </c>
      <c r="AV10" s="200">
        <f>VLOOKUP('Physical Effects'!CQ12,Lookup!$B$4:$C$14,2,FALSE)</f>
        <v>0</v>
      </c>
      <c r="AW10" s="200">
        <f>VLOOKUP('Physical Effects'!CS12,Lookup!$B$4:$C$14,2,FALSE)</f>
        <v>0</v>
      </c>
      <c r="AX10" s="200">
        <f>VLOOKUP('Physical Effects'!CU12,Lookup!$B$4:$C$14,2,FALSE)</f>
        <v>0</v>
      </c>
      <c r="AY10" s="200"/>
      <c r="AZ10" s="200"/>
    </row>
    <row r="11" spans="1:52" s="5" customFormat="1" ht="13.5" thickBot="1" x14ac:dyDescent="0.3">
      <c r="A11" s="49">
        <f t="shared" si="0"/>
        <v>10</v>
      </c>
      <c r="B11" s="18" t="str">
        <f>+'Physical Effects'!C13</f>
        <v>Anionic Polyacrylamide (PAM) Application (ac)</v>
      </c>
      <c r="C11" s="25">
        <f>+'Physical Effects'!E13</f>
        <v>450</v>
      </c>
      <c r="D11" s="200">
        <f>VLOOKUP('Physical Effects'!G13,Lookup!$B$4:$C$14,2,FALSE)</f>
        <v>2</v>
      </c>
      <c r="E11" s="200">
        <f>VLOOKUP('Physical Effects'!I13,Lookup!$B$4:$C$14,2,FALSE)</f>
        <v>2</v>
      </c>
      <c r="F11" s="200">
        <f>VLOOKUP('Physical Effects'!K13,Lookup!$B$4:$C$14,2,FALSE)</f>
        <v>2</v>
      </c>
      <c r="G11" s="200">
        <f>VLOOKUP('Physical Effects'!M13,Lookup!$B$4:$C$14,2,FALSE)</f>
        <v>0</v>
      </c>
      <c r="H11" s="200">
        <f>VLOOKUP('Physical Effects'!O13,Lookup!$B$4:$C$14,2,FALSE)</f>
        <v>0</v>
      </c>
      <c r="I11" s="200">
        <f>VLOOKUP('Physical Effects'!Q13,Lookup!$B$4:$C$14,2,FALSE)</f>
        <v>0</v>
      </c>
      <c r="J11" s="200">
        <f>VLOOKUP('Physical Effects'!S13,Lookup!$B$4:$C$14,2,FALSE)</f>
        <v>2</v>
      </c>
      <c r="K11" s="200">
        <f>VLOOKUP('Physical Effects'!U13,Lookup!$B$4:$C$14,2,FALSE)</f>
        <v>0</v>
      </c>
      <c r="L11" s="200">
        <f>VLOOKUP('Physical Effects'!W13,Lookup!$B$4:$C$14,2,FALSE)</f>
        <v>0</v>
      </c>
      <c r="M11" s="200">
        <f>VLOOKUP('Physical Effects'!Y13,Lookup!$B$4:$C$14,2,FALSE)</f>
        <v>0</v>
      </c>
      <c r="N11" s="200">
        <f>VLOOKUP('Physical Effects'!AA13,Lookup!$B$4:$C$14,2,FALSE)</f>
        <v>0</v>
      </c>
      <c r="O11" s="200">
        <f>VLOOKUP('Physical Effects'!AC13,Lookup!$B$4:$C$14,2,FALSE)</f>
        <v>0</v>
      </c>
      <c r="P11" s="200">
        <f>VLOOKUP('Physical Effects'!AE13,Lookup!$B$4:$C$14,2,FALSE)</f>
        <v>0</v>
      </c>
      <c r="Q11" s="200">
        <f>VLOOKUP('Physical Effects'!AG13,Lookup!$B$4:$C$14,2,FALSE)</f>
        <v>0</v>
      </c>
      <c r="R11" s="200">
        <f>VLOOKUP('Physical Effects'!AI13,Lookup!$B$4:$C$14,2,FALSE)</f>
        <v>0</v>
      </c>
      <c r="S11" s="200">
        <f>VLOOKUP('Physical Effects'!AK13,Lookup!$B$4:$C$14,2,FALSE)</f>
        <v>0</v>
      </c>
      <c r="T11" s="200">
        <f>VLOOKUP('Physical Effects'!AM13,Lookup!$B$4:$C$14,2,FALSE)</f>
        <v>0</v>
      </c>
      <c r="U11" s="200">
        <f>VLOOKUP('Physical Effects'!AO13,Lookup!$B$4:$C$14,2,FALSE)</f>
        <v>1</v>
      </c>
      <c r="V11" s="200">
        <f>VLOOKUP('Physical Effects'!AQ13,Lookup!$B$4:$C$14,2,FALSE)</f>
        <v>1</v>
      </c>
      <c r="W11" s="200">
        <f>VLOOKUP('Physical Effects'!AS13,Lookup!$B$4:$C$14,2,FALSE)</f>
        <v>2</v>
      </c>
      <c r="X11" s="200">
        <f>VLOOKUP('Physical Effects'!AU13,Lookup!$B$4:$C$14,2,FALSE)</f>
        <v>-1</v>
      </c>
      <c r="Y11" s="200">
        <f>VLOOKUP('Physical Effects'!AW13,Lookup!$B$4:$C$14,2,FALSE)</f>
        <v>2</v>
      </c>
      <c r="Z11" s="200">
        <f>VLOOKUP('Physical Effects'!AY13,Lookup!$B$4:$C$14,2,FALSE)</f>
        <v>-1</v>
      </c>
      <c r="AA11" s="200">
        <f>VLOOKUP('Physical Effects'!BA13,Lookup!$B$4:$C$14,2,FALSE)</f>
        <v>0</v>
      </c>
      <c r="AB11" s="200">
        <f>VLOOKUP('Physical Effects'!BC13,Lookup!$B$4:$C$14,2,FALSE)</f>
        <v>0</v>
      </c>
      <c r="AC11" s="200">
        <f>VLOOKUP('Physical Effects'!BE13,Lookup!$B$4:$C$14,2,FALSE)</f>
        <v>0</v>
      </c>
      <c r="AD11" s="200">
        <f>VLOOKUP('Physical Effects'!BG13,Lookup!$B$4:$C$14,2,FALSE)</f>
        <v>0</v>
      </c>
      <c r="AE11" s="200">
        <f>VLOOKUP('Physical Effects'!BI13,Lookup!$B$4:$C$14,2,FALSE)</f>
        <v>1</v>
      </c>
      <c r="AF11" s="200">
        <f>VLOOKUP('Physical Effects'!BK13,Lookup!$B$4:$C$14,2,FALSE)</f>
        <v>0</v>
      </c>
      <c r="AG11" s="200">
        <f>VLOOKUP('Physical Effects'!BM13,Lookup!$B$4:$C$14,2,FALSE)</f>
        <v>4</v>
      </c>
      <c r="AH11" s="200">
        <f>VLOOKUP('Physical Effects'!BO13,Lookup!$B$4:$C$14,2,FALSE)</f>
        <v>0</v>
      </c>
      <c r="AI11" s="200">
        <f>VLOOKUP('Physical Effects'!BQ13,Lookup!$B$4:$C$14,2,FALSE)</f>
        <v>2</v>
      </c>
      <c r="AJ11" s="200">
        <f>VLOOKUP('Physical Effects'!BS13,Lookup!$B$4:$C$14,2,FALSE)</f>
        <v>0</v>
      </c>
      <c r="AK11" s="200">
        <f>VLOOKUP('Physical Effects'!BU13,Lookup!$B$4:$C$14,2,FALSE)</f>
        <v>0</v>
      </c>
      <c r="AL11" s="200">
        <f>VLOOKUP('Physical Effects'!BW13,Lookup!$B$4:$C$14,2,FALSE)</f>
        <v>0</v>
      </c>
      <c r="AM11" s="200">
        <f>VLOOKUP('Physical Effects'!BY13,Lookup!$B$4:$C$14,2,FALSE)</f>
        <v>0</v>
      </c>
      <c r="AN11" s="200">
        <f>VLOOKUP('Physical Effects'!CA13,Lookup!$B$4:$C$14,2,FALSE)</f>
        <v>0</v>
      </c>
      <c r="AO11" s="200">
        <f>VLOOKUP('Physical Effects'!CC13,Lookup!$B$4:$C$14,2,FALSE)</f>
        <v>0</v>
      </c>
      <c r="AP11" s="200">
        <f>VLOOKUP('Physical Effects'!CE13,Lookup!$B$4:$C$14,2,FALSE)</f>
        <v>0</v>
      </c>
      <c r="AQ11" s="200">
        <f>VLOOKUP('Physical Effects'!CG13,Lookup!$B$4:$C$14,2,FALSE)</f>
        <v>0</v>
      </c>
      <c r="AR11" s="200">
        <f>VLOOKUP('Physical Effects'!CI13,Lookup!$B$4:$C$14,2,FALSE)</f>
        <v>0</v>
      </c>
      <c r="AS11" s="200">
        <f>VLOOKUP('Physical Effects'!CK13,Lookup!$B$4:$C$14,2,FALSE)</f>
        <v>0</v>
      </c>
      <c r="AT11" s="200">
        <f>VLOOKUP('Physical Effects'!CM13,Lookup!$B$4:$C$14,2,FALSE)</f>
        <v>0</v>
      </c>
      <c r="AU11" s="200">
        <f>VLOOKUP('Physical Effects'!CO13,Lookup!$B$4:$C$14,2,FALSE)</f>
        <v>0</v>
      </c>
      <c r="AV11" s="200">
        <f>VLOOKUP('Physical Effects'!CQ13,Lookup!$B$4:$C$14,2,FALSE)</f>
        <v>0</v>
      </c>
      <c r="AW11" s="200">
        <f>VLOOKUP('Physical Effects'!CS13,Lookup!$B$4:$C$14,2,FALSE)</f>
        <v>1</v>
      </c>
      <c r="AX11" s="200">
        <f>VLOOKUP('Physical Effects'!CU13,Lookup!$B$4:$C$14,2,FALSE)</f>
        <v>1</v>
      </c>
      <c r="AY11" s="200"/>
      <c r="AZ11" s="200"/>
    </row>
    <row r="12" spans="1:52" s="16" customFormat="1" ht="13.5" thickBot="1" x14ac:dyDescent="0.3">
      <c r="A12" s="49">
        <f t="shared" si="0"/>
        <v>11</v>
      </c>
      <c r="B12" s="18" t="str">
        <f>+'Physical Effects'!C14</f>
        <v>Aquaculture Pond (ac)</v>
      </c>
      <c r="C12" s="25">
        <f>+'Physical Effects'!E14</f>
        <v>397</v>
      </c>
      <c r="D12" s="200">
        <f>VLOOKUP('Physical Effects'!G14,Lookup!$B$4:$C$14,2,FALSE)</f>
        <v>0</v>
      </c>
      <c r="E12" s="200">
        <f>VLOOKUP('Physical Effects'!I14,Lookup!$B$4:$C$14,2,FALSE)</f>
        <v>0</v>
      </c>
      <c r="F12" s="200">
        <f>VLOOKUP('Physical Effects'!K14,Lookup!$B$4:$C$14,2,FALSE)</f>
        <v>0</v>
      </c>
      <c r="G12" s="200">
        <f>VLOOKUP('Physical Effects'!M14,Lookup!$B$4:$C$14,2,FALSE)</f>
        <v>0</v>
      </c>
      <c r="H12" s="200">
        <f>VLOOKUP('Physical Effects'!O14,Lookup!$B$4:$C$14,2,FALSE)</f>
        <v>0</v>
      </c>
      <c r="I12" s="200">
        <f>VLOOKUP('Physical Effects'!Q14,Lookup!$B$4:$C$14,2,FALSE)</f>
        <v>0</v>
      </c>
      <c r="J12" s="200">
        <f>VLOOKUP('Physical Effects'!S14,Lookup!$B$4:$C$14,2,FALSE)</f>
        <v>0</v>
      </c>
      <c r="K12" s="200">
        <f>VLOOKUP('Physical Effects'!U14,Lookup!$B$4:$C$14,2,FALSE)</f>
        <v>0</v>
      </c>
      <c r="L12" s="200">
        <f>VLOOKUP('Physical Effects'!W14,Lookup!$B$4:$C$14,2,FALSE)</f>
        <v>0</v>
      </c>
      <c r="M12" s="200">
        <f>VLOOKUP('Physical Effects'!Y14,Lookup!$B$4:$C$14,2,FALSE)</f>
        <v>0</v>
      </c>
      <c r="N12" s="200">
        <f>VLOOKUP('Physical Effects'!AA14,Lookup!$B$4:$C$14,2,FALSE)</f>
        <v>0</v>
      </c>
      <c r="O12" s="200">
        <f>VLOOKUP('Physical Effects'!AC14,Lookup!$B$4:$C$14,2,FALSE)</f>
        <v>0</v>
      </c>
      <c r="P12" s="200">
        <f>VLOOKUP('Physical Effects'!AE14,Lookup!$B$4:$C$14,2,FALSE)</f>
        <v>0</v>
      </c>
      <c r="Q12" s="200">
        <f>VLOOKUP('Physical Effects'!AG14,Lookup!$B$4:$C$14,2,FALSE)</f>
        <v>0</v>
      </c>
      <c r="R12" s="200">
        <f>VLOOKUP('Physical Effects'!AI14,Lookup!$B$4:$C$14,2,FALSE)</f>
        <v>0</v>
      </c>
      <c r="S12" s="200">
        <f>VLOOKUP('Physical Effects'!AK14,Lookup!$B$4:$C$14,2,FALSE)</f>
        <v>0</v>
      </c>
      <c r="T12" s="200">
        <f>VLOOKUP('Physical Effects'!AM14,Lookup!$B$4:$C$14,2,FALSE)</f>
        <v>0</v>
      </c>
      <c r="U12" s="200">
        <f>VLOOKUP('Physical Effects'!AO14,Lookup!$B$4:$C$14,2,FALSE)</f>
        <v>0</v>
      </c>
      <c r="V12" s="200">
        <f>VLOOKUP('Physical Effects'!AQ14,Lookup!$B$4:$C$14,2,FALSE)</f>
        <v>0</v>
      </c>
      <c r="W12" s="200">
        <f>VLOOKUP('Physical Effects'!AS14,Lookup!$B$4:$C$14,2,FALSE)</f>
        <v>-2</v>
      </c>
      <c r="X12" s="200">
        <f>VLOOKUP('Physical Effects'!AU14,Lookup!$B$4:$C$14,2,FALSE)</f>
        <v>-2</v>
      </c>
      <c r="Y12" s="200">
        <f>VLOOKUP('Physical Effects'!AW14,Lookup!$B$4:$C$14,2,FALSE)</f>
        <v>0</v>
      </c>
      <c r="Z12" s="200">
        <f>VLOOKUP('Physical Effects'!AY14,Lookup!$B$4:$C$14,2,FALSE)</f>
        <v>0</v>
      </c>
      <c r="AA12" s="200">
        <f>VLOOKUP('Physical Effects'!BA14,Lookup!$B$4:$C$14,2,FALSE)</f>
        <v>-2</v>
      </c>
      <c r="AB12" s="200">
        <f>VLOOKUP('Physical Effects'!BC14,Lookup!$B$4:$C$14,2,FALSE)</f>
        <v>0</v>
      </c>
      <c r="AC12" s="200">
        <f>VLOOKUP('Physical Effects'!BE14,Lookup!$B$4:$C$14,2,FALSE)</f>
        <v>0</v>
      </c>
      <c r="AD12" s="200">
        <f>VLOOKUP('Physical Effects'!BG14,Lookup!$B$4:$C$14,2,FALSE)</f>
        <v>0</v>
      </c>
      <c r="AE12" s="200">
        <f>VLOOKUP('Physical Effects'!BI14,Lookup!$B$4:$C$14,2,FALSE)</f>
        <v>0</v>
      </c>
      <c r="AF12" s="200">
        <f>VLOOKUP('Physical Effects'!BK14,Lookup!$B$4:$C$14,2,FALSE)</f>
        <v>0</v>
      </c>
      <c r="AG12" s="200">
        <f>VLOOKUP('Physical Effects'!BM14,Lookup!$B$4:$C$14,2,FALSE)</f>
        <v>0</v>
      </c>
      <c r="AH12" s="200">
        <f>VLOOKUP('Physical Effects'!BO14,Lookup!$B$4:$C$14,2,FALSE)</f>
        <v>-2</v>
      </c>
      <c r="AI12" s="200">
        <f>VLOOKUP('Physical Effects'!BQ14,Lookup!$B$4:$C$14,2,FALSE)</f>
        <v>0</v>
      </c>
      <c r="AJ12" s="200">
        <f>VLOOKUP('Physical Effects'!BS14,Lookup!$B$4:$C$14,2,FALSE)</f>
        <v>0</v>
      </c>
      <c r="AK12" s="200">
        <f>VLOOKUP('Physical Effects'!BU14,Lookup!$B$4:$C$14,2,FALSE)</f>
        <v>0</v>
      </c>
      <c r="AL12" s="200">
        <f>VLOOKUP('Physical Effects'!BW14,Lookup!$B$4:$C$14,2,FALSE)</f>
        <v>0</v>
      </c>
      <c r="AM12" s="200">
        <f>VLOOKUP('Physical Effects'!BY14,Lookup!$B$4:$C$14,2,FALSE)</f>
        <v>0</v>
      </c>
      <c r="AN12" s="200">
        <f>VLOOKUP('Physical Effects'!CA14,Lookup!$B$4:$C$14,2,FALSE)</f>
        <v>0</v>
      </c>
      <c r="AO12" s="200">
        <f>VLOOKUP('Physical Effects'!CC14,Lookup!$B$4:$C$14,2,FALSE)</f>
        <v>0</v>
      </c>
      <c r="AP12" s="200">
        <f>VLOOKUP('Physical Effects'!CE14,Lookup!$B$4:$C$14,2,FALSE)</f>
        <v>1</v>
      </c>
      <c r="AQ12" s="200">
        <f>VLOOKUP('Physical Effects'!CG14,Lookup!$B$4:$C$14,2,FALSE)</f>
        <v>0</v>
      </c>
      <c r="AR12" s="200">
        <f>VLOOKUP('Physical Effects'!CI14,Lookup!$B$4:$C$14,2,FALSE)</f>
        <v>0</v>
      </c>
      <c r="AS12" s="200">
        <f>VLOOKUP('Physical Effects'!CK14,Lookup!$B$4:$C$14,2,FALSE)</f>
        <v>1</v>
      </c>
      <c r="AT12" s="200">
        <f>VLOOKUP('Physical Effects'!CM14,Lookup!$B$4:$C$14,2,FALSE)</f>
        <v>0</v>
      </c>
      <c r="AU12" s="200">
        <f>VLOOKUP('Physical Effects'!CO14,Lookup!$B$4:$C$14,2,FALSE)</f>
        <v>0</v>
      </c>
      <c r="AV12" s="200">
        <f>VLOOKUP('Physical Effects'!CQ14,Lookup!$B$4:$C$14,2,FALSE)</f>
        <v>0</v>
      </c>
      <c r="AW12" s="200">
        <f>VLOOKUP('Physical Effects'!CS14,Lookup!$B$4:$C$14,2,FALSE)</f>
        <v>0</v>
      </c>
      <c r="AX12" s="200">
        <f>VLOOKUP('Physical Effects'!CU14,Lookup!$B$4:$C$14,2,FALSE)</f>
        <v>0</v>
      </c>
      <c r="AY12" s="200"/>
      <c r="AZ12" s="200"/>
    </row>
    <row r="13" spans="1:52" s="16" customFormat="1" ht="13.5" thickBot="1" x14ac:dyDescent="0.3">
      <c r="A13" s="49">
        <f t="shared" si="0"/>
        <v>12</v>
      </c>
      <c r="B13" s="18" t="str">
        <f>+'Physical Effects'!C15</f>
        <v>Aquatic Organism Passage (mi)</v>
      </c>
      <c r="C13" s="25">
        <f>+'Physical Effects'!E15</f>
        <v>396</v>
      </c>
      <c r="D13" s="200">
        <f>VLOOKUP('Physical Effects'!G15,Lookup!$B$4:$C$14,2,FALSE)</f>
        <v>0</v>
      </c>
      <c r="E13" s="200">
        <f>VLOOKUP('Physical Effects'!I15,Lookup!$B$4:$C$14,2,FALSE)</f>
        <v>0</v>
      </c>
      <c r="F13" s="200">
        <f>VLOOKUP('Physical Effects'!K15,Lookup!$B$4:$C$14,2,FALSE)</f>
        <v>0</v>
      </c>
      <c r="G13" s="200">
        <f>VLOOKUP('Physical Effects'!M15,Lookup!$B$4:$C$14,2,FALSE)</f>
        <v>0</v>
      </c>
      <c r="H13" s="200">
        <f>VLOOKUP('Physical Effects'!O15,Lookup!$B$4:$C$14,2,FALSE)</f>
        <v>0</v>
      </c>
      <c r="I13" s="200">
        <f>VLOOKUP('Physical Effects'!Q15,Lookup!$B$4:$C$14,2,FALSE)</f>
        <v>0</v>
      </c>
      <c r="J13" s="200">
        <f>VLOOKUP('Physical Effects'!S15,Lookup!$B$4:$C$14,2,FALSE)</f>
        <v>0</v>
      </c>
      <c r="K13" s="200">
        <f>VLOOKUP('Physical Effects'!U15,Lookup!$B$4:$C$14,2,FALSE)</f>
        <v>0</v>
      </c>
      <c r="L13" s="200">
        <f>VLOOKUP('Physical Effects'!W15,Lookup!$B$4:$C$14,2,FALSE)</f>
        <v>0</v>
      </c>
      <c r="M13" s="200">
        <f>VLOOKUP('Physical Effects'!Y15,Lookup!$B$4:$C$14,2,FALSE)</f>
        <v>0</v>
      </c>
      <c r="N13" s="200">
        <f>VLOOKUP('Physical Effects'!AA15,Lookup!$B$4:$C$14,2,FALSE)</f>
        <v>0</v>
      </c>
      <c r="O13" s="200">
        <f>VLOOKUP('Physical Effects'!AC15,Lookup!$B$4:$C$14,2,FALSE)</f>
        <v>0</v>
      </c>
      <c r="P13" s="200">
        <f>VLOOKUP('Physical Effects'!AE15,Lookup!$B$4:$C$14,2,FALSE)</f>
        <v>0</v>
      </c>
      <c r="Q13" s="200">
        <f>VLOOKUP('Physical Effects'!AG15,Lookup!$B$4:$C$14,2,FALSE)</f>
        <v>0</v>
      </c>
      <c r="R13" s="200">
        <f>VLOOKUP('Physical Effects'!AI15,Lookup!$B$4:$C$14,2,FALSE)</f>
        <v>0</v>
      </c>
      <c r="S13" s="200">
        <f>VLOOKUP('Physical Effects'!AK15,Lookup!$B$4:$C$14,2,FALSE)</f>
        <v>0</v>
      </c>
      <c r="T13" s="200">
        <f>VLOOKUP('Physical Effects'!AM15,Lookup!$B$4:$C$14,2,FALSE)</f>
        <v>0</v>
      </c>
      <c r="U13" s="200">
        <f>VLOOKUP('Physical Effects'!AO15,Lookup!$B$4:$C$14,2,FALSE)</f>
        <v>0</v>
      </c>
      <c r="V13" s="200">
        <f>VLOOKUP('Physical Effects'!AQ15,Lookup!$B$4:$C$14,2,FALSE)</f>
        <v>0</v>
      </c>
      <c r="W13" s="200">
        <f>VLOOKUP('Physical Effects'!AS15,Lookup!$B$4:$C$14,2,FALSE)</f>
        <v>0</v>
      </c>
      <c r="X13" s="200">
        <f>VLOOKUP('Physical Effects'!AU15,Lookup!$B$4:$C$14,2,FALSE)</f>
        <v>0</v>
      </c>
      <c r="Y13" s="200">
        <f>VLOOKUP('Physical Effects'!AW15,Lookup!$B$4:$C$14,2,FALSE)</f>
        <v>0</v>
      </c>
      <c r="Z13" s="200">
        <f>VLOOKUP('Physical Effects'!AY15,Lookup!$B$4:$C$14,2,FALSE)</f>
        <v>0</v>
      </c>
      <c r="AA13" s="200">
        <f>VLOOKUP('Physical Effects'!BA15,Lookup!$B$4:$C$14,2,FALSE)</f>
        <v>0</v>
      </c>
      <c r="AB13" s="200">
        <f>VLOOKUP('Physical Effects'!BC15,Lookup!$B$4:$C$14,2,FALSE)</f>
        <v>0</v>
      </c>
      <c r="AC13" s="200">
        <f>VLOOKUP('Physical Effects'!BE15,Lookup!$B$4:$C$14,2,FALSE)</f>
        <v>0</v>
      </c>
      <c r="AD13" s="200">
        <f>VLOOKUP('Physical Effects'!BG15,Lookup!$B$4:$C$14,2,FALSE)</f>
        <v>0</v>
      </c>
      <c r="AE13" s="200">
        <f>VLOOKUP('Physical Effects'!BI15,Lookup!$B$4:$C$14,2,FALSE)</f>
        <v>0</v>
      </c>
      <c r="AF13" s="200">
        <f>VLOOKUP('Physical Effects'!BK15,Lookup!$B$4:$C$14,2,FALSE)</f>
        <v>0</v>
      </c>
      <c r="AG13" s="200">
        <f>VLOOKUP('Physical Effects'!BM15,Lookup!$B$4:$C$14,2,FALSE)</f>
        <v>0</v>
      </c>
      <c r="AH13" s="200">
        <f>VLOOKUP('Physical Effects'!BO15,Lookup!$B$4:$C$14,2,FALSE)</f>
        <v>2</v>
      </c>
      <c r="AI13" s="200">
        <f>VLOOKUP('Physical Effects'!BQ15,Lookup!$B$4:$C$14,2,FALSE)</f>
        <v>0</v>
      </c>
      <c r="AJ13" s="200">
        <f>VLOOKUP('Physical Effects'!BS15,Lookup!$B$4:$C$14,2,FALSE)</f>
        <v>0</v>
      </c>
      <c r="AK13" s="200">
        <f>VLOOKUP('Physical Effects'!BU15,Lookup!$B$4:$C$14,2,FALSE)</f>
        <v>0</v>
      </c>
      <c r="AL13" s="200">
        <f>VLOOKUP('Physical Effects'!BW15,Lookup!$B$4:$C$14,2,FALSE)</f>
        <v>0</v>
      </c>
      <c r="AM13" s="200">
        <f>VLOOKUP('Physical Effects'!BY15,Lookup!$B$4:$C$14,2,FALSE)</f>
        <v>0</v>
      </c>
      <c r="AN13" s="200">
        <f>VLOOKUP('Physical Effects'!CA15,Lookup!$B$4:$C$14,2,FALSE)</f>
        <v>0</v>
      </c>
      <c r="AO13" s="200">
        <f>VLOOKUP('Physical Effects'!CC15,Lookup!$B$4:$C$14,2,FALSE)</f>
        <v>0</v>
      </c>
      <c r="AP13" s="200">
        <f>VLOOKUP('Physical Effects'!CE15,Lookup!$B$4:$C$14,2,FALSE)</f>
        <v>0</v>
      </c>
      <c r="AQ13" s="200">
        <f>VLOOKUP('Physical Effects'!CG15,Lookup!$B$4:$C$14,2,FALSE)</f>
        <v>0</v>
      </c>
      <c r="AR13" s="200">
        <f>VLOOKUP('Physical Effects'!CI15,Lookup!$B$4:$C$14,2,FALSE)</f>
        <v>0</v>
      </c>
      <c r="AS13" s="200">
        <f>VLOOKUP('Physical Effects'!CK15,Lookup!$B$4:$C$14,2,FALSE)</f>
        <v>4</v>
      </c>
      <c r="AT13" s="200">
        <f>VLOOKUP('Physical Effects'!CM15,Lookup!$B$4:$C$14,2,FALSE)</f>
        <v>0</v>
      </c>
      <c r="AU13" s="200">
        <f>VLOOKUP('Physical Effects'!CO15,Lookup!$B$4:$C$14,2,FALSE)</f>
        <v>0</v>
      </c>
      <c r="AV13" s="200">
        <f>VLOOKUP('Physical Effects'!CQ15,Lookup!$B$4:$C$14,2,FALSE)</f>
        <v>0</v>
      </c>
      <c r="AW13" s="200">
        <f>VLOOKUP('Physical Effects'!CS15,Lookup!$B$4:$C$14,2,FALSE)</f>
        <v>0</v>
      </c>
      <c r="AX13" s="200">
        <f>VLOOKUP('Physical Effects'!CU15,Lookup!$B$4:$C$14,2,FALSE)</f>
        <v>0</v>
      </c>
      <c r="AY13" s="200"/>
      <c r="AZ13" s="200"/>
    </row>
    <row r="14" spans="1:52" s="5" customFormat="1" ht="13.5" thickBot="1" x14ac:dyDescent="0.3">
      <c r="A14" s="49">
        <f t="shared" si="0"/>
        <v>13</v>
      </c>
      <c r="B14" s="18" t="str">
        <f>+'Physical Effects'!C16</f>
        <v>Agrichemical Handling Facility (no)</v>
      </c>
      <c r="C14" s="25">
        <f>+'Physical Effects'!E16</f>
        <v>310</v>
      </c>
      <c r="D14" s="200">
        <f>VLOOKUP('Physical Effects'!G16,Lookup!$B$4:$C$14,2,FALSE)</f>
        <v>2</v>
      </c>
      <c r="E14" s="200">
        <f>VLOOKUP('Physical Effects'!I16,Lookup!$B$4:$C$14,2,FALSE)</f>
        <v>0</v>
      </c>
      <c r="F14" s="200">
        <f>VLOOKUP('Physical Effects'!K16,Lookup!$B$4:$C$14,2,FALSE)</f>
        <v>0</v>
      </c>
      <c r="G14" s="200">
        <f>VLOOKUP('Physical Effects'!M16,Lookup!$B$4:$C$14,2,FALSE)</f>
        <v>0</v>
      </c>
      <c r="H14" s="200">
        <f>VLOOKUP('Physical Effects'!O16,Lookup!$B$4:$C$14,2,FALSE)</f>
        <v>0</v>
      </c>
      <c r="I14" s="200">
        <f>VLOOKUP('Physical Effects'!Q16,Lookup!$B$4:$C$14,2,FALSE)</f>
        <v>0</v>
      </c>
      <c r="J14" s="200">
        <f>VLOOKUP('Physical Effects'!S16,Lookup!$B$4:$C$14,2,FALSE)</f>
        <v>-1</v>
      </c>
      <c r="K14" s="200">
        <f>VLOOKUP('Physical Effects'!U16,Lookup!$B$4:$C$14,2,FALSE)</f>
        <v>-1</v>
      </c>
      <c r="L14" s="200">
        <f>VLOOKUP('Physical Effects'!W16,Lookup!$B$4:$C$14,2,FALSE)</f>
        <v>1</v>
      </c>
      <c r="M14" s="200">
        <f>VLOOKUP('Physical Effects'!Y16,Lookup!$B$4:$C$14,2,FALSE)</f>
        <v>0</v>
      </c>
      <c r="N14" s="200">
        <f>VLOOKUP('Physical Effects'!AA16,Lookup!$B$4:$C$14,2,FALSE)</f>
        <v>0</v>
      </c>
      <c r="O14" s="200">
        <f>VLOOKUP('Physical Effects'!AC16,Lookup!$B$4:$C$14,2,FALSE)</f>
        <v>5</v>
      </c>
      <c r="P14" s="200">
        <f>VLOOKUP('Physical Effects'!AE16,Lookup!$B$4:$C$14,2,FALSE)</f>
        <v>0</v>
      </c>
      <c r="Q14" s="200">
        <f>VLOOKUP('Physical Effects'!AG16,Lookup!$B$4:$C$14,2,FALSE)</f>
        <v>0</v>
      </c>
      <c r="R14" s="200">
        <f>VLOOKUP('Physical Effects'!AI16,Lookup!$B$4:$C$14,2,FALSE)</f>
        <v>0</v>
      </c>
      <c r="S14" s="200">
        <f>VLOOKUP('Physical Effects'!AK16,Lookup!$B$4:$C$14,2,FALSE)</f>
        <v>0</v>
      </c>
      <c r="T14" s="200">
        <f>VLOOKUP('Physical Effects'!AM16,Lookup!$B$4:$C$14,2,FALSE)</f>
        <v>0</v>
      </c>
      <c r="U14" s="200">
        <f>VLOOKUP('Physical Effects'!AO16,Lookup!$B$4:$C$14,2,FALSE)</f>
        <v>-1</v>
      </c>
      <c r="V14" s="200">
        <f>VLOOKUP('Physical Effects'!AQ16,Lookup!$B$4:$C$14,2,FALSE)</f>
        <v>0</v>
      </c>
      <c r="W14" s="200">
        <f>VLOOKUP('Physical Effects'!AS16,Lookup!$B$4:$C$14,2,FALSE)</f>
        <v>-2</v>
      </c>
      <c r="X14" s="200">
        <f>VLOOKUP('Physical Effects'!AU16,Lookup!$B$4:$C$14,2,FALSE)</f>
        <v>1</v>
      </c>
      <c r="Y14" s="200">
        <f>VLOOKUP('Physical Effects'!AW16,Lookup!$B$4:$C$14,2,FALSE)</f>
        <v>-2</v>
      </c>
      <c r="Z14" s="200">
        <f>VLOOKUP('Physical Effects'!AY16,Lookup!$B$4:$C$14,2,FALSE)</f>
        <v>1</v>
      </c>
      <c r="AA14" s="200">
        <f>VLOOKUP('Physical Effects'!BA16,Lookup!$B$4:$C$14,2,FALSE)</f>
        <v>-2</v>
      </c>
      <c r="AB14" s="200">
        <f>VLOOKUP('Physical Effects'!BC16,Lookup!$B$4:$C$14,2,FALSE)</f>
        <v>1</v>
      </c>
      <c r="AC14" s="200">
        <f>VLOOKUP('Physical Effects'!BE16,Lookup!$B$4:$C$14,2,FALSE)</f>
        <v>-2</v>
      </c>
      <c r="AD14" s="200">
        <f>VLOOKUP('Physical Effects'!BG16,Lookup!$B$4:$C$14,2,FALSE)</f>
        <v>1</v>
      </c>
      <c r="AE14" s="200">
        <f>VLOOKUP('Physical Effects'!BI16,Lookup!$B$4:$C$14,2,FALSE)</f>
        <v>-2</v>
      </c>
      <c r="AF14" s="200">
        <f>VLOOKUP('Physical Effects'!BK16,Lookup!$B$4:$C$14,2,FALSE)</f>
        <v>1</v>
      </c>
      <c r="AG14" s="200">
        <f>VLOOKUP('Physical Effects'!BM16,Lookup!$B$4:$C$14,2,FALSE)</f>
        <v>-1</v>
      </c>
      <c r="AH14" s="200">
        <f>VLOOKUP('Physical Effects'!BO16,Lookup!$B$4:$C$14,2,FALSE)</f>
        <v>0</v>
      </c>
      <c r="AI14" s="200">
        <f>VLOOKUP('Physical Effects'!BQ16,Lookup!$B$4:$C$14,2,FALSE)</f>
        <v>-1</v>
      </c>
      <c r="AJ14" s="200">
        <f>VLOOKUP('Physical Effects'!BS16,Lookup!$B$4:$C$14,2,FALSE)</f>
        <v>-1</v>
      </c>
      <c r="AK14" s="200">
        <f>VLOOKUP('Physical Effects'!BU16,Lookup!$B$4:$C$14,2,FALSE)</f>
        <v>-1</v>
      </c>
      <c r="AL14" s="200">
        <f>VLOOKUP('Physical Effects'!BW16,Lookup!$B$4:$C$14,2,FALSE)</f>
        <v>0</v>
      </c>
      <c r="AM14" s="200">
        <f>VLOOKUP('Physical Effects'!BY16,Lookup!$B$4:$C$14,2,FALSE)</f>
        <v>-1</v>
      </c>
      <c r="AN14" s="200">
        <f>VLOOKUP('Physical Effects'!CA16,Lookup!$B$4:$C$14,2,FALSE)</f>
        <v>2</v>
      </c>
      <c r="AO14" s="200">
        <f>VLOOKUP('Physical Effects'!CC16,Lookup!$B$4:$C$14,2,FALSE)</f>
        <v>0</v>
      </c>
      <c r="AP14" s="200">
        <f>VLOOKUP('Physical Effects'!CE16,Lookup!$B$4:$C$14,2,FALSE)</f>
        <v>-1</v>
      </c>
      <c r="AQ14" s="200">
        <f>VLOOKUP('Physical Effects'!CG16,Lookup!$B$4:$C$14,2,FALSE)</f>
        <v>0</v>
      </c>
      <c r="AR14" s="200">
        <f>VLOOKUP('Physical Effects'!CI16,Lookup!$B$4:$C$14,2,FALSE)</f>
        <v>0</v>
      </c>
      <c r="AS14" s="200">
        <f>VLOOKUP('Physical Effects'!CK16,Lookup!$B$4:$C$14,2,FALSE)</f>
        <v>0</v>
      </c>
      <c r="AT14" s="200">
        <f>VLOOKUP('Physical Effects'!CM16,Lookup!$B$4:$C$14,2,FALSE)</f>
        <v>0</v>
      </c>
      <c r="AU14" s="200">
        <f>VLOOKUP('Physical Effects'!CO16,Lookup!$B$4:$C$14,2,FALSE)</f>
        <v>0</v>
      </c>
      <c r="AV14" s="200">
        <f>VLOOKUP('Physical Effects'!CQ16,Lookup!$B$4:$C$14,2,FALSE)</f>
        <v>0</v>
      </c>
      <c r="AW14" s="200">
        <f>VLOOKUP('Physical Effects'!CS16,Lookup!$B$4:$C$14,2,FALSE)</f>
        <v>0</v>
      </c>
      <c r="AX14" s="200">
        <f>VLOOKUP('Physical Effects'!CU16,Lookup!$B$4:$C$14,2,FALSE)</f>
        <v>0</v>
      </c>
      <c r="AY14" s="200"/>
      <c r="AZ14" s="200"/>
    </row>
    <row r="15" spans="1:52" s="5" customFormat="1" ht="13.5" thickBot="1" x14ac:dyDescent="0.3">
      <c r="A15" s="49">
        <f t="shared" si="0"/>
        <v>14</v>
      </c>
      <c r="B15" s="18" t="str">
        <f>+'Physical Effects'!C17</f>
        <v>Bivalve Aquaculture Gear and Biofouling Control (ac)</v>
      </c>
      <c r="C15" s="25">
        <f>+'Physical Effects'!E17</f>
        <v>400</v>
      </c>
      <c r="D15" s="200">
        <f>VLOOKUP('Physical Effects'!G17,Lookup!$B$4:$C$14,2,FALSE)</f>
        <v>0</v>
      </c>
      <c r="E15" s="200">
        <f>VLOOKUP('Physical Effects'!I17,Lookup!$B$4:$C$14,2,FALSE)</f>
        <v>0</v>
      </c>
      <c r="F15" s="200">
        <f>VLOOKUP('Physical Effects'!K17,Lookup!$B$4:$C$14,2,FALSE)</f>
        <v>0</v>
      </c>
      <c r="G15" s="200">
        <f>VLOOKUP('Physical Effects'!M17,Lookup!$B$4:$C$14,2,FALSE)</f>
        <v>0</v>
      </c>
      <c r="H15" s="200">
        <f>VLOOKUP('Physical Effects'!O17,Lookup!$B$4:$C$14,2,FALSE)</f>
        <v>0</v>
      </c>
      <c r="I15" s="200">
        <f>VLOOKUP('Physical Effects'!Q17,Lookup!$B$4:$C$14,2,FALSE)</f>
        <v>0</v>
      </c>
      <c r="J15" s="200">
        <f>VLOOKUP('Physical Effects'!S17,Lookup!$B$4:$C$14,2,FALSE)</f>
        <v>0</v>
      </c>
      <c r="K15" s="200">
        <f>VLOOKUP('Physical Effects'!U17,Lookup!$B$4:$C$14,2,FALSE)</f>
        <v>0</v>
      </c>
      <c r="L15" s="200">
        <f>VLOOKUP('Physical Effects'!W17,Lookup!$B$4:$C$14,2,FALSE)</f>
        <v>0</v>
      </c>
      <c r="M15" s="200">
        <f>VLOOKUP('Physical Effects'!Y17,Lookup!$B$4:$C$14,2,FALSE)</f>
        <v>0</v>
      </c>
      <c r="N15" s="200">
        <f>VLOOKUP('Physical Effects'!AA17,Lookup!$B$4:$C$14,2,FALSE)</f>
        <v>0</v>
      </c>
      <c r="O15" s="200">
        <f>VLOOKUP('Physical Effects'!AC17,Lookup!$B$4:$C$14,2,FALSE)</f>
        <v>0</v>
      </c>
      <c r="P15" s="200">
        <f>VLOOKUP('Physical Effects'!AE17,Lookup!$B$4:$C$14,2,FALSE)</f>
        <v>0</v>
      </c>
      <c r="Q15" s="200">
        <f>VLOOKUP('Physical Effects'!AG17,Lookup!$B$4:$C$14,2,FALSE)</f>
        <v>0</v>
      </c>
      <c r="R15" s="200">
        <f>VLOOKUP('Physical Effects'!AI17,Lookup!$B$4:$C$14,2,FALSE)</f>
        <v>0</v>
      </c>
      <c r="S15" s="200">
        <f>VLOOKUP('Physical Effects'!AK17,Lookup!$B$4:$C$14,2,FALSE)</f>
        <v>0</v>
      </c>
      <c r="T15" s="200">
        <f>VLOOKUP('Physical Effects'!AM17,Lookup!$B$4:$C$14,2,FALSE)</f>
        <v>0</v>
      </c>
      <c r="U15" s="200">
        <f>VLOOKUP('Physical Effects'!AO17,Lookup!$B$4:$C$14,2,FALSE)</f>
        <v>0</v>
      </c>
      <c r="V15" s="200">
        <f>VLOOKUP('Physical Effects'!AQ17,Lookup!$B$4:$C$14,2,FALSE)</f>
        <v>0</v>
      </c>
      <c r="W15" s="200">
        <f>VLOOKUP('Physical Effects'!AS17,Lookup!$B$4:$C$14,2,FALSE)</f>
        <v>2</v>
      </c>
      <c r="X15" s="200">
        <f>VLOOKUP('Physical Effects'!AU17,Lookup!$B$4:$C$14,2,FALSE)</f>
        <v>0</v>
      </c>
      <c r="Y15" s="200">
        <f>VLOOKUP('Physical Effects'!AW17,Lookup!$B$4:$C$14,2,FALSE)</f>
        <v>0</v>
      </c>
      <c r="Z15" s="200">
        <f>VLOOKUP('Physical Effects'!AY17,Lookup!$B$4:$C$14,2,FALSE)</f>
        <v>0</v>
      </c>
      <c r="AA15" s="200">
        <f>VLOOKUP('Physical Effects'!BA17,Lookup!$B$4:$C$14,2,FALSE)</f>
        <v>2</v>
      </c>
      <c r="AB15" s="200">
        <f>VLOOKUP('Physical Effects'!BC17,Lookup!$B$4:$C$14,2,FALSE)</f>
        <v>0</v>
      </c>
      <c r="AC15" s="200">
        <f>VLOOKUP('Physical Effects'!BE17,Lookup!$B$4:$C$14,2,FALSE)</f>
        <v>0</v>
      </c>
      <c r="AD15" s="200">
        <f>VLOOKUP('Physical Effects'!BG17,Lookup!$B$4:$C$14,2,FALSE)</f>
        <v>0</v>
      </c>
      <c r="AE15" s="200">
        <f>VLOOKUP('Physical Effects'!BI17,Lookup!$B$4:$C$14,2,FALSE)</f>
        <v>0</v>
      </c>
      <c r="AF15" s="200">
        <f>VLOOKUP('Physical Effects'!BK17,Lookup!$B$4:$C$14,2,FALSE)</f>
        <v>0</v>
      </c>
      <c r="AG15" s="200">
        <f>VLOOKUP('Physical Effects'!BM17,Lookup!$B$4:$C$14,2,FALSE)</f>
        <v>0</v>
      </c>
      <c r="AH15" s="200">
        <f>VLOOKUP('Physical Effects'!BO17,Lookup!$B$4:$C$14,2,FALSE)</f>
        <v>0</v>
      </c>
      <c r="AI15" s="200">
        <f>VLOOKUP('Physical Effects'!BQ17,Lookup!$B$4:$C$14,2,FALSE)</f>
        <v>0</v>
      </c>
      <c r="AJ15" s="200">
        <f>VLOOKUP('Physical Effects'!BS17,Lookup!$B$4:$C$14,2,FALSE)</f>
        <v>0</v>
      </c>
      <c r="AK15" s="200">
        <f>VLOOKUP('Physical Effects'!BU17,Lookup!$B$4:$C$14,2,FALSE)</f>
        <v>0</v>
      </c>
      <c r="AL15" s="200">
        <f>VLOOKUP('Physical Effects'!BW17,Lookup!$B$4:$C$14,2,FALSE)</f>
        <v>0</v>
      </c>
      <c r="AM15" s="200">
        <f>VLOOKUP('Physical Effects'!BY17,Lookup!$B$4:$C$14,2,FALSE)</f>
        <v>0</v>
      </c>
      <c r="AN15" s="200">
        <f>VLOOKUP('Physical Effects'!CA17,Lookup!$B$4:$C$14,2,FALSE)</f>
        <v>0</v>
      </c>
      <c r="AO15" s="200">
        <f>VLOOKUP('Physical Effects'!CC17,Lookup!$B$4:$C$14,2,FALSE)</f>
        <v>0</v>
      </c>
      <c r="AP15" s="200">
        <f>VLOOKUP('Physical Effects'!CE17,Lookup!$B$4:$C$14,2,FALSE)</f>
        <v>0</v>
      </c>
      <c r="AQ15" s="200">
        <f>VLOOKUP('Physical Effects'!CG17,Lookup!$B$4:$C$14,2,FALSE)</f>
        <v>0</v>
      </c>
      <c r="AR15" s="200">
        <f>VLOOKUP('Physical Effects'!CI17,Lookup!$B$4:$C$14,2,FALSE)</f>
        <v>0</v>
      </c>
      <c r="AS15" s="200">
        <f>VLOOKUP('Physical Effects'!CK17,Lookup!$B$4:$C$14,2,FALSE)</f>
        <v>2</v>
      </c>
      <c r="AT15" s="200">
        <f>VLOOKUP('Physical Effects'!CM17,Lookup!$B$4:$C$14,2,FALSE)</f>
        <v>0</v>
      </c>
      <c r="AU15" s="200">
        <f>VLOOKUP('Physical Effects'!CO17,Lookup!$B$4:$C$14,2,FALSE)</f>
        <v>0</v>
      </c>
      <c r="AV15" s="200">
        <f>VLOOKUP('Physical Effects'!CQ17,Lookup!$B$4:$C$14,2,FALSE)</f>
        <v>0</v>
      </c>
      <c r="AW15" s="200">
        <f>VLOOKUP('Physical Effects'!CS17,Lookup!$B$4:$C$14,2,FALSE)</f>
        <v>0</v>
      </c>
      <c r="AX15" s="200">
        <f>VLOOKUP('Physical Effects'!CU17,Lookup!$B$4:$C$14,2,FALSE)</f>
        <v>0</v>
      </c>
      <c r="AY15" s="200"/>
      <c r="AZ15" s="200"/>
    </row>
    <row r="16" spans="1:52" s="5" customFormat="1" ht="13.5" thickBot="1" x14ac:dyDescent="0.3">
      <c r="A16" s="49">
        <f t="shared" si="0"/>
        <v>15</v>
      </c>
      <c r="B16" s="18" t="str">
        <f>+'Physical Effects'!C18</f>
        <v>Brush Management (ac)</v>
      </c>
      <c r="C16" s="25">
        <f>+'Physical Effects'!E18</f>
        <v>314</v>
      </c>
      <c r="D16" s="200">
        <f>VLOOKUP('Physical Effects'!G18,Lookup!$B$4:$C$14,2,FALSE)</f>
        <v>1</v>
      </c>
      <c r="E16" s="200">
        <f>VLOOKUP('Physical Effects'!I18,Lookup!$B$4:$C$14,2,FALSE)</f>
        <v>1</v>
      </c>
      <c r="F16" s="200">
        <f>VLOOKUP('Physical Effects'!K18,Lookup!$B$4:$C$14,2,FALSE)</f>
        <v>1</v>
      </c>
      <c r="G16" s="200">
        <f>VLOOKUP('Physical Effects'!M18,Lookup!$B$4:$C$14,2,FALSE)</f>
        <v>1</v>
      </c>
      <c r="H16" s="200">
        <f>VLOOKUP('Physical Effects'!O18,Lookup!$B$4:$C$14,2,FALSE)</f>
        <v>0</v>
      </c>
      <c r="I16" s="200">
        <f>VLOOKUP('Physical Effects'!Q18,Lookup!$B$4:$C$14,2,FALSE)</f>
        <v>0</v>
      </c>
      <c r="J16" s="200">
        <f>VLOOKUP('Physical Effects'!S18,Lookup!$B$4:$C$14,2,FALSE)</f>
        <v>0</v>
      </c>
      <c r="K16" s="200">
        <f>VLOOKUP('Physical Effects'!U18,Lookup!$B$4:$C$14,2,FALSE)</f>
        <v>0</v>
      </c>
      <c r="L16" s="200">
        <f>VLOOKUP('Physical Effects'!W18,Lookup!$B$4:$C$14,2,FALSE)</f>
        <v>0</v>
      </c>
      <c r="M16" s="200">
        <f>VLOOKUP('Physical Effects'!Y18,Lookup!$B$4:$C$14,2,FALSE)</f>
        <v>0</v>
      </c>
      <c r="N16" s="200">
        <f>VLOOKUP('Physical Effects'!AA18,Lookup!$B$4:$C$14,2,FALSE)</f>
        <v>0</v>
      </c>
      <c r="O16" s="200">
        <f>VLOOKUP('Physical Effects'!AC18,Lookup!$B$4:$C$14,2,FALSE)</f>
        <v>1</v>
      </c>
      <c r="P16" s="200">
        <f>VLOOKUP('Physical Effects'!AE18,Lookup!$B$4:$C$14,2,FALSE)</f>
        <v>0</v>
      </c>
      <c r="Q16" s="200">
        <f>VLOOKUP('Physical Effects'!AG18,Lookup!$B$4:$C$14,2,FALSE)</f>
        <v>0</v>
      </c>
      <c r="R16" s="200">
        <f>VLOOKUP('Physical Effects'!AI18,Lookup!$B$4:$C$14,2,FALSE)</f>
        <v>0</v>
      </c>
      <c r="S16" s="200">
        <f>VLOOKUP('Physical Effects'!AK18,Lookup!$B$4:$C$14,2,FALSE)</f>
        <v>1</v>
      </c>
      <c r="T16" s="200">
        <f>VLOOKUP('Physical Effects'!AM18,Lookup!$B$4:$C$14,2,FALSE)</f>
        <v>0</v>
      </c>
      <c r="U16" s="200">
        <f>VLOOKUP('Physical Effects'!AO18,Lookup!$B$4:$C$14,2,FALSE)</f>
        <v>2</v>
      </c>
      <c r="V16" s="200">
        <f>VLOOKUP('Physical Effects'!AQ18,Lookup!$B$4:$C$14,2,FALSE)</f>
        <v>0</v>
      </c>
      <c r="W16" s="200">
        <f>VLOOKUP('Physical Effects'!AS18,Lookup!$B$4:$C$14,2,FALSE)</f>
        <v>0</v>
      </c>
      <c r="X16" s="200">
        <f>VLOOKUP('Physical Effects'!AU18,Lookup!$B$4:$C$14,2,FALSE)</f>
        <v>0</v>
      </c>
      <c r="Y16" s="200">
        <f>VLOOKUP('Physical Effects'!AW18,Lookup!$B$4:$C$14,2,FALSE)</f>
        <v>-1</v>
      </c>
      <c r="Z16" s="200">
        <f>VLOOKUP('Physical Effects'!AY18,Lookup!$B$4:$C$14,2,FALSE)</f>
        <v>0</v>
      </c>
      <c r="AA16" s="200">
        <f>VLOOKUP('Physical Effects'!BA18,Lookup!$B$4:$C$14,2,FALSE)</f>
        <v>0</v>
      </c>
      <c r="AB16" s="200">
        <f>VLOOKUP('Physical Effects'!BC18,Lookup!$B$4:$C$14,2,FALSE)</f>
        <v>0</v>
      </c>
      <c r="AC16" s="200">
        <f>VLOOKUP('Physical Effects'!BE18,Lookup!$B$4:$C$14,2,FALSE)</f>
        <v>0</v>
      </c>
      <c r="AD16" s="200">
        <f>VLOOKUP('Physical Effects'!BG18,Lookup!$B$4:$C$14,2,FALSE)</f>
        <v>0</v>
      </c>
      <c r="AE16" s="200">
        <f>VLOOKUP('Physical Effects'!BI18,Lookup!$B$4:$C$14,2,FALSE)</f>
        <v>0</v>
      </c>
      <c r="AF16" s="200">
        <f>VLOOKUP('Physical Effects'!BK18,Lookup!$B$4:$C$14,2,FALSE)</f>
        <v>0</v>
      </c>
      <c r="AG16" s="200">
        <f>VLOOKUP('Physical Effects'!BM18,Lookup!$B$4:$C$14,2,FALSE)</f>
        <v>2</v>
      </c>
      <c r="AH16" s="200">
        <f>VLOOKUP('Physical Effects'!BO18,Lookup!$B$4:$C$14,2,FALSE)</f>
        <v>0</v>
      </c>
      <c r="AI16" s="200">
        <f>VLOOKUP('Physical Effects'!BQ18,Lookup!$B$4:$C$14,2,FALSE)</f>
        <v>0</v>
      </c>
      <c r="AJ16" s="200">
        <f>VLOOKUP('Physical Effects'!BS18,Lookup!$B$4:$C$14,2,FALSE)</f>
        <v>1</v>
      </c>
      <c r="AK16" s="200">
        <f>VLOOKUP('Physical Effects'!BU18,Lookup!$B$4:$C$14,2,FALSE)</f>
        <v>0</v>
      </c>
      <c r="AL16" s="200">
        <f>VLOOKUP('Physical Effects'!BW18,Lookup!$B$4:$C$14,2,FALSE)</f>
        <v>0</v>
      </c>
      <c r="AM16" s="200">
        <f>VLOOKUP('Physical Effects'!BY18,Lookup!$B$4:$C$14,2,FALSE)</f>
        <v>0</v>
      </c>
      <c r="AN16" s="200">
        <f>VLOOKUP('Physical Effects'!CA18,Lookup!$B$4:$C$14,2,FALSE)</f>
        <v>2</v>
      </c>
      <c r="AO16" s="200">
        <f>VLOOKUP('Physical Effects'!CC18,Lookup!$B$4:$C$14,2,FALSE)</f>
        <v>4</v>
      </c>
      <c r="AP16" s="200">
        <f>VLOOKUP('Physical Effects'!CE18,Lookup!$B$4:$C$14,2,FALSE)</f>
        <v>4</v>
      </c>
      <c r="AQ16" s="200">
        <f>VLOOKUP('Physical Effects'!CG18,Lookup!$B$4:$C$14,2,FALSE)</f>
        <v>4</v>
      </c>
      <c r="AR16" s="200">
        <f>VLOOKUP('Physical Effects'!CI18,Lookup!$B$4:$C$14,2,FALSE)</f>
        <v>0</v>
      </c>
      <c r="AS16" s="200">
        <f>VLOOKUP('Physical Effects'!CK18,Lookup!$B$4:$C$14,2,FALSE)</f>
        <v>0</v>
      </c>
      <c r="AT16" s="200">
        <f>VLOOKUP('Physical Effects'!CM18,Lookup!$B$4:$C$14,2,FALSE)</f>
        <v>4</v>
      </c>
      <c r="AU16" s="200">
        <f>VLOOKUP('Physical Effects'!CO18,Lookup!$B$4:$C$14,2,FALSE)</f>
        <v>0</v>
      </c>
      <c r="AV16" s="200">
        <f>VLOOKUP('Physical Effects'!CQ18,Lookup!$B$4:$C$14,2,FALSE)</f>
        <v>0</v>
      </c>
      <c r="AW16" s="200">
        <f>VLOOKUP('Physical Effects'!CS18,Lookup!$B$4:$C$14,2,FALSE)</f>
        <v>0</v>
      </c>
      <c r="AX16" s="200">
        <f>VLOOKUP('Physical Effects'!CU18,Lookup!$B$4:$C$14,2,FALSE)</f>
        <v>0</v>
      </c>
      <c r="AY16" s="200"/>
      <c r="AZ16" s="200"/>
    </row>
    <row r="17" spans="1:52" s="5" customFormat="1" ht="13.5" thickBot="1" x14ac:dyDescent="0.3">
      <c r="A17" s="49">
        <f t="shared" si="0"/>
        <v>16</v>
      </c>
      <c r="B17" s="18" t="str">
        <f>+'Physical Effects'!C19</f>
        <v xml:space="preserve">Energy Efficient Building Envelope </v>
      </c>
      <c r="C17" s="25" t="str">
        <f>+'Physical Effects'!E19</f>
        <v>672</v>
      </c>
      <c r="D17" s="200">
        <f>VLOOKUP('Physical Effects'!G19,Lookup!$B$4:$C$14,2,FALSE)</f>
        <v>0</v>
      </c>
      <c r="E17" s="200">
        <f>VLOOKUP('Physical Effects'!I19,Lookup!$B$4:$C$14,2,FALSE)</f>
        <v>0</v>
      </c>
      <c r="F17" s="200">
        <f>VLOOKUP('Physical Effects'!K19,Lookup!$B$4:$C$14,2,FALSE)</f>
        <v>0</v>
      </c>
      <c r="G17" s="200">
        <f>VLOOKUP('Physical Effects'!M19,Lookup!$B$4:$C$14,2,FALSE)</f>
        <v>0</v>
      </c>
      <c r="H17" s="200">
        <f>VLOOKUP('Physical Effects'!O19,Lookup!$B$4:$C$14,2,FALSE)</f>
        <v>0</v>
      </c>
      <c r="I17" s="200">
        <f>VLOOKUP('Physical Effects'!Q19,Lookup!$B$4:$C$14,2,FALSE)</f>
        <v>0</v>
      </c>
      <c r="J17" s="200">
        <f>VLOOKUP('Physical Effects'!S19,Lookup!$B$4:$C$14,2,FALSE)</f>
        <v>0</v>
      </c>
      <c r="K17" s="200">
        <f>VLOOKUP('Physical Effects'!U19,Lookup!$B$4:$C$14,2,FALSE)</f>
        <v>0</v>
      </c>
      <c r="L17" s="200">
        <f>VLOOKUP('Physical Effects'!W19,Lookup!$B$4:$C$14,2,FALSE)</f>
        <v>0</v>
      </c>
      <c r="M17" s="200">
        <f>VLOOKUP('Physical Effects'!Y19,Lookup!$B$4:$C$14,2,FALSE)</f>
        <v>0</v>
      </c>
      <c r="N17" s="200">
        <f>VLOOKUP('Physical Effects'!AA19,Lookup!$B$4:$C$14,2,FALSE)</f>
        <v>0</v>
      </c>
      <c r="O17" s="200">
        <f>VLOOKUP('Physical Effects'!AC19,Lookup!$B$4:$C$14,2,FALSE)</f>
        <v>0</v>
      </c>
      <c r="P17" s="200">
        <f>VLOOKUP('Physical Effects'!AE19,Lookup!$B$4:$C$14,2,FALSE)</f>
        <v>0</v>
      </c>
      <c r="Q17" s="200">
        <f>VLOOKUP('Physical Effects'!AG19,Lookup!$B$4:$C$14,2,FALSE)</f>
        <v>0</v>
      </c>
      <c r="R17" s="200">
        <f>VLOOKUP('Physical Effects'!AI19,Lookup!$B$4:$C$14,2,FALSE)</f>
        <v>0</v>
      </c>
      <c r="S17" s="200">
        <f>VLOOKUP('Physical Effects'!AK19,Lookup!$B$4:$C$14,2,FALSE)</f>
        <v>0</v>
      </c>
      <c r="T17" s="200">
        <f>VLOOKUP('Physical Effects'!AM19,Lookup!$B$4:$C$14,2,FALSE)</f>
        <v>0</v>
      </c>
      <c r="U17" s="200">
        <f>VLOOKUP('Physical Effects'!AO19,Lookup!$B$4:$C$14,2,FALSE)</f>
        <v>0</v>
      </c>
      <c r="V17" s="200">
        <f>VLOOKUP('Physical Effects'!AQ19,Lookup!$B$4:$C$14,2,FALSE)</f>
        <v>0</v>
      </c>
      <c r="W17" s="200">
        <f>VLOOKUP('Physical Effects'!AS19,Lookup!$B$4:$C$14,2,FALSE)</f>
        <v>0</v>
      </c>
      <c r="X17" s="200">
        <f>VLOOKUP('Physical Effects'!AU19,Lookup!$B$4:$C$14,2,FALSE)</f>
        <v>0</v>
      </c>
      <c r="Y17" s="200">
        <f>VLOOKUP('Physical Effects'!AW19,Lookup!$B$4:$C$14,2,FALSE)</f>
        <v>0</v>
      </c>
      <c r="Z17" s="200">
        <f>VLOOKUP('Physical Effects'!AY19,Lookup!$B$4:$C$14,2,FALSE)</f>
        <v>0</v>
      </c>
      <c r="AA17" s="200">
        <f>VLOOKUP('Physical Effects'!BA19,Lookup!$B$4:$C$14,2,FALSE)</f>
        <v>0</v>
      </c>
      <c r="AB17" s="200">
        <f>VLOOKUP('Physical Effects'!BC19,Lookup!$B$4:$C$14,2,FALSE)</f>
        <v>0</v>
      </c>
      <c r="AC17" s="200">
        <f>VLOOKUP('Physical Effects'!BE19,Lookup!$B$4:$C$14,2,FALSE)</f>
        <v>0</v>
      </c>
      <c r="AD17" s="200">
        <f>VLOOKUP('Physical Effects'!BG19,Lookup!$B$4:$C$14,2,FALSE)</f>
        <v>0</v>
      </c>
      <c r="AE17" s="200">
        <f>VLOOKUP('Physical Effects'!BI19,Lookup!$B$4:$C$14,2,FALSE)</f>
        <v>0</v>
      </c>
      <c r="AF17" s="200">
        <f>VLOOKUP('Physical Effects'!BK19,Lookup!$B$4:$C$14,2,FALSE)</f>
        <v>0</v>
      </c>
      <c r="AG17" s="200">
        <f>VLOOKUP('Physical Effects'!BM19,Lookup!$B$4:$C$14,2,FALSE)</f>
        <v>0</v>
      </c>
      <c r="AH17" s="200">
        <f>VLOOKUP('Physical Effects'!BO19,Lookup!$B$4:$C$14,2,FALSE)</f>
        <v>0</v>
      </c>
      <c r="AI17" s="200">
        <f>VLOOKUP('Physical Effects'!BQ19,Lookup!$B$4:$C$14,2,FALSE)</f>
        <v>2</v>
      </c>
      <c r="AJ17" s="200">
        <f>VLOOKUP('Physical Effects'!BS19,Lookup!$B$4:$C$14,2,FALSE)</f>
        <v>2</v>
      </c>
      <c r="AK17" s="200">
        <f>VLOOKUP('Physical Effects'!BU19,Lookup!$B$4:$C$14,2,FALSE)</f>
        <v>2</v>
      </c>
      <c r="AL17" s="200">
        <f>VLOOKUP('Physical Effects'!BW19,Lookup!$B$4:$C$14,2,FALSE)</f>
        <v>0</v>
      </c>
      <c r="AM17" s="200">
        <f>VLOOKUP('Physical Effects'!BY19,Lookup!$B$4:$C$14,2,FALSE)</f>
        <v>2</v>
      </c>
      <c r="AN17" s="200">
        <f>VLOOKUP('Physical Effects'!CA19,Lookup!$B$4:$C$14,2,FALSE)</f>
        <v>0</v>
      </c>
      <c r="AO17" s="200">
        <f>VLOOKUP('Physical Effects'!CC19,Lookup!$B$4:$C$14,2,FALSE)</f>
        <v>0</v>
      </c>
      <c r="AP17" s="200">
        <f>VLOOKUP('Physical Effects'!CE19,Lookup!$B$4:$C$14,2,FALSE)</f>
        <v>0</v>
      </c>
      <c r="AQ17" s="200">
        <f>VLOOKUP('Physical Effects'!CG19,Lookup!$B$4:$C$14,2,FALSE)</f>
        <v>0</v>
      </c>
      <c r="AR17" s="200">
        <f>VLOOKUP('Physical Effects'!CI19,Lookup!$B$4:$C$14,2,FALSE)</f>
        <v>0</v>
      </c>
      <c r="AS17" s="200">
        <f>VLOOKUP('Physical Effects'!CK19,Lookup!$B$4:$C$14,2,FALSE)</f>
        <v>0</v>
      </c>
      <c r="AT17" s="200">
        <f>VLOOKUP('Physical Effects'!CM19,Lookup!$B$4:$C$14,2,FALSE)</f>
        <v>0</v>
      </c>
      <c r="AU17" s="200">
        <f>VLOOKUP('Physical Effects'!CO19,Lookup!$B$4:$C$14,2,FALSE)</f>
        <v>0</v>
      </c>
      <c r="AV17" s="200">
        <f>VLOOKUP('Physical Effects'!CQ19,Lookup!$B$4:$C$14,2,FALSE)</f>
        <v>0</v>
      </c>
      <c r="AW17" s="200">
        <f>VLOOKUP('Physical Effects'!CS19,Lookup!$B$4:$C$14,2,FALSE)</f>
        <v>5</v>
      </c>
      <c r="AX17" s="200">
        <f>VLOOKUP('Physical Effects'!CU19,Lookup!$B$4:$C$14,2,FALSE)</f>
        <v>0</v>
      </c>
      <c r="AY17" s="200"/>
      <c r="AZ17" s="200"/>
    </row>
    <row r="18" spans="1:52" s="5" customFormat="1" ht="13.5" thickBot="1" x14ac:dyDescent="0.3">
      <c r="A18" s="49">
        <f t="shared" si="0"/>
        <v>17</v>
      </c>
      <c r="B18" s="18" t="str">
        <f>+'Physical Effects'!C20</f>
        <v>Channel Bed Stabilization (ft)</v>
      </c>
      <c r="C18" s="25">
        <f>+'Physical Effects'!E20</f>
        <v>584</v>
      </c>
      <c r="D18" s="200">
        <f>VLOOKUP('Physical Effects'!G20,Lookup!$B$4:$C$14,2,FALSE)</f>
        <v>0</v>
      </c>
      <c r="E18" s="200">
        <f>VLOOKUP('Physical Effects'!I20,Lookup!$B$4:$C$14,2,FALSE)</f>
        <v>0</v>
      </c>
      <c r="F18" s="200">
        <f>VLOOKUP('Physical Effects'!K20,Lookup!$B$4:$C$14,2,FALSE)</f>
        <v>0</v>
      </c>
      <c r="G18" s="200">
        <f>VLOOKUP('Physical Effects'!M20,Lookup!$B$4:$C$14,2,FALSE)</f>
        <v>2</v>
      </c>
      <c r="H18" s="200">
        <f>VLOOKUP('Physical Effects'!O20,Lookup!$B$4:$C$14,2,FALSE)</f>
        <v>2</v>
      </c>
      <c r="I18" s="200">
        <f>VLOOKUP('Physical Effects'!Q20,Lookup!$B$4:$C$14,2,FALSE)</f>
        <v>0</v>
      </c>
      <c r="J18" s="200">
        <f>VLOOKUP('Physical Effects'!S20,Lookup!$B$4:$C$14,2,FALSE)</f>
        <v>0</v>
      </c>
      <c r="K18" s="200">
        <f>VLOOKUP('Physical Effects'!U20,Lookup!$B$4:$C$14,2,FALSE)</f>
        <v>0</v>
      </c>
      <c r="L18" s="200">
        <f>VLOOKUP('Physical Effects'!W20,Lookup!$B$4:$C$14,2,FALSE)</f>
        <v>0</v>
      </c>
      <c r="M18" s="200">
        <f>VLOOKUP('Physical Effects'!Y20,Lookup!$B$4:$C$14,2,FALSE)</f>
        <v>0</v>
      </c>
      <c r="N18" s="200">
        <f>VLOOKUP('Physical Effects'!AA20,Lookup!$B$4:$C$14,2,FALSE)</f>
        <v>0</v>
      </c>
      <c r="O18" s="200">
        <f>VLOOKUP('Physical Effects'!AC20,Lookup!$B$4:$C$14,2,FALSE)</f>
        <v>2</v>
      </c>
      <c r="P18" s="200">
        <f>VLOOKUP('Physical Effects'!AE20,Lookup!$B$4:$C$14,2,FALSE)</f>
        <v>0</v>
      </c>
      <c r="Q18" s="200">
        <f>VLOOKUP('Physical Effects'!AG20,Lookup!$B$4:$C$14,2,FALSE)</f>
        <v>2</v>
      </c>
      <c r="R18" s="200">
        <f>VLOOKUP('Physical Effects'!AI20,Lookup!$B$4:$C$14,2,FALSE)</f>
        <v>0</v>
      </c>
      <c r="S18" s="200">
        <f>VLOOKUP('Physical Effects'!AK20,Lookup!$B$4:$C$14,2,FALSE)</f>
        <v>0</v>
      </c>
      <c r="T18" s="200">
        <f>VLOOKUP('Physical Effects'!AM20,Lookup!$B$4:$C$14,2,FALSE)</f>
        <v>0</v>
      </c>
      <c r="U18" s="200">
        <f>VLOOKUP('Physical Effects'!AO20,Lookup!$B$4:$C$14,2,FALSE)</f>
        <v>0</v>
      </c>
      <c r="V18" s="200">
        <f>VLOOKUP('Physical Effects'!AQ20,Lookup!$B$4:$C$14,2,FALSE)</f>
        <v>0</v>
      </c>
      <c r="W18" s="200">
        <f>VLOOKUP('Physical Effects'!AS20,Lookup!$B$4:$C$14,2,FALSE)</f>
        <v>0</v>
      </c>
      <c r="X18" s="200">
        <f>VLOOKUP('Physical Effects'!AU20,Lookup!$B$4:$C$14,2,FALSE)</f>
        <v>0</v>
      </c>
      <c r="Y18" s="200">
        <f>VLOOKUP('Physical Effects'!AW20,Lookup!$B$4:$C$14,2,FALSE)</f>
        <v>0</v>
      </c>
      <c r="Z18" s="200">
        <f>VLOOKUP('Physical Effects'!AY20,Lookup!$B$4:$C$14,2,FALSE)</f>
        <v>0</v>
      </c>
      <c r="AA18" s="200">
        <f>VLOOKUP('Physical Effects'!BA20,Lookup!$B$4:$C$14,2,FALSE)</f>
        <v>0</v>
      </c>
      <c r="AB18" s="200">
        <f>VLOOKUP('Physical Effects'!BC20,Lookup!$B$4:$C$14,2,FALSE)</f>
        <v>0</v>
      </c>
      <c r="AC18" s="200">
        <f>VLOOKUP('Physical Effects'!BE20,Lookup!$B$4:$C$14,2,FALSE)</f>
        <v>0</v>
      </c>
      <c r="AD18" s="200">
        <f>VLOOKUP('Physical Effects'!BG20,Lookup!$B$4:$C$14,2,FALSE)</f>
        <v>0</v>
      </c>
      <c r="AE18" s="200">
        <f>VLOOKUP('Physical Effects'!BI20,Lookup!$B$4:$C$14,2,FALSE)</f>
        <v>0</v>
      </c>
      <c r="AF18" s="200">
        <f>VLOOKUP('Physical Effects'!BK20,Lookup!$B$4:$C$14,2,FALSE)</f>
        <v>0</v>
      </c>
      <c r="AG18" s="200">
        <f>VLOOKUP('Physical Effects'!BM20,Lookup!$B$4:$C$14,2,FALSE)</f>
        <v>1</v>
      </c>
      <c r="AH18" s="200">
        <f>VLOOKUP('Physical Effects'!BO20,Lookup!$B$4:$C$14,2,FALSE)</f>
        <v>1</v>
      </c>
      <c r="AI18" s="200">
        <f>VLOOKUP('Physical Effects'!BQ20,Lookup!$B$4:$C$14,2,FALSE)</f>
        <v>0</v>
      </c>
      <c r="AJ18" s="200">
        <f>VLOOKUP('Physical Effects'!BS20,Lookup!$B$4:$C$14,2,FALSE)</f>
        <v>0</v>
      </c>
      <c r="AK18" s="200">
        <f>VLOOKUP('Physical Effects'!BU20,Lookup!$B$4:$C$14,2,FALSE)</f>
        <v>0</v>
      </c>
      <c r="AL18" s="200">
        <f>VLOOKUP('Physical Effects'!BW20,Lookup!$B$4:$C$14,2,FALSE)</f>
        <v>0</v>
      </c>
      <c r="AM18" s="200">
        <f>VLOOKUP('Physical Effects'!BY20,Lookup!$B$4:$C$14,2,FALSE)</f>
        <v>0</v>
      </c>
      <c r="AN18" s="200">
        <f>VLOOKUP('Physical Effects'!CA20,Lookup!$B$4:$C$14,2,FALSE)</f>
        <v>2</v>
      </c>
      <c r="AO18" s="200">
        <f>VLOOKUP('Physical Effects'!CC20,Lookup!$B$4:$C$14,2,FALSE)</f>
        <v>4</v>
      </c>
      <c r="AP18" s="200">
        <f>VLOOKUP('Physical Effects'!CE20,Lookup!$B$4:$C$14,2,FALSE)</f>
        <v>4</v>
      </c>
      <c r="AQ18" s="200">
        <f>VLOOKUP('Physical Effects'!CG20,Lookup!$B$4:$C$14,2,FALSE)</f>
        <v>0</v>
      </c>
      <c r="AR18" s="200">
        <f>VLOOKUP('Physical Effects'!CI20,Lookup!$B$4:$C$14,2,FALSE)</f>
        <v>0</v>
      </c>
      <c r="AS18" s="200">
        <f>VLOOKUP('Physical Effects'!CK20,Lookup!$B$4:$C$14,2,FALSE)</f>
        <v>1</v>
      </c>
      <c r="AT18" s="200">
        <f>VLOOKUP('Physical Effects'!CM20,Lookup!$B$4:$C$14,2,FALSE)</f>
        <v>0</v>
      </c>
      <c r="AU18" s="200">
        <f>VLOOKUP('Physical Effects'!CO20,Lookup!$B$4:$C$14,2,FALSE)</f>
        <v>0</v>
      </c>
      <c r="AV18" s="200">
        <f>VLOOKUP('Physical Effects'!CQ20,Lookup!$B$4:$C$14,2,FALSE)</f>
        <v>0</v>
      </c>
      <c r="AW18" s="200">
        <f>VLOOKUP('Physical Effects'!CS20,Lookup!$B$4:$C$14,2,FALSE)</f>
        <v>0</v>
      </c>
      <c r="AX18" s="200">
        <f>VLOOKUP('Physical Effects'!CU20,Lookup!$B$4:$C$14,2,FALSE)</f>
        <v>0</v>
      </c>
      <c r="AY18" s="200"/>
      <c r="AZ18" s="200"/>
    </row>
    <row r="19" spans="1:52" s="5" customFormat="1" ht="13.5" thickBot="1" x14ac:dyDescent="0.3">
      <c r="A19" s="49">
        <f t="shared" si="0"/>
        <v>18</v>
      </c>
      <c r="B19" s="18" t="str">
        <f>+'Physical Effects'!C21</f>
        <v>Clearing and Snagging (ft)</v>
      </c>
      <c r="C19" s="25">
        <f>+'Physical Effects'!E21</f>
        <v>326</v>
      </c>
      <c r="D19" s="200">
        <f>VLOOKUP('Physical Effects'!G21,Lookup!$B$4:$C$14,2,FALSE)</f>
        <v>0</v>
      </c>
      <c r="E19" s="200">
        <f>VLOOKUP('Physical Effects'!I21,Lookup!$B$4:$C$14,2,FALSE)</f>
        <v>0</v>
      </c>
      <c r="F19" s="200">
        <f>VLOOKUP('Physical Effects'!K21,Lookup!$B$4:$C$14,2,FALSE)</f>
        <v>0</v>
      </c>
      <c r="G19" s="200">
        <f>VLOOKUP('Physical Effects'!M21,Lookup!$B$4:$C$14,2,FALSE)</f>
        <v>0</v>
      </c>
      <c r="H19" s="200">
        <f>VLOOKUP('Physical Effects'!O21,Lookup!$B$4:$C$14,2,FALSE)</f>
        <v>2</v>
      </c>
      <c r="I19" s="200">
        <f>VLOOKUP('Physical Effects'!Q21,Lookup!$B$4:$C$14,2,FALSE)</f>
        <v>0</v>
      </c>
      <c r="J19" s="200">
        <f>VLOOKUP('Physical Effects'!S21,Lookup!$B$4:$C$14,2,FALSE)</f>
        <v>0</v>
      </c>
      <c r="K19" s="200">
        <f>VLOOKUP('Physical Effects'!U21,Lookup!$B$4:$C$14,2,FALSE)</f>
        <v>0</v>
      </c>
      <c r="L19" s="200">
        <f>VLOOKUP('Physical Effects'!W21,Lookup!$B$4:$C$14,2,FALSE)</f>
        <v>0</v>
      </c>
      <c r="M19" s="200">
        <f>VLOOKUP('Physical Effects'!Y21,Lookup!$B$4:$C$14,2,FALSE)</f>
        <v>0</v>
      </c>
      <c r="N19" s="200">
        <f>VLOOKUP('Physical Effects'!AA21,Lookup!$B$4:$C$14,2,FALSE)</f>
        <v>0</v>
      </c>
      <c r="O19" s="200">
        <f>VLOOKUP('Physical Effects'!AC21,Lookup!$B$4:$C$14,2,FALSE)</f>
        <v>2</v>
      </c>
      <c r="P19" s="200">
        <f>VLOOKUP('Physical Effects'!AE21,Lookup!$B$4:$C$14,2,FALSE)</f>
        <v>0</v>
      </c>
      <c r="Q19" s="200">
        <f>VLOOKUP('Physical Effects'!AG21,Lookup!$B$4:$C$14,2,FALSE)</f>
        <v>0</v>
      </c>
      <c r="R19" s="200">
        <f>VLOOKUP('Physical Effects'!AI21,Lookup!$B$4:$C$14,2,FALSE)</f>
        <v>0</v>
      </c>
      <c r="S19" s="200">
        <f>VLOOKUP('Physical Effects'!AK21,Lookup!$B$4:$C$14,2,FALSE)</f>
        <v>0</v>
      </c>
      <c r="T19" s="200">
        <f>VLOOKUP('Physical Effects'!AM21,Lookup!$B$4:$C$14,2,FALSE)</f>
        <v>0</v>
      </c>
      <c r="U19" s="200">
        <f>VLOOKUP('Physical Effects'!AO21,Lookup!$B$4:$C$14,2,FALSE)</f>
        <v>0</v>
      </c>
      <c r="V19" s="200">
        <f>VLOOKUP('Physical Effects'!AQ21,Lookup!$B$4:$C$14,2,FALSE)</f>
        <v>0</v>
      </c>
      <c r="W19" s="200">
        <f>VLOOKUP('Physical Effects'!AS21,Lookup!$B$4:$C$14,2,FALSE)</f>
        <v>0</v>
      </c>
      <c r="X19" s="200">
        <f>VLOOKUP('Physical Effects'!AU21,Lookup!$B$4:$C$14,2,FALSE)</f>
        <v>0</v>
      </c>
      <c r="Y19" s="200">
        <f>VLOOKUP('Physical Effects'!AW21,Lookup!$B$4:$C$14,2,FALSE)</f>
        <v>0</v>
      </c>
      <c r="Z19" s="200">
        <f>VLOOKUP('Physical Effects'!AY21,Lookup!$B$4:$C$14,2,FALSE)</f>
        <v>0</v>
      </c>
      <c r="AA19" s="200">
        <f>VLOOKUP('Physical Effects'!BA21,Lookup!$B$4:$C$14,2,FALSE)</f>
        <v>0</v>
      </c>
      <c r="AB19" s="200">
        <f>VLOOKUP('Physical Effects'!BC21,Lookup!$B$4:$C$14,2,FALSE)</f>
        <v>0</v>
      </c>
      <c r="AC19" s="200">
        <f>VLOOKUP('Physical Effects'!BE21,Lookup!$B$4:$C$14,2,FALSE)</f>
        <v>0</v>
      </c>
      <c r="AD19" s="200">
        <f>VLOOKUP('Physical Effects'!BG21,Lookup!$B$4:$C$14,2,FALSE)</f>
        <v>0</v>
      </c>
      <c r="AE19" s="200">
        <f>VLOOKUP('Physical Effects'!BI21,Lookup!$B$4:$C$14,2,FALSE)</f>
        <v>0</v>
      </c>
      <c r="AF19" s="200">
        <f>VLOOKUP('Physical Effects'!BK21,Lookup!$B$4:$C$14,2,FALSE)</f>
        <v>0</v>
      </c>
      <c r="AG19" s="200">
        <f>VLOOKUP('Physical Effects'!BM21,Lookup!$B$4:$C$14,2,FALSE)</f>
        <v>-2</v>
      </c>
      <c r="AH19" s="200">
        <f>VLOOKUP('Physical Effects'!BO21,Lookup!$B$4:$C$14,2,FALSE)</f>
        <v>-1</v>
      </c>
      <c r="AI19" s="200">
        <f>VLOOKUP('Physical Effects'!BQ21,Lookup!$B$4:$C$14,2,FALSE)</f>
        <v>0</v>
      </c>
      <c r="AJ19" s="200">
        <f>VLOOKUP('Physical Effects'!BS21,Lookup!$B$4:$C$14,2,FALSE)</f>
        <v>0</v>
      </c>
      <c r="AK19" s="200">
        <f>VLOOKUP('Physical Effects'!BU21,Lookup!$B$4:$C$14,2,FALSE)</f>
        <v>0</v>
      </c>
      <c r="AL19" s="200">
        <f>VLOOKUP('Physical Effects'!BW21,Lookup!$B$4:$C$14,2,FALSE)</f>
        <v>0</v>
      </c>
      <c r="AM19" s="200">
        <f>VLOOKUP('Physical Effects'!BY21,Lookup!$B$4:$C$14,2,FALSE)</f>
        <v>0</v>
      </c>
      <c r="AN19" s="200">
        <f>VLOOKUP('Physical Effects'!CA21,Lookup!$B$4:$C$14,2,FALSE)</f>
        <v>0</v>
      </c>
      <c r="AO19" s="200">
        <f>VLOOKUP('Physical Effects'!CC21,Lookup!$B$4:$C$14,2,FALSE)</f>
        <v>0</v>
      </c>
      <c r="AP19" s="200">
        <f>VLOOKUP('Physical Effects'!CE21,Lookup!$B$4:$C$14,2,FALSE)</f>
        <v>1</v>
      </c>
      <c r="AQ19" s="200">
        <f>VLOOKUP('Physical Effects'!CG21,Lookup!$B$4:$C$14,2,FALSE)</f>
        <v>0</v>
      </c>
      <c r="AR19" s="200">
        <f>VLOOKUP('Physical Effects'!CI21,Lookup!$B$4:$C$14,2,FALSE)</f>
        <v>0</v>
      </c>
      <c r="AS19" s="200">
        <f>VLOOKUP('Physical Effects'!CK21,Lookup!$B$4:$C$14,2,FALSE)</f>
        <v>0</v>
      </c>
      <c r="AT19" s="200">
        <f>VLOOKUP('Physical Effects'!CM21,Lookup!$B$4:$C$14,2,FALSE)</f>
        <v>0</v>
      </c>
      <c r="AU19" s="200">
        <f>VLOOKUP('Physical Effects'!CO21,Lookup!$B$4:$C$14,2,FALSE)</f>
        <v>0</v>
      </c>
      <c r="AV19" s="200">
        <f>VLOOKUP('Physical Effects'!CQ21,Lookup!$B$4:$C$14,2,FALSE)</f>
        <v>0</v>
      </c>
      <c r="AW19" s="200">
        <f>VLOOKUP('Physical Effects'!CS21,Lookup!$B$4:$C$14,2,FALSE)</f>
        <v>0</v>
      </c>
      <c r="AX19" s="200">
        <f>VLOOKUP('Physical Effects'!CU21,Lookup!$B$4:$C$14,2,FALSE)</f>
        <v>0</v>
      </c>
      <c r="AY19" s="200"/>
      <c r="AZ19" s="200"/>
    </row>
    <row r="20" spans="1:52" s="5" customFormat="1" ht="13.5" thickBot="1" x14ac:dyDescent="0.3">
      <c r="A20" s="49">
        <f t="shared" si="0"/>
        <v>19</v>
      </c>
      <c r="B20" s="18" t="str">
        <f>+'Physical Effects'!C22</f>
        <v>Combustion System Improvement (no)</v>
      </c>
      <c r="C20" s="25">
        <f>+'Physical Effects'!E22</f>
        <v>372</v>
      </c>
      <c r="D20" s="200">
        <f>VLOOKUP('Physical Effects'!G22,Lookup!$B$4:$C$14,2,FALSE)</f>
        <v>0</v>
      </c>
      <c r="E20" s="200">
        <f>VLOOKUP('Physical Effects'!I22,Lookup!$B$4:$C$14,2,FALSE)</f>
        <v>0</v>
      </c>
      <c r="F20" s="200">
        <f>VLOOKUP('Physical Effects'!K22,Lookup!$B$4:$C$14,2,FALSE)</f>
        <v>0</v>
      </c>
      <c r="G20" s="200">
        <f>VLOOKUP('Physical Effects'!M22,Lookup!$B$4:$C$14,2,FALSE)</f>
        <v>0</v>
      </c>
      <c r="H20" s="200">
        <f>VLOOKUP('Physical Effects'!O22,Lookup!$B$4:$C$14,2,FALSE)</f>
        <v>0</v>
      </c>
      <c r="I20" s="200">
        <f>VLOOKUP('Physical Effects'!Q22,Lookup!$B$4:$C$14,2,FALSE)</f>
        <v>0</v>
      </c>
      <c r="J20" s="200">
        <f>VLOOKUP('Physical Effects'!S22,Lookup!$B$4:$C$14,2,FALSE)</f>
        <v>0</v>
      </c>
      <c r="K20" s="200">
        <f>VLOOKUP('Physical Effects'!U22,Lookup!$B$4:$C$14,2,FALSE)</f>
        <v>0</v>
      </c>
      <c r="L20" s="200">
        <f>VLOOKUP('Physical Effects'!W22,Lookup!$B$4:$C$14,2,FALSE)</f>
        <v>0</v>
      </c>
      <c r="M20" s="200">
        <f>VLOOKUP('Physical Effects'!Y22,Lookup!$B$4:$C$14,2,FALSE)</f>
        <v>0</v>
      </c>
      <c r="N20" s="200">
        <f>VLOOKUP('Physical Effects'!AA22,Lookup!$B$4:$C$14,2,FALSE)</f>
        <v>0</v>
      </c>
      <c r="O20" s="200">
        <f>VLOOKUP('Physical Effects'!AC22,Lookup!$B$4:$C$14,2,FALSE)</f>
        <v>0</v>
      </c>
      <c r="P20" s="200">
        <f>VLOOKUP('Physical Effects'!AE22,Lookup!$B$4:$C$14,2,FALSE)</f>
        <v>0</v>
      </c>
      <c r="Q20" s="200">
        <f>VLOOKUP('Physical Effects'!AG22,Lookup!$B$4:$C$14,2,FALSE)</f>
        <v>0</v>
      </c>
      <c r="R20" s="200">
        <f>VLOOKUP('Physical Effects'!AI22,Lookup!$B$4:$C$14,2,FALSE)</f>
        <v>0</v>
      </c>
      <c r="S20" s="200">
        <f>VLOOKUP('Physical Effects'!AK22,Lookup!$B$4:$C$14,2,FALSE)</f>
        <v>0</v>
      </c>
      <c r="T20" s="200">
        <f>VLOOKUP('Physical Effects'!AM22,Lookup!$B$4:$C$14,2,FALSE)</f>
        <v>0</v>
      </c>
      <c r="U20" s="200">
        <f>VLOOKUP('Physical Effects'!AO22,Lookup!$B$4:$C$14,2,FALSE)</f>
        <v>0</v>
      </c>
      <c r="V20" s="200">
        <f>VLOOKUP('Physical Effects'!AQ22,Lookup!$B$4:$C$14,2,FALSE)</f>
        <v>0</v>
      </c>
      <c r="W20" s="200">
        <f>VLOOKUP('Physical Effects'!AS22,Lookup!$B$4:$C$14,2,FALSE)</f>
        <v>0</v>
      </c>
      <c r="X20" s="200">
        <f>VLOOKUP('Physical Effects'!AU22,Lookup!$B$4:$C$14,2,FALSE)</f>
        <v>0</v>
      </c>
      <c r="Y20" s="200">
        <f>VLOOKUP('Physical Effects'!AW22,Lookup!$B$4:$C$14,2,FALSE)</f>
        <v>0</v>
      </c>
      <c r="Z20" s="200">
        <f>VLOOKUP('Physical Effects'!AY22,Lookup!$B$4:$C$14,2,FALSE)</f>
        <v>0</v>
      </c>
      <c r="AA20" s="200">
        <f>VLOOKUP('Physical Effects'!BA22,Lookup!$B$4:$C$14,2,FALSE)</f>
        <v>0</v>
      </c>
      <c r="AB20" s="200">
        <f>VLOOKUP('Physical Effects'!BC22,Lookup!$B$4:$C$14,2,FALSE)</f>
        <v>0</v>
      </c>
      <c r="AC20" s="200">
        <f>VLOOKUP('Physical Effects'!BE22,Lookup!$B$4:$C$14,2,FALSE)</f>
        <v>0</v>
      </c>
      <c r="AD20" s="200">
        <f>VLOOKUP('Physical Effects'!BG22,Lookup!$B$4:$C$14,2,FALSE)</f>
        <v>0</v>
      </c>
      <c r="AE20" s="200">
        <f>VLOOKUP('Physical Effects'!BI22,Lookup!$B$4:$C$14,2,FALSE)</f>
        <v>0</v>
      </c>
      <c r="AF20" s="200">
        <f>VLOOKUP('Physical Effects'!BK22,Lookup!$B$4:$C$14,2,FALSE)</f>
        <v>0</v>
      </c>
      <c r="AG20" s="200">
        <f>VLOOKUP('Physical Effects'!BM22,Lookup!$B$4:$C$14,2,FALSE)</f>
        <v>0</v>
      </c>
      <c r="AH20" s="200">
        <f>VLOOKUP('Physical Effects'!BO22,Lookup!$B$4:$C$14,2,FALSE)</f>
        <v>0</v>
      </c>
      <c r="AI20" s="200">
        <f>VLOOKUP('Physical Effects'!BQ22,Lookup!$B$4:$C$14,2,FALSE)</f>
        <v>4</v>
      </c>
      <c r="AJ20" s="200">
        <f>VLOOKUP('Physical Effects'!BS22,Lookup!$B$4:$C$14,2,FALSE)</f>
        <v>2</v>
      </c>
      <c r="AK20" s="200">
        <f>VLOOKUP('Physical Effects'!BU22,Lookup!$B$4:$C$14,2,FALSE)</f>
        <v>4</v>
      </c>
      <c r="AL20" s="200">
        <f>VLOOKUP('Physical Effects'!BW22,Lookup!$B$4:$C$14,2,FALSE)</f>
        <v>0</v>
      </c>
      <c r="AM20" s="200">
        <f>VLOOKUP('Physical Effects'!BY22,Lookup!$B$4:$C$14,2,FALSE)</f>
        <v>4</v>
      </c>
      <c r="AN20" s="200">
        <f>VLOOKUP('Physical Effects'!CA22,Lookup!$B$4:$C$14,2,FALSE)</f>
        <v>0</v>
      </c>
      <c r="AO20" s="200">
        <f>VLOOKUP('Physical Effects'!CC22,Lookup!$B$4:$C$14,2,FALSE)</f>
        <v>0</v>
      </c>
      <c r="AP20" s="200">
        <f>VLOOKUP('Physical Effects'!CE22,Lookup!$B$4:$C$14,2,FALSE)</f>
        <v>0</v>
      </c>
      <c r="AQ20" s="200">
        <f>VLOOKUP('Physical Effects'!CG22,Lookup!$B$4:$C$14,2,FALSE)</f>
        <v>0</v>
      </c>
      <c r="AR20" s="200">
        <f>VLOOKUP('Physical Effects'!CI22,Lookup!$B$4:$C$14,2,FALSE)</f>
        <v>0</v>
      </c>
      <c r="AS20" s="200">
        <f>VLOOKUP('Physical Effects'!CK22,Lookup!$B$4:$C$14,2,FALSE)</f>
        <v>0</v>
      </c>
      <c r="AT20" s="200">
        <f>VLOOKUP('Physical Effects'!CM22,Lookup!$B$4:$C$14,2,FALSE)</f>
        <v>0</v>
      </c>
      <c r="AU20" s="200">
        <f>VLOOKUP('Physical Effects'!CO22,Lookup!$B$4:$C$14,2,FALSE)</f>
        <v>0</v>
      </c>
      <c r="AV20" s="200">
        <f>VLOOKUP('Physical Effects'!CQ22,Lookup!$B$4:$C$14,2,FALSE)</f>
        <v>0</v>
      </c>
      <c r="AW20" s="200">
        <f>VLOOKUP('Physical Effects'!CS22,Lookup!$B$4:$C$14,2,FALSE)</f>
        <v>4</v>
      </c>
      <c r="AX20" s="200">
        <f>VLOOKUP('Physical Effects'!CU22,Lookup!$B$4:$C$14,2,FALSE)</f>
        <v>1</v>
      </c>
      <c r="AY20" s="200"/>
      <c r="AZ20" s="200"/>
    </row>
    <row r="21" spans="1:52" s="5" customFormat="1" ht="13.5" thickBot="1" x14ac:dyDescent="0.3">
      <c r="A21" s="49">
        <f t="shared" si="0"/>
        <v>20</v>
      </c>
      <c r="B21" s="18" t="str">
        <f>+'Physical Effects'!C23</f>
        <v>Composting Facility (no)</v>
      </c>
      <c r="C21" s="25">
        <f>+'Physical Effects'!E23</f>
        <v>317</v>
      </c>
      <c r="D21" s="200">
        <f>VLOOKUP('Physical Effects'!G23,Lookup!$B$4:$C$14,2,FALSE)</f>
        <v>0</v>
      </c>
      <c r="E21" s="200">
        <f>VLOOKUP('Physical Effects'!I23,Lookup!$B$4:$C$14,2,FALSE)</f>
        <v>0</v>
      </c>
      <c r="F21" s="200">
        <f>VLOOKUP('Physical Effects'!K23,Lookup!$B$4:$C$14,2,FALSE)</f>
        <v>0</v>
      </c>
      <c r="G21" s="200">
        <f>VLOOKUP('Physical Effects'!M23,Lookup!$B$4:$C$14,2,FALSE)</f>
        <v>0</v>
      </c>
      <c r="H21" s="200">
        <f>VLOOKUP('Physical Effects'!O23,Lookup!$B$4:$C$14,2,FALSE)</f>
        <v>0</v>
      </c>
      <c r="I21" s="200">
        <f>VLOOKUP('Physical Effects'!Q23,Lookup!$B$4:$C$14,2,FALSE)</f>
        <v>0</v>
      </c>
      <c r="J21" s="200">
        <f>VLOOKUP('Physical Effects'!S23,Lookup!$B$4:$C$14,2,FALSE)</f>
        <v>0</v>
      </c>
      <c r="K21" s="200">
        <f>VLOOKUP('Physical Effects'!U23,Lookup!$B$4:$C$14,2,FALSE)</f>
        <v>0</v>
      </c>
      <c r="L21" s="200">
        <f>VLOOKUP('Physical Effects'!W23,Lookup!$B$4:$C$14,2,FALSE)</f>
        <v>0</v>
      </c>
      <c r="M21" s="200">
        <f>VLOOKUP('Physical Effects'!Y23,Lookup!$B$4:$C$14,2,FALSE)</f>
        <v>0</v>
      </c>
      <c r="N21" s="200">
        <f>VLOOKUP('Physical Effects'!AA23,Lookup!$B$4:$C$14,2,FALSE)</f>
        <v>0</v>
      </c>
      <c r="O21" s="200">
        <f>VLOOKUP('Physical Effects'!AC23,Lookup!$B$4:$C$14,2,FALSE)</f>
        <v>0</v>
      </c>
      <c r="P21" s="200">
        <f>VLOOKUP('Physical Effects'!AE23,Lookup!$B$4:$C$14,2,FALSE)</f>
        <v>0</v>
      </c>
      <c r="Q21" s="200">
        <f>VLOOKUP('Physical Effects'!AG23,Lookup!$B$4:$C$14,2,FALSE)</f>
        <v>0</v>
      </c>
      <c r="R21" s="200">
        <f>VLOOKUP('Physical Effects'!AI23,Lookup!$B$4:$C$14,2,FALSE)</f>
        <v>0</v>
      </c>
      <c r="S21" s="200">
        <f>VLOOKUP('Physical Effects'!AK23,Lookup!$B$4:$C$14,2,FALSE)</f>
        <v>0</v>
      </c>
      <c r="T21" s="200">
        <f>VLOOKUP('Physical Effects'!AM23,Lookup!$B$4:$C$14,2,FALSE)</f>
        <v>0</v>
      </c>
      <c r="U21" s="200">
        <f>VLOOKUP('Physical Effects'!AO23,Lookup!$B$4:$C$14,2,FALSE)</f>
        <v>0</v>
      </c>
      <c r="V21" s="200">
        <f>VLOOKUP('Physical Effects'!AQ23,Lookup!$B$4:$C$14,2,FALSE)</f>
        <v>0</v>
      </c>
      <c r="W21" s="200">
        <f>VLOOKUP('Physical Effects'!AS23,Lookup!$B$4:$C$14,2,FALSE)</f>
        <v>2</v>
      </c>
      <c r="X21" s="200">
        <f>VLOOKUP('Physical Effects'!AU23,Lookup!$B$4:$C$14,2,FALSE)</f>
        <v>2</v>
      </c>
      <c r="Y21" s="200">
        <f>VLOOKUP('Physical Effects'!AW23,Lookup!$B$4:$C$14,2,FALSE)</f>
        <v>0</v>
      </c>
      <c r="Z21" s="200">
        <f>VLOOKUP('Physical Effects'!AY23,Lookup!$B$4:$C$14,2,FALSE)</f>
        <v>0</v>
      </c>
      <c r="AA21" s="200">
        <f>VLOOKUP('Physical Effects'!BA23,Lookup!$B$4:$C$14,2,FALSE)</f>
        <v>2</v>
      </c>
      <c r="AB21" s="200">
        <f>VLOOKUP('Physical Effects'!BC23,Lookup!$B$4:$C$14,2,FALSE)</f>
        <v>2</v>
      </c>
      <c r="AC21" s="200">
        <f>VLOOKUP('Physical Effects'!BE23,Lookup!$B$4:$C$14,2,FALSE)</f>
        <v>0</v>
      </c>
      <c r="AD21" s="200">
        <f>VLOOKUP('Physical Effects'!BG23,Lookup!$B$4:$C$14,2,FALSE)</f>
        <v>0</v>
      </c>
      <c r="AE21" s="200">
        <f>VLOOKUP('Physical Effects'!BI23,Lookup!$B$4:$C$14,2,FALSE)</f>
        <v>0</v>
      </c>
      <c r="AF21" s="200">
        <f>VLOOKUP('Physical Effects'!BK23,Lookup!$B$4:$C$14,2,FALSE)</f>
        <v>0</v>
      </c>
      <c r="AG21" s="200">
        <f>VLOOKUP('Physical Effects'!BM23,Lookup!$B$4:$C$14,2,FALSE)</f>
        <v>2</v>
      </c>
      <c r="AH21" s="200">
        <f>VLOOKUP('Physical Effects'!BO23,Lookup!$B$4:$C$14,2,FALSE)</f>
        <v>0</v>
      </c>
      <c r="AI21" s="200">
        <f>VLOOKUP('Physical Effects'!BQ23,Lookup!$B$4:$C$14,2,FALSE)</f>
        <v>1</v>
      </c>
      <c r="AJ21" s="200">
        <f>VLOOKUP('Physical Effects'!BS23,Lookup!$B$4:$C$14,2,FALSE)</f>
        <v>1</v>
      </c>
      <c r="AK21" s="200">
        <f>VLOOKUP('Physical Effects'!BU23,Lookup!$B$4:$C$14,2,FALSE)</f>
        <v>1</v>
      </c>
      <c r="AL21" s="200">
        <f>VLOOKUP('Physical Effects'!BW23,Lookup!$B$4:$C$14,2,FALSE)</f>
        <v>3</v>
      </c>
      <c r="AM21" s="200">
        <f>VLOOKUP('Physical Effects'!BY23,Lookup!$B$4:$C$14,2,FALSE)</f>
        <v>1</v>
      </c>
      <c r="AN21" s="200">
        <f>VLOOKUP('Physical Effects'!CA23,Lookup!$B$4:$C$14,2,FALSE)</f>
        <v>0</v>
      </c>
      <c r="AO21" s="200">
        <f>VLOOKUP('Physical Effects'!CC23,Lookup!$B$4:$C$14,2,FALSE)</f>
        <v>0</v>
      </c>
      <c r="AP21" s="200">
        <f>VLOOKUP('Physical Effects'!CE23,Lookup!$B$4:$C$14,2,FALSE)</f>
        <v>1</v>
      </c>
      <c r="AQ21" s="200">
        <f>VLOOKUP('Physical Effects'!CG23,Lookup!$B$4:$C$14,2,FALSE)</f>
        <v>0</v>
      </c>
      <c r="AR21" s="200">
        <f>VLOOKUP('Physical Effects'!CI23,Lookup!$B$4:$C$14,2,FALSE)</f>
        <v>0</v>
      </c>
      <c r="AS21" s="200">
        <f>VLOOKUP('Physical Effects'!CK23,Lookup!$B$4:$C$14,2,FALSE)</f>
        <v>0</v>
      </c>
      <c r="AT21" s="200">
        <f>VLOOKUP('Physical Effects'!CM23,Lookup!$B$4:$C$14,2,FALSE)</f>
        <v>0</v>
      </c>
      <c r="AU21" s="200">
        <f>VLOOKUP('Physical Effects'!CO23,Lookup!$B$4:$C$14,2,FALSE)</f>
        <v>0</v>
      </c>
      <c r="AV21" s="200">
        <f>VLOOKUP('Physical Effects'!CQ23,Lookup!$B$4:$C$14,2,FALSE)</f>
        <v>0</v>
      </c>
      <c r="AW21" s="200">
        <f>VLOOKUP('Physical Effects'!CS23,Lookup!$B$4:$C$14,2,FALSE)</f>
        <v>0</v>
      </c>
      <c r="AX21" s="200">
        <f>VLOOKUP('Physical Effects'!CU23,Lookup!$B$4:$C$14,2,FALSE)</f>
        <v>2</v>
      </c>
      <c r="AY21" s="200"/>
      <c r="AZ21" s="200"/>
    </row>
    <row r="22" spans="1:52" s="5" customFormat="1" ht="13.5" thickBot="1" x14ac:dyDescent="0.3">
      <c r="A22" s="49">
        <f t="shared" si="0"/>
        <v>21</v>
      </c>
      <c r="B22" s="18" t="str">
        <f>+'Physical Effects'!C24</f>
        <v>Conservation Cover (ac)</v>
      </c>
      <c r="C22" s="25">
        <f>+'Physical Effects'!E24</f>
        <v>327</v>
      </c>
      <c r="D22" s="200">
        <f>VLOOKUP('Physical Effects'!G24,Lookup!$B$4:$C$14,2,FALSE)</f>
        <v>4</v>
      </c>
      <c r="E22" s="200">
        <f>VLOOKUP('Physical Effects'!I24,Lookup!$B$4:$C$14,2,FALSE)</f>
        <v>4</v>
      </c>
      <c r="F22" s="200">
        <f>VLOOKUP('Physical Effects'!K24,Lookup!$B$4:$C$14,2,FALSE)</f>
        <v>1</v>
      </c>
      <c r="G22" s="200">
        <f>VLOOKUP('Physical Effects'!M24,Lookup!$B$4:$C$14,2,FALSE)</f>
        <v>1</v>
      </c>
      <c r="H22" s="200">
        <f>VLOOKUP('Physical Effects'!O24,Lookup!$B$4:$C$14,2,FALSE)</f>
        <v>1</v>
      </c>
      <c r="I22" s="200">
        <f>VLOOKUP('Physical Effects'!Q24,Lookup!$B$4:$C$14,2,FALSE)</f>
        <v>0</v>
      </c>
      <c r="J22" s="200">
        <f>VLOOKUP('Physical Effects'!S24,Lookup!$B$4:$C$14,2,FALSE)</f>
        <v>3</v>
      </c>
      <c r="K22" s="200">
        <f>VLOOKUP('Physical Effects'!U24,Lookup!$B$4:$C$14,2,FALSE)</f>
        <v>5</v>
      </c>
      <c r="L22" s="200">
        <f>VLOOKUP('Physical Effects'!W24,Lookup!$B$4:$C$14,2,FALSE)</f>
        <v>1</v>
      </c>
      <c r="M22" s="200">
        <f>VLOOKUP('Physical Effects'!Y24,Lookup!$B$4:$C$14,2,FALSE)</f>
        <v>2</v>
      </c>
      <c r="N22" s="200">
        <f>VLOOKUP('Physical Effects'!AA24,Lookup!$B$4:$C$14,2,FALSE)</f>
        <v>2</v>
      </c>
      <c r="O22" s="200">
        <f>VLOOKUP('Physical Effects'!AC24,Lookup!$B$4:$C$14,2,FALSE)</f>
        <v>1</v>
      </c>
      <c r="P22" s="200">
        <f>VLOOKUP('Physical Effects'!AE24,Lookup!$B$4:$C$14,2,FALSE)</f>
        <v>1</v>
      </c>
      <c r="Q22" s="200">
        <f>VLOOKUP('Physical Effects'!AG24,Lookup!$B$4:$C$14,2,FALSE)</f>
        <v>1</v>
      </c>
      <c r="R22" s="200">
        <f>VLOOKUP('Physical Effects'!AI24,Lookup!$B$4:$C$14,2,FALSE)</f>
        <v>1</v>
      </c>
      <c r="S22" s="200">
        <f>VLOOKUP('Physical Effects'!AK24,Lookup!$B$4:$C$14,2,FALSE)</f>
        <v>0</v>
      </c>
      <c r="T22" s="200">
        <f>VLOOKUP('Physical Effects'!AM24,Lookup!$B$4:$C$14,2,FALSE)</f>
        <v>0</v>
      </c>
      <c r="U22" s="200">
        <f>VLOOKUP('Physical Effects'!AO24,Lookup!$B$4:$C$14,2,FALSE)</f>
        <v>0</v>
      </c>
      <c r="V22" s="200">
        <f>VLOOKUP('Physical Effects'!AQ24,Lookup!$B$4:$C$14,2,FALSE)</f>
        <v>0</v>
      </c>
      <c r="W22" s="200">
        <f>VLOOKUP('Physical Effects'!AS24,Lookup!$B$4:$C$14,2,FALSE)</f>
        <v>4</v>
      </c>
      <c r="X22" s="200">
        <f>VLOOKUP('Physical Effects'!AU24,Lookup!$B$4:$C$14,2,FALSE)</f>
        <v>4</v>
      </c>
      <c r="Y22" s="200">
        <f>VLOOKUP('Physical Effects'!AW24,Lookup!$B$4:$C$14,2,FALSE)</f>
        <v>2</v>
      </c>
      <c r="Z22" s="200">
        <f>VLOOKUP('Physical Effects'!AY24,Lookup!$B$4:$C$14,2,FALSE)</f>
        <v>2</v>
      </c>
      <c r="AA22" s="200">
        <f>VLOOKUP('Physical Effects'!BA24,Lookup!$B$4:$C$14,2,FALSE)</f>
        <v>1</v>
      </c>
      <c r="AB22" s="200">
        <f>VLOOKUP('Physical Effects'!BC24,Lookup!$B$4:$C$14,2,FALSE)</f>
        <v>1</v>
      </c>
      <c r="AC22" s="200">
        <f>VLOOKUP('Physical Effects'!BE24,Lookup!$B$4:$C$14,2,FALSE)</f>
        <v>5</v>
      </c>
      <c r="AD22" s="200">
        <f>VLOOKUP('Physical Effects'!BG24,Lookup!$B$4:$C$14,2,FALSE)</f>
        <v>2</v>
      </c>
      <c r="AE22" s="200">
        <f>VLOOKUP('Physical Effects'!BI24,Lookup!$B$4:$C$14,2,FALSE)</f>
        <v>0</v>
      </c>
      <c r="AF22" s="200">
        <f>VLOOKUP('Physical Effects'!BK24,Lookup!$B$4:$C$14,2,FALSE)</f>
        <v>0</v>
      </c>
      <c r="AG22" s="200">
        <f>VLOOKUP('Physical Effects'!BM24,Lookup!$B$4:$C$14,2,FALSE)</f>
        <v>4</v>
      </c>
      <c r="AH22" s="200">
        <f>VLOOKUP('Physical Effects'!BO24,Lookup!$B$4:$C$14,2,FALSE)</f>
        <v>1</v>
      </c>
      <c r="AI22" s="200">
        <f>VLOOKUP('Physical Effects'!BQ24,Lookup!$B$4:$C$14,2,FALSE)</f>
        <v>2</v>
      </c>
      <c r="AJ22" s="200">
        <f>VLOOKUP('Physical Effects'!BS24,Lookup!$B$4:$C$14,2,FALSE)</f>
        <v>4</v>
      </c>
      <c r="AK22" s="200">
        <f>VLOOKUP('Physical Effects'!BU24,Lookup!$B$4:$C$14,2,FALSE)</f>
        <v>1</v>
      </c>
      <c r="AL22" s="200">
        <f>VLOOKUP('Physical Effects'!BW24,Lookup!$B$4:$C$14,2,FALSE)</f>
        <v>0</v>
      </c>
      <c r="AM22" s="200">
        <f>VLOOKUP('Physical Effects'!BY24,Lookup!$B$4:$C$14,2,FALSE)</f>
        <v>1</v>
      </c>
      <c r="AN22" s="200">
        <f>VLOOKUP('Physical Effects'!CA24,Lookup!$B$4:$C$14,2,FALSE)</f>
        <v>4</v>
      </c>
      <c r="AO22" s="200">
        <f>VLOOKUP('Physical Effects'!CC24,Lookup!$B$4:$C$14,2,FALSE)</f>
        <v>4</v>
      </c>
      <c r="AP22" s="200">
        <f>VLOOKUP('Physical Effects'!CE24,Lookup!$B$4:$C$14,2,FALSE)</f>
        <v>3</v>
      </c>
      <c r="AQ22" s="200">
        <f>VLOOKUP('Physical Effects'!CG24,Lookup!$B$4:$C$14,2,FALSE)</f>
        <v>0</v>
      </c>
      <c r="AR22" s="200">
        <f>VLOOKUP('Physical Effects'!CI24,Lookup!$B$4:$C$14,2,FALSE)</f>
        <v>5</v>
      </c>
      <c r="AS22" s="200">
        <f>VLOOKUP('Physical Effects'!CK24,Lookup!$B$4:$C$14,2,FALSE)</f>
        <v>1</v>
      </c>
      <c r="AT22" s="200">
        <f>VLOOKUP('Physical Effects'!CM24,Lookup!$B$4:$C$14,2,FALSE)</f>
        <v>0</v>
      </c>
      <c r="AU22" s="200">
        <f>VLOOKUP('Physical Effects'!CO24,Lookup!$B$4:$C$14,2,FALSE)</f>
        <v>0</v>
      </c>
      <c r="AV22" s="200">
        <f>VLOOKUP('Physical Effects'!CQ24,Lookup!$B$4:$C$14,2,FALSE)</f>
        <v>0</v>
      </c>
      <c r="AW22" s="200">
        <f>VLOOKUP('Physical Effects'!CS24,Lookup!$B$4:$C$14,2,FALSE)</f>
        <v>0</v>
      </c>
      <c r="AX22" s="200">
        <f>VLOOKUP('Physical Effects'!CU24,Lookup!$B$4:$C$14,2,FALSE)</f>
        <v>1</v>
      </c>
      <c r="AY22" s="200"/>
      <c r="AZ22" s="200"/>
    </row>
    <row r="23" spans="1:52" s="5" customFormat="1" ht="13.5" thickBot="1" x14ac:dyDescent="0.3">
      <c r="A23" s="49">
        <f t="shared" si="0"/>
        <v>22</v>
      </c>
      <c r="B23" s="18" t="str">
        <f>+'Physical Effects'!C25</f>
        <v>Conservation Crop Rotation (ac)</v>
      </c>
      <c r="C23" s="25">
        <f>+'Physical Effects'!E25</f>
        <v>328</v>
      </c>
      <c r="D23" s="200">
        <f>VLOOKUP('Physical Effects'!G25,Lookup!$B$4:$C$14,2,FALSE)</f>
        <v>4</v>
      </c>
      <c r="E23" s="200">
        <f>VLOOKUP('Physical Effects'!I25,Lookup!$B$4:$C$14,2,FALSE)</f>
        <v>4</v>
      </c>
      <c r="F23" s="200">
        <f>VLOOKUP('Physical Effects'!K25,Lookup!$B$4:$C$14,2,FALSE)</f>
        <v>0</v>
      </c>
      <c r="G23" s="200">
        <f>VLOOKUP('Physical Effects'!M25,Lookup!$B$4:$C$14,2,FALSE)</f>
        <v>0</v>
      </c>
      <c r="H23" s="200">
        <f>VLOOKUP('Physical Effects'!O25,Lookup!$B$4:$C$14,2,FALSE)</f>
        <v>0</v>
      </c>
      <c r="I23" s="200">
        <f>VLOOKUP('Physical Effects'!Q25,Lookup!$B$4:$C$14,2,FALSE)</f>
        <v>0</v>
      </c>
      <c r="J23" s="200">
        <f>VLOOKUP('Physical Effects'!S25,Lookup!$B$4:$C$14,2,FALSE)</f>
        <v>2</v>
      </c>
      <c r="K23" s="200">
        <f>VLOOKUP('Physical Effects'!U25,Lookup!$B$4:$C$14,2,FALSE)</f>
        <v>4</v>
      </c>
      <c r="L23" s="200">
        <f>VLOOKUP('Physical Effects'!W25,Lookup!$B$4:$C$14,2,FALSE)</f>
        <v>1</v>
      </c>
      <c r="M23" s="200">
        <f>VLOOKUP('Physical Effects'!Y25,Lookup!$B$4:$C$14,2,FALSE)</f>
        <v>1</v>
      </c>
      <c r="N23" s="200">
        <f>VLOOKUP('Physical Effects'!AA25,Lookup!$B$4:$C$14,2,FALSE)</f>
        <v>1</v>
      </c>
      <c r="O23" s="200">
        <f>VLOOKUP('Physical Effects'!AC25,Lookup!$B$4:$C$14,2,FALSE)</f>
        <v>1</v>
      </c>
      <c r="P23" s="200">
        <f>VLOOKUP('Physical Effects'!AE25,Lookup!$B$4:$C$14,2,FALSE)</f>
        <v>1</v>
      </c>
      <c r="Q23" s="200">
        <f>VLOOKUP('Physical Effects'!AG25,Lookup!$B$4:$C$14,2,FALSE)</f>
        <v>1</v>
      </c>
      <c r="R23" s="200">
        <f>VLOOKUP('Physical Effects'!AI25,Lookup!$B$4:$C$14,2,FALSE)</f>
        <v>0</v>
      </c>
      <c r="S23" s="200">
        <f>VLOOKUP('Physical Effects'!AK25,Lookup!$B$4:$C$14,2,FALSE)</f>
        <v>0</v>
      </c>
      <c r="T23" s="200">
        <f>VLOOKUP('Physical Effects'!AM25,Lookup!$B$4:$C$14,2,FALSE)</f>
        <v>0</v>
      </c>
      <c r="U23" s="200">
        <f>VLOOKUP('Physical Effects'!AO25,Lookup!$B$4:$C$14,2,FALSE)</f>
        <v>1</v>
      </c>
      <c r="V23" s="200">
        <f>VLOOKUP('Physical Effects'!AQ25,Lookup!$B$4:$C$14,2,FALSE)</f>
        <v>1</v>
      </c>
      <c r="W23" s="200">
        <f>VLOOKUP('Physical Effects'!AS25,Lookup!$B$4:$C$14,2,FALSE)</f>
        <v>2</v>
      </c>
      <c r="X23" s="200">
        <f>VLOOKUP('Physical Effects'!AU25,Lookup!$B$4:$C$14,2,FALSE)</f>
        <v>2</v>
      </c>
      <c r="Y23" s="200">
        <f>VLOOKUP('Physical Effects'!AW25,Lookup!$B$4:$C$14,2,FALSE)</f>
        <v>2</v>
      </c>
      <c r="Z23" s="200">
        <f>VLOOKUP('Physical Effects'!AY25,Lookup!$B$4:$C$14,2,FALSE)</f>
        <v>1</v>
      </c>
      <c r="AA23" s="200">
        <f>VLOOKUP('Physical Effects'!BA25,Lookup!$B$4:$C$14,2,FALSE)</f>
        <v>1</v>
      </c>
      <c r="AB23" s="200">
        <f>VLOOKUP('Physical Effects'!BC25,Lookup!$B$4:$C$14,2,FALSE)</f>
        <v>0</v>
      </c>
      <c r="AC23" s="200">
        <f>VLOOKUP('Physical Effects'!BE25,Lookup!$B$4:$C$14,2,FALSE)</f>
        <v>1</v>
      </c>
      <c r="AD23" s="200">
        <f>VLOOKUP('Physical Effects'!BG25,Lookup!$B$4:$C$14,2,FALSE)</f>
        <v>1</v>
      </c>
      <c r="AE23" s="200">
        <f>VLOOKUP('Physical Effects'!BI25,Lookup!$B$4:$C$14,2,FALSE)</f>
        <v>0</v>
      </c>
      <c r="AF23" s="200">
        <f>VLOOKUP('Physical Effects'!BK25,Lookup!$B$4:$C$14,2,FALSE)</f>
        <v>0</v>
      </c>
      <c r="AG23" s="200">
        <f>VLOOKUP('Physical Effects'!BM25,Lookup!$B$4:$C$14,2,FALSE)</f>
        <v>2</v>
      </c>
      <c r="AH23" s="200">
        <f>VLOOKUP('Physical Effects'!BO25,Lookup!$B$4:$C$14,2,FALSE)</f>
        <v>0</v>
      </c>
      <c r="AI23" s="200">
        <f>VLOOKUP('Physical Effects'!BQ25,Lookup!$B$4:$C$14,2,FALSE)</f>
        <v>1</v>
      </c>
      <c r="AJ23" s="200">
        <f>VLOOKUP('Physical Effects'!BS25,Lookup!$B$4:$C$14,2,FALSE)</f>
        <v>1</v>
      </c>
      <c r="AK23" s="200">
        <f>VLOOKUP('Physical Effects'!BU25,Lookup!$B$4:$C$14,2,FALSE)</f>
        <v>0</v>
      </c>
      <c r="AL23" s="200">
        <f>VLOOKUP('Physical Effects'!BW25,Lookup!$B$4:$C$14,2,FALSE)</f>
        <v>0</v>
      </c>
      <c r="AM23" s="200">
        <f>VLOOKUP('Physical Effects'!BY25,Lookup!$B$4:$C$14,2,FALSE)</f>
        <v>0</v>
      </c>
      <c r="AN23" s="200">
        <f>VLOOKUP('Physical Effects'!CA25,Lookup!$B$4:$C$14,2,FALSE)</f>
        <v>3</v>
      </c>
      <c r="AO23" s="200">
        <f>VLOOKUP('Physical Effects'!CC25,Lookup!$B$4:$C$14,2,FALSE)</f>
        <v>1</v>
      </c>
      <c r="AP23" s="200">
        <f>VLOOKUP('Physical Effects'!CE25,Lookup!$B$4:$C$14,2,FALSE)</f>
        <v>3</v>
      </c>
      <c r="AQ23" s="200">
        <f>VLOOKUP('Physical Effects'!CG25,Lookup!$B$4:$C$14,2,FALSE)</f>
        <v>0</v>
      </c>
      <c r="AR23" s="200">
        <f>VLOOKUP('Physical Effects'!CI25,Lookup!$B$4:$C$14,2,FALSE)</f>
        <v>0</v>
      </c>
      <c r="AS23" s="200">
        <f>VLOOKUP('Physical Effects'!CK25,Lookup!$B$4:$C$14,2,FALSE)</f>
        <v>0</v>
      </c>
      <c r="AT23" s="200">
        <f>VLOOKUP('Physical Effects'!CM25,Lookup!$B$4:$C$14,2,FALSE)</f>
        <v>2</v>
      </c>
      <c r="AU23" s="200">
        <f>VLOOKUP('Physical Effects'!CO25,Lookup!$B$4:$C$14,2,FALSE)</f>
        <v>0</v>
      </c>
      <c r="AV23" s="200">
        <f>VLOOKUP('Physical Effects'!CQ25,Lookup!$B$4:$C$14,2,FALSE)</f>
        <v>0</v>
      </c>
      <c r="AW23" s="200">
        <f>VLOOKUP('Physical Effects'!CS25,Lookup!$B$4:$C$14,2,FALSE)</f>
        <v>0</v>
      </c>
      <c r="AX23" s="200">
        <f>VLOOKUP('Physical Effects'!CU25,Lookup!$B$4:$C$14,2,FALSE)</f>
        <v>1</v>
      </c>
      <c r="AY23" s="200"/>
      <c r="AZ23" s="200"/>
    </row>
    <row r="24" spans="1:52" s="6" customFormat="1" ht="13.5" thickBot="1" x14ac:dyDescent="0.3">
      <c r="A24" s="49">
        <f t="shared" si="0"/>
        <v>23</v>
      </c>
      <c r="B24" s="18" t="str">
        <f>+'Physical Effects'!C26</f>
        <v>Constructed Wetland (ac)</v>
      </c>
      <c r="C24" s="25">
        <f>+'Physical Effects'!E26</f>
        <v>656</v>
      </c>
      <c r="D24" s="200">
        <f>VLOOKUP('Physical Effects'!G26,Lookup!$B$4:$C$14,2,FALSE)</f>
        <v>0</v>
      </c>
      <c r="E24" s="200">
        <f>VLOOKUP('Physical Effects'!I26,Lookup!$B$4:$C$14,2,FALSE)</f>
        <v>0</v>
      </c>
      <c r="F24" s="200">
        <f>VLOOKUP('Physical Effects'!K26,Lookup!$B$4:$C$14,2,FALSE)</f>
        <v>0</v>
      </c>
      <c r="G24" s="200">
        <f>VLOOKUP('Physical Effects'!M26,Lookup!$B$4:$C$14,2,FALSE)</f>
        <v>0</v>
      </c>
      <c r="H24" s="200">
        <f>VLOOKUP('Physical Effects'!O26,Lookup!$B$4:$C$14,2,FALSE)</f>
        <v>0</v>
      </c>
      <c r="I24" s="200">
        <f>VLOOKUP('Physical Effects'!Q26,Lookup!$B$4:$C$14,2,FALSE)</f>
        <v>0</v>
      </c>
      <c r="J24" s="200">
        <f>VLOOKUP('Physical Effects'!S26,Lookup!$B$4:$C$14,2,FALSE)</f>
        <v>0</v>
      </c>
      <c r="K24" s="200">
        <f>VLOOKUP('Physical Effects'!U26,Lookup!$B$4:$C$14,2,FALSE)</f>
        <v>0</v>
      </c>
      <c r="L24" s="200">
        <f>VLOOKUP('Physical Effects'!W26,Lookup!$B$4:$C$14,2,FALSE)</f>
        <v>0</v>
      </c>
      <c r="M24" s="200">
        <f>VLOOKUP('Physical Effects'!Y26,Lookup!$B$4:$C$14,2,FALSE)</f>
        <v>0</v>
      </c>
      <c r="N24" s="200">
        <f>VLOOKUP('Physical Effects'!AA26,Lookup!$B$4:$C$14,2,FALSE)</f>
        <v>0</v>
      </c>
      <c r="O24" s="200">
        <f>VLOOKUP('Physical Effects'!AC26,Lookup!$B$4:$C$14,2,FALSE)</f>
        <v>2</v>
      </c>
      <c r="P24" s="200">
        <f>VLOOKUP('Physical Effects'!AE26,Lookup!$B$4:$C$14,2,FALSE)</f>
        <v>0</v>
      </c>
      <c r="Q24" s="200">
        <f>VLOOKUP('Physical Effects'!AG26,Lookup!$B$4:$C$14,2,FALSE)</f>
        <v>0</v>
      </c>
      <c r="R24" s="200">
        <f>VLOOKUP('Physical Effects'!AI26,Lookup!$B$4:$C$14,2,FALSE)</f>
        <v>0</v>
      </c>
      <c r="S24" s="200">
        <f>VLOOKUP('Physical Effects'!AK26,Lookup!$B$4:$C$14,2,FALSE)</f>
        <v>-1</v>
      </c>
      <c r="T24" s="200">
        <f>VLOOKUP('Physical Effects'!AM26,Lookup!$B$4:$C$14,2,FALSE)</f>
        <v>0</v>
      </c>
      <c r="U24" s="200">
        <f>VLOOKUP('Physical Effects'!AO26,Lookup!$B$4:$C$14,2,FALSE)</f>
        <v>0</v>
      </c>
      <c r="V24" s="200">
        <f>VLOOKUP('Physical Effects'!AQ26,Lookup!$B$4:$C$14,2,FALSE)</f>
        <v>0</v>
      </c>
      <c r="W24" s="200">
        <f>VLOOKUP('Physical Effects'!AS26,Lookup!$B$4:$C$14,2,FALSE)</f>
        <v>4</v>
      </c>
      <c r="X24" s="200">
        <f>VLOOKUP('Physical Effects'!AU26,Lookup!$B$4:$C$14,2,FALSE)</f>
        <v>1</v>
      </c>
      <c r="Y24" s="200">
        <f>VLOOKUP('Physical Effects'!AW26,Lookup!$B$4:$C$14,2,FALSE)</f>
        <v>2</v>
      </c>
      <c r="Z24" s="200">
        <f>VLOOKUP('Physical Effects'!AY26,Lookup!$B$4:$C$14,2,FALSE)</f>
        <v>1</v>
      </c>
      <c r="AA24" s="200">
        <f>VLOOKUP('Physical Effects'!BA26,Lookup!$B$4:$C$14,2,FALSE)</f>
        <v>4</v>
      </c>
      <c r="AB24" s="200">
        <f>VLOOKUP('Physical Effects'!BC26,Lookup!$B$4:$C$14,2,FALSE)</f>
        <v>3</v>
      </c>
      <c r="AC24" s="200">
        <f>VLOOKUP('Physical Effects'!BE26,Lookup!$B$4:$C$14,2,FALSE)</f>
        <v>1</v>
      </c>
      <c r="AD24" s="200">
        <f>VLOOKUP('Physical Effects'!BG26,Lookup!$B$4:$C$14,2,FALSE)</f>
        <v>1</v>
      </c>
      <c r="AE24" s="200">
        <f>VLOOKUP('Physical Effects'!BI26,Lookup!$B$4:$C$14,2,FALSE)</f>
        <v>4</v>
      </c>
      <c r="AF24" s="200">
        <f>VLOOKUP('Physical Effects'!BK26,Lookup!$B$4:$C$14,2,FALSE)</f>
        <v>1</v>
      </c>
      <c r="AG24" s="200">
        <f>VLOOKUP('Physical Effects'!BM26,Lookup!$B$4:$C$14,2,FALSE)</f>
        <v>5</v>
      </c>
      <c r="AH24" s="200">
        <f>VLOOKUP('Physical Effects'!BO26,Lookup!$B$4:$C$14,2,FALSE)</f>
        <v>0</v>
      </c>
      <c r="AI24" s="200">
        <f>VLOOKUP('Physical Effects'!BQ26,Lookup!$B$4:$C$14,2,FALSE)</f>
        <v>0</v>
      </c>
      <c r="AJ24" s="200">
        <f>VLOOKUP('Physical Effects'!BS26,Lookup!$B$4:$C$14,2,FALSE)</f>
        <v>1</v>
      </c>
      <c r="AK24" s="200">
        <f>VLOOKUP('Physical Effects'!BU26,Lookup!$B$4:$C$14,2,FALSE)</f>
        <v>0</v>
      </c>
      <c r="AL24" s="200">
        <f>VLOOKUP('Physical Effects'!BW26,Lookup!$B$4:$C$14,2,FALSE)</f>
        <v>-1</v>
      </c>
      <c r="AM24" s="200">
        <f>VLOOKUP('Physical Effects'!BY26,Lookup!$B$4:$C$14,2,FALSE)</f>
        <v>0</v>
      </c>
      <c r="AN24" s="200">
        <f>VLOOKUP('Physical Effects'!CA26,Lookup!$B$4:$C$14,2,FALSE)</f>
        <v>0</v>
      </c>
      <c r="AO24" s="200">
        <f>VLOOKUP('Physical Effects'!CC26,Lookup!$B$4:$C$14,2,FALSE)</f>
        <v>4</v>
      </c>
      <c r="AP24" s="200">
        <f>VLOOKUP('Physical Effects'!CE26,Lookup!$B$4:$C$14,2,FALSE)</f>
        <v>-2</v>
      </c>
      <c r="AQ24" s="200">
        <f>VLOOKUP('Physical Effects'!CG26,Lookup!$B$4:$C$14,2,FALSE)</f>
        <v>0</v>
      </c>
      <c r="AR24" s="200">
        <f>VLOOKUP('Physical Effects'!CI26,Lookup!$B$4:$C$14,2,FALSE)</f>
        <v>0</v>
      </c>
      <c r="AS24" s="200">
        <f>VLOOKUP('Physical Effects'!CK26,Lookup!$B$4:$C$14,2,FALSE)</f>
        <v>0</v>
      </c>
      <c r="AT24" s="200">
        <f>VLOOKUP('Physical Effects'!CM26,Lookup!$B$4:$C$14,2,FALSE)</f>
        <v>0</v>
      </c>
      <c r="AU24" s="200">
        <f>VLOOKUP('Physical Effects'!CO26,Lookup!$B$4:$C$14,2,FALSE)</f>
        <v>0</v>
      </c>
      <c r="AV24" s="200">
        <f>VLOOKUP('Physical Effects'!CQ26,Lookup!$B$4:$C$14,2,FALSE)</f>
        <v>0</v>
      </c>
      <c r="AW24" s="200">
        <f>VLOOKUP('Physical Effects'!CS26,Lookup!$B$4:$C$14,2,FALSE)</f>
        <v>0</v>
      </c>
      <c r="AX24" s="200">
        <f>VLOOKUP('Physical Effects'!CU26,Lookup!$B$4:$C$14,2,FALSE)</f>
        <v>0</v>
      </c>
      <c r="AY24" s="200"/>
      <c r="AZ24" s="200"/>
    </row>
    <row r="25" spans="1:52" s="5" customFormat="1" ht="13.5" thickBot="1" x14ac:dyDescent="0.3">
      <c r="A25" s="49">
        <f t="shared" si="0"/>
        <v>24</v>
      </c>
      <c r="B25" s="18" t="str">
        <f>+'Physical Effects'!C27</f>
        <v>Contour Buffer Strips (ac)</v>
      </c>
      <c r="C25" s="25">
        <f>+'Physical Effects'!E27</f>
        <v>332</v>
      </c>
      <c r="D25" s="200">
        <f>VLOOKUP('Physical Effects'!G27,Lookup!$B$4:$C$14,2,FALSE)</f>
        <v>3</v>
      </c>
      <c r="E25" s="200">
        <f>VLOOKUP('Physical Effects'!I27,Lookup!$B$4:$C$14,2,FALSE)</f>
        <v>0</v>
      </c>
      <c r="F25" s="200">
        <f>VLOOKUP('Physical Effects'!K27,Lookup!$B$4:$C$14,2,FALSE)</f>
        <v>0</v>
      </c>
      <c r="G25" s="200">
        <f>VLOOKUP('Physical Effects'!M27,Lookup!$B$4:$C$14,2,FALSE)</f>
        <v>0</v>
      </c>
      <c r="H25" s="200">
        <f>VLOOKUP('Physical Effects'!O27,Lookup!$B$4:$C$14,2,FALSE)</f>
        <v>0</v>
      </c>
      <c r="I25" s="200">
        <f>VLOOKUP('Physical Effects'!Q27,Lookup!$B$4:$C$14,2,FALSE)</f>
        <v>0</v>
      </c>
      <c r="J25" s="200">
        <f>VLOOKUP('Physical Effects'!S27,Lookup!$B$4:$C$14,2,FALSE)</f>
        <v>0</v>
      </c>
      <c r="K25" s="200">
        <f>VLOOKUP('Physical Effects'!U27,Lookup!$B$4:$C$14,2,FALSE)</f>
        <v>2</v>
      </c>
      <c r="L25" s="200">
        <f>VLOOKUP('Physical Effects'!W27,Lookup!$B$4:$C$14,2,FALSE)</f>
        <v>0</v>
      </c>
      <c r="M25" s="200">
        <f>VLOOKUP('Physical Effects'!Y27,Lookup!$B$4:$C$14,2,FALSE)</f>
        <v>0</v>
      </c>
      <c r="N25" s="200">
        <f>VLOOKUP('Physical Effects'!AA27,Lookup!$B$4:$C$14,2,FALSE)</f>
        <v>0</v>
      </c>
      <c r="O25" s="200">
        <f>VLOOKUP('Physical Effects'!AC27,Lookup!$B$4:$C$14,2,FALSE)</f>
        <v>1</v>
      </c>
      <c r="P25" s="200">
        <f>VLOOKUP('Physical Effects'!AE27,Lookup!$B$4:$C$14,2,FALSE)</f>
        <v>-1</v>
      </c>
      <c r="Q25" s="200">
        <f>VLOOKUP('Physical Effects'!AG27,Lookup!$B$4:$C$14,2,FALSE)</f>
        <v>-2</v>
      </c>
      <c r="R25" s="200">
        <f>VLOOKUP('Physical Effects'!AI27,Lookup!$B$4:$C$14,2,FALSE)</f>
        <v>0</v>
      </c>
      <c r="S25" s="200">
        <f>VLOOKUP('Physical Effects'!AK27,Lookup!$B$4:$C$14,2,FALSE)</f>
        <v>0</v>
      </c>
      <c r="T25" s="200">
        <f>VLOOKUP('Physical Effects'!AM27,Lookup!$B$4:$C$14,2,FALSE)</f>
        <v>0</v>
      </c>
      <c r="U25" s="200">
        <f>VLOOKUP('Physical Effects'!AO27,Lookup!$B$4:$C$14,2,FALSE)</f>
        <v>0</v>
      </c>
      <c r="V25" s="200">
        <f>VLOOKUP('Physical Effects'!AQ27,Lookup!$B$4:$C$14,2,FALSE)</f>
        <v>0</v>
      </c>
      <c r="W25" s="200">
        <f>VLOOKUP('Physical Effects'!AS27,Lookup!$B$4:$C$14,2,FALSE)</f>
        <v>2</v>
      </c>
      <c r="X25" s="200">
        <f>VLOOKUP('Physical Effects'!AU27,Lookup!$B$4:$C$14,2,FALSE)</f>
        <v>-1</v>
      </c>
      <c r="Y25" s="200">
        <f>VLOOKUP('Physical Effects'!AW27,Lookup!$B$4:$C$14,2,FALSE)</f>
        <v>2</v>
      </c>
      <c r="Z25" s="200">
        <f>VLOOKUP('Physical Effects'!AY27,Lookup!$B$4:$C$14,2,FALSE)</f>
        <v>0</v>
      </c>
      <c r="AA25" s="200">
        <f>VLOOKUP('Physical Effects'!BA27,Lookup!$B$4:$C$14,2,FALSE)</f>
        <v>1</v>
      </c>
      <c r="AB25" s="200">
        <f>VLOOKUP('Physical Effects'!BC27,Lookup!$B$4:$C$14,2,FALSE)</f>
        <v>-1</v>
      </c>
      <c r="AC25" s="200">
        <f>VLOOKUP('Physical Effects'!BE27,Lookup!$B$4:$C$14,2,FALSE)</f>
        <v>1</v>
      </c>
      <c r="AD25" s="200">
        <f>VLOOKUP('Physical Effects'!BG27,Lookup!$B$4:$C$14,2,FALSE)</f>
        <v>-1</v>
      </c>
      <c r="AE25" s="200">
        <f>VLOOKUP('Physical Effects'!BI27,Lookup!$B$4:$C$14,2,FALSE)</f>
        <v>0</v>
      </c>
      <c r="AF25" s="200">
        <f>VLOOKUP('Physical Effects'!BK27,Lookup!$B$4:$C$14,2,FALSE)</f>
        <v>0</v>
      </c>
      <c r="AG25" s="200">
        <f>VLOOKUP('Physical Effects'!BM27,Lookup!$B$4:$C$14,2,FALSE)</f>
        <v>2</v>
      </c>
      <c r="AH25" s="200">
        <f>VLOOKUP('Physical Effects'!BO27,Lookup!$B$4:$C$14,2,FALSE)</f>
        <v>0</v>
      </c>
      <c r="AI25" s="200">
        <f>VLOOKUP('Physical Effects'!BQ27,Lookup!$B$4:$C$14,2,FALSE)</f>
        <v>1</v>
      </c>
      <c r="AJ25" s="200">
        <f>VLOOKUP('Physical Effects'!BS27,Lookup!$B$4:$C$14,2,FALSE)</f>
        <v>1</v>
      </c>
      <c r="AK25" s="200">
        <f>VLOOKUP('Physical Effects'!BU27,Lookup!$B$4:$C$14,2,FALSE)</f>
        <v>0</v>
      </c>
      <c r="AL25" s="200">
        <f>VLOOKUP('Physical Effects'!BW27,Lookup!$B$4:$C$14,2,FALSE)</f>
        <v>0</v>
      </c>
      <c r="AM25" s="200">
        <f>VLOOKUP('Physical Effects'!BY27,Lookup!$B$4:$C$14,2,FALSE)</f>
        <v>0</v>
      </c>
      <c r="AN25" s="200">
        <f>VLOOKUP('Physical Effects'!CA27,Lookup!$B$4:$C$14,2,FALSE)</f>
        <v>2</v>
      </c>
      <c r="AO25" s="200">
        <f>VLOOKUP('Physical Effects'!CC27,Lookup!$B$4:$C$14,2,FALSE)</f>
        <v>5</v>
      </c>
      <c r="AP25" s="200">
        <f>VLOOKUP('Physical Effects'!CE27,Lookup!$B$4:$C$14,2,FALSE)</f>
        <v>3</v>
      </c>
      <c r="AQ25" s="200">
        <f>VLOOKUP('Physical Effects'!CG27,Lookup!$B$4:$C$14,2,FALSE)</f>
        <v>0</v>
      </c>
      <c r="AR25" s="200">
        <f>VLOOKUP('Physical Effects'!CI27,Lookup!$B$4:$C$14,2,FALSE)</f>
        <v>0</v>
      </c>
      <c r="AS25" s="200">
        <f>VLOOKUP('Physical Effects'!CK27,Lookup!$B$4:$C$14,2,FALSE)</f>
        <v>1</v>
      </c>
      <c r="AT25" s="200">
        <f>VLOOKUP('Physical Effects'!CM27,Lookup!$B$4:$C$14,2,FALSE)</f>
        <v>1</v>
      </c>
      <c r="AU25" s="200">
        <f>VLOOKUP('Physical Effects'!CO27,Lookup!$B$4:$C$14,2,FALSE)</f>
        <v>0</v>
      </c>
      <c r="AV25" s="200">
        <f>VLOOKUP('Physical Effects'!CQ27,Lookup!$B$4:$C$14,2,FALSE)</f>
        <v>0</v>
      </c>
      <c r="AW25" s="200">
        <f>VLOOKUP('Physical Effects'!CS27,Lookup!$B$4:$C$14,2,FALSE)</f>
        <v>0</v>
      </c>
      <c r="AX25" s="200">
        <f>VLOOKUP('Physical Effects'!CU27,Lookup!$B$4:$C$14,2,FALSE)</f>
        <v>1</v>
      </c>
      <c r="AY25" s="200"/>
      <c r="AZ25" s="200"/>
    </row>
    <row r="26" spans="1:52" s="5" customFormat="1" ht="13.5" thickBot="1" x14ac:dyDescent="0.3">
      <c r="A26" s="49">
        <f t="shared" si="0"/>
        <v>25</v>
      </c>
      <c r="B26" s="18" t="str">
        <f>+'Physical Effects'!C28</f>
        <v>Contour Farming  (ac)</v>
      </c>
      <c r="C26" s="25">
        <f>+'Physical Effects'!E28</f>
        <v>330</v>
      </c>
      <c r="D26" s="200">
        <f>VLOOKUP('Physical Effects'!G28,Lookup!$B$4:$C$14,2,FALSE)</f>
        <v>2</v>
      </c>
      <c r="E26" s="200">
        <f>VLOOKUP('Physical Effects'!I28,Lookup!$B$4:$C$14,2,FALSE)</f>
        <v>0</v>
      </c>
      <c r="F26" s="200">
        <f>VLOOKUP('Physical Effects'!K28,Lookup!$B$4:$C$14,2,FALSE)</f>
        <v>0</v>
      </c>
      <c r="G26" s="200">
        <f>VLOOKUP('Physical Effects'!M28,Lookup!$B$4:$C$14,2,FALSE)</f>
        <v>0</v>
      </c>
      <c r="H26" s="200">
        <f>VLOOKUP('Physical Effects'!O28,Lookup!$B$4:$C$14,2,FALSE)</f>
        <v>0</v>
      </c>
      <c r="I26" s="200">
        <f>VLOOKUP('Physical Effects'!Q28,Lookup!$B$4:$C$14,2,FALSE)</f>
        <v>0</v>
      </c>
      <c r="J26" s="200">
        <f>VLOOKUP('Physical Effects'!S28,Lookup!$B$4:$C$14,2,FALSE)</f>
        <v>0</v>
      </c>
      <c r="K26" s="200">
        <f>VLOOKUP('Physical Effects'!U28,Lookup!$B$4:$C$14,2,FALSE)</f>
        <v>1</v>
      </c>
      <c r="L26" s="200">
        <f>VLOOKUP('Physical Effects'!W28,Lookup!$B$4:$C$14,2,FALSE)</f>
        <v>0</v>
      </c>
      <c r="M26" s="200">
        <f>VLOOKUP('Physical Effects'!Y28,Lookup!$B$4:$C$14,2,FALSE)</f>
        <v>0</v>
      </c>
      <c r="N26" s="200">
        <f>VLOOKUP('Physical Effects'!AA28,Lookup!$B$4:$C$14,2,FALSE)</f>
        <v>0</v>
      </c>
      <c r="O26" s="200">
        <f>VLOOKUP('Physical Effects'!AC28,Lookup!$B$4:$C$14,2,FALSE)</f>
        <v>1</v>
      </c>
      <c r="P26" s="200">
        <f>VLOOKUP('Physical Effects'!AE28,Lookup!$B$4:$C$14,2,FALSE)</f>
        <v>-1</v>
      </c>
      <c r="Q26" s="200">
        <f>VLOOKUP('Physical Effects'!AG28,Lookup!$B$4:$C$14,2,FALSE)</f>
        <v>-2</v>
      </c>
      <c r="R26" s="200">
        <f>VLOOKUP('Physical Effects'!AI28,Lookup!$B$4:$C$14,2,FALSE)</f>
        <v>0</v>
      </c>
      <c r="S26" s="200">
        <f>VLOOKUP('Physical Effects'!AK28,Lookup!$B$4:$C$14,2,FALSE)</f>
        <v>0</v>
      </c>
      <c r="T26" s="200">
        <f>VLOOKUP('Physical Effects'!AM28,Lookup!$B$4:$C$14,2,FALSE)</f>
        <v>0</v>
      </c>
      <c r="U26" s="200">
        <f>VLOOKUP('Physical Effects'!AO28,Lookup!$B$4:$C$14,2,FALSE)</f>
        <v>1</v>
      </c>
      <c r="V26" s="200">
        <f>VLOOKUP('Physical Effects'!AQ28,Lookup!$B$4:$C$14,2,FALSE)</f>
        <v>0</v>
      </c>
      <c r="W26" s="200">
        <f>VLOOKUP('Physical Effects'!AS28,Lookup!$B$4:$C$14,2,FALSE)</f>
        <v>2</v>
      </c>
      <c r="X26" s="200">
        <f>VLOOKUP('Physical Effects'!AU28,Lookup!$B$4:$C$14,2,FALSE)</f>
        <v>-1</v>
      </c>
      <c r="Y26" s="200">
        <f>VLOOKUP('Physical Effects'!AW28,Lookup!$B$4:$C$14,2,FALSE)</f>
        <v>1</v>
      </c>
      <c r="Z26" s="200">
        <f>VLOOKUP('Physical Effects'!AY28,Lookup!$B$4:$C$14,2,FALSE)</f>
        <v>-1</v>
      </c>
      <c r="AA26" s="200">
        <f>VLOOKUP('Physical Effects'!BA28,Lookup!$B$4:$C$14,2,FALSE)</f>
        <v>1</v>
      </c>
      <c r="AB26" s="200">
        <f>VLOOKUP('Physical Effects'!BC28,Lookup!$B$4:$C$14,2,FALSE)</f>
        <v>0</v>
      </c>
      <c r="AC26" s="200">
        <f>VLOOKUP('Physical Effects'!BE28,Lookup!$B$4:$C$14,2,FALSE)</f>
        <v>1</v>
      </c>
      <c r="AD26" s="200">
        <f>VLOOKUP('Physical Effects'!BG28,Lookup!$B$4:$C$14,2,FALSE)</f>
        <v>-1</v>
      </c>
      <c r="AE26" s="200">
        <f>VLOOKUP('Physical Effects'!BI28,Lookup!$B$4:$C$14,2,FALSE)</f>
        <v>0</v>
      </c>
      <c r="AF26" s="200">
        <f>VLOOKUP('Physical Effects'!BK28,Lookup!$B$4:$C$14,2,FALSE)</f>
        <v>0</v>
      </c>
      <c r="AG26" s="200">
        <f>VLOOKUP('Physical Effects'!BM28,Lookup!$B$4:$C$14,2,FALSE)</f>
        <v>2</v>
      </c>
      <c r="AH26" s="200">
        <f>VLOOKUP('Physical Effects'!BO28,Lookup!$B$4:$C$14,2,FALSE)</f>
        <v>0</v>
      </c>
      <c r="AI26" s="200">
        <f>VLOOKUP('Physical Effects'!BQ28,Lookup!$B$4:$C$14,2,FALSE)</f>
        <v>0</v>
      </c>
      <c r="AJ26" s="200">
        <f>VLOOKUP('Physical Effects'!BS28,Lookup!$B$4:$C$14,2,FALSE)</f>
        <v>0</v>
      </c>
      <c r="AK26" s="200">
        <f>VLOOKUP('Physical Effects'!BU28,Lookup!$B$4:$C$14,2,FALSE)</f>
        <v>0</v>
      </c>
      <c r="AL26" s="200">
        <f>VLOOKUP('Physical Effects'!BW28,Lookup!$B$4:$C$14,2,FALSE)</f>
        <v>0</v>
      </c>
      <c r="AM26" s="200">
        <f>VLOOKUP('Physical Effects'!BY28,Lookup!$B$4:$C$14,2,FALSE)</f>
        <v>0</v>
      </c>
      <c r="AN26" s="200">
        <f>VLOOKUP('Physical Effects'!CA28,Lookup!$B$4:$C$14,2,FALSE)</f>
        <v>1</v>
      </c>
      <c r="AO26" s="200">
        <f>VLOOKUP('Physical Effects'!CC28,Lookup!$B$4:$C$14,2,FALSE)</f>
        <v>0</v>
      </c>
      <c r="AP26" s="200">
        <f>VLOOKUP('Physical Effects'!CE28,Lookup!$B$4:$C$14,2,FALSE)</f>
        <v>0</v>
      </c>
      <c r="AQ26" s="200">
        <f>VLOOKUP('Physical Effects'!CG28,Lookup!$B$4:$C$14,2,FALSE)</f>
        <v>0</v>
      </c>
      <c r="AR26" s="200">
        <f>VLOOKUP('Physical Effects'!CI28,Lookup!$B$4:$C$14,2,FALSE)</f>
        <v>0</v>
      </c>
      <c r="AS26" s="200">
        <f>VLOOKUP('Physical Effects'!CK28,Lookup!$B$4:$C$14,2,FALSE)</f>
        <v>1</v>
      </c>
      <c r="AT26" s="200">
        <f>VLOOKUP('Physical Effects'!CM28,Lookup!$B$4:$C$14,2,FALSE)</f>
        <v>0</v>
      </c>
      <c r="AU26" s="200">
        <f>VLOOKUP('Physical Effects'!CO28,Lookup!$B$4:$C$14,2,FALSE)</f>
        <v>0</v>
      </c>
      <c r="AV26" s="200">
        <f>VLOOKUP('Physical Effects'!CQ28,Lookup!$B$4:$C$14,2,FALSE)</f>
        <v>0</v>
      </c>
      <c r="AW26" s="200">
        <f>VLOOKUP('Physical Effects'!CS28,Lookup!$B$4:$C$14,2,FALSE)</f>
        <v>0</v>
      </c>
      <c r="AX26" s="200">
        <f>VLOOKUP('Physical Effects'!CU28,Lookup!$B$4:$C$14,2,FALSE)</f>
        <v>1</v>
      </c>
      <c r="AY26" s="200"/>
      <c r="AZ26" s="200"/>
    </row>
    <row r="27" spans="1:52" s="5" customFormat="1" ht="13.5" thickBot="1" x14ac:dyDescent="0.3">
      <c r="A27" s="49">
        <f t="shared" si="0"/>
        <v>26</v>
      </c>
      <c r="B27" s="18" t="str">
        <f>+'Physical Effects'!C29</f>
        <v>Contour Orchard and Other Perennial Crops (ac)</v>
      </c>
      <c r="C27" s="25">
        <f>+'Physical Effects'!E29</f>
        <v>331</v>
      </c>
      <c r="D27" s="200">
        <f>VLOOKUP('Physical Effects'!G29,Lookup!$B$4:$C$14,2,FALSE)</f>
        <v>4</v>
      </c>
      <c r="E27" s="200">
        <f>VLOOKUP('Physical Effects'!I29,Lookup!$B$4:$C$14,2,FALSE)</f>
        <v>0</v>
      </c>
      <c r="F27" s="200">
        <f>VLOOKUP('Physical Effects'!K29,Lookup!$B$4:$C$14,2,FALSE)</f>
        <v>1</v>
      </c>
      <c r="G27" s="200">
        <f>VLOOKUP('Physical Effects'!M29,Lookup!$B$4:$C$14,2,FALSE)</f>
        <v>0</v>
      </c>
      <c r="H27" s="200">
        <f>VLOOKUP('Physical Effects'!O29,Lookup!$B$4:$C$14,2,FALSE)</f>
        <v>0</v>
      </c>
      <c r="I27" s="200">
        <f>VLOOKUP('Physical Effects'!Q29,Lookup!$B$4:$C$14,2,FALSE)</f>
        <v>0</v>
      </c>
      <c r="J27" s="200">
        <f>VLOOKUP('Physical Effects'!S29,Lookup!$B$4:$C$14,2,FALSE)</f>
        <v>0</v>
      </c>
      <c r="K27" s="200">
        <f>VLOOKUP('Physical Effects'!U29,Lookup!$B$4:$C$14,2,FALSE)</f>
        <v>2</v>
      </c>
      <c r="L27" s="200">
        <f>VLOOKUP('Physical Effects'!W29,Lookup!$B$4:$C$14,2,FALSE)</f>
        <v>0</v>
      </c>
      <c r="M27" s="200">
        <f>VLOOKUP('Physical Effects'!Y29,Lookup!$B$4:$C$14,2,FALSE)</f>
        <v>0</v>
      </c>
      <c r="N27" s="200">
        <f>VLOOKUP('Physical Effects'!AA29,Lookup!$B$4:$C$14,2,FALSE)</f>
        <v>0</v>
      </c>
      <c r="O27" s="200">
        <f>VLOOKUP('Physical Effects'!AC29,Lookup!$B$4:$C$14,2,FALSE)</f>
        <v>1</v>
      </c>
      <c r="P27" s="200">
        <f>VLOOKUP('Physical Effects'!AE29,Lookup!$B$4:$C$14,2,FALSE)</f>
        <v>-1</v>
      </c>
      <c r="Q27" s="200">
        <f>VLOOKUP('Physical Effects'!AG29,Lookup!$B$4:$C$14,2,FALSE)</f>
        <v>-2</v>
      </c>
      <c r="R27" s="200">
        <f>VLOOKUP('Physical Effects'!AI29,Lookup!$B$4:$C$14,2,FALSE)</f>
        <v>0</v>
      </c>
      <c r="S27" s="200">
        <f>VLOOKUP('Physical Effects'!AK29,Lookup!$B$4:$C$14,2,FALSE)</f>
        <v>0</v>
      </c>
      <c r="T27" s="200">
        <f>VLOOKUP('Physical Effects'!AM29,Lookup!$B$4:$C$14,2,FALSE)</f>
        <v>0</v>
      </c>
      <c r="U27" s="200">
        <f>VLOOKUP('Physical Effects'!AO29,Lookup!$B$4:$C$14,2,FALSE)</f>
        <v>2</v>
      </c>
      <c r="V27" s="200">
        <f>VLOOKUP('Physical Effects'!AQ29,Lookup!$B$4:$C$14,2,FALSE)</f>
        <v>1</v>
      </c>
      <c r="W27" s="200">
        <f>VLOOKUP('Physical Effects'!AS29,Lookup!$B$4:$C$14,2,FALSE)</f>
        <v>2</v>
      </c>
      <c r="X27" s="200">
        <f>VLOOKUP('Physical Effects'!AU29,Lookup!$B$4:$C$14,2,FALSE)</f>
        <v>-1</v>
      </c>
      <c r="Y27" s="200">
        <f>VLOOKUP('Physical Effects'!AW29,Lookup!$B$4:$C$14,2,FALSE)</f>
        <v>1</v>
      </c>
      <c r="Z27" s="200">
        <f>VLOOKUP('Physical Effects'!AY29,Lookup!$B$4:$C$14,2,FALSE)</f>
        <v>-1</v>
      </c>
      <c r="AA27" s="200">
        <f>VLOOKUP('Physical Effects'!BA29,Lookup!$B$4:$C$14,2,FALSE)</f>
        <v>0</v>
      </c>
      <c r="AB27" s="200">
        <f>VLOOKUP('Physical Effects'!BC29,Lookup!$B$4:$C$14,2,FALSE)</f>
        <v>0</v>
      </c>
      <c r="AC27" s="200">
        <f>VLOOKUP('Physical Effects'!BE29,Lookup!$B$4:$C$14,2,FALSE)</f>
        <v>1</v>
      </c>
      <c r="AD27" s="200">
        <f>VLOOKUP('Physical Effects'!BG29,Lookup!$B$4:$C$14,2,FALSE)</f>
        <v>-1</v>
      </c>
      <c r="AE27" s="200">
        <f>VLOOKUP('Physical Effects'!BI29,Lookup!$B$4:$C$14,2,FALSE)</f>
        <v>0</v>
      </c>
      <c r="AF27" s="200">
        <f>VLOOKUP('Physical Effects'!BK29,Lookup!$B$4:$C$14,2,FALSE)</f>
        <v>0</v>
      </c>
      <c r="AG27" s="200">
        <f>VLOOKUP('Physical Effects'!BM29,Lookup!$B$4:$C$14,2,FALSE)</f>
        <v>2</v>
      </c>
      <c r="AH27" s="200">
        <f>VLOOKUP('Physical Effects'!BO29,Lookup!$B$4:$C$14,2,FALSE)</f>
        <v>0</v>
      </c>
      <c r="AI27" s="200">
        <f>VLOOKUP('Physical Effects'!BQ29,Lookup!$B$4:$C$14,2,FALSE)</f>
        <v>0</v>
      </c>
      <c r="AJ27" s="200">
        <f>VLOOKUP('Physical Effects'!BS29,Lookup!$B$4:$C$14,2,FALSE)</f>
        <v>1</v>
      </c>
      <c r="AK27" s="200">
        <f>VLOOKUP('Physical Effects'!BU29,Lookup!$B$4:$C$14,2,FALSE)</f>
        <v>0</v>
      </c>
      <c r="AL27" s="200">
        <f>VLOOKUP('Physical Effects'!BW29,Lookup!$B$4:$C$14,2,FALSE)</f>
        <v>0</v>
      </c>
      <c r="AM27" s="200">
        <f>VLOOKUP('Physical Effects'!BY29,Lookup!$B$4:$C$14,2,FALSE)</f>
        <v>0</v>
      </c>
      <c r="AN27" s="200">
        <f>VLOOKUP('Physical Effects'!CA29,Lookup!$B$4:$C$14,2,FALSE)</f>
        <v>1</v>
      </c>
      <c r="AO27" s="200">
        <f>VLOOKUP('Physical Effects'!CC29,Lookup!$B$4:$C$14,2,FALSE)</f>
        <v>0</v>
      </c>
      <c r="AP27" s="200">
        <f>VLOOKUP('Physical Effects'!CE29,Lookup!$B$4:$C$14,2,FALSE)</f>
        <v>3</v>
      </c>
      <c r="AQ27" s="200">
        <f>VLOOKUP('Physical Effects'!CG29,Lookup!$B$4:$C$14,2,FALSE)</f>
        <v>0</v>
      </c>
      <c r="AR27" s="200">
        <f>VLOOKUP('Physical Effects'!CI29,Lookup!$B$4:$C$14,2,FALSE)</f>
        <v>0</v>
      </c>
      <c r="AS27" s="200">
        <f>VLOOKUP('Physical Effects'!CK29,Lookup!$B$4:$C$14,2,FALSE)</f>
        <v>1</v>
      </c>
      <c r="AT27" s="200">
        <f>VLOOKUP('Physical Effects'!CM29,Lookup!$B$4:$C$14,2,FALSE)</f>
        <v>0</v>
      </c>
      <c r="AU27" s="200">
        <f>VLOOKUP('Physical Effects'!CO29,Lookup!$B$4:$C$14,2,FALSE)</f>
        <v>0</v>
      </c>
      <c r="AV27" s="200">
        <f>VLOOKUP('Physical Effects'!CQ29,Lookup!$B$4:$C$14,2,FALSE)</f>
        <v>0</v>
      </c>
      <c r="AW27" s="200">
        <f>VLOOKUP('Physical Effects'!CS29,Lookup!$B$4:$C$14,2,FALSE)</f>
        <v>0</v>
      </c>
      <c r="AX27" s="200">
        <f>VLOOKUP('Physical Effects'!CU29,Lookup!$B$4:$C$14,2,FALSE)</f>
        <v>1</v>
      </c>
      <c r="AY27" s="200"/>
      <c r="AZ27" s="200"/>
    </row>
    <row r="28" spans="1:52" s="5" customFormat="1" ht="13.5" thickBot="1" x14ac:dyDescent="0.3">
      <c r="A28" s="49">
        <f t="shared" si="0"/>
        <v>27</v>
      </c>
      <c r="B28" s="18" t="str">
        <f>+'Physical Effects'!C30</f>
        <v>Controlled Traffic Farming (ac)</v>
      </c>
      <c r="C28" s="25">
        <f>+'Physical Effects'!E30</f>
        <v>334</v>
      </c>
      <c r="D28" s="200">
        <f>VLOOKUP('Physical Effects'!G30,Lookup!$B$4:$C$14,2,FALSE)</f>
        <v>0</v>
      </c>
      <c r="E28" s="200">
        <f>VLOOKUP('Physical Effects'!I30,Lookup!$B$4:$C$14,2,FALSE)</f>
        <v>0</v>
      </c>
      <c r="F28" s="200">
        <f>VLOOKUP('Physical Effects'!K30,Lookup!$B$4:$C$14,2,FALSE)</f>
        <v>0</v>
      </c>
      <c r="G28" s="200">
        <f>VLOOKUP('Physical Effects'!M30,Lookup!$B$4:$C$14,2,FALSE)</f>
        <v>0</v>
      </c>
      <c r="H28" s="200">
        <f>VLOOKUP('Physical Effects'!O30,Lookup!$B$4:$C$14,2,FALSE)</f>
        <v>0</v>
      </c>
      <c r="I28" s="200">
        <f>VLOOKUP('Physical Effects'!Q30,Lookup!$B$4:$C$14,2,FALSE)</f>
        <v>0</v>
      </c>
      <c r="J28" s="200">
        <f>VLOOKUP('Physical Effects'!S30,Lookup!$B$4:$C$14,2,FALSE)</f>
        <v>4</v>
      </c>
      <c r="K28" s="200">
        <f>VLOOKUP('Physical Effects'!U30,Lookup!$B$4:$C$14,2,FALSE)</f>
        <v>0</v>
      </c>
      <c r="L28" s="200">
        <f>VLOOKUP('Physical Effects'!W30,Lookup!$B$4:$C$14,2,FALSE)</f>
        <v>0</v>
      </c>
      <c r="M28" s="200">
        <f>VLOOKUP('Physical Effects'!Y30,Lookup!$B$4:$C$14,2,FALSE)</f>
        <v>2</v>
      </c>
      <c r="N28" s="200">
        <f>VLOOKUP('Physical Effects'!AA30,Lookup!$B$4:$C$14,2,FALSE)</f>
        <v>1</v>
      </c>
      <c r="O28" s="200">
        <f>VLOOKUP('Physical Effects'!AC30,Lookup!$B$4:$C$14,2,FALSE)</f>
        <v>0</v>
      </c>
      <c r="P28" s="200">
        <f>VLOOKUP('Physical Effects'!AE30,Lookup!$B$4:$C$14,2,FALSE)</f>
        <v>0</v>
      </c>
      <c r="Q28" s="200">
        <f>VLOOKUP('Physical Effects'!AG30,Lookup!$B$4:$C$14,2,FALSE)</f>
        <v>0</v>
      </c>
      <c r="R28" s="200">
        <f>VLOOKUP('Physical Effects'!AI30,Lookup!$B$4:$C$14,2,FALSE)</f>
        <v>0</v>
      </c>
      <c r="S28" s="200">
        <f>VLOOKUP('Physical Effects'!AK30,Lookup!$B$4:$C$14,2,FALSE)</f>
        <v>0</v>
      </c>
      <c r="T28" s="200">
        <f>VLOOKUP('Physical Effects'!AM30,Lookup!$B$4:$C$14,2,FALSE)</f>
        <v>0</v>
      </c>
      <c r="U28" s="200">
        <f>VLOOKUP('Physical Effects'!AO30,Lookup!$B$4:$C$14,2,FALSE)</f>
        <v>1</v>
      </c>
      <c r="V28" s="200">
        <f>VLOOKUP('Physical Effects'!AQ30,Lookup!$B$4:$C$14,2,FALSE)</f>
        <v>1</v>
      </c>
      <c r="W28" s="200">
        <f>VLOOKUP('Physical Effects'!AS30,Lookup!$B$4:$C$14,2,FALSE)</f>
        <v>0</v>
      </c>
      <c r="X28" s="200">
        <f>VLOOKUP('Physical Effects'!AU30,Lookup!$B$4:$C$14,2,FALSE)</f>
        <v>0</v>
      </c>
      <c r="Y28" s="200">
        <f>VLOOKUP('Physical Effects'!AW30,Lookup!$B$4:$C$14,2,FALSE)</f>
        <v>0</v>
      </c>
      <c r="Z28" s="200">
        <f>VLOOKUP('Physical Effects'!AY30,Lookup!$B$4:$C$14,2,FALSE)</f>
        <v>0</v>
      </c>
      <c r="AA28" s="200">
        <f>VLOOKUP('Physical Effects'!BA30,Lookup!$B$4:$C$14,2,FALSE)</f>
        <v>0</v>
      </c>
      <c r="AB28" s="200">
        <f>VLOOKUP('Physical Effects'!BC30,Lookup!$B$4:$C$14,2,FALSE)</f>
        <v>0</v>
      </c>
      <c r="AC28" s="200">
        <f>VLOOKUP('Physical Effects'!BE30,Lookup!$B$4:$C$14,2,FALSE)</f>
        <v>0</v>
      </c>
      <c r="AD28" s="200">
        <f>VLOOKUP('Physical Effects'!BG30,Lookup!$B$4:$C$14,2,FALSE)</f>
        <v>0</v>
      </c>
      <c r="AE28" s="200">
        <f>VLOOKUP('Physical Effects'!BI30,Lookup!$B$4:$C$14,2,FALSE)</f>
        <v>0</v>
      </c>
      <c r="AF28" s="200">
        <f>VLOOKUP('Physical Effects'!BK30,Lookup!$B$4:$C$14,2,FALSE)</f>
        <v>0</v>
      </c>
      <c r="AG28" s="200">
        <f>VLOOKUP('Physical Effects'!BM30,Lookup!$B$4:$C$14,2,FALSE)</f>
        <v>0</v>
      </c>
      <c r="AH28" s="200">
        <f>VLOOKUP('Physical Effects'!BO30,Lookup!$B$4:$C$14,2,FALSE)</f>
        <v>0</v>
      </c>
      <c r="AI28" s="200">
        <f>VLOOKUP('Physical Effects'!BQ30,Lookup!$B$4:$C$14,2,FALSE)</f>
        <v>0</v>
      </c>
      <c r="AJ28" s="200">
        <f>VLOOKUP('Physical Effects'!BS30,Lookup!$B$4:$C$14,2,FALSE)</f>
        <v>0</v>
      </c>
      <c r="AK28" s="200">
        <f>VLOOKUP('Physical Effects'!BU30,Lookup!$B$4:$C$14,2,FALSE)</f>
        <v>0</v>
      </c>
      <c r="AL28" s="200">
        <f>VLOOKUP('Physical Effects'!BW30,Lookup!$B$4:$C$14,2,FALSE)</f>
        <v>0</v>
      </c>
      <c r="AM28" s="200">
        <f>VLOOKUP('Physical Effects'!BY30,Lookup!$B$4:$C$14,2,FALSE)</f>
        <v>0</v>
      </c>
      <c r="AN28" s="200">
        <f>VLOOKUP('Physical Effects'!CA30,Lookup!$B$4:$C$14,2,FALSE)</f>
        <v>1</v>
      </c>
      <c r="AO28" s="200">
        <f>VLOOKUP('Physical Effects'!CC30,Lookup!$B$4:$C$14,2,FALSE)</f>
        <v>1</v>
      </c>
      <c r="AP28" s="200">
        <f>VLOOKUP('Physical Effects'!CE30,Lookup!$B$4:$C$14,2,FALSE)</f>
        <v>0</v>
      </c>
      <c r="AQ28" s="200">
        <f>VLOOKUP('Physical Effects'!CG30,Lookup!$B$4:$C$14,2,FALSE)</f>
        <v>0</v>
      </c>
      <c r="AR28" s="200">
        <f>VLOOKUP('Physical Effects'!CI30,Lookup!$B$4:$C$14,2,FALSE)</f>
        <v>1</v>
      </c>
      <c r="AS28" s="200">
        <f>VLOOKUP('Physical Effects'!CK30,Lookup!$B$4:$C$14,2,FALSE)</f>
        <v>0</v>
      </c>
      <c r="AT28" s="200">
        <f>VLOOKUP('Physical Effects'!CM30,Lookup!$B$4:$C$14,2,FALSE)</f>
        <v>0</v>
      </c>
      <c r="AU28" s="200">
        <f>VLOOKUP('Physical Effects'!CO30,Lookup!$B$4:$C$14,2,FALSE)</f>
        <v>0</v>
      </c>
      <c r="AV28" s="200">
        <f>VLOOKUP('Physical Effects'!CQ30,Lookup!$B$4:$C$14,2,FALSE)</f>
        <v>0</v>
      </c>
      <c r="AW28" s="200">
        <f>VLOOKUP('Physical Effects'!CS30,Lookup!$B$4:$C$14,2,FALSE)</f>
        <v>0</v>
      </c>
      <c r="AX28" s="200">
        <f>VLOOKUP('Physical Effects'!CU30,Lookup!$B$4:$C$14,2,FALSE)</f>
        <v>0</v>
      </c>
      <c r="AY28" s="200"/>
      <c r="AZ28" s="200"/>
    </row>
    <row r="29" spans="1:52" s="5" customFormat="1" ht="13.5" thickBot="1" x14ac:dyDescent="0.3">
      <c r="A29" s="49">
        <f t="shared" si="0"/>
        <v>28</v>
      </c>
      <c r="B29" s="18" t="str">
        <f>+'Physical Effects'!C31</f>
        <v>Cover Crop (ac)</v>
      </c>
      <c r="C29" s="25">
        <f>+'Physical Effects'!E31</f>
        <v>340</v>
      </c>
      <c r="D29" s="200">
        <f>VLOOKUP('Physical Effects'!G31,Lookup!$B$4:$C$14,2,FALSE)</f>
        <v>4</v>
      </c>
      <c r="E29" s="200">
        <f>VLOOKUP('Physical Effects'!I31,Lookup!$B$4:$C$14,2,FALSE)</f>
        <v>4</v>
      </c>
      <c r="F29" s="200">
        <f>VLOOKUP('Physical Effects'!K31,Lookup!$B$4:$C$14,2,FALSE)</f>
        <v>3</v>
      </c>
      <c r="G29" s="200">
        <f>VLOOKUP('Physical Effects'!M31,Lookup!$B$4:$C$14,2,FALSE)</f>
        <v>0</v>
      </c>
      <c r="H29" s="200">
        <f>VLOOKUP('Physical Effects'!O31,Lookup!$B$4:$C$14,2,FALSE)</f>
        <v>0</v>
      </c>
      <c r="I29" s="200">
        <f>VLOOKUP('Physical Effects'!Q31,Lookup!$B$4:$C$14,2,FALSE)</f>
        <v>0</v>
      </c>
      <c r="J29" s="200">
        <f>VLOOKUP('Physical Effects'!S31,Lookup!$B$4:$C$14,2,FALSE)</f>
        <v>2</v>
      </c>
      <c r="K29" s="200">
        <f>VLOOKUP('Physical Effects'!U31,Lookup!$B$4:$C$14,2,FALSE)</f>
        <v>2</v>
      </c>
      <c r="L29" s="200">
        <f>VLOOKUP('Physical Effects'!W31,Lookup!$B$4:$C$14,2,FALSE)</f>
        <v>0</v>
      </c>
      <c r="M29" s="200">
        <f>VLOOKUP('Physical Effects'!Y31,Lookup!$B$4:$C$14,2,FALSE)</f>
        <v>2</v>
      </c>
      <c r="N29" s="200">
        <f>VLOOKUP('Physical Effects'!AA31,Lookup!$B$4:$C$14,2,FALSE)</f>
        <v>2</v>
      </c>
      <c r="O29" s="200">
        <f>VLOOKUP('Physical Effects'!AC31,Lookup!$B$4:$C$14,2,FALSE)</f>
        <v>2</v>
      </c>
      <c r="P29" s="200">
        <f>VLOOKUP('Physical Effects'!AE31,Lookup!$B$4:$C$14,2,FALSE)</f>
        <v>1</v>
      </c>
      <c r="Q29" s="200">
        <f>VLOOKUP('Physical Effects'!AG31,Lookup!$B$4:$C$14,2,FALSE)</f>
        <v>1</v>
      </c>
      <c r="R29" s="200">
        <f>VLOOKUP('Physical Effects'!AI31,Lookup!$B$4:$C$14,2,FALSE)</f>
        <v>0</v>
      </c>
      <c r="S29" s="200">
        <f>VLOOKUP('Physical Effects'!AK31,Lookup!$B$4:$C$14,2,FALSE)</f>
        <v>0</v>
      </c>
      <c r="T29" s="200">
        <f>VLOOKUP('Physical Effects'!AM31,Lookup!$B$4:$C$14,2,FALSE)</f>
        <v>0</v>
      </c>
      <c r="U29" s="200">
        <f>VLOOKUP('Physical Effects'!AO31,Lookup!$B$4:$C$14,2,FALSE)</f>
        <v>1</v>
      </c>
      <c r="V29" s="200">
        <f>VLOOKUP('Physical Effects'!AQ31,Lookup!$B$4:$C$14,2,FALSE)</f>
        <v>1</v>
      </c>
      <c r="W29" s="200">
        <f>VLOOKUP('Physical Effects'!AS31,Lookup!$B$4:$C$14,2,FALSE)</f>
        <v>2</v>
      </c>
      <c r="X29" s="200">
        <f>VLOOKUP('Physical Effects'!AU31,Lookup!$B$4:$C$14,2,FALSE)</f>
        <v>2</v>
      </c>
      <c r="Y29" s="200">
        <f>VLOOKUP('Physical Effects'!AW31,Lookup!$B$4:$C$14,2,FALSE)</f>
        <v>2</v>
      </c>
      <c r="Z29" s="200">
        <f>VLOOKUP('Physical Effects'!AY31,Lookup!$B$4:$C$14,2,FALSE)</f>
        <v>2</v>
      </c>
      <c r="AA29" s="200">
        <f>VLOOKUP('Physical Effects'!BA31,Lookup!$B$4:$C$14,2,FALSE)</f>
        <v>1</v>
      </c>
      <c r="AB29" s="200">
        <f>VLOOKUP('Physical Effects'!BC31,Lookup!$B$4:$C$14,2,FALSE)</f>
        <v>2</v>
      </c>
      <c r="AC29" s="200">
        <f>VLOOKUP('Physical Effects'!BE31,Lookup!$B$4:$C$14,2,FALSE)</f>
        <v>0</v>
      </c>
      <c r="AD29" s="200">
        <f>VLOOKUP('Physical Effects'!BG31,Lookup!$B$4:$C$14,2,FALSE)</f>
        <v>0</v>
      </c>
      <c r="AE29" s="200">
        <f>VLOOKUP('Physical Effects'!BI31,Lookup!$B$4:$C$14,2,FALSE)</f>
        <v>0</v>
      </c>
      <c r="AF29" s="200">
        <f>VLOOKUP('Physical Effects'!BK31,Lookup!$B$4:$C$14,2,FALSE)</f>
        <v>0</v>
      </c>
      <c r="AG29" s="200">
        <f>VLOOKUP('Physical Effects'!BM31,Lookup!$B$4:$C$14,2,FALSE)</f>
        <v>2</v>
      </c>
      <c r="AH29" s="200">
        <f>VLOOKUP('Physical Effects'!BO31,Lookup!$B$4:$C$14,2,FALSE)</f>
        <v>0</v>
      </c>
      <c r="AI29" s="200">
        <f>VLOOKUP('Physical Effects'!BQ31,Lookup!$B$4:$C$14,2,FALSE)</f>
        <v>3</v>
      </c>
      <c r="AJ29" s="200">
        <f>VLOOKUP('Physical Effects'!BS31,Lookup!$B$4:$C$14,2,FALSE)</f>
        <v>4</v>
      </c>
      <c r="AK29" s="200">
        <f>VLOOKUP('Physical Effects'!BU31,Lookup!$B$4:$C$14,2,FALSE)</f>
        <v>0</v>
      </c>
      <c r="AL29" s="200">
        <f>VLOOKUP('Physical Effects'!BW31,Lookup!$B$4:$C$14,2,FALSE)</f>
        <v>0</v>
      </c>
      <c r="AM29" s="200">
        <f>VLOOKUP('Physical Effects'!BY31,Lookup!$B$4:$C$14,2,FALSE)</f>
        <v>1</v>
      </c>
      <c r="AN29" s="200">
        <f>VLOOKUP('Physical Effects'!CA31,Lookup!$B$4:$C$14,2,FALSE)</f>
        <v>3</v>
      </c>
      <c r="AO29" s="200">
        <f>VLOOKUP('Physical Effects'!CC31,Lookup!$B$4:$C$14,2,FALSE)</f>
        <v>4</v>
      </c>
      <c r="AP29" s="200">
        <f>VLOOKUP('Physical Effects'!CE31,Lookup!$B$4:$C$14,2,FALSE)</f>
        <v>4</v>
      </c>
      <c r="AQ29" s="200">
        <f>VLOOKUP('Physical Effects'!CG31,Lookup!$B$4:$C$14,2,FALSE)</f>
        <v>0</v>
      </c>
      <c r="AR29" s="200">
        <f>VLOOKUP('Physical Effects'!CI31,Lookup!$B$4:$C$14,2,FALSE)</f>
        <v>1</v>
      </c>
      <c r="AS29" s="200">
        <f>VLOOKUP('Physical Effects'!CK31,Lookup!$B$4:$C$14,2,FALSE)</f>
        <v>0</v>
      </c>
      <c r="AT29" s="200">
        <f>VLOOKUP('Physical Effects'!CM31,Lookup!$B$4:$C$14,2,FALSE)</f>
        <v>2</v>
      </c>
      <c r="AU29" s="200">
        <f>VLOOKUP('Physical Effects'!CO31,Lookup!$B$4:$C$14,2,FALSE)</f>
        <v>0</v>
      </c>
      <c r="AV29" s="200">
        <f>VLOOKUP('Physical Effects'!CQ31,Lookup!$B$4:$C$14,2,FALSE)</f>
        <v>0</v>
      </c>
      <c r="AW29" s="200">
        <f>VLOOKUP('Physical Effects'!CS31,Lookup!$B$4:$C$14,2,FALSE)</f>
        <v>0</v>
      </c>
      <c r="AX29" s="200">
        <f>VLOOKUP('Physical Effects'!CU31,Lookup!$B$4:$C$14,2,FALSE)</f>
        <v>1</v>
      </c>
      <c r="AY29" s="200"/>
      <c r="AZ29" s="200"/>
    </row>
    <row r="30" spans="1:52" s="5" customFormat="1" ht="13.5" thickBot="1" x14ac:dyDescent="0.3">
      <c r="A30" s="49">
        <f t="shared" si="0"/>
        <v>29</v>
      </c>
      <c r="B30" s="18" t="str">
        <f>+'Physical Effects'!C32</f>
        <v>Critical Area Planting (ac)</v>
      </c>
      <c r="C30" s="25">
        <f>+'Physical Effects'!E32</f>
        <v>342</v>
      </c>
      <c r="D30" s="200">
        <f>VLOOKUP('Physical Effects'!G32,Lookup!$B$4:$C$14,2,FALSE)</f>
        <v>5</v>
      </c>
      <c r="E30" s="200">
        <f>VLOOKUP('Physical Effects'!I32,Lookup!$B$4:$C$14,2,FALSE)</f>
        <v>5</v>
      </c>
      <c r="F30" s="200">
        <f>VLOOKUP('Physical Effects'!K32,Lookup!$B$4:$C$14,2,FALSE)</f>
        <v>5</v>
      </c>
      <c r="G30" s="200">
        <f>VLOOKUP('Physical Effects'!M32,Lookup!$B$4:$C$14,2,FALSE)</f>
        <v>4</v>
      </c>
      <c r="H30" s="200">
        <f>VLOOKUP('Physical Effects'!O32,Lookup!$B$4:$C$14,2,FALSE)</f>
        <v>4</v>
      </c>
      <c r="I30" s="200">
        <f>VLOOKUP('Physical Effects'!Q32,Lookup!$B$4:$C$14,2,FALSE)</f>
        <v>0</v>
      </c>
      <c r="J30" s="200">
        <f>VLOOKUP('Physical Effects'!S32,Lookup!$B$4:$C$14,2,FALSE)</f>
        <v>2</v>
      </c>
      <c r="K30" s="200">
        <f>VLOOKUP('Physical Effects'!U32,Lookup!$B$4:$C$14,2,FALSE)</f>
        <v>5</v>
      </c>
      <c r="L30" s="200">
        <f>VLOOKUP('Physical Effects'!W32,Lookup!$B$4:$C$14,2,FALSE)</f>
        <v>1</v>
      </c>
      <c r="M30" s="200">
        <f>VLOOKUP('Physical Effects'!Y32,Lookup!$B$4:$C$14,2,FALSE)</f>
        <v>1</v>
      </c>
      <c r="N30" s="200">
        <f>VLOOKUP('Physical Effects'!AA32,Lookup!$B$4:$C$14,2,FALSE)</f>
        <v>1</v>
      </c>
      <c r="O30" s="200">
        <f>VLOOKUP('Physical Effects'!AC32,Lookup!$B$4:$C$14,2,FALSE)</f>
        <v>0</v>
      </c>
      <c r="P30" s="200">
        <f>VLOOKUP('Physical Effects'!AE32,Lookup!$B$4:$C$14,2,FALSE)</f>
        <v>0</v>
      </c>
      <c r="Q30" s="200">
        <f>VLOOKUP('Physical Effects'!AG32,Lookup!$B$4:$C$14,2,FALSE)</f>
        <v>0</v>
      </c>
      <c r="R30" s="200">
        <f>VLOOKUP('Physical Effects'!AI32,Lookup!$B$4:$C$14,2,FALSE)</f>
        <v>0</v>
      </c>
      <c r="S30" s="200">
        <f>VLOOKUP('Physical Effects'!AK32,Lookup!$B$4:$C$14,2,FALSE)</f>
        <v>0</v>
      </c>
      <c r="T30" s="200">
        <f>VLOOKUP('Physical Effects'!AM32,Lookup!$B$4:$C$14,2,FALSE)</f>
        <v>0</v>
      </c>
      <c r="U30" s="200">
        <f>VLOOKUP('Physical Effects'!AO32,Lookup!$B$4:$C$14,2,FALSE)</f>
        <v>0</v>
      </c>
      <c r="V30" s="200">
        <f>VLOOKUP('Physical Effects'!AQ32,Lookup!$B$4:$C$14,2,FALSE)</f>
        <v>0</v>
      </c>
      <c r="W30" s="200">
        <f>VLOOKUP('Physical Effects'!AS32,Lookup!$B$4:$C$14,2,FALSE)</f>
        <v>2</v>
      </c>
      <c r="X30" s="200">
        <f>VLOOKUP('Physical Effects'!AU32,Lookup!$B$4:$C$14,2,FALSE)</f>
        <v>2</v>
      </c>
      <c r="Y30" s="200">
        <f>VLOOKUP('Physical Effects'!AW32,Lookup!$B$4:$C$14,2,FALSE)</f>
        <v>0</v>
      </c>
      <c r="Z30" s="200">
        <f>VLOOKUP('Physical Effects'!AY32,Lookup!$B$4:$C$14,2,FALSE)</f>
        <v>0</v>
      </c>
      <c r="AA30" s="200">
        <f>VLOOKUP('Physical Effects'!BA32,Lookup!$B$4:$C$14,2,FALSE)</f>
        <v>0</v>
      </c>
      <c r="AB30" s="200">
        <f>VLOOKUP('Physical Effects'!BC32,Lookup!$B$4:$C$14,2,FALSE)</f>
        <v>0</v>
      </c>
      <c r="AC30" s="200">
        <f>VLOOKUP('Physical Effects'!BE32,Lookup!$B$4:$C$14,2,FALSE)</f>
        <v>0</v>
      </c>
      <c r="AD30" s="200">
        <f>VLOOKUP('Physical Effects'!BG32,Lookup!$B$4:$C$14,2,FALSE)</f>
        <v>0</v>
      </c>
      <c r="AE30" s="200">
        <f>VLOOKUP('Physical Effects'!BI32,Lookup!$B$4:$C$14,2,FALSE)</f>
        <v>0</v>
      </c>
      <c r="AF30" s="200">
        <f>VLOOKUP('Physical Effects'!BK32,Lookup!$B$4:$C$14,2,FALSE)</f>
        <v>0</v>
      </c>
      <c r="AG30" s="200">
        <f>VLOOKUP('Physical Effects'!BM32,Lookup!$B$4:$C$14,2,FALSE)</f>
        <v>4</v>
      </c>
      <c r="AH30" s="200">
        <f>VLOOKUP('Physical Effects'!BO32,Lookup!$B$4:$C$14,2,FALSE)</f>
        <v>0</v>
      </c>
      <c r="AI30" s="200">
        <f>VLOOKUP('Physical Effects'!BQ32,Lookup!$B$4:$C$14,2,FALSE)</f>
        <v>2</v>
      </c>
      <c r="AJ30" s="200">
        <f>VLOOKUP('Physical Effects'!BS32,Lookup!$B$4:$C$14,2,FALSE)</f>
        <v>1</v>
      </c>
      <c r="AK30" s="200">
        <f>VLOOKUP('Physical Effects'!BU32,Lookup!$B$4:$C$14,2,FALSE)</f>
        <v>0</v>
      </c>
      <c r="AL30" s="200">
        <f>VLOOKUP('Physical Effects'!BW32,Lookup!$B$4:$C$14,2,FALSE)</f>
        <v>0</v>
      </c>
      <c r="AM30" s="200">
        <f>VLOOKUP('Physical Effects'!BY32,Lookup!$B$4:$C$14,2,FALSE)</f>
        <v>0</v>
      </c>
      <c r="AN30" s="200">
        <f>VLOOKUP('Physical Effects'!CA32,Lookup!$B$4:$C$14,2,FALSE)</f>
        <v>5</v>
      </c>
      <c r="AO30" s="200">
        <f>VLOOKUP('Physical Effects'!CC32,Lookup!$B$4:$C$14,2,FALSE)</f>
        <v>4</v>
      </c>
      <c r="AP30" s="200">
        <f>VLOOKUP('Physical Effects'!CE32,Lookup!$B$4:$C$14,2,FALSE)</f>
        <v>4</v>
      </c>
      <c r="AQ30" s="200">
        <f>VLOOKUP('Physical Effects'!CG32,Lookup!$B$4:$C$14,2,FALSE)</f>
        <v>0</v>
      </c>
      <c r="AR30" s="200">
        <f>VLOOKUP('Physical Effects'!CI32,Lookup!$B$4:$C$14,2,FALSE)</f>
        <v>2</v>
      </c>
      <c r="AS30" s="200">
        <f>VLOOKUP('Physical Effects'!CK32,Lookup!$B$4:$C$14,2,FALSE)</f>
        <v>1</v>
      </c>
      <c r="AT30" s="200">
        <f>VLOOKUP('Physical Effects'!CM32,Lookup!$B$4:$C$14,2,FALSE)</f>
        <v>0</v>
      </c>
      <c r="AU30" s="200">
        <f>VLOOKUP('Physical Effects'!CO32,Lookup!$B$4:$C$14,2,FALSE)</f>
        <v>0</v>
      </c>
      <c r="AV30" s="200">
        <f>VLOOKUP('Physical Effects'!CQ32,Lookup!$B$4:$C$14,2,FALSE)</f>
        <v>0</v>
      </c>
      <c r="AW30" s="200">
        <f>VLOOKUP('Physical Effects'!CS32,Lookup!$B$4:$C$14,2,FALSE)</f>
        <v>0</v>
      </c>
      <c r="AX30" s="200">
        <f>VLOOKUP('Physical Effects'!CU32,Lookup!$B$4:$C$14,2,FALSE)</f>
        <v>0</v>
      </c>
      <c r="AY30" s="200"/>
      <c r="AZ30" s="200"/>
    </row>
    <row r="31" spans="1:52" s="5" customFormat="1" ht="13.5" thickBot="1" x14ac:dyDescent="0.3">
      <c r="A31" s="49">
        <f t="shared" si="0"/>
        <v>30</v>
      </c>
      <c r="B31" s="18" t="str">
        <f>+'Physical Effects'!C33</f>
        <v>Cross Wind Ridges</v>
      </c>
      <c r="C31" s="25" t="str">
        <f>+'Physical Effects'!E33</f>
        <v>588</v>
      </c>
      <c r="D31" s="200">
        <f>VLOOKUP('Physical Effects'!G33,Lookup!$B$4:$C$14,2,FALSE)</f>
        <v>0</v>
      </c>
      <c r="E31" s="200">
        <f>VLOOKUP('Physical Effects'!I33,Lookup!$B$4:$C$14,2,FALSE)</f>
        <v>4</v>
      </c>
      <c r="F31" s="200">
        <f>VLOOKUP('Physical Effects'!K33,Lookup!$B$4:$C$14,2,FALSE)</f>
        <v>0</v>
      </c>
      <c r="G31" s="200">
        <f>VLOOKUP('Physical Effects'!M33,Lookup!$B$4:$C$14,2,FALSE)</f>
        <v>0</v>
      </c>
      <c r="H31" s="200">
        <f>VLOOKUP('Physical Effects'!O33,Lookup!$B$4:$C$14,2,FALSE)</f>
        <v>0</v>
      </c>
      <c r="I31" s="200">
        <f>VLOOKUP('Physical Effects'!Q33,Lookup!$B$4:$C$14,2,FALSE)</f>
        <v>-1</v>
      </c>
      <c r="J31" s="200">
        <f>VLOOKUP('Physical Effects'!S33,Lookup!$B$4:$C$14,2,FALSE)</f>
        <v>0</v>
      </c>
      <c r="K31" s="200">
        <f>VLOOKUP('Physical Effects'!U33,Lookup!$B$4:$C$14,2,FALSE)</f>
        <v>1</v>
      </c>
      <c r="L31" s="200">
        <f>VLOOKUP('Physical Effects'!W33,Lookup!$B$4:$C$14,2,FALSE)</f>
        <v>0</v>
      </c>
      <c r="M31" s="200">
        <f>VLOOKUP('Physical Effects'!Y33,Lookup!$B$4:$C$14,2,FALSE)</f>
        <v>0</v>
      </c>
      <c r="N31" s="200">
        <f>VLOOKUP('Physical Effects'!AA33,Lookup!$B$4:$C$14,2,FALSE)</f>
        <v>0</v>
      </c>
      <c r="O31" s="200">
        <f>VLOOKUP('Physical Effects'!AC33,Lookup!$B$4:$C$14,2,FALSE)</f>
        <v>0</v>
      </c>
      <c r="P31" s="200">
        <f>VLOOKUP('Physical Effects'!AE33,Lookup!$B$4:$C$14,2,FALSE)</f>
        <v>0</v>
      </c>
      <c r="Q31" s="200">
        <f>VLOOKUP('Physical Effects'!AG33,Lookup!$B$4:$C$14,2,FALSE)</f>
        <v>0</v>
      </c>
      <c r="R31" s="200">
        <f>VLOOKUP('Physical Effects'!AI33,Lookup!$B$4:$C$14,2,FALSE)</f>
        <v>0</v>
      </c>
      <c r="S31" s="200">
        <f>VLOOKUP('Physical Effects'!AK33,Lookup!$B$4:$C$14,2,FALSE)</f>
        <v>0</v>
      </c>
      <c r="T31" s="200">
        <f>VLOOKUP('Physical Effects'!AM33,Lookup!$B$4:$C$14,2,FALSE)</f>
        <v>0</v>
      </c>
      <c r="U31" s="200">
        <f>VLOOKUP('Physical Effects'!AO33,Lookup!$B$4:$C$14,2,FALSE)</f>
        <v>0</v>
      </c>
      <c r="V31" s="200">
        <f>VLOOKUP('Physical Effects'!AQ33,Lookup!$B$4:$C$14,2,FALSE)</f>
        <v>0</v>
      </c>
      <c r="W31" s="200">
        <f>VLOOKUP('Physical Effects'!AS33,Lookup!$B$4:$C$14,2,FALSE)</f>
        <v>1</v>
      </c>
      <c r="X31" s="200">
        <f>VLOOKUP('Physical Effects'!AU33,Lookup!$B$4:$C$14,2,FALSE)</f>
        <v>0</v>
      </c>
      <c r="Y31" s="200">
        <f>VLOOKUP('Physical Effects'!AW33,Lookup!$B$4:$C$14,2,FALSE)</f>
        <v>1</v>
      </c>
      <c r="Z31" s="200">
        <f>VLOOKUP('Physical Effects'!AY33,Lookup!$B$4:$C$14,2,FALSE)</f>
        <v>0</v>
      </c>
      <c r="AA31" s="200">
        <f>VLOOKUP('Physical Effects'!BA33,Lookup!$B$4:$C$14,2,FALSE)</f>
        <v>0</v>
      </c>
      <c r="AB31" s="200">
        <f>VLOOKUP('Physical Effects'!BC33,Lookup!$B$4:$C$14,2,FALSE)</f>
        <v>0</v>
      </c>
      <c r="AC31" s="200">
        <f>VLOOKUP('Physical Effects'!BE33,Lookup!$B$4:$C$14,2,FALSE)</f>
        <v>1</v>
      </c>
      <c r="AD31" s="200">
        <f>VLOOKUP('Physical Effects'!BG33,Lookup!$B$4:$C$14,2,FALSE)</f>
        <v>0</v>
      </c>
      <c r="AE31" s="200">
        <f>VLOOKUP('Physical Effects'!BI33,Lookup!$B$4:$C$14,2,FALSE)</f>
        <v>0</v>
      </c>
      <c r="AF31" s="200">
        <f>VLOOKUP('Physical Effects'!BK33,Lookup!$B$4:$C$14,2,FALSE)</f>
        <v>0</v>
      </c>
      <c r="AG31" s="200">
        <f>VLOOKUP('Physical Effects'!BM33,Lookup!$B$4:$C$14,2,FALSE)</f>
        <v>1</v>
      </c>
      <c r="AH31" s="200">
        <f>VLOOKUP('Physical Effects'!BO33,Lookup!$B$4:$C$14,2,FALSE)</f>
        <v>0</v>
      </c>
      <c r="AI31" s="200">
        <f>VLOOKUP('Physical Effects'!BQ33,Lookup!$B$4:$C$14,2,FALSE)</f>
        <v>2</v>
      </c>
      <c r="AJ31" s="200">
        <f>VLOOKUP('Physical Effects'!BS33,Lookup!$B$4:$C$14,2,FALSE)</f>
        <v>0</v>
      </c>
      <c r="AK31" s="200">
        <f>VLOOKUP('Physical Effects'!BU33,Lookup!$B$4:$C$14,2,FALSE)</f>
        <v>0</v>
      </c>
      <c r="AL31" s="200">
        <f>VLOOKUP('Physical Effects'!BW33,Lookup!$B$4:$C$14,2,FALSE)</f>
        <v>0</v>
      </c>
      <c r="AM31" s="200">
        <f>VLOOKUP('Physical Effects'!BY33,Lookup!$B$4:$C$14,2,FALSE)</f>
        <v>0</v>
      </c>
      <c r="AN31" s="200">
        <f>VLOOKUP('Physical Effects'!CA33,Lookup!$B$4:$C$14,2,FALSE)</f>
        <v>2</v>
      </c>
      <c r="AO31" s="200">
        <f>VLOOKUP('Physical Effects'!CC33,Lookup!$B$4:$C$14,2,FALSE)</f>
        <v>0</v>
      </c>
      <c r="AP31" s="200">
        <f>VLOOKUP('Physical Effects'!CE33,Lookup!$B$4:$C$14,2,FALSE)</f>
        <v>0</v>
      </c>
      <c r="AQ31" s="200">
        <f>VLOOKUP('Physical Effects'!CG33,Lookup!$B$4:$C$14,2,FALSE)</f>
        <v>0</v>
      </c>
      <c r="AR31" s="200">
        <f>VLOOKUP('Physical Effects'!CI33,Lookup!$B$4:$C$14,2,FALSE)</f>
        <v>0</v>
      </c>
      <c r="AS31" s="200">
        <f>VLOOKUP('Physical Effects'!CK33,Lookup!$B$4:$C$14,2,FALSE)</f>
        <v>0</v>
      </c>
      <c r="AT31" s="200">
        <f>VLOOKUP('Physical Effects'!CM33,Lookup!$B$4:$C$14,2,FALSE)</f>
        <v>0</v>
      </c>
      <c r="AU31" s="200">
        <f>VLOOKUP('Physical Effects'!CO33,Lookup!$B$4:$C$14,2,FALSE)</f>
        <v>0</v>
      </c>
      <c r="AV31" s="200">
        <f>VLOOKUP('Physical Effects'!CQ33,Lookup!$B$4:$C$14,2,FALSE)</f>
        <v>0</v>
      </c>
      <c r="AW31" s="200">
        <f>VLOOKUP('Physical Effects'!CS33,Lookup!$B$4:$C$14,2,FALSE)</f>
        <v>0</v>
      </c>
      <c r="AX31" s="200">
        <f>VLOOKUP('Physical Effects'!CU33,Lookup!$B$4:$C$14,2,FALSE)</f>
        <v>0</v>
      </c>
      <c r="AY31" s="200"/>
      <c r="AZ31" s="200"/>
    </row>
    <row r="32" spans="1:52" s="5" customFormat="1" ht="13.5" thickBot="1" x14ac:dyDescent="0.3">
      <c r="A32" s="49">
        <f t="shared" si="0"/>
        <v>31</v>
      </c>
      <c r="B32" s="18" t="str">
        <f>+'Physical Effects'!C34</f>
        <v>Cross Wind Trap Strips</v>
      </c>
      <c r="C32" s="25" t="str">
        <f>+'Physical Effects'!E34</f>
        <v>589C</v>
      </c>
      <c r="D32" s="200">
        <f>VLOOKUP('Physical Effects'!G34,Lookup!$B$4:$C$14,2,FALSE)</f>
        <v>0</v>
      </c>
      <c r="E32" s="200">
        <f>VLOOKUP('Physical Effects'!I34,Lookup!$B$4:$C$14,2,FALSE)</f>
        <v>4</v>
      </c>
      <c r="F32" s="200">
        <f>VLOOKUP('Physical Effects'!K34,Lookup!$B$4:$C$14,2,FALSE)</f>
        <v>0</v>
      </c>
      <c r="G32" s="200">
        <f>VLOOKUP('Physical Effects'!M34,Lookup!$B$4:$C$14,2,FALSE)</f>
        <v>0</v>
      </c>
      <c r="H32" s="200">
        <f>VLOOKUP('Physical Effects'!O34,Lookup!$B$4:$C$14,2,FALSE)</f>
        <v>0</v>
      </c>
      <c r="I32" s="200">
        <f>VLOOKUP('Physical Effects'!Q34,Lookup!$B$4:$C$14,2,FALSE)</f>
        <v>0</v>
      </c>
      <c r="J32" s="200">
        <f>VLOOKUP('Physical Effects'!S34,Lookup!$B$4:$C$14,2,FALSE)</f>
        <v>0</v>
      </c>
      <c r="K32" s="200">
        <f>VLOOKUP('Physical Effects'!U34,Lookup!$B$4:$C$14,2,FALSE)</f>
        <v>2</v>
      </c>
      <c r="L32" s="200">
        <f>VLOOKUP('Physical Effects'!W34,Lookup!$B$4:$C$14,2,FALSE)</f>
        <v>0</v>
      </c>
      <c r="M32" s="200">
        <f>VLOOKUP('Physical Effects'!Y34,Lookup!$B$4:$C$14,2,FALSE)</f>
        <v>0</v>
      </c>
      <c r="N32" s="200">
        <f>VLOOKUP('Physical Effects'!AA34,Lookup!$B$4:$C$14,2,FALSE)</f>
        <v>0</v>
      </c>
      <c r="O32" s="200">
        <f>VLOOKUP('Physical Effects'!AC34,Lookup!$B$4:$C$14,2,FALSE)</f>
        <v>0</v>
      </c>
      <c r="P32" s="200">
        <f>VLOOKUP('Physical Effects'!AE34,Lookup!$B$4:$C$14,2,FALSE)</f>
        <v>0</v>
      </c>
      <c r="Q32" s="200">
        <f>VLOOKUP('Physical Effects'!AG34,Lookup!$B$4:$C$14,2,FALSE)</f>
        <v>0</v>
      </c>
      <c r="R32" s="200">
        <f>VLOOKUP('Physical Effects'!AI34,Lookup!$B$4:$C$14,2,FALSE)</f>
        <v>0</v>
      </c>
      <c r="S32" s="200">
        <f>VLOOKUP('Physical Effects'!AK34,Lookup!$B$4:$C$14,2,FALSE)</f>
        <v>0</v>
      </c>
      <c r="T32" s="200">
        <f>VLOOKUP('Physical Effects'!AM34,Lookup!$B$4:$C$14,2,FALSE)</f>
        <v>0</v>
      </c>
      <c r="U32" s="200">
        <f>VLOOKUP('Physical Effects'!AO34,Lookup!$B$4:$C$14,2,FALSE)</f>
        <v>0</v>
      </c>
      <c r="V32" s="200">
        <f>VLOOKUP('Physical Effects'!AQ34,Lookup!$B$4:$C$14,2,FALSE)</f>
        <v>0</v>
      </c>
      <c r="W32" s="200">
        <f>VLOOKUP('Physical Effects'!AS34,Lookup!$B$4:$C$14,2,FALSE)</f>
        <v>2</v>
      </c>
      <c r="X32" s="200">
        <f>VLOOKUP('Physical Effects'!AU34,Lookup!$B$4:$C$14,2,FALSE)</f>
        <v>0</v>
      </c>
      <c r="Y32" s="200">
        <f>VLOOKUP('Physical Effects'!AW34,Lookup!$B$4:$C$14,2,FALSE)</f>
        <v>2</v>
      </c>
      <c r="Z32" s="200">
        <f>VLOOKUP('Physical Effects'!AY34,Lookup!$B$4:$C$14,2,FALSE)</f>
        <v>0</v>
      </c>
      <c r="AA32" s="200">
        <f>VLOOKUP('Physical Effects'!BA34,Lookup!$B$4:$C$14,2,FALSE)</f>
        <v>0</v>
      </c>
      <c r="AB32" s="200">
        <f>VLOOKUP('Physical Effects'!BC34,Lookup!$B$4:$C$14,2,FALSE)</f>
        <v>0</v>
      </c>
      <c r="AC32" s="200">
        <f>VLOOKUP('Physical Effects'!BE34,Lookup!$B$4:$C$14,2,FALSE)</f>
        <v>1</v>
      </c>
      <c r="AD32" s="200">
        <f>VLOOKUP('Physical Effects'!BG34,Lookup!$B$4:$C$14,2,FALSE)</f>
        <v>0</v>
      </c>
      <c r="AE32" s="200">
        <f>VLOOKUP('Physical Effects'!BI34,Lookup!$B$4:$C$14,2,FALSE)</f>
        <v>0</v>
      </c>
      <c r="AF32" s="200">
        <f>VLOOKUP('Physical Effects'!BK34,Lookup!$B$4:$C$14,2,FALSE)</f>
        <v>0</v>
      </c>
      <c r="AG32" s="200">
        <f>VLOOKUP('Physical Effects'!BM34,Lookup!$B$4:$C$14,2,FALSE)</f>
        <v>1</v>
      </c>
      <c r="AH32" s="200">
        <f>VLOOKUP('Physical Effects'!BO34,Lookup!$B$4:$C$14,2,FALSE)</f>
        <v>0</v>
      </c>
      <c r="AI32" s="200">
        <f>VLOOKUP('Physical Effects'!BQ34,Lookup!$B$4:$C$14,2,FALSE)</f>
        <v>2</v>
      </c>
      <c r="AJ32" s="200">
        <f>VLOOKUP('Physical Effects'!BS34,Lookup!$B$4:$C$14,2,FALSE)</f>
        <v>1</v>
      </c>
      <c r="AK32" s="200">
        <f>VLOOKUP('Physical Effects'!BU34,Lookup!$B$4:$C$14,2,FALSE)</f>
        <v>0</v>
      </c>
      <c r="AL32" s="200">
        <f>VLOOKUP('Physical Effects'!BW34,Lookup!$B$4:$C$14,2,FALSE)</f>
        <v>0</v>
      </c>
      <c r="AM32" s="200">
        <f>VLOOKUP('Physical Effects'!BY34,Lookup!$B$4:$C$14,2,FALSE)</f>
        <v>0</v>
      </c>
      <c r="AN32" s="200">
        <f>VLOOKUP('Physical Effects'!CA34,Lookup!$B$4:$C$14,2,FALSE)</f>
        <v>3</v>
      </c>
      <c r="AO32" s="200">
        <f>VLOOKUP('Physical Effects'!CC34,Lookup!$B$4:$C$14,2,FALSE)</f>
        <v>5</v>
      </c>
      <c r="AP32" s="200">
        <f>VLOOKUP('Physical Effects'!CE34,Lookup!$B$4:$C$14,2,FALSE)</f>
        <v>0</v>
      </c>
      <c r="AQ32" s="200">
        <f>VLOOKUP('Physical Effects'!CG34,Lookup!$B$4:$C$14,2,FALSE)</f>
        <v>0</v>
      </c>
      <c r="AR32" s="200">
        <f>VLOOKUP('Physical Effects'!CI34,Lookup!$B$4:$C$14,2,FALSE)</f>
        <v>0</v>
      </c>
      <c r="AS32" s="200">
        <f>VLOOKUP('Physical Effects'!CK34,Lookup!$B$4:$C$14,2,FALSE)</f>
        <v>0</v>
      </c>
      <c r="AT32" s="200">
        <f>VLOOKUP('Physical Effects'!CM34,Lookup!$B$4:$C$14,2,FALSE)</f>
        <v>1</v>
      </c>
      <c r="AU32" s="200">
        <f>VLOOKUP('Physical Effects'!CO34,Lookup!$B$4:$C$14,2,FALSE)</f>
        <v>0</v>
      </c>
      <c r="AV32" s="200">
        <f>VLOOKUP('Physical Effects'!CQ34,Lookup!$B$4:$C$14,2,FALSE)</f>
        <v>0</v>
      </c>
      <c r="AW32" s="200">
        <f>VLOOKUP('Physical Effects'!CS34,Lookup!$B$4:$C$14,2,FALSE)</f>
        <v>0</v>
      </c>
      <c r="AX32" s="200">
        <f>VLOOKUP('Physical Effects'!CU34,Lookup!$B$4:$C$14,2,FALSE)</f>
        <v>0</v>
      </c>
      <c r="AY32" s="200"/>
      <c r="AZ32" s="200"/>
    </row>
    <row r="33" spans="1:52" s="5" customFormat="1" ht="13.5" thickBot="1" x14ac:dyDescent="0.3">
      <c r="A33" s="49">
        <f t="shared" si="0"/>
        <v>32</v>
      </c>
      <c r="B33" s="18" t="str">
        <f>+'Physical Effects'!C35</f>
        <v>Dam (no)</v>
      </c>
      <c r="C33" s="25">
        <f>+'Physical Effects'!E35</f>
        <v>402</v>
      </c>
      <c r="D33" s="200">
        <f>VLOOKUP('Physical Effects'!G35,Lookup!$B$4:$C$14,2,FALSE)</f>
        <v>0</v>
      </c>
      <c r="E33" s="200">
        <f>VLOOKUP('Physical Effects'!I35,Lookup!$B$4:$C$14,2,FALSE)</f>
        <v>0</v>
      </c>
      <c r="F33" s="200">
        <f>VLOOKUP('Physical Effects'!K35,Lookup!$B$4:$C$14,2,FALSE)</f>
        <v>0</v>
      </c>
      <c r="G33" s="200">
        <f>VLOOKUP('Physical Effects'!M35,Lookup!$B$4:$C$14,2,FALSE)</f>
        <v>2</v>
      </c>
      <c r="H33" s="200">
        <f>VLOOKUP('Physical Effects'!O35,Lookup!$B$4:$C$14,2,FALSE)</f>
        <v>1</v>
      </c>
      <c r="I33" s="200">
        <f>VLOOKUP('Physical Effects'!Q35,Lookup!$B$4:$C$14,2,FALSE)</f>
        <v>0</v>
      </c>
      <c r="J33" s="200">
        <f>VLOOKUP('Physical Effects'!S35,Lookup!$B$4:$C$14,2,FALSE)</f>
        <v>0</v>
      </c>
      <c r="K33" s="200">
        <f>VLOOKUP('Physical Effects'!U35,Lookup!$B$4:$C$14,2,FALSE)</f>
        <v>0</v>
      </c>
      <c r="L33" s="200">
        <f>VLOOKUP('Physical Effects'!W35,Lookup!$B$4:$C$14,2,FALSE)</f>
        <v>-1</v>
      </c>
      <c r="M33" s="200">
        <f>VLOOKUP('Physical Effects'!Y35,Lookup!$B$4:$C$14,2,FALSE)</f>
        <v>1</v>
      </c>
      <c r="N33" s="200">
        <f>VLOOKUP('Physical Effects'!AA35,Lookup!$B$4:$C$14,2,FALSE)</f>
        <v>2</v>
      </c>
      <c r="O33" s="200">
        <f>VLOOKUP('Physical Effects'!AC35,Lookup!$B$4:$C$14,2,FALSE)</f>
        <v>2</v>
      </c>
      <c r="P33" s="200">
        <f>VLOOKUP('Physical Effects'!AE35,Lookup!$B$4:$C$14,2,FALSE)</f>
        <v>-1</v>
      </c>
      <c r="Q33" s="200">
        <f>VLOOKUP('Physical Effects'!AG35,Lookup!$B$4:$C$14,2,FALSE)</f>
        <v>-2</v>
      </c>
      <c r="R33" s="200">
        <f>VLOOKUP('Physical Effects'!AI35,Lookup!$B$4:$C$14,2,FALSE)</f>
        <v>0</v>
      </c>
      <c r="S33" s="200">
        <f>VLOOKUP('Physical Effects'!AK35,Lookup!$B$4:$C$14,2,FALSE)</f>
        <v>2</v>
      </c>
      <c r="T33" s="200">
        <f>VLOOKUP('Physical Effects'!AM35,Lookup!$B$4:$C$14,2,FALSE)</f>
        <v>1</v>
      </c>
      <c r="U33" s="200">
        <f>VLOOKUP('Physical Effects'!AO35,Lookup!$B$4:$C$14,2,FALSE)</f>
        <v>0</v>
      </c>
      <c r="V33" s="200">
        <f>VLOOKUP('Physical Effects'!AQ35,Lookup!$B$4:$C$14,2,FALSE)</f>
        <v>2</v>
      </c>
      <c r="W33" s="200">
        <f>VLOOKUP('Physical Effects'!AS35,Lookup!$B$4:$C$14,2,FALSE)</f>
        <v>0</v>
      </c>
      <c r="X33" s="200">
        <f>VLOOKUP('Physical Effects'!AU35,Lookup!$B$4:$C$14,2,FALSE)</f>
        <v>-1</v>
      </c>
      <c r="Y33" s="200">
        <f>VLOOKUP('Physical Effects'!AW35,Lookup!$B$4:$C$14,2,FALSE)</f>
        <v>0</v>
      </c>
      <c r="Z33" s="200">
        <f>VLOOKUP('Physical Effects'!AY35,Lookup!$B$4:$C$14,2,FALSE)</f>
        <v>0</v>
      </c>
      <c r="AA33" s="200">
        <f>VLOOKUP('Physical Effects'!BA35,Lookup!$B$4:$C$14,2,FALSE)</f>
        <v>-2</v>
      </c>
      <c r="AB33" s="200">
        <f>VLOOKUP('Physical Effects'!BC35,Lookup!$B$4:$C$14,2,FALSE)</f>
        <v>0</v>
      </c>
      <c r="AC33" s="200">
        <f>VLOOKUP('Physical Effects'!BE35,Lookup!$B$4:$C$14,2,FALSE)</f>
        <v>0</v>
      </c>
      <c r="AD33" s="200">
        <f>VLOOKUP('Physical Effects'!BG35,Lookup!$B$4:$C$14,2,FALSE)</f>
        <v>0</v>
      </c>
      <c r="AE33" s="200">
        <f>VLOOKUP('Physical Effects'!BI35,Lookup!$B$4:$C$14,2,FALSE)</f>
        <v>0</v>
      </c>
      <c r="AF33" s="200">
        <f>VLOOKUP('Physical Effects'!BK35,Lookup!$B$4:$C$14,2,FALSE)</f>
        <v>0</v>
      </c>
      <c r="AG33" s="200">
        <f>VLOOKUP('Physical Effects'!BM35,Lookup!$B$4:$C$14,2,FALSE)</f>
        <v>2</v>
      </c>
      <c r="AH33" s="200">
        <f>VLOOKUP('Physical Effects'!BO35,Lookup!$B$4:$C$14,2,FALSE)</f>
        <v>0</v>
      </c>
      <c r="AI33" s="200">
        <f>VLOOKUP('Physical Effects'!BQ35,Lookup!$B$4:$C$14,2,FALSE)</f>
        <v>0</v>
      </c>
      <c r="AJ33" s="200">
        <f>VLOOKUP('Physical Effects'!BS35,Lookup!$B$4:$C$14,2,FALSE)</f>
        <v>0</v>
      </c>
      <c r="AK33" s="200">
        <f>VLOOKUP('Physical Effects'!BU35,Lookup!$B$4:$C$14,2,FALSE)</f>
        <v>0</v>
      </c>
      <c r="AL33" s="200">
        <f>VLOOKUP('Physical Effects'!BW35,Lookup!$B$4:$C$14,2,FALSE)</f>
        <v>0</v>
      </c>
      <c r="AM33" s="200">
        <f>VLOOKUP('Physical Effects'!BY35,Lookup!$B$4:$C$14,2,FALSE)</f>
        <v>0</v>
      </c>
      <c r="AN33" s="200">
        <f>VLOOKUP('Physical Effects'!CA35,Lookup!$B$4:$C$14,2,FALSE)</f>
        <v>0</v>
      </c>
      <c r="AO33" s="200">
        <f>VLOOKUP('Physical Effects'!CC35,Lookup!$B$4:$C$14,2,FALSE)</f>
        <v>0</v>
      </c>
      <c r="AP33" s="200">
        <f>VLOOKUP('Physical Effects'!CE35,Lookup!$B$4:$C$14,2,FALSE)</f>
        <v>0</v>
      </c>
      <c r="AQ33" s="200">
        <f>VLOOKUP('Physical Effects'!CG35,Lookup!$B$4:$C$14,2,FALSE)</f>
        <v>0</v>
      </c>
      <c r="AR33" s="200">
        <f>VLOOKUP('Physical Effects'!CI35,Lookup!$B$4:$C$14,2,FALSE)</f>
        <v>1</v>
      </c>
      <c r="AS33" s="200">
        <f>VLOOKUP('Physical Effects'!CK35,Lookup!$B$4:$C$14,2,FALSE)</f>
        <v>2</v>
      </c>
      <c r="AT33" s="200">
        <f>VLOOKUP('Physical Effects'!CM35,Lookup!$B$4:$C$14,2,FALSE)</f>
        <v>0</v>
      </c>
      <c r="AU33" s="200">
        <f>VLOOKUP('Physical Effects'!CO35,Lookup!$B$4:$C$14,2,FALSE)</f>
        <v>0</v>
      </c>
      <c r="AV33" s="200">
        <f>VLOOKUP('Physical Effects'!CQ35,Lookup!$B$4:$C$14,2,FALSE)</f>
        <v>4</v>
      </c>
      <c r="AW33" s="200">
        <f>VLOOKUP('Physical Effects'!CS35,Lookup!$B$4:$C$14,2,FALSE)</f>
        <v>0</v>
      </c>
      <c r="AX33" s="200">
        <f>VLOOKUP('Physical Effects'!CU35,Lookup!$B$4:$C$14,2,FALSE)</f>
        <v>0</v>
      </c>
      <c r="AY33" s="200"/>
      <c r="AZ33" s="200"/>
    </row>
    <row r="34" spans="1:52" s="5" customFormat="1" ht="13.5" thickBot="1" x14ac:dyDescent="0.3">
      <c r="A34" s="49">
        <f t="shared" si="0"/>
        <v>33</v>
      </c>
      <c r="B34" s="18" t="str">
        <f>+'Physical Effects'!C36</f>
        <v>Dam, Diversion (no)</v>
      </c>
      <c r="C34" s="25">
        <f>+'Physical Effects'!E36</f>
        <v>348</v>
      </c>
      <c r="D34" s="200">
        <f>VLOOKUP('Physical Effects'!G36,Lookup!$B$4:$C$14,2,FALSE)</f>
        <v>0</v>
      </c>
      <c r="E34" s="200">
        <f>VLOOKUP('Physical Effects'!I36,Lookup!$B$4:$C$14,2,FALSE)</f>
        <v>0</v>
      </c>
      <c r="F34" s="200">
        <f>VLOOKUP('Physical Effects'!K36,Lookup!$B$4:$C$14,2,FALSE)</f>
        <v>0</v>
      </c>
      <c r="G34" s="200">
        <f>VLOOKUP('Physical Effects'!M36,Lookup!$B$4:$C$14,2,FALSE)</f>
        <v>0</v>
      </c>
      <c r="H34" s="200">
        <f>VLOOKUP('Physical Effects'!O36,Lookup!$B$4:$C$14,2,FALSE)</f>
        <v>-1</v>
      </c>
      <c r="I34" s="200">
        <f>VLOOKUP('Physical Effects'!Q36,Lookup!$B$4:$C$14,2,FALSE)</f>
        <v>0</v>
      </c>
      <c r="J34" s="200">
        <f>VLOOKUP('Physical Effects'!S36,Lookup!$B$4:$C$14,2,FALSE)</f>
        <v>0</v>
      </c>
      <c r="K34" s="200">
        <f>VLOOKUP('Physical Effects'!U36,Lookup!$B$4:$C$14,2,FALSE)</f>
        <v>0</v>
      </c>
      <c r="L34" s="200">
        <f>VLOOKUP('Physical Effects'!W36,Lookup!$B$4:$C$14,2,FALSE)</f>
        <v>0</v>
      </c>
      <c r="M34" s="200">
        <f>VLOOKUP('Physical Effects'!Y36,Lookup!$B$4:$C$14,2,FALSE)</f>
        <v>1</v>
      </c>
      <c r="N34" s="200">
        <f>VLOOKUP('Physical Effects'!AA36,Lookup!$B$4:$C$14,2,FALSE)</f>
        <v>1</v>
      </c>
      <c r="O34" s="200">
        <f>VLOOKUP('Physical Effects'!AC36,Lookup!$B$4:$C$14,2,FALSE)</f>
        <v>2</v>
      </c>
      <c r="P34" s="200">
        <f>VLOOKUP('Physical Effects'!AE36,Lookup!$B$4:$C$14,2,FALSE)</f>
        <v>0</v>
      </c>
      <c r="Q34" s="200">
        <f>VLOOKUP('Physical Effects'!AG36,Lookup!$B$4:$C$14,2,FALSE)</f>
        <v>0</v>
      </c>
      <c r="R34" s="200">
        <f>VLOOKUP('Physical Effects'!AI36,Lookup!$B$4:$C$14,2,FALSE)</f>
        <v>0</v>
      </c>
      <c r="S34" s="200">
        <f>VLOOKUP('Physical Effects'!AK36,Lookup!$B$4:$C$14,2,FALSE)</f>
        <v>5</v>
      </c>
      <c r="T34" s="200">
        <f>VLOOKUP('Physical Effects'!AM36,Lookup!$B$4:$C$14,2,FALSE)</f>
        <v>2</v>
      </c>
      <c r="U34" s="200">
        <f>VLOOKUP('Physical Effects'!AO36,Lookup!$B$4:$C$14,2,FALSE)</f>
        <v>2</v>
      </c>
      <c r="V34" s="200">
        <f>VLOOKUP('Physical Effects'!AQ36,Lookup!$B$4:$C$14,2,FALSE)</f>
        <v>2</v>
      </c>
      <c r="W34" s="200">
        <f>VLOOKUP('Physical Effects'!AS36,Lookup!$B$4:$C$14,2,FALSE)</f>
        <v>0</v>
      </c>
      <c r="X34" s="200">
        <f>VLOOKUP('Physical Effects'!AU36,Lookup!$B$4:$C$14,2,FALSE)</f>
        <v>0</v>
      </c>
      <c r="Y34" s="200">
        <f>VLOOKUP('Physical Effects'!AW36,Lookup!$B$4:$C$14,2,FALSE)</f>
        <v>0</v>
      </c>
      <c r="Z34" s="200">
        <f>VLOOKUP('Physical Effects'!AY36,Lookup!$B$4:$C$14,2,FALSE)</f>
        <v>0</v>
      </c>
      <c r="AA34" s="200">
        <f>VLOOKUP('Physical Effects'!BA36,Lookup!$B$4:$C$14,2,FALSE)</f>
        <v>0</v>
      </c>
      <c r="AB34" s="200">
        <f>VLOOKUP('Physical Effects'!BC36,Lookup!$B$4:$C$14,2,FALSE)</f>
        <v>0</v>
      </c>
      <c r="AC34" s="200">
        <f>VLOOKUP('Physical Effects'!BE36,Lookup!$B$4:$C$14,2,FALSE)</f>
        <v>0</v>
      </c>
      <c r="AD34" s="200">
        <f>VLOOKUP('Physical Effects'!BG36,Lookup!$B$4:$C$14,2,FALSE)</f>
        <v>0</v>
      </c>
      <c r="AE34" s="200">
        <f>VLOOKUP('Physical Effects'!BI36,Lookup!$B$4:$C$14,2,FALSE)</f>
        <v>0</v>
      </c>
      <c r="AF34" s="200">
        <f>VLOOKUP('Physical Effects'!BK36,Lookup!$B$4:$C$14,2,FALSE)</f>
        <v>0</v>
      </c>
      <c r="AG34" s="200">
        <f>VLOOKUP('Physical Effects'!BM36,Lookup!$B$4:$C$14,2,FALSE)</f>
        <v>0</v>
      </c>
      <c r="AH34" s="200">
        <f>VLOOKUP('Physical Effects'!BO36,Lookup!$B$4:$C$14,2,FALSE)</f>
        <v>-2</v>
      </c>
      <c r="AI34" s="200">
        <f>VLOOKUP('Physical Effects'!BQ36,Lookup!$B$4:$C$14,2,FALSE)</f>
        <v>0</v>
      </c>
      <c r="AJ34" s="200">
        <f>VLOOKUP('Physical Effects'!BS36,Lookup!$B$4:$C$14,2,FALSE)</f>
        <v>0</v>
      </c>
      <c r="AK34" s="200">
        <f>VLOOKUP('Physical Effects'!BU36,Lookup!$B$4:$C$14,2,FALSE)</f>
        <v>0</v>
      </c>
      <c r="AL34" s="200">
        <f>VLOOKUP('Physical Effects'!BW36,Lookup!$B$4:$C$14,2,FALSE)</f>
        <v>0</v>
      </c>
      <c r="AM34" s="200">
        <f>VLOOKUP('Physical Effects'!BY36,Lookup!$B$4:$C$14,2,FALSE)</f>
        <v>0</v>
      </c>
      <c r="AN34" s="200">
        <f>VLOOKUP('Physical Effects'!CA36,Lookup!$B$4:$C$14,2,FALSE)</f>
        <v>0</v>
      </c>
      <c r="AO34" s="200">
        <f>VLOOKUP('Physical Effects'!CC36,Lookup!$B$4:$C$14,2,FALSE)</f>
        <v>0</v>
      </c>
      <c r="AP34" s="200">
        <f>VLOOKUP('Physical Effects'!CE36,Lookup!$B$4:$C$14,2,FALSE)</f>
        <v>0</v>
      </c>
      <c r="AQ34" s="200">
        <f>VLOOKUP('Physical Effects'!CG36,Lookup!$B$4:$C$14,2,FALSE)</f>
        <v>0</v>
      </c>
      <c r="AR34" s="200">
        <f>VLOOKUP('Physical Effects'!CI36,Lookup!$B$4:$C$14,2,FALSE)</f>
        <v>-1</v>
      </c>
      <c r="AS34" s="200">
        <f>VLOOKUP('Physical Effects'!CK36,Lookup!$B$4:$C$14,2,FALSE)</f>
        <v>-1</v>
      </c>
      <c r="AT34" s="200">
        <f>VLOOKUP('Physical Effects'!CM36,Lookup!$B$4:$C$14,2,FALSE)</f>
        <v>0</v>
      </c>
      <c r="AU34" s="200">
        <f>VLOOKUP('Physical Effects'!CO36,Lookup!$B$4:$C$14,2,FALSE)</f>
        <v>0</v>
      </c>
      <c r="AV34" s="200">
        <f>VLOOKUP('Physical Effects'!CQ36,Lookup!$B$4:$C$14,2,FALSE)</f>
        <v>4</v>
      </c>
      <c r="AW34" s="200">
        <f>VLOOKUP('Physical Effects'!CS36,Lookup!$B$4:$C$14,2,FALSE)</f>
        <v>0</v>
      </c>
      <c r="AX34" s="200">
        <f>VLOOKUP('Physical Effects'!CU36,Lookup!$B$4:$C$14,2,FALSE)</f>
        <v>0</v>
      </c>
      <c r="AY34" s="200"/>
      <c r="AZ34" s="200"/>
    </row>
    <row r="35" spans="1:52" s="5" customFormat="1" ht="13.5" thickBot="1" x14ac:dyDescent="0.3">
      <c r="A35" s="49">
        <f t="shared" si="0"/>
        <v>34</v>
      </c>
      <c r="B35" s="18" t="str">
        <f>+'Physical Effects'!C37</f>
        <v>Deep Tillage (ac)</v>
      </c>
      <c r="C35" s="25">
        <f>+'Physical Effects'!E37</f>
        <v>324</v>
      </c>
      <c r="D35" s="200">
        <f>VLOOKUP('Physical Effects'!G37,Lookup!$B$4:$C$14,2,FALSE)</f>
        <v>1</v>
      </c>
      <c r="E35" s="200">
        <f>VLOOKUP('Physical Effects'!I37,Lookup!$B$4:$C$14,2,FALSE)</f>
        <v>0</v>
      </c>
      <c r="F35" s="200">
        <f>VLOOKUP('Physical Effects'!K37,Lookup!$B$4:$C$14,2,FALSE)</f>
        <v>0</v>
      </c>
      <c r="G35" s="200">
        <f>VLOOKUP('Physical Effects'!M37,Lookup!$B$4:$C$14,2,FALSE)</f>
        <v>0</v>
      </c>
      <c r="H35" s="200">
        <f>VLOOKUP('Physical Effects'!O37,Lookup!$B$4:$C$14,2,FALSE)</f>
        <v>0</v>
      </c>
      <c r="I35" s="200">
        <f>VLOOKUP('Physical Effects'!Q37,Lookup!$B$4:$C$14,2,FALSE)</f>
        <v>-1</v>
      </c>
      <c r="J35" s="200">
        <f>VLOOKUP('Physical Effects'!S37,Lookup!$B$4:$C$14,2,FALSE)</f>
        <v>5</v>
      </c>
      <c r="K35" s="200">
        <f>VLOOKUP('Physical Effects'!U37,Lookup!$B$4:$C$14,2,FALSE)</f>
        <v>-4</v>
      </c>
      <c r="L35" s="200">
        <f>VLOOKUP('Physical Effects'!W37,Lookup!$B$4:$C$14,2,FALSE)</f>
        <v>2</v>
      </c>
      <c r="M35" s="200">
        <f>VLOOKUP('Physical Effects'!Y37,Lookup!$B$4:$C$14,2,FALSE)</f>
        <v>1</v>
      </c>
      <c r="N35" s="200">
        <f>VLOOKUP('Physical Effects'!AA37,Lookup!$B$4:$C$14,2,FALSE)</f>
        <v>1</v>
      </c>
      <c r="O35" s="200">
        <f>VLOOKUP('Physical Effects'!AC37,Lookup!$B$4:$C$14,2,FALSE)</f>
        <v>0</v>
      </c>
      <c r="P35" s="200">
        <f>VLOOKUP('Physical Effects'!AE37,Lookup!$B$4:$C$14,2,FALSE)</f>
        <v>2</v>
      </c>
      <c r="Q35" s="200">
        <f>VLOOKUP('Physical Effects'!AG37,Lookup!$B$4:$C$14,2,FALSE)</f>
        <v>-2</v>
      </c>
      <c r="R35" s="200">
        <f>VLOOKUP('Physical Effects'!AI37,Lookup!$B$4:$C$14,2,FALSE)</f>
        <v>0</v>
      </c>
      <c r="S35" s="200">
        <f>VLOOKUP('Physical Effects'!AK37,Lookup!$B$4:$C$14,2,FALSE)</f>
        <v>0</v>
      </c>
      <c r="T35" s="200">
        <f>VLOOKUP('Physical Effects'!AM37,Lookup!$B$4:$C$14,2,FALSE)</f>
        <v>0</v>
      </c>
      <c r="U35" s="200">
        <f>VLOOKUP('Physical Effects'!AO37,Lookup!$B$4:$C$14,2,FALSE)</f>
        <v>2</v>
      </c>
      <c r="V35" s="200">
        <f>VLOOKUP('Physical Effects'!AQ37,Lookup!$B$4:$C$14,2,FALSE)</f>
        <v>2</v>
      </c>
      <c r="W35" s="200">
        <f>VLOOKUP('Physical Effects'!AS37,Lookup!$B$4:$C$14,2,FALSE)</f>
        <v>1</v>
      </c>
      <c r="X35" s="200">
        <f>VLOOKUP('Physical Effects'!AU37,Lookup!$B$4:$C$14,2,FALSE)</f>
        <v>-2</v>
      </c>
      <c r="Y35" s="200">
        <f>VLOOKUP('Physical Effects'!AW37,Lookup!$B$4:$C$14,2,FALSE)</f>
        <v>0</v>
      </c>
      <c r="Z35" s="200">
        <f>VLOOKUP('Physical Effects'!AY37,Lookup!$B$4:$C$14,2,FALSE)</f>
        <v>0</v>
      </c>
      <c r="AA35" s="200">
        <f>VLOOKUP('Physical Effects'!BA37,Lookup!$B$4:$C$14,2,FALSE)</f>
        <v>0</v>
      </c>
      <c r="AB35" s="200">
        <f>VLOOKUP('Physical Effects'!BC37,Lookup!$B$4:$C$14,2,FALSE)</f>
        <v>0</v>
      </c>
      <c r="AC35" s="200">
        <f>VLOOKUP('Physical Effects'!BE37,Lookup!$B$4:$C$14,2,FALSE)</f>
        <v>1</v>
      </c>
      <c r="AD35" s="200">
        <f>VLOOKUP('Physical Effects'!BG37,Lookup!$B$4:$C$14,2,FALSE)</f>
        <v>0</v>
      </c>
      <c r="AE35" s="200">
        <f>VLOOKUP('Physical Effects'!BI37,Lookup!$B$4:$C$14,2,FALSE)</f>
        <v>0</v>
      </c>
      <c r="AF35" s="200">
        <f>VLOOKUP('Physical Effects'!BK37,Lookup!$B$4:$C$14,2,FALSE)</f>
        <v>0</v>
      </c>
      <c r="AG35" s="200">
        <f>VLOOKUP('Physical Effects'!BM37,Lookup!$B$4:$C$14,2,FALSE)</f>
        <v>0</v>
      </c>
      <c r="AH35" s="200">
        <f>VLOOKUP('Physical Effects'!BO37,Lookup!$B$4:$C$14,2,FALSE)</f>
        <v>0</v>
      </c>
      <c r="AI35" s="200">
        <f>VLOOKUP('Physical Effects'!BQ37,Lookup!$B$4:$C$14,2,FALSE)</f>
        <v>-2</v>
      </c>
      <c r="AJ35" s="200">
        <f>VLOOKUP('Physical Effects'!BS37,Lookup!$B$4:$C$14,2,FALSE)</f>
        <v>-1</v>
      </c>
      <c r="AK35" s="200">
        <f>VLOOKUP('Physical Effects'!BU37,Lookup!$B$4:$C$14,2,FALSE)</f>
        <v>-1</v>
      </c>
      <c r="AL35" s="200">
        <f>VLOOKUP('Physical Effects'!BW37,Lookup!$B$4:$C$14,2,FALSE)</f>
        <v>0</v>
      </c>
      <c r="AM35" s="200">
        <f>VLOOKUP('Physical Effects'!BY37,Lookup!$B$4:$C$14,2,FALSE)</f>
        <v>-1</v>
      </c>
      <c r="AN35" s="200">
        <f>VLOOKUP('Physical Effects'!CA37,Lookup!$B$4:$C$14,2,FALSE)</f>
        <v>2</v>
      </c>
      <c r="AO35" s="200">
        <f>VLOOKUP('Physical Effects'!CC37,Lookup!$B$4:$C$14,2,FALSE)</f>
        <v>0</v>
      </c>
      <c r="AP35" s="200">
        <f>VLOOKUP('Physical Effects'!CE37,Lookup!$B$4:$C$14,2,FALSE)</f>
        <v>0</v>
      </c>
      <c r="AQ35" s="200">
        <f>VLOOKUP('Physical Effects'!CG37,Lookup!$B$4:$C$14,2,FALSE)</f>
        <v>0</v>
      </c>
      <c r="AR35" s="200">
        <f>VLOOKUP('Physical Effects'!CI37,Lookup!$B$4:$C$14,2,FALSE)</f>
        <v>0</v>
      </c>
      <c r="AS35" s="200">
        <f>VLOOKUP('Physical Effects'!CK37,Lookup!$B$4:$C$14,2,FALSE)</f>
        <v>0</v>
      </c>
      <c r="AT35" s="200">
        <f>VLOOKUP('Physical Effects'!CM37,Lookup!$B$4:$C$14,2,FALSE)</f>
        <v>2</v>
      </c>
      <c r="AU35" s="200">
        <f>VLOOKUP('Physical Effects'!CO37,Lookup!$B$4:$C$14,2,FALSE)</f>
        <v>0</v>
      </c>
      <c r="AV35" s="200">
        <f>VLOOKUP('Physical Effects'!CQ37,Lookup!$B$4:$C$14,2,FALSE)</f>
        <v>0</v>
      </c>
      <c r="AW35" s="200">
        <f>VLOOKUP('Physical Effects'!CS37,Lookup!$B$4:$C$14,2,FALSE)</f>
        <v>0</v>
      </c>
      <c r="AX35" s="200">
        <f>VLOOKUP('Physical Effects'!CU37,Lookup!$B$4:$C$14,2,FALSE)</f>
        <v>0</v>
      </c>
      <c r="AY35" s="200"/>
      <c r="AZ35" s="200"/>
    </row>
    <row r="36" spans="1:52" s="19" customFormat="1" ht="13.5" thickBot="1" x14ac:dyDescent="0.3">
      <c r="A36" s="49">
        <f t="shared" si="0"/>
        <v>35</v>
      </c>
      <c r="B36" s="18" t="str">
        <f>+'Physical Effects'!C38</f>
        <v>Denitrifying Bioreactor (no)</v>
      </c>
      <c r="C36" s="25">
        <f>+'Physical Effects'!E38</f>
        <v>605</v>
      </c>
      <c r="D36" s="200">
        <f>VLOOKUP('Physical Effects'!G38,Lookup!$B$4:$C$14,2,FALSE)</f>
        <v>0</v>
      </c>
      <c r="E36" s="200">
        <f>VLOOKUP('Physical Effects'!I38,Lookup!$B$4:$C$14,2,FALSE)</f>
        <v>0</v>
      </c>
      <c r="F36" s="200">
        <f>VLOOKUP('Physical Effects'!K38,Lookup!$B$4:$C$14,2,FALSE)</f>
        <v>0</v>
      </c>
      <c r="G36" s="200">
        <f>VLOOKUP('Physical Effects'!M38,Lookup!$B$4:$C$14,2,FALSE)</f>
        <v>0</v>
      </c>
      <c r="H36" s="200">
        <f>VLOOKUP('Physical Effects'!O38,Lookup!$B$4:$C$14,2,FALSE)</f>
        <v>0</v>
      </c>
      <c r="I36" s="200">
        <f>VLOOKUP('Physical Effects'!Q38,Lookup!$B$4:$C$14,2,FALSE)</f>
        <v>0</v>
      </c>
      <c r="J36" s="200">
        <f>VLOOKUP('Physical Effects'!S38,Lookup!$B$4:$C$14,2,FALSE)</f>
        <v>0</v>
      </c>
      <c r="K36" s="200">
        <f>VLOOKUP('Physical Effects'!U38,Lookup!$B$4:$C$14,2,FALSE)</f>
        <v>0</v>
      </c>
      <c r="L36" s="200">
        <f>VLOOKUP('Physical Effects'!W38,Lookup!$B$4:$C$14,2,FALSE)</f>
        <v>0</v>
      </c>
      <c r="M36" s="200">
        <f>VLOOKUP('Physical Effects'!Y38,Lookup!$B$4:$C$14,2,FALSE)</f>
        <v>0</v>
      </c>
      <c r="N36" s="200">
        <f>VLOOKUP('Physical Effects'!AA38,Lookup!$B$4:$C$14,2,FALSE)</f>
        <v>0</v>
      </c>
      <c r="O36" s="200">
        <f>VLOOKUP('Physical Effects'!AC38,Lookup!$B$4:$C$14,2,FALSE)</f>
        <v>0</v>
      </c>
      <c r="P36" s="200">
        <f>VLOOKUP('Physical Effects'!AE38,Lookup!$B$4:$C$14,2,FALSE)</f>
        <v>0</v>
      </c>
      <c r="Q36" s="200">
        <f>VLOOKUP('Physical Effects'!AG38,Lookup!$B$4:$C$14,2,FALSE)</f>
        <v>0</v>
      </c>
      <c r="R36" s="200">
        <f>VLOOKUP('Physical Effects'!AI38,Lookup!$B$4:$C$14,2,FALSE)</f>
        <v>0</v>
      </c>
      <c r="S36" s="200">
        <f>VLOOKUP('Physical Effects'!AK38,Lookup!$B$4:$C$14,2,FALSE)</f>
        <v>0</v>
      </c>
      <c r="T36" s="200">
        <f>VLOOKUP('Physical Effects'!AM38,Lookup!$B$4:$C$14,2,FALSE)</f>
        <v>0</v>
      </c>
      <c r="U36" s="200">
        <f>VLOOKUP('Physical Effects'!AO38,Lookup!$B$4:$C$14,2,FALSE)</f>
        <v>0</v>
      </c>
      <c r="V36" s="200">
        <f>VLOOKUP('Physical Effects'!AQ38,Lookup!$B$4:$C$14,2,FALSE)</f>
        <v>0</v>
      </c>
      <c r="W36" s="200">
        <f>VLOOKUP('Physical Effects'!AS38,Lookup!$B$4:$C$14,2,FALSE)</f>
        <v>3</v>
      </c>
      <c r="X36" s="200">
        <f>VLOOKUP('Physical Effects'!AU38,Lookup!$B$4:$C$14,2,FALSE)</f>
        <v>1</v>
      </c>
      <c r="Y36" s="200">
        <f>VLOOKUP('Physical Effects'!AW38,Lookup!$B$4:$C$14,2,FALSE)</f>
        <v>0</v>
      </c>
      <c r="Z36" s="200">
        <f>VLOOKUP('Physical Effects'!AY38,Lookup!$B$4:$C$14,2,FALSE)</f>
        <v>0</v>
      </c>
      <c r="AA36" s="200">
        <f>VLOOKUP('Physical Effects'!BA38,Lookup!$B$4:$C$14,2,FALSE)</f>
        <v>0</v>
      </c>
      <c r="AB36" s="200">
        <f>VLOOKUP('Physical Effects'!BC38,Lookup!$B$4:$C$14,2,FALSE)</f>
        <v>0</v>
      </c>
      <c r="AC36" s="200">
        <f>VLOOKUP('Physical Effects'!BE38,Lookup!$B$4:$C$14,2,FALSE)</f>
        <v>0</v>
      </c>
      <c r="AD36" s="200">
        <f>VLOOKUP('Physical Effects'!BG38,Lookup!$B$4:$C$14,2,FALSE)</f>
        <v>0</v>
      </c>
      <c r="AE36" s="200">
        <f>VLOOKUP('Physical Effects'!BI38,Lookup!$B$4:$C$14,2,FALSE)</f>
        <v>0</v>
      </c>
      <c r="AF36" s="200">
        <f>VLOOKUP('Physical Effects'!BK38,Lookup!$B$4:$C$14,2,FALSE)</f>
        <v>0</v>
      </c>
      <c r="AG36" s="200">
        <f>VLOOKUP('Physical Effects'!BM38,Lookup!$B$4:$C$14,2,FALSE)</f>
        <v>0</v>
      </c>
      <c r="AH36" s="200">
        <f>VLOOKUP('Physical Effects'!BO38,Lookup!$B$4:$C$14,2,FALSE)</f>
        <v>0</v>
      </c>
      <c r="AI36" s="200">
        <f>VLOOKUP('Physical Effects'!BQ38,Lookup!$B$4:$C$14,2,FALSE)</f>
        <v>0</v>
      </c>
      <c r="AJ36" s="200">
        <f>VLOOKUP('Physical Effects'!BS38,Lookup!$B$4:$C$14,2,FALSE)</f>
        <v>-1</v>
      </c>
      <c r="AK36" s="200">
        <f>VLOOKUP('Physical Effects'!BU38,Lookup!$B$4:$C$14,2,FALSE)</f>
        <v>0</v>
      </c>
      <c r="AL36" s="200">
        <f>VLOOKUP('Physical Effects'!BW38,Lookup!$B$4:$C$14,2,FALSE)</f>
        <v>0</v>
      </c>
      <c r="AM36" s="200">
        <f>VLOOKUP('Physical Effects'!BY38,Lookup!$B$4:$C$14,2,FALSE)</f>
        <v>0</v>
      </c>
      <c r="AN36" s="200">
        <f>VLOOKUP('Physical Effects'!CA38,Lookup!$B$4:$C$14,2,FALSE)</f>
        <v>0</v>
      </c>
      <c r="AO36" s="200">
        <f>VLOOKUP('Physical Effects'!CC38,Lookup!$B$4:$C$14,2,FALSE)</f>
        <v>0</v>
      </c>
      <c r="AP36" s="200">
        <f>VLOOKUP('Physical Effects'!CE38,Lookup!$B$4:$C$14,2,FALSE)</f>
        <v>0</v>
      </c>
      <c r="AQ36" s="200">
        <f>VLOOKUP('Physical Effects'!CG38,Lookup!$B$4:$C$14,2,FALSE)</f>
        <v>0</v>
      </c>
      <c r="AR36" s="200">
        <f>VLOOKUP('Physical Effects'!CI38,Lookup!$B$4:$C$14,2,FALSE)</f>
        <v>0</v>
      </c>
      <c r="AS36" s="200">
        <f>VLOOKUP('Physical Effects'!CK38,Lookup!$B$4:$C$14,2,FALSE)</f>
        <v>0</v>
      </c>
      <c r="AT36" s="200">
        <f>VLOOKUP('Physical Effects'!CM38,Lookup!$B$4:$C$14,2,FALSE)</f>
        <v>0</v>
      </c>
      <c r="AU36" s="200">
        <f>VLOOKUP('Physical Effects'!CO38,Lookup!$B$4:$C$14,2,FALSE)</f>
        <v>0</v>
      </c>
      <c r="AV36" s="200">
        <f>VLOOKUP('Physical Effects'!CQ38,Lookup!$B$4:$C$14,2,FALSE)</f>
        <v>0</v>
      </c>
      <c r="AW36" s="200">
        <f>VLOOKUP('Physical Effects'!CS38,Lookup!$B$4:$C$14,2,FALSE)</f>
        <v>0</v>
      </c>
      <c r="AX36" s="200">
        <f>VLOOKUP('Physical Effects'!CU38,Lookup!$B$4:$C$14,2,FALSE)</f>
        <v>0</v>
      </c>
      <c r="AY36" s="200"/>
      <c r="AZ36" s="200"/>
    </row>
    <row r="37" spans="1:52" s="5" customFormat="1" ht="13.5" thickBot="1" x14ac:dyDescent="0.3">
      <c r="A37" s="49">
        <f t="shared" si="0"/>
        <v>36</v>
      </c>
      <c r="B37" s="18" t="str">
        <f>+'Physical Effects'!C39</f>
        <v>Dike (ft)</v>
      </c>
      <c r="C37" s="25">
        <f>+'Physical Effects'!E39</f>
        <v>356</v>
      </c>
      <c r="D37" s="200">
        <f>VLOOKUP('Physical Effects'!G39,Lookup!$B$4:$C$14,2,FALSE)</f>
        <v>0</v>
      </c>
      <c r="E37" s="200">
        <f>VLOOKUP('Physical Effects'!I39,Lookup!$B$4:$C$14,2,FALSE)</f>
        <v>0</v>
      </c>
      <c r="F37" s="200">
        <f>VLOOKUP('Physical Effects'!K39,Lookup!$B$4:$C$14,2,FALSE)</f>
        <v>0</v>
      </c>
      <c r="G37" s="200">
        <f>VLOOKUP('Physical Effects'!M39,Lookup!$B$4:$C$14,2,FALSE)</f>
        <v>1</v>
      </c>
      <c r="H37" s="200">
        <f>VLOOKUP('Physical Effects'!O39,Lookup!$B$4:$C$14,2,FALSE)</f>
        <v>-2</v>
      </c>
      <c r="I37" s="200">
        <f>VLOOKUP('Physical Effects'!Q39,Lookup!$B$4:$C$14,2,FALSE)</f>
        <v>0</v>
      </c>
      <c r="J37" s="200">
        <f>VLOOKUP('Physical Effects'!S39,Lookup!$B$4:$C$14,2,FALSE)</f>
        <v>0</v>
      </c>
      <c r="K37" s="200">
        <f>VLOOKUP('Physical Effects'!U39,Lookup!$B$4:$C$14,2,FALSE)</f>
        <v>0</v>
      </c>
      <c r="L37" s="200">
        <f>VLOOKUP('Physical Effects'!W39,Lookup!$B$4:$C$14,2,FALSE)</f>
        <v>0</v>
      </c>
      <c r="M37" s="200">
        <f>VLOOKUP('Physical Effects'!Y39,Lookup!$B$4:$C$14,2,FALSE)</f>
        <v>0</v>
      </c>
      <c r="N37" s="200">
        <f>VLOOKUP('Physical Effects'!AA39,Lookup!$B$4:$C$14,2,FALSE)</f>
        <v>0</v>
      </c>
      <c r="O37" s="200">
        <f>VLOOKUP('Physical Effects'!AC39,Lookup!$B$4:$C$14,2,FALSE)</f>
        <v>2</v>
      </c>
      <c r="P37" s="200">
        <f>VLOOKUP('Physical Effects'!AE39,Lookup!$B$4:$C$14,2,FALSE)</f>
        <v>-1</v>
      </c>
      <c r="Q37" s="200">
        <f>VLOOKUP('Physical Effects'!AG39,Lookup!$B$4:$C$14,2,FALSE)</f>
        <v>-1</v>
      </c>
      <c r="R37" s="200">
        <f>VLOOKUP('Physical Effects'!AI39,Lookup!$B$4:$C$14,2,FALSE)</f>
        <v>0</v>
      </c>
      <c r="S37" s="200">
        <f>VLOOKUP('Physical Effects'!AK39,Lookup!$B$4:$C$14,2,FALSE)</f>
        <v>1</v>
      </c>
      <c r="T37" s="200">
        <f>VLOOKUP('Physical Effects'!AM39,Lookup!$B$4:$C$14,2,FALSE)</f>
        <v>1</v>
      </c>
      <c r="U37" s="200">
        <f>VLOOKUP('Physical Effects'!AO39,Lookup!$B$4:$C$14,2,FALSE)</f>
        <v>0</v>
      </c>
      <c r="V37" s="200">
        <f>VLOOKUP('Physical Effects'!AQ39,Lookup!$B$4:$C$14,2,FALSE)</f>
        <v>0</v>
      </c>
      <c r="W37" s="200">
        <f>VLOOKUP('Physical Effects'!AS39,Lookup!$B$4:$C$14,2,FALSE)</f>
        <v>0</v>
      </c>
      <c r="X37" s="200">
        <f>VLOOKUP('Physical Effects'!AU39,Lookup!$B$4:$C$14,2,FALSE)</f>
        <v>0</v>
      </c>
      <c r="Y37" s="200">
        <f>VLOOKUP('Physical Effects'!AW39,Lookup!$B$4:$C$14,2,FALSE)</f>
        <v>2</v>
      </c>
      <c r="Z37" s="200">
        <f>VLOOKUP('Physical Effects'!AY39,Lookup!$B$4:$C$14,2,FALSE)</f>
        <v>2</v>
      </c>
      <c r="AA37" s="200">
        <f>VLOOKUP('Physical Effects'!BA39,Lookup!$B$4:$C$14,2,FALSE)</f>
        <v>0</v>
      </c>
      <c r="AB37" s="200">
        <f>VLOOKUP('Physical Effects'!BC39,Lookup!$B$4:$C$14,2,FALSE)</f>
        <v>0</v>
      </c>
      <c r="AC37" s="200">
        <f>VLOOKUP('Physical Effects'!BE39,Lookup!$B$4:$C$14,2,FALSE)</f>
        <v>0</v>
      </c>
      <c r="AD37" s="200">
        <f>VLOOKUP('Physical Effects'!BG39,Lookup!$B$4:$C$14,2,FALSE)</f>
        <v>0</v>
      </c>
      <c r="AE37" s="200">
        <f>VLOOKUP('Physical Effects'!BI39,Lookup!$B$4:$C$14,2,FALSE)</f>
        <v>0</v>
      </c>
      <c r="AF37" s="200">
        <f>VLOOKUP('Physical Effects'!BK39,Lookup!$B$4:$C$14,2,FALSE)</f>
        <v>0</v>
      </c>
      <c r="AG37" s="200">
        <f>VLOOKUP('Physical Effects'!BM39,Lookup!$B$4:$C$14,2,FALSE)</f>
        <v>0</v>
      </c>
      <c r="AH37" s="200">
        <f>VLOOKUP('Physical Effects'!BO39,Lookup!$B$4:$C$14,2,FALSE)</f>
        <v>0</v>
      </c>
      <c r="AI37" s="200">
        <f>VLOOKUP('Physical Effects'!BQ39,Lookup!$B$4:$C$14,2,FALSE)</f>
        <v>0</v>
      </c>
      <c r="AJ37" s="200">
        <f>VLOOKUP('Physical Effects'!BS39,Lookup!$B$4:$C$14,2,FALSE)</f>
        <v>0</v>
      </c>
      <c r="AK37" s="200">
        <f>VLOOKUP('Physical Effects'!BU39,Lookup!$B$4:$C$14,2,FALSE)</f>
        <v>0</v>
      </c>
      <c r="AL37" s="200">
        <f>VLOOKUP('Physical Effects'!BW39,Lookup!$B$4:$C$14,2,FALSE)</f>
        <v>0</v>
      </c>
      <c r="AM37" s="200">
        <f>VLOOKUP('Physical Effects'!BY39,Lookup!$B$4:$C$14,2,FALSE)</f>
        <v>0</v>
      </c>
      <c r="AN37" s="200">
        <f>VLOOKUP('Physical Effects'!CA39,Lookup!$B$4:$C$14,2,FALSE)</f>
        <v>0</v>
      </c>
      <c r="AO37" s="200">
        <f>VLOOKUP('Physical Effects'!CC39,Lookup!$B$4:$C$14,2,FALSE)</f>
        <v>0</v>
      </c>
      <c r="AP37" s="200">
        <f>VLOOKUP('Physical Effects'!CE39,Lookup!$B$4:$C$14,2,FALSE)</f>
        <v>0</v>
      </c>
      <c r="AQ37" s="200">
        <f>VLOOKUP('Physical Effects'!CG39,Lookup!$B$4:$C$14,2,FALSE)</f>
        <v>0</v>
      </c>
      <c r="AR37" s="200">
        <f>VLOOKUP('Physical Effects'!CI39,Lookup!$B$4:$C$14,2,FALSE)</f>
        <v>0</v>
      </c>
      <c r="AS37" s="200">
        <f>VLOOKUP('Physical Effects'!CK39,Lookup!$B$4:$C$14,2,FALSE)</f>
        <v>-1</v>
      </c>
      <c r="AT37" s="200">
        <f>VLOOKUP('Physical Effects'!CM39,Lookup!$B$4:$C$14,2,FALSE)</f>
        <v>0</v>
      </c>
      <c r="AU37" s="200">
        <f>VLOOKUP('Physical Effects'!CO39,Lookup!$B$4:$C$14,2,FALSE)</f>
        <v>0</v>
      </c>
      <c r="AV37" s="200">
        <f>VLOOKUP('Physical Effects'!CQ39,Lookup!$B$4:$C$14,2,FALSE)</f>
        <v>0</v>
      </c>
      <c r="AW37" s="200">
        <f>VLOOKUP('Physical Effects'!CS39,Lookup!$B$4:$C$14,2,FALSE)</f>
        <v>0</v>
      </c>
      <c r="AX37" s="200">
        <f>VLOOKUP('Physical Effects'!CU39,Lookup!$B$4:$C$14,2,FALSE)</f>
        <v>0</v>
      </c>
      <c r="AY37" s="200"/>
      <c r="AZ37" s="200"/>
    </row>
    <row r="38" spans="1:52" s="5" customFormat="1" ht="13.5" thickBot="1" x14ac:dyDescent="0.3">
      <c r="A38" s="49">
        <f t="shared" si="0"/>
        <v>37</v>
      </c>
      <c r="B38" s="18" t="str">
        <f>+'Physical Effects'!C40</f>
        <v>Diversion (ft)</v>
      </c>
      <c r="C38" s="25">
        <f>+'Physical Effects'!E40</f>
        <v>362</v>
      </c>
      <c r="D38" s="200">
        <f>VLOOKUP('Physical Effects'!G40,Lookup!$B$4:$C$14,2,FALSE)</f>
        <v>1</v>
      </c>
      <c r="E38" s="200">
        <f>VLOOKUP('Physical Effects'!I40,Lookup!$B$4:$C$14,2,FALSE)</f>
        <v>0</v>
      </c>
      <c r="F38" s="200">
        <f>VLOOKUP('Physical Effects'!K40,Lookup!$B$4:$C$14,2,FALSE)</f>
        <v>2</v>
      </c>
      <c r="G38" s="200">
        <f>VLOOKUP('Physical Effects'!M40,Lookup!$B$4:$C$14,2,FALSE)</f>
        <v>2</v>
      </c>
      <c r="H38" s="200">
        <f>VLOOKUP('Physical Effects'!O40,Lookup!$B$4:$C$14,2,FALSE)</f>
        <v>1</v>
      </c>
      <c r="I38" s="200">
        <f>VLOOKUP('Physical Effects'!Q40,Lookup!$B$4:$C$14,2,FALSE)</f>
        <v>0</v>
      </c>
      <c r="J38" s="200">
        <f>VLOOKUP('Physical Effects'!S40,Lookup!$B$4:$C$14,2,FALSE)</f>
        <v>0</v>
      </c>
      <c r="K38" s="200">
        <f>VLOOKUP('Physical Effects'!U40,Lookup!$B$4:$C$14,2,FALSE)</f>
        <v>0</v>
      </c>
      <c r="L38" s="200">
        <f>VLOOKUP('Physical Effects'!W40,Lookup!$B$4:$C$14,2,FALSE)</f>
        <v>0</v>
      </c>
      <c r="M38" s="200">
        <f>VLOOKUP('Physical Effects'!Y40,Lookup!$B$4:$C$14,2,FALSE)</f>
        <v>0</v>
      </c>
      <c r="N38" s="200">
        <f>VLOOKUP('Physical Effects'!AA40,Lookup!$B$4:$C$14,2,FALSE)</f>
        <v>0</v>
      </c>
      <c r="O38" s="200">
        <f>VLOOKUP('Physical Effects'!AC40,Lookup!$B$4:$C$14,2,FALSE)</f>
        <v>2</v>
      </c>
      <c r="P38" s="200">
        <f>VLOOKUP('Physical Effects'!AE40,Lookup!$B$4:$C$14,2,FALSE)</f>
        <v>2</v>
      </c>
      <c r="Q38" s="200">
        <f>VLOOKUP('Physical Effects'!AG40,Lookup!$B$4:$C$14,2,FALSE)</f>
        <v>-1</v>
      </c>
      <c r="R38" s="200">
        <f>VLOOKUP('Physical Effects'!AI40,Lookup!$B$4:$C$14,2,FALSE)</f>
        <v>0</v>
      </c>
      <c r="S38" s="200">
        <f>VLOOKUP('Physical Effects'!AK40,Lookup!$B$4:$C$14,2,FALSE)</f>
        <v>-1</v>
      </c>
      <c r="T38" s="200">
        <f>VLOOKUP('Physical Effects'!AM40,Lookup!$B$4:$C$14,2,FALSE)</f>
        <v>1</v>
      </c>
      <c r="U38" s="200">
        <f>VLOOKUP('Physical Effects'!AO40,Lookup!$B$4:$C$14,2,FALSE)</f>
        <v>2</v>
      </c>
      <c r="V38" s="200">
        <f>VLOOKUP('Physical Effects'!AQ40,Lookup!$B$4:$C$14,2,FALSE)</f>
        <v>2</v>
      </c>
      <c r="W38" s="200">
        <f>VLOOKUP('Physical Effects'!AS40,Lookup!$B$4:$C$14,2,FALSE)</f>
        <v>3</v>
      </c>
      <c r="X38" s="200">
        <f>VLOOKUP('Physical Effects'!AU40,Lookup!$B$4:$C$14,2,FALSE)</f>
        <v>1</v>
      </c>
      <c r="Y38" s="200">
        <f>VLOOKUP('Physical Effects'!AW40,Lookup!$B$4:$C$14,2,FALSE)</f>
        <v>1</v>
      </c>
      <c r="Z38" s="200">
        <f>VLOOKUP('Physical Effects'!AY40,Lookup!$B$4:$C$14,2,FALSE)</f>
        <v>1</v>
      </c>
      <c r="AA38" s="200">
        <f>VLOOKUP('Physical Effects'!BA40,Lookup!$B$4:$C$14,2,FALSE)</f>
        <v>1</v>
      </c>
      <c r="AB38" s="200">
        <f>VLOOKUP('Physical Effects'!BC40,Lookup!$B$4:$C$14,2,FALSE)</f>
        <v>0</v>
      </c>
      <c r="AC38" s="200">
        <f>VLOOKUP('Physical Effects'!BE40,Lookup!$B$4:$C$14,2,FALSE)</f>
        <v>2</v>
      </c>
      <c r="AD38" s="200">
        <f>VLOOKUP('Physical Effects'!BG40,Lookup!$B$4:$C$14,2,FALSE)</f>
        <v>0</v>
      </c>
      <c r="AE38" s="200">
        <f>VLOOKUP('Physical Effects'!BI40,Lookup!$B$4:$C$14,2,FALSE)</f>
        <v>1</v>
      </c>
      <c r="AF38" s="200">
        <f>VLOOKUP('Physical Effects'!BK40,Lookup!$B$4:$C$14,2,FALSE)</f>
        <v>0</v>
      </c>
      <c r="AG38" s="200">
        <f>VLOOKUP('Physical Effects'!BM40,Lookup!$B$4:$C$14,2,FALSE)</f>
        <v>2</v>
      </c>
      <c r="AH38" s="200">
        <f>VLOOKUP('Physical Effects'!BO40,Lookup!$B$4:$C$14,2,FALSE)</f>
        <v>0</v>
      </c>
      <c r="AI38" s="200">
        <f>VLOOKUP('Physical Effects'!BQ40,Lookup!$B$4:$C$14,2,FALSE)</f>
        <v>0</v>
      </c>
      <c r="AJ38" s="200">
        <f>VLOOKUP('Physical Effects'!BS40,Lookup!$B$4:$C$14,2,FALSE)</f>
        <v>0</v>
      </c>
      <c r="AK38" s="200">
        <f>VLOOKUP('Physical Effects'!BU40,Lookup!$B$4:$C$14,2,FALSE)</f>
        <v>0</v>
      </c>
      <c r="AL38" s="200">
        <f>VLOOKUP('Physical Effects'!BW40,Lookup!$B$4:$C$14,2,FALSE)</f>
        <v>0</v>
      </c>
      <c r="AM38" s="200">
        <f>VLOOKUP('Physical Effects'!BY40,Lookup!$B$4:$C$14,2,FALSE)</f>
        <v>0</v>
      </c>
      <c r="AN38" s="200">
        <f>VLOOKUP('Physical Effects'!CA40,Lookup!$B$4:$C$14,2,FALSE)</f>
        <v>2</v>
      </c>
      <c r="AO38" s="200">
        <f>VLOOKUP('Physical Effects'!CC40,Lookup!$B$4:$C$14,2,FALSE)</f>
        <v>0</v>
      </c>
      <c r="AP38" s="200">
        <f>VLOOKUP('Physical Effects'!CE40,Lookup!$B$4:$C$14,2,FALSE)</f>
        <v>0</v>
      </c>
      <c r="AQ38" s="200">
        <f>VLOOKUP('Physical Effects'!CG40,Lookup!$B$4:$C$14,2,FALSE)</f>
        <v>0</v>
      </c>
      <c r="AR38" s="200">
        <f>VLOOKUP('Physical Effects'!CI40,Lookup!$B$4:$C$14,2,FALSE)</f>
        <v>0</v>
      </c>
      <c r="AS38" s="200">
        <f>VLOOKUP('Physical Effects'!CK40,Lookup!$B$4:$C$14,2,FALSE)</f>
        <v>0</v>
      </c>
      <c r="AT38" s="200">
        <f>VLOOKUP('Physical Effects'!CM40,Lookup!$B$4:$C$14,2,FALSE)</f>
        <v>0</v>
      </c>
      <c r="AU38" s="200">
        <f>VLOOKUP('Physical Effects'!CO40,Lookup!$B$4:$C$14,2,FALSE)</f>
        <v>0</v>
      </c>
      <c r="AV38" s="200">
        <f>VLOOKUP('Physical Effects'!CQ40,Lookup!$B$4:$C$14,2,FALSE)</f>
        <v>0</v>
      </c>
      <c r="AW38" s="200">
        <f>VLOOKUP('Physical Effects'!CS40,Lookup!$B$4:$C$14,2,FALSE)</f>
        <v>0</v>
      </c>
      <c r="AX38" s="200">
        <f>VLOOKUP('Physical Effects'!CU40,Lookup!$B$4:$C$14,2,FALSE)</f>
        <v>0</v>
      </c>
      <c r="AY38" s="200"/>
      <c r="AZ38" s="200"/>
    </row>
    <row r="39" spans="1:52" s="5" customFormat="1" ht="13.5" thickBot="1" x14ac:dyDescent="0.3">
      <c r="A39" s="49">
        <f t="shared" si="0"/>
        <v>38</v>
      </c>
      <c r="B39" s="18" t="str">
        <f>+'Physical Effects'!C41</f>
        <v>Drainage Water Management (ac)</v>
      </c>
      <c r="C39" s="25">
        <f>+'Physical Effects'!E41</f>
        <v>554</v>
      </c>
      <c r="D39" s="200">
        <f>VLOOKUP('Physical Effects'!G41,Lookup!$B$4:$C$14,2,FALSE)</f>
        <v>0</v>
      </c>
      <c r="E39" s="200">
        <f>VLOOKUP('Physical Effects'!I41,Lookup!$B$4:$C$14,2,FALSE)</f>
        <v>2</v>
      </c>
      <c r="F39" s="200">
        <f>VLOOKUP('Physical Effects'!K41,Lookup!$B$4:$C$14,2,FALSE)</f>
        <v>0</v>
      </c>
      <c r="G39" s="200">
        <f>VLOOKUP('Physical Effects'!M41,Lookup!$B$4:$C$14,2,FALSE)</f>
        <v>0</v>
      </c>
      <c r="H39" s="200">
        <f>VLOOKUP('Physical Effects'!O41,Lookup!$B$4:$C$14,2,FALSE)</f>
        <v>0</v>
      </c>
      <c r="I39" s="200">
        <f>VLOOKUP('Physical Effects'!Q41,Lookup!$B$4:$C$14,2,FALSE)</f>
        <v>2</v>
      </c>
      <c r="J39" s="200">
        <f>VLOOKUP('Physical Effects'!S41,Lookup!$B$4:$C$14,2,FALSE)</f>
        <v>-1</v>
      </c>
      <c r="K39" s="200">
        <f>VLOOKUP('Physical Effects'!U41,Lookup!$B$4:$C$14,2,FALSE)</f>
        <v>2</v>
      </c>
      <c r="L39" s="200">
        <f>VLOOKUP('Physical Effects'!W41,Lookup!$B$4:$C$14,2,FALSE)</f>
        <v>0</v>
      </c>
      <c r="M39" s="200">
        <f>VLOOKUP('Physical Effects'!Y41,Lookup!$B$4:$C$14,2,FALSE)</f>
        <v>0</v>
      </c>
      <c r="N39" s="200">
        <f>VLOOKUP('Physical Effects'!AA41,Lookup!$B$4:$C$14,2,FALSE)</f>
        <v>0</v>
      </c>
      <c r="O39" s="200">
        <f>VLOOKUP('Physical Effects'!AC41,Lookup!$B$4:$C$14,2,FALSE)</f>
        <v>-2</v>
      </c>
      <c r="P39" s="200">
        <f>VLOOKUP('Physical Effects'!AE41,Lookup!$B$4:$C$14,2,FALSE)</f>
        <v>2</v>
      </c>
      <c r="Q39" s="200">
        <f>VLOOKUP('Physical Effects'!AG41,Lookup!$B$4:$C$14,2,FALSE)</f>
        <v>1</v>
      </c>
      <c r="R39" s="200">
        <f>VLOOKUP('Physical Effects'!AI41,Lookup!$B$4:$C$14,2,FALSE)</f>
        <v>0</v>
      </c>
      <c r="S39" s="200">
        <f>VLOOKUP('Physical Effects'!AK41,Lookup!$B$4:$C$14,2,FALSE)</f>
        <v>0</v>
      </c>
      <c r="T39" s="200">
        <f>VLOOKUP('Physical Effects'!AM41,Lookup!$B$4:$C$14,2,FALSE)</f>
        <v>0</v>
      </c>
      <c r="U39" s="200">
        <f>VLOOKUP('Physical Effects'!AO41,Lookup!$B$4:$C$14,2,FALSE)</f>
        <v>0</v>
      </c>
      <c r="V39" s="200">
        <f>VLOOKUP('Physical Effects'!AQ41,Lookup!$B$4:$C$14,2,FALSE)</f>
        <v>0</v>
      </c>
      <c r="W39" s="200">
        <f>VLOOKUP('Physical Effects'!AS41,Lookup!$B$4:$C$14,2,FALSE)</f>
        <v>1</v>
      </c>
      <c r="X39" s="200">
        <f>VLOOKUP('Physical Effects'!AU41,Lookup!$B$4:$C$14,2,FALSE)</f>
        <v>-1</v>
      </c>
      <c r="Y39" s="200">
        <f>VLOOKUP('Physical Effects'!AW41,Lookup!$B$4:$C$14,2,FALSE)</f>
        <v>2</v>
      </c>
      <c r="Z39" s="200">
        <f>VLOOKUP('Physical Effects'!AY41,Lookup!$B$4:$C$14,2,FALSE)</f>
        <v>2</v>
      </c>
      <c r="AA39" s="200">
        <f>VLOOKUP('Physical Effects'!BA41,Lookup!$B$4:$C$14,2,FALSE)</f>
        <v>1</v>
      </c>
      <c r="AB39" s="200">
        <f>VLOOKUP('Physical Effects'!BC41,Lookup!$B$4:$C$14,2,FALSE)</f>
        <v>1</v>
      </c>
      <c r="AC39" s="200">
        <f>VLOOKUP('Physical Effects'!BE41,Lookup!$B$4:$C$14,2,FALSE)</f>
        <v>0</v>
      </c>
      <c r="AD39" s="200">
        <f>VLOOKUP('Physical Effects'!BG41,Lookup!$B$4:$C$14,2,FALSE)</f>
        <v>0</v>
      </c>
      <c r="AE39" s="200">
        <f>VLOOKUP('Physical Effects'!BI41,Lookup!$B$4:$C$14,2,FALSE)</f>
        <v>2</v>
      </c>
      <c r="AF39" s="200">
        <f>VLOOKUP('Physical Effects'!BK41,Lookup!$B$4:$C$14,2,FALSE)</f>
        <v>0</v>
      </c>
      <c r="AG39" s="200">
        <f>VLOOKUP('Physical Effects'!BM41,Lookup!$B$4:$C$14,2,FALSE)</f>
        <v>0</v>
      </c>
      <c r="AH39" s="200">
        <f>VLOOKUP('Physical Effects'!BO41,Lookup!$B$4:$C$14,2,FALSE)</f>
        <v>0</v>
      </c>
      <c r="AI39" s="200">
        <f>VLOOKUP('Physical Effects'!BQ41,Lookup!$B$4:$C$14,2,FALSE)</f>
        <v>2</v>
      </c>
      <c r="AJ39" s="200">
        <f>VLOOKUP('Physical Effects'!BS41,Lookup!$B$4:$C$14,2,FALSE)</f>
        <v>1</v>
      </c>
      <c r="AK39" s="200">
        <f>VLOOKUP('Physical Effects'!BU41,Lookup!$B$4:$C$14,2,FALSE)</f>
        <v>0</v>
      </c>
      <c r="AL39" s="200">
        <f>VLOOKUP('Physical Effects'!BW41,Lookup!$B$4:$C$14,2,FALSE)</f>
        <v>0</v>
      </c>
      <c r="AM39" s="200">
        <f>VLOOKUP('Physical Effects'!BY41,Lookup!$B$4:$C$14,2,FALSE)</f>
        <v>0</v>
      </c>
      <c r="AN39" s="200">
        <f>VLOOKUP('Physical Effects'!CA41,Lookup!$B$4:$C$14,2,FALSE)</f>
        <v>2</v>
      </c>
      <c r="AO39" s="200">
        <f>VLOOKUP('Physical Effects'!CC41,Lookup!$B$4:$C$14,2,FALSE)</f>
        <v>0</v>
      </c>
      <c r="AP39" s="200">
        <f>VLOOKUP('Physical Effects'!CE41,Lookup!$B$4:$C$14,2,FALSE)</f>
        <v>0</v>
      </c>
      <c r="AQ39" s="200">
        <f>VLOOKUP('Physical Effects'!CG41,Lookup!$B$4:$C$14,2,FALSE)</f>
        <v>0</v>
      </c>
      <c r="AR39" s="200">
        <f>VLOOKUP('Physical Effects'!CI41,Lookup!$B$4:$C$14,2,FALSE)</f>
        <v>0</v>
      </c>
      <c r="AS39" s="200">
        <f>VLOOKUP('Physical Effects'!CK41,Lookup!$B$4:$C$14,2,FALSE)</f>
        <v>0</v>
      </c>
      <c r="AT39" s="200">
        <f>VLOOKUP('Physical Effects'!CM41,Lookup!$B$4:$C$14,2,FALSE)</f>
        <v>4</v>
      </c>
      <c r="AU39" s="200">
        <f>VLOOKUP('Physical Effects'!CO41,Lookup!$B$4:$C$14,2,FALSE)</f>
        <v>0</v>
      </c>
      <c r="AV39" s="200">
        <f>VLOOKUP('Physical Effects'!CQ41,Lookup!$B$4:$C$14,2,FALSE)</f>
        <v>0</v>
      </c>
      <c r="AW39" s="200">
        <f>VLOOKUP('Physical Effects'!CS41,Lookup!$B$4:$C$14,2,FALSE)</f>
        <v>0</v>
      </c>
      <c r="AX39" s="200">
        <f>VLOOKUP('Physical Effects'!CU41,Lookup!$B$4:$C$14,2,FALSE)</f>
        <v>0</v>
      </c>
      <c r="AY39" s="200"/>
      <c r="AZ39" s="200"/>
    </row>
    <row r="40" spans="1:52" s="5" customFormat="1" ht="13.5" thickBot="1" x14ac:dyDescent="0.3">
      <c r="A40" s="49">
        <f t="shared" si="0"/>
        <v>39</v>
      </c>
      <c r="B40" s="18" t="str">
        <f>+'Physical Effects'!C42</f>
        <v>Dry Hydrant (no)</v>
      </c>
      <c r="C40" s="25">
        <f>+'Physical Effects'!E42</f>
        <v>432</v>
      </c>
      <c r="D40" s="200">
        <f>VLOOKUP('Physical Effects'!G42,Lookup!$B$4:$C$14,2,FALSE)</f>
        <v>0</v>
      </c>
      <c r="E40" s="200">
        <f>VLOOKUP('Physical Effects'!I42,Lookup!$B$4:$C$14,2,FALSE)</f>
        <v>0</v>
      </c>
      <c r="F40" s="200">
        <f>VLOOKUP('Physical Effects'!K42,Lookup!$B$4:$C$14,2,FALSE)</f>
        <v>0</v>
      </c>
      <c r="G40" s="200">
        <f>VLOOKUP('Physical Effects'!M42,Lookup!$B$4:$C$14,2,FALSE)</f>
        <v>0</v>
      </c>
      <c r="H40" s="200">
        <f>VLOOKUP('Physical Effects'!O42,Lookup!$B$4:$C$14,2,FALSE)</f>
        <v>0</v>
      </c>
      <c r="I40" s="200">
        <f>VLOOKUP('Physical Effects'!Q42,Lookup!$B$4:$C$14,2,FALSE)</f>
        <v>0</v>
      </c>
      <c r="J40" s="200">
        <f>VLOOKUP('Physical Effects'!S42,Lookup!$B$4:$C$14,2,FALSE)</f>
        <v>0</v>
      </c>
      <c r="K40" s="200">
        <f>VLOOKUP('Physical Effects'!U42,Lookup!$B$4:$C$14,2,FALSE)</f>
        <v>0</v>
      </c>
      <c r="L40" s="200">
        <f>VLOOKUP('Physical Effects'!W42,Lookup!$B$4:$C$14,2,FALSE)</f>
        <v>0</v>
      </c>
      <c r="M40" s="200">
        <f>VLOOKUP('Physical Effects'!Y42,Lookup!$B$4:$C$14,2,FALSE)</f>
        <v>0</v>
      </c>
      <c r="N40" s="200">
        <f>VLOOKUP('Physical Effects'!AA42,Lookup!$B$4:$C$14,2,FALSE)</f>
        <v>0</v>
      </c>
      <c r="O40" s="200">
        <f>VLOOKUP('Physical Effects'!AC42,Lookup!$B$4:$C$14,2,FALSE)</f>
        <v>0</v>
      </c>
      <c r="P40" s="200">
        <f>VLOOKUP('Physical Effects'!AE42,Lookup!$B$4:$C$14,2,FALSE)</f>
        <v>0</v>
      </c>
      <c r="Q40" s="200">
        <f>VLOOKUP('Physical Effects'!AG42,Lookup!$B$4:$C$14,2,FALSE)</f>
        <v>0</v>
      </c>
      <c r="R40" s="200">
        <f>VLOOKUP('Physical Effects'!AI42,Lookup!$B$4:$C$14,2,FALSE)</f>
        <v>0</v>
      </c>
      <c r="S40" s="200">
        <f>VLOOKUP('Physical Effects'!AK42,Lookup!$B$4:$C$14,2,FALSE)</f>
        <v>0</v>
      </c>
      <c r="T40" s="200">
        <f>VLOOKUP('Physical Effects'!AM42,Lookup!$B$4:$C$14,2,FALSE)</f>
        <v>0</v>
      </c>
      <c r="U40" s="200">
        <f>VLOOKUP('Physical Effects'!AO42,Lookup!$B$4:$C$14,2,FALSE)</f>
        <v>-1</v>
      </c>
      <c r="V40" s="200">
        <f>VLOOKUP('Physical Effects'!AQ42,Lookup!$B$4:$C$14,2,FALSE)</f>
        <v>-1</v>
      </c>
      <c r="W40" s="200">
        <f>VLOOKUP('Physical Effects'!AS42,Lookup!$B$4:$C$14,2,FALSE)</f>
        <v>0</v>
      </c>
      <c r="X40" s="200">
        <f>VLOOKUP('Physical Effects'!AU42,Lookup!$B$4:$C$14,2,FALSE)</f>
        <v>0</v>
      </c>
      <c r="Y40" s="200">
        <f>VLOOKUP('Physical Effects'!AW42,Lookup!$B$4:$C$14,2,FALSE)</f>
        <v>0</v>
      </c>
      <c r="Z40" s="200">
        <f>VLOOKUP('Physical Effects'!AY42,Lookup!$B$4:$C$14,2,FALSE)</f>
        <v>0</v>
      </c>
      <c r="AA40" s="200">
        <f>VLOOKUP('Physical Effects'!BA42,Lookup!$B$4:$C$14,2,FALSE)</f>
        <v>0</v>
      </c>
      <c r="AB40" s="200">
        <f>VLOOKUP('Physical Effects'!BC42,Lookup!$B$4:$C$14,2,FALSE)</f>
        <v>0</v>
      </c>
      <c r="AC40" s="200">
        <f>VLOOKUP('Physical Effects'!BE42,Lookup!$B$4:$C$14,2,FALSE)</f>
        <v>0</v>
      </c>
      <c r="AD40" s="200">
        <f>VLOOKUP('Physical Effects'!BG42,Lookup!$B$4:$C$14,2,FALSE)</f>
        <v>0</v>
      </c>
      <c r="AE40" s="200">
        <f>VLOOKUP('Physical Effects'!BI42,Lookup!$B$4:$C$14,2,FALSE)</f>
        <v>0</v>
      </c>
      <c r="AF40" s="200">
        <f>VLOOKUP('Physical Effects'!BK42,Lookup!$B$4:$C$14,2,FALSE)</f>
        <v>0</v>
      </c>
      <c r="AG40" s="200">
        <f>VLOOKUP('Physical Effects'!BM42,Lookup!$B$4:$C$14,2,FALSE)</f>
        <v>0</v>
      </c>
      <c r="AH40" s="200">
        <f>VLOOKUP('Physical Effects'!BO42,Lookup!$B$4:$C$14,2,FALSE)</f>
        <v>0</v>
      </c>
      <c r="AI40" s="200">
        <f>VLOOKUP('Physical Effects'!BQ42,Lookup!$B$4:$C$14,2,FALSE)</f>
        <v>0</v>
      </c>
      <c r="AJ40" s="200">
        <f>VLOOKUP('Physical Effects'!BS42,Lookup!$B$4:$C$14,2,FALSE)</f>
        <v>0</v>
      </c>
      <c r="AK40" s="200">
        <f>VLOOKUP('Physical Effects'!BU42,Lookup!$B$4:$C$14,2,FALSE)</f>
        <v>0</v>
      </c>
      <c r="AL40" s="200">
        <f>VLOOKUP('Physical Effects'!BW42,Lookup!$B$4:$C$14,2,FALSE)</f>
        <v>0</v>
      </c>
      <c r="AM40" s="200">
        <f>VLOOKUP('Physical Effects'!BY42,Lookup!$B$4:$C$14,2,FALSE)</f>
        <v>0</v>
      </c>
      <c r="AN40" s="200">
        <f>VLOOKUP('Physical Effects'!CA42,Lookup!$B$4:$C$14,2,FALSE)</f>
        <v>0</v>
      </c>
      <c r="AO40" s="200">
        <f>VLOOKUP('Physical Effects'!CC42,Lookup!$B$4:$C$14,2,FALSE)</f>
        <v>0</v>
      </c>
      <c r="AP40" s="200">
        <f>VLOOKUP('Physical Effects'!CE42,Lookup!$B$4:$C$14,2,FALSE)</f>
        <v>0</v>
      </c>
      <c r="AQ40" s="200">
        <f>VLOOKUP('Physical Effects'!CG42,Lookup!$B$4:$C$14,2,FALSE)</f>
        <v>2</v>
      </c>
      <c r="AR40" s="200">
        <f>VLOOKUP('Physical Effects'!CI42,Lookup!$B$4:$C$14,2,FALSE)</f>
        <v>0</v>
      </c>
      <c r="AS40" s="200">
        <f>VLOOKUP('Physical Effects'!CK42,Lookup!$B$4:$C$14,2,FALSE)</f>
        <v>0</v>
      </c>
      <c r="AT40" s="200">
        <f>VLOOKUP('Physical Effects'!CM42,Lookup!$B$4:$C$14,2,FALSE)</f>
        <v>0</v>
      </c>
      <c r="AU40" s="200">
        <f>VLOOKUP('Physical Effects'!CO42,Lookup!$B$4:$C$14,2,FALSE)</f>
        <v>0</v>
      </c>
      <c r="AV40" s="200">
        <f>VLOOKUP('Physical Effects'!CQ42,Lookup!$B$4:$C$14,2,FALSE)</f>
        <v>0</v>
      </c>
      <c r="AW40" s="200">
        <f>VLOOKUP('Physical Effects'!CS42,Lookup!$B$4:$C$14,2,FALSE)</f>
        <v>0</v>
      </c>
      <c r="AX40" s="200">
        <f>VLOOKUP('Physical Effects'!CU42,Lookup!$B$4:$C$14,2,FALSE)</f>
        <v>0</v>
      </c>
      <c r="AY40" s="200"/>
      <c r="AZ40" s="200"/>
    </row>
    <row r="41" spans="1:52" s="5" customFormat="1" ht="13.5" thickBot="1" x14ac:dyDescent="0.3">
      <c r="A41" s="49">
        <f t="shared" si="0"/>
        <v>40</v>
      </c>
      <c r="B41" s="18" t="str">
        <f>+'Physical Effects'!C43</f>
        <v>Dust Control from Animal Activity on Open Lot Surfaces (ac)</v>
      </c>
      <c r="C41" s="25">
        <f>+'Physical Effects'!E43</f>
        <v>375</v>
      </c>
      <c r="D41" s="200">
        <f>VLOOKUP('Physical Effects'!G43,Lookup!$B$4:$C$14,2,FALSE)</f>
        <v>0</v>
      </c>
      <c r="E41" s="200">
        <f>VLOOKUP('Physical Effects'!I43,Lookup!$B$4:$C$14,2,FALSE)</f>
        <v>2</v>
      </c>
      <c r="F41" s="200">
        <f>VLOOKUP('Physical Effects'!K43,Lookup!$B$4:$C$14,2,FALSE)</f>
        <v>0</v>
      </c>
      <c r="G41" s="200">
        <f>VLOOKUP('Physical Effects'!M43,Lookup!$B$4:$C$14,2,FALSE)</f>
        <v>0</v>
      </c>
      <c r="H41" s="200">
        <f>VLOOKUP('Physical Effects'!O43,Lookup!$B$4:$C$14,2,FALSE)</f>
        <v>0</v>
      </c>
      <c r="I41" s="200">
        <f>VLOOKUP('Physical Effects'!Q43,Lookup!$B$4:$C$14,2,FALSE)</f>
        <v>0</v>
      </c>
      <c r="J41" s="200">
        <f>VLOOKUP('Physical Effects'!S43,Lookup!$B$4:$C$14,2,FALSE)</f>
        <v>0</v>
      </c>
      <c r="K41" s="200">
        <f>VLOOKUP('Physical Effects'!U43,Lookup!$B$4:$C$14,2,FALSE)</f>
        <v>0</v>
      </c>
      <c r="L41" s="200">
        <f>VLOOKUP('Physical Effects'!W43,Lookup!$B$4:$C$14,2,FALSE)</f>
        <v>0</v>
      </c>
      <c r="M41" s="200">
        <f>VLOOKUP('Physical Effects'!Y43,Lookup!$B$4:$C$14,2,FALSE)</f>
        <v>0</v>
      </c>
      <c r="N41" s="200">
        <f>VLOOKUP('Physical Effects'!AA43,Lookup!$B$4:$C$14,2,FALSE)</f>
        <v>0</v>
      </c>
      <c r="O41" s="200">
        <f>VLOOKUP('Physical Effects'!AC43,Lookup!$B$4:$C$14,2,FALSE)</f>
        <v>0</v>
      </c>
      <c r="P41" s="200">
        <f>VLOOKUP('Physical Effects'!AE43,Lookup!$B$4:$C$14,2,FALSE)</f>
        <v>0</v>
      </c>
      <c r="Q41" s="200">
        <f>VLOOKUP('Physical Effects'!AG43,Lookup!$B$4:$C$14,2,FALSE)</f>
        <v>0</v>
      </c>
      <c r="R41" s="200">
        <f>VLOOKUP('Physical Effects'!AI43,Lookup!$B$4:$C$14,2,FALSE)</f>
        <v>0</v>
      </c>
      <c r="S41" s="200">
        <f>VLOOKUP('Physical Effects'!AK43,Lookup!$B$4:$C$14,2,FALSE)</f>
        <v>0</v>
      </c>
      <c r="T41" s="200">
        <f>VLOOKUP('Physical Effects'!AM43,Lookup!$B$4:$C$14,2,FALSE)</f>
        <v>0</v>
      </c>
      <c r="U41" s="200">
        <f>VLOOKUP('Physical Effects'!AO43,Lookup!$B$4:$C$14,2,FALSE)</f>
        <v>0</v>
      </c>
      <c r="V41" s="200">
        <f>VLOOKUP('Physical Effects'!AQ43,Lookup!$B$4:$C$14,2,FALSE)</f>
        <v>0</v>
      </c>
      <c r="W41" s="200">
        <f>VLOOKUP('Physical Effects'!AS43,Lookup!$B$4:$C$14,2,FALSE)</f>
        <v>1</v>
      </c>
      <c r="X41" s="200">
        <f>VLOOKUP('Physical Effects'!AU43,Lookup!$B$4:$C$14,2,FALSE)</f>
        <v>0</v>
      </c>
      <c r="Y41" s="200">
        <f>VLOOKUP('Physical Effects'!AW43,Lookup!$B$4:$C$14,2,FALSE)</f>
        <v>0</v>
      </c>
      <c r="Z41" s="200">
        <f>VLOOKUP('Physical Effects'!AY43,Lookup!$B$4:$C$14,2,FALSE)</f>
        <v>0</v>
      </c>
      <c r="AA41" s="200">
        <f>VLOOKUP('Physical Effects'!BA43,Lookup!$B$4:$C$14,2,FALSE)</f>
        <v>1</v>
      </c>
      <c r="AB41" s="200">
        <f>VLOOKUP('Physical Effects'!BC43,Lookup!$B$4:$C$14,2,FALSE)</f>
        <v>0</v>
      </c>
      <c r="AC41" s="200">
        <f>VLOOKUP('Physical Effects'!BE43,Lookup!$B$4:$C$14,2,FALSE)</f>
        <v>1</v>
      </c>
      <c r="AD41" s="200">
        <f>VLOOKUP('Physical Effects'!BG43,Lookup!$B$4:$C$14,2,FALSE)</f>
        <v>0</v>
      </c>
      <c r="AE41" s="200">
        <f>VLOOKUP('Physical Effects'!BI43,Lookup!$B$4:$C$14,2,FALSE)</f>
        <v>0</v>
      </c>
      <c r="AF41" s="200">
        <f>VLOOKUP('Physical Effects'!BK43,Lookup!$B$4:$C$14,2,FALSE)</f>
        <v>0</v>
      </c>
      <c r="AG41" s="200">
        <f>VLOOKUP('Physical Effects'!BM43,Lookup!$B$4:$C$14,2,FALSE)</f>
        <v>0</v>
      </c>
      <c r="AH41" s="200">
        <f>VLOOKUP('Physical Effects'!BO43,Lookup!$B$4:$C$14,2,FALSE)</f>
        <v>0</v>
      </c>
      <c r="AI41" s="200">
        <f>VLOOKUP('Physical Effects'!BQ43,Lookup!$B$4:$C$14,2,FALSE)</f>
        <v>4</v>
      </c>
      <c r="AJ41" s="200">
        <f>VLOOKUP('Physical Effects'!BS43,Lookup!$B$4:$C$14,2,FALSE)</f>
        <v>0</v>
      </c>
      <c r="AK41" s="200">
        <f>VLOOKUP('Physical Effects'!BU43,Lookup!$B$4:$C$14,2,FALSE)</f>
        <v>0</v>
      </c>
      <c r="AL41" s="200">
        <f>VLOOKUP('Physical Effects'!BW43,Lookup!$B$4:$C$14,2,FALSE)</f>
        <v>1</v>
      </c>
      <c r="AM41" s="200">
        <f>VLOOKUP('Physical Effects'!BY43,Lookup!$B$4:$C$14,2,FALSE)</f>
        <v>0</v>
      </c>
      <c r="AN41" s="200">
        <f>VLOOKUP('Physical Effects'!CA43,Lookup!$B$4:$C$14,2,FALSE)</f>
        <v>0</v>
      </c>
      <c r="AO41" s="200">
        <f>VLOOKUP('Physical Effects'!CC43,Lookup!$B$4:$C$14,2,FALSE)</f>
        <v>0</v>
      </c>
      <c r="AP41" s="200">
        <f>VLOOKUP('Physical Effects'!CE43,Lookup!$B$4:$C$14,2,FALSE)</f>
        <v>0</v>
      </c>
      <c r="AQ41" s="200">
        <f>VLOOKUP('Physical Effects'!CG43,Lookup!$B$4:$C$14,2,FALSE)</f>
        <v>0</v>
      </c>
      <c r="AR41" s="200">
        <f>VLOOKUP('Physical Effects'!CI43,Lookup!$B$4:$C$14,2,FALSE)</f>
        <v>0</v>
      </c>
      <c r="AS41" s="200">
        <f>VLOOKUP('Physical Effects'!CK43,Lookup!$B$4:$C$14,2,FALSE)</f>
        <v>0</v>
      </c>
      <c r="AT41" s="200">
        <f>VLOOKUP('Physical Effects'!CM43,Lookup!$B$4:$C$14,2,FALSE)</f>
        <v>0</v>
      </c>
      <c r="AU41" s="200">
        <f>VLOOKUP('Physical Effects'!CO43,Lookup!$B$4:$C$14,2,FALSE)</f>
        <v>0</v>
      </c>
      <c r="AV41" s="200">
        <f>VLOOKUP('Physical Effects'!CQ43,Lookup!$B$4:$C$14,2,FALSE)</f>
        <v>0</v>
      </c>
      <c r="AW41" s="200">
        <f>VLOOKUP('Physical Effects'!CS43,Lookup!$B$4:$C$14,2,FALSE)</f>
        <v>0</v>
      </c>
      <c r="AX41" s="200">
        <f>VLOOKUP('Physical Effects'!CU43,Lookup!$B$4:$C$14,2,FALSE)</f>
        <v>0</v>
      </c>
      <c r="AY41" s="200"/>
      <c r="AZ41" s="200"/>
    </row>
    <row r="42" spans="1:52" s="5" customFormat="1" ht="13.5" thickBot="1" x14ac:dyDescent="0.3">
      <c r="A42" s="49">
        <f t="shared" si="0"/>
        <v>41</v>
      </c>
      <c r="B42" s="18" t="str">
        <f>+'Physical Effects'!C44</f>
        <v>Dust Control on Unpaved Roads and Surfaces (sf)</v>
      </c>
      <c r="C42" s="25">
        <f>+'Physical Effects'!E44</f>
        <v>373</v>
      </c>
      <c r="D42" s="200">
        <f>VLOOKUP('Physical Effects'!G44,Lookup!$B$4:$C$14,2,FALSE)</f>
        <v>1</v>
      </c>
      <c r="E42" s="200">
        <f>VLOOKUP('Physical Effects'!I44,Lookup!$B$4:$C$14,2,FALSE)</f>
        <v>2</v>
      </c>
      <c r="F42" s="200">
        <f>VLOOKUP('Physical Effects'!K44,Lookup!$B$4:$C$14,2,FALSE)</f>
        <v>0</v>
      </c>
      <c r="G42" s="200">
        <f>VLOOKUP('Physical Effects'!M44,Lookup!$B$4:$C$14,2,FALSE)</f>
        <v>0</v>
      </c>
      <c r="H42" s="200">
        <f>VLOOKUP('Physical Effects'!O44,Lookup!$B$4:$C$14,2,FALSE)</f>
        <v>0</v>
      </c>
      <c r="I42" s="200">
        <f>VLOOKUP('Physical Effects'!Q44,Lookup!$B$4:$C$14,2,FALSE)</f>
        <v>0</v>
      </c>
      <c r="J42" s="200">
        <f>VLOOKUP('Physical Effects'!S44,Lookup!$B$4:$C$14,2,FALSE)</f>
        <v>0</v>
      </c>
      <c r="K42" s="200">
        <f>VLOOKUP('Physical Effects'!U44,Lookup!$B$4:$C$14,2,FALSE)</f>
        <v>0</v>
      </c>
      <c r="L42" s="200">
        <f>VLOOKUP('Physical Effects'!W44,Lookup!$B$4:$C$14,2,FALSE)</f>
        <v>-1</v>
      </c>
      <c r="M42" s="200">
        <f>VLOOKUP('Physical Effects'!Y44,Lookup!$B$4:$C$14,2,FALSE)</f>
        <v>0</v>
      </c>
      <c r="N42" s="200">
        <f>VLOOKUP('Physical Effects'!AA44,Lookup!$B$4:$C$14,2,FALSE)</f>
        <v>0</v>
      </c>
      <c r="O42" s="200">
        <f>VLOOKUP('Physical Effects'!AC44,Lookup!$B$4:$C$14,2,FALSE)</f>
        <v>0</v>
      </c>
      <c r="P42" s="200">
        <f>VLOOKUP('Physical Effects'!AE44,Lookup!$B$4:$C$14,2,FALSE)</f>
        <v>0</v>
      </c>
      <c r="Q42" s="200">
        <f>VLOOKUP('Physical Effects'!AG44,Lookup!$B$4:$C$14,2,FALSE)</f>
        <v>0</v>
      </c>
      <c r="R42" s="200">
        <f>VLOOKUP('Physical Effects'!AI44,Lookup!$B$4:$C$14,2,FALSE)</f>
        <v>0</v>
      </c>
      <c r="S42" s="200">
        <f>VLOOKUP('Physical Effects'!AK44,Lookup!$B$4:$C$14,2,FALSE)</f>
        <v>0</v>
      </c>
      <c r="T42" s="200">
        <f>VLOOKUP('Physical Effects'!AM44,Lookup!$B$4:$C$14,2,FALSE)</f>
        <v>0</v>
      </c>
      <c r="U42" s="200">
        <f>VLOOKUP('Physical Effects'!AO44,Lookup!$B$4:$C$14,2,FALSE)</f>
        <v>0</v>
      </c>
      <c r="V42" s="200">
        <f>VLOOKUP('Physical Effects'!AQ44,Lookup!$B$4:$C$14,2,FALSE)</f>
        <v>0</v>
      </c>
      <c r="W42" s="200">
        <f>VLOOKUP('Physical Effects'!AS44,Lookup!$B$4:$C$14,2,FALSE)</f>
        <v>-1</v>
      </c>
      <c r="X42" s="200">
        <f>VLOOKUP('Physical Effects'!AU44,Lookup!$B$4:$C$14,2,FALSE)</f>
        <v>0</v>
      </c>
      <c r="Y42" s="200">
        <f>VLOOKUP('Physical Effects'!AW44,Lookup!$B$4:$C$14,2,FALSE)</f>
        <v>0</v>
      </c>
      <c r="Z42" s="200">
        <f>VLOOKUP('Physical Effects'!AY44,Lookup!$B$4:$C$14,2,FALSE)</f>
        <v>0</v>
      </c>
      <c r="AA42" s="200">
        <f>VLOOKUP('Physical Effects'!BA44,Lookup!$B$4:$C$14,2,FALSE)</f>
        <v>0</v>
      </c>
      <c r="AB42" s="200">
        <f>VLOOKUP('Physical Effects'!BC44,Lookup!$B$4:$C$14,2,FALSE)</f>
        <v>0</v>
      </c>
      <c r="AC42" s="200">
        <f>VLOOKUP('Physical Effects'!BE44,Lookup!$B$4:$C$14,2,FALSE)</f>
        <v>-1</v>
      </c>
      <c r="AD42" s="200">
        <f>VLOOKUP('Physical Effects'!BG44,Lookup!$B$4:$C$14,2,FALSE)</f>
        <v>0</v>
      </c>
      <c r="AE42" s="200">
        <f>VLOOKUP('Physical Effects'!BI44,Lookup!$B$4:$C$14,2,FALSE)</f>
        <v>-1</v>
      </c>
      <c r="AF42" s="200">
        <f>VLOOKUP('Physical Effects'!BK44,Lookup!$B$4:$C$14,2,FALSE)</f>
        <v>0</v>
      </c>
      <c r="AG42" s="200">
        <f>VLOOKUP('Physical Effects'!BM44,Lookup!$B$4:$C$14,2,FALSE)</f>
        <v>1</v>
      </c>
      <c r="AH42" s="200">
        <f>VLOOKUP('Physical Effects'!BO44,Lookup!$B$4:$C$14,2,FALSE)</f>
        <v>0</v>
      </c>
      <c r="AI42" s="200">
        <f>VLOOKUP('Physical Effects'!BQ44,Lookup!$B$4:$C$14,2,FALSE)</f>
        <v>4</v>
      </c>
      <c r="AJ42" s="200">
        <f>VLOOKUP('Physical Effects'!BS44,Lookup!$B$4:$C$14,2,FALSE)</f>
        <v>0</v>
      </c>
      <c r="AK42" s="200">
        <f>VLOOKUP('Physical Effects'!BU44,Lookup!$B$4:$C$14,2,FALSE)</f>
        <v>0</v>
      </c>
      <c r="AL42" s="200">
        <f>VLOOKUP('Physical Effects'!BW44,Lookup!$B$4:$C$14,2,FALSE)</f>
        <v>0</v>
      </c>
      <c r="AM42" s="200">
        <f>VLOOKUP('Physical Effects'!BY44,Lookup!$B$4:$C$14,2,FALSE)</f>
        <v>0</v>
      </c>
      <c r="AN42" s="200">
        <f>VLOOKUP('Physical Effects'!CA44,Lookup!$B$4:$C$14,2,FALSE)</f>
        <v>0</v>
      </c>
      <c r="AO42" s="200">
        <f>VLOOKUP('Physical Effects'!CC44,Lookup!$B$4:$C$14,2,FALSE)</f>
        <v>0</v>
      </c>
      <c r="AP42" s="200">
        <f>VLOOKUP('Physical Effects'!CE44,Lookup!$B$4:$C$14,2,FALSE)</f>
        <v>0</v>
      </c>
      <c r="AQ42" s="200">
        <f>VLOOKUP('Physical Effects'!CG44,Lookup!$B$4:$C$14,2,FALSE)</f>
        <v>0</v>
      </c>
      <c r="AR42" s="200">
        <f>VLOOKUP('Physical Effects'!CI44,Lookup!$B$4:$C$14,2,FALSE)</f>
        <v>0</v>
      </c>
      <c r="AS42" s="200">
        <f>VLOOKUP('Physical Effects'!CK44,Lookup!$B$4:$C$14,2,FALSE)</f>
        <v>0</v>
      </c>
      <c r="AT42" s="200">
        <f>VLOOKUP('Physical Effects'!CM44,Lookup!$B$4:$C$14,2,FALSE)</f>
        <v>0</v>
      </c>
      <c r="AU42" s="200">
        <f>VLOOKUP('Physical Effects'!CO44,Lookup!$B$4:$C$14,2,FALSE)</f>
        <v>0</v>
      </c>
      <c r="AV42" s="200">
        <f>VLOOKUP('Physical Effects'!CQ44,Lookup!$B$4:$C$14,2,FALSE)</f>
        <v>0</v>
      </c>
      <c r="AW42" s="200">
        <f>VLOOKUP('Physical Effects'!CS44,Lookup!$B$4:$C$14,2,FALSE)</f>
        <v>0</v>
      </c>
      <c r="AX42" s="200">
        <f>VLOOKUP('Physical Effects'!CU44,Lookup!$B$4:$C$14,2,FALSE)</f>
        <v>0</v>
      </c>
      <c r="AY42" s="200"/>
      <c r="AZ42" s="200"/>
    </row>
    <row r="43" spans="1:52" s="5" customFormat="1" ht="13.5" thickBot="1" x14ac:dyDescent="0.3">
      <c r="A43" s="49">
        <f t="shared" si="0"/>
        <v>42</v>
      </c>
      <c r="B43" s="18" t="str">
        <f>+'Physical Effects'!C45</f>
        <v>Early Successional Habitat Development-Mgt (ac)</v>
      </c>
      <c r="C43" s="25">
        <f>+'Physical Effects'!E45</f>
        <v>647</v>
      </c>
      <c r="D43" s="200">
        <f>VLOOKUP('Physical Effects'!G45,Lookup!$B$4:$C$14,2,FALSE)</f>
        <v>0</v>
      </c>
      <c r="E43" s="200">
        <f>VLOOKUP('Physical Effects'!I45,Lookup!$B$4:$C$14,2,FALSE)</f>
        <v>0</v>
      </c>
      <c r="F43" s="200">
        <f>VLOOKUP('Physical Effects'!K45,Lookup!$B$4:$C$14,2,FALSE)</f>
        <v>0</v>
      </c>
      <c r="G43" s="200">
        <f>VLOOKUP('Physical Effects'!M45,Lookup!$B$4:$C$14,2,FALSE)</f>
        <v>0</v>
      </c>
      <c r="H43" s="200">
        <f>VLOOKUP('Physical Effects'!O45,Lookup!$B$4:$C$14,2,FALSE)</f>
        <v>0</v>
      </c>
      <c r="I43" s="200">
        <f>VLOOKUP('Physical Effects'!Q45,Lookup!$B$4:$C$14,2,FALSE)</f>
        <v>0</v>
      </c>
      <c r="J43" s="200">
        <f>VLOOKUP('Physical Effects'!S45,Lookup!$B$4:$C$14,2,FALSE)</f>
        <v>0</v>
      </c>
      <c r="K43" s="200">
        <f>VLOOKUP('Physical Effects'!U45,Lookup!$B$4:$C$14,2,FALSE)</f>
        <v>0</v>
      </c>
      <c r="L43" s="200">
        <f>VLOOKUP('Physical Effects'!W45,Lookup!$B$4:$C$14,2,FALSE)</f>
        <v>0</v>
      </c>
      <c r="M43" s="200">
        <f>VLOOKUP('Physical Effects'!Y45,Lookup!$B$4:$C$14,2,FALSE)</f>
        <v>0</v>
      </c>
      <c r="N43" s="200">
        <f>VLOOKUP('Physical Effects'!AA45,Lookup!$B$4:$C$14,2,FALSE)</f>
        <v>0</v>
      </c>
      <c r="O43" s="200">
        <f>VLOOKUP('Physical Effects'!AC45,Lookup!$B$4:$C$14,2,FALSE)</f>
        <v>0</v>
      </c>
      <c r="P43" s="200">
        <f>VLOOKUP('Physical Effects'!AE45,Lookup!$B$4:$C$14,2,FALSE)</f>
        <v>0</v>
      </c>
      <c r="Q43" s="200">
        <f>VLOOKUP('Physical Effects'!AG45,Lookup!$B$4:$C$14,2,FALSE)</f>
        <v>0</v>
      </c>
      <c r="R43" s="200">
        <f>VLOOKUP('Physical Effects'!AI45,Lookup!$B$4:$C$14,2,FALSE)</f>
        <v>0</v>
      </c>
      <c r="S43" s="200">
        <f>VLOOKUP('Physical Effects'!AK45,Lookup!$B$4:$C$14,2,FALSE)</f>
        <v>0</v>
      </c>
      <c r="T43" s="200">
        <f>VLOOKUP('Physical Effects'!AM45,Lookup!$B$4:$C$14,2,FALSE)</f>
        <v>0</v>
      </c>
      <c r="U43" s="200">
        <f>VLOOKUP('Physical Effects'!AO45,Lookup!$B$4:$C$14,2,FALSE)</f>
        <v>0</v>
      </c>
      <c r="V43" s="200">
        <f>VLOOKUP('Physical Effects'!AQ45,Lookup!$B$4:$C$14,2,FALSE)</f>
        <v>0</v>
      </c>
      <c r="W43" s="200">
        <f>VLOOKUP('Physical Effects'!AS45,Lookup!$B$4:$C$14,2,FALSE)</f>
        <v>0</v>
      </c>
      <c r="X43" s="200">
        <f>VLOOKUP('Physical Effects'!AU45,Lookup!$B$4:$C$14,2,FALSE)</f>
        <v>0</v>
      </c>
      <c r="Y43" s="200">
        <f>VLOOKUP('Physical Effects'!AW45,Lookup!$B$4:$C$14,2,FALSE)</f>
        <v>0</v>
      </c>
      <c r="Z43" s="200">
        <f>VLOOKUP('Physical Effects'!AY45,Lookup!$B$4:$C$14,2,FALSE)</f>
        <v>0</v>
      </c>
      <c r="AA43" s="200">
        <f>VLOOKUP('Physical Effects'!BA45,Lookup!$B$4:$C$14,2,FALSE)</f>
        <v>0</v>
      </c>
      <c r="AB43" s="200">
        <f>VLOOKUP('Physical Effects'!BC45,Lookup!$B$4:$C$14,2,FALSE)</f>
        <v>0</v>
      </c>
      <c r="AC43" s="200">
        <f>VLOOKUP('Physical Effects'!BE45,Lookup!$B$4:$C$14,2,FALSE)</f>
        <v>0</v>
      </c>
      <c r="AD43" s="200">
        <f>VLOOKUP('Physical Effects'!BG45,Lookup!$B$4:$C$14,2,FALSE)</f>
        <v>0</v>
      </c>
      <c r="AE43" s="200">
        <f>VLOOKUP('Physical Effects'!BI45,Lookup!$B$4:$C$14,2,FALSE)</f>
        <v>0</v>
      </c>
      <c r="AF43" s="200">
        <f>VLOOKUP('Physical Effects'!BK45,Lookup!$B$4:$C$14,2,FALSE)</f>
        <v>0</v>
      </c>
      <c r="AG43" s="200">
        <f>VLOOKUP('Physical Effects'!BM45,Lookup!$B$4:$C$14,2,FALSE)</f>
        <v>0</v>
      </c>
      <c r="AH43" s="200">
        <f>VLOOKUP('Physical Effects'!BO45,Lookup!$B$4:$C$14,2,FALSE)</f>
        <v>-2</v>
      </c>
      <c r="AI43" s="200">
        <f>VLOOKUP('Physical Effects'!BQ45,Lookup!$B$4:$C$14,2,FALSE)</f>
        <v>0</v>
      </c>
      <c r="AJ43" s="200">
        <f>VLOOKUP('Physical Effects'!BS45,Lookup!$B$4:$C$14,2,FALSE)</f>
        <v>0</v>
      </c>
      <c r="AK43" s="200">
        <f>VLOOKUP('Physical Effects'!BU45,Lookup!$B$4:$C$14,2,FALSE)</f>
        <v>0</v>
      </c>
      <c r="AL43" s="200">
        <f>VLOOKUP('Physical Effects'!BW45,Lookup!$B$4:$C$14,2,FALSE)</f>
        <v>0</v>
      </c>
      <c r="AM43" s="200">
        <f>VLOOKUP('Physical Effects'!BY45,Lookup!$B$4:$C$14,2,FALSE)</f>
        <v>0</v>
      </c>
      <c r="AN43" s="200">
        <f>VLOOKUP('Physical Effects'!CA45,Lookup!$B$4:$C$14,2,FALSE)</f>
        <v>4</v>
      </c>
      <c r="AO43" s="200">
        <f>VLOOKUP('Physical Effects'!CC45,Lookup!$B$4:$C$14,2,FALSE)</f>
        <v>4</v>
      </c>
      <c r="AP43" s="200">
        <f>VLOOKUP('Physical Effects'!CE45,Lookup!$B$4:$C$14,2,FALSE)</f>
        <v>4</v>
      </c>
      <c r="AQ43" s="200">
        <f>VLOOKUP('Physical Effects'!CG45,Lookup!$B$4:$C$14,2,FALSE)</f>
        <v>0</v>
      </c>
      <c r="AR43" s="200">
        <f>VLOOKUP('Physical Effects'!CI45,Lookup!$B$4:$C$14,2,FALSE)</f>
        <v>5</v>
      </c>
      <c r="AS43" s="200">
        <f>VLOOKUP('Physical Effects'!CK45,Lookup!$B$4:$C$14,2,FALSE)</f>
        <v>0</v>
      </c>
      <c r="AT43" s="200">
        <f>VLOOKUP('Physical Effects'!CM45,Lookup!$B$4:$C$14,2,FALSE)</f>
        <v>1</v>
      </c>
      <c r="AU43" s="200">
        <f>VLOOKUP('Physical Effects'!CO45,Lookup!$B$4:$C$14,2,FALSE)</f>
        <v>0</v>
      </c>
      <c r="AV43" s="200">
        <f>VLOOKUP('Physical Effects'!CQ45,Lookup!$B$4:$C$14,2,FALSE)</f>
        <v>0</v>
      </c>
      <c r="AW43" s="200">
        <f>VLOOKUP('Physical Effects'!CS45,Lookup!$B$4:$C$14,2,FALSE)</f>
        <v>0</v>
      </c>
      <c r="AX43" s="200">
        <f>VLOOKUP('Physical Effects'!CU45,Lookup!$B$4:$C$14,2,FALSE)</f>
        <v>0</v>
      </c>
      <c r="AY43" s="200"/>
      <c r="AZ43" s="200"/>
    </row>
    <row r="44" spans="1:52" s="5" customFormat="1" ht="13.5" thickBot="1" x14ac:dyDescent="0.3">
      <c r="A44" s="49">
        <f t="shared" si="0"/>
        <v>43</v>
      </c>
      <c r="B44" s="18" t="str">
        <f>+'Physical Effects'!C46</f>
        <v>Emergency Animal Mortality Management (no)</v>
      </c>
      <c r="C44" s="25">
        <f>+'Physical Effects'!E46</f>
        <v>368</v>
      </c>
      <c r="D44" s="200">
        <f>VLOOKUP('Physical Effects'!G46,Lookup!$B$4:$C$14,2,FALSE)</f>
        <v>0</v>
      </c>
      <c r="E44" s="200">
        <f>VLOOKUP('Physical Effects'!I46,Lookup!$B$4:$C$14,2,FALSE)</f>
        <v>0</v>
      </c>
      <c r="F44" s="200">
        <f>VLOOKUP('Physical Effects'!K46,Lookup!$B$4:$C$14,2,FALSE)</f>
        <v>0</v>
      </c>
      <c r="G44" s="200">
        <f>VLOOKUP('Physical Effects'!M46,Lookup!$B$4:$C$14,2,FALSE)</f>
        <v>0</v>
      </c>
      <c r="H44" s="200">
        <f>VLOOKUP('Physical Effects'!O46,Lookup!$B$4:$C$14,2,FALSE)</f>
        <v>0</v>
      </c>
      <c r="I44" s="200">
        <f>VLOOKUP('Physical Effects'!Q46,Lookup!$B$4:$C$14,2,FALSE)</f>
        <v>0</v>
      </c>
      <c r="J44" s="200">
        <f>VLOOKUP('Physical Effects'!S46,Lookup!$B$4:$C$14,2,FALSE)</f>
        <v>0</v>
      </c>
      <c r="K44" s="200">
        <f>VLOOKUP('Physical Effects'!U46,Lookup!$B$4:$C$14,2,FALSE)</f>
        <v>0</v>
      </c>
      <c r="L44" s="200">
        <f>VLOOKUP('Physical Effects'!W46,Lookup!$B$4:$C$14,2,FALSE)</f>
        <v>0</v>
      </c>
      <c r="M44" s="200">
        <f>VLOOKUP('Physical Effects'!Y46,Lookup!$B$4:$C$14,2,FALSE)</f>
        <v>0</v>
      </c>
      <c r="N44" s="200">
        <f>VLOOKUP('Physical Effects'!AA46,Lookup!$B$4:$C$14,2,FALSE)</f>
        <v>0</v>
      </c>
      <c r="O44" s="200">
        <f>VLOOKUP('Physical Effects'!AC46,Lookup!$B$4:$C$14,2,FALSE)</f>
        <v>0</v>
      </c>
      <c r="P44" s="200">
        <f>VLOOKUP('Physical Effects'!AE46,Lookup!$B$4:$C$14,2,FALSE)</f>
        <v>0</v>
      </c>
      <c r="Q44" s="200">
        <f>VLOOKUP('Physical Effects'!AG46,Lookup!$B$4:$C$14,2,FALSE)</f>
        <v>0</v>
      </c>
      <c r="R44" s="200">
        <f>VLOOKUP('Physical Effects'!AI46,Lookup!$B$4:$C$14,2,FALSE)</f>
        <v>0</v>
      </c>
      <c r="S44" s="200">
        <f>VLOOKUP('Physical Effects'!AK46,Lookup!$B$4:$C$14,2,FALSE)</f>
        <v>0</v>
      </c>
      <c r="T44" s="200">
        <f>VLOOKUP('Physical Effects'!AM46,Lookup!$B$4:$C$14,2,FALSE)</f>
        <v>0</v>
      </c>
      <c r="U44" s="200">
        <f>VLOOKUP('Physical Effects'!AO46,Lookup!$B$4:$C$14,2,FALSE)</f>
        <v>0</v>
      </c>
      <c r="V44" s="200">
        <f>VLOOKUP('Physical Effects'!AQ46,Lookup!$B$4:$C$14,2,FALSE)</f>
        <v>0</v>
      </c>
      <c r="W44" s="200">
        <f>VLOOKUP('Physical Effects'!AS46,Lookup!$B$4:$C$14,2,FALSE)</f>
        <v>2</v>
      </c>
      <c r="X44" s="200">
        <f>VLOOKUP('Physical Effects'!AU46,Lookup!$B$4:$C$14,2,FALSE)</f>
        <v>2</v>
      </c>
      <c r="Y44" s="200">
        <f>VLOOKUP('Physical Effects'!AW46,Lookup!$B$4:$C$14,2,FALSE)</f>
        <v>0</v>
      </c>
      <c r="Z44" s="200">
        <f>VLOOKUP('Physical Effects'!AY46,Lookup!$B$4:$C$14,2,FALSE)</f>
        <v>0</v>
      </c>
      <c r="AA44" s="200">
        <f>VLOOKUP('Physical Effects'!BA46,Lookup!$B$4:$C$14,2,FALSE)</f>
        <v>2</v>
      </c>
      <c r="AB44" s="200">
        <f>VLOOKUP('Physical Effects'!BC46,Lookup!$B$4:$C$14,2,FALSE)</f>
        <v>2</v>
      </c>
      <c r="AC44" s="200">
        <f>VLOOKUP('Physical Effects'!BE46,Lookup!$B$4:$C$14,2,FALSE)</f>
        <v>0</v>
      </c>
      <c r="AD44" s="200">
        <f>VLOOKUP('Physical Effects'!BG46,Lookup!$B$4:$C$14,2,FALSE)</f>
        <v>0</v>
      </c>
      <c r="AE44" s="200">
        <f>VLOOKUP('Physical Effects'!BI46,Lookup!$B$4:$C$14,2,FALSE)</f>
        <v>0</v>
      </c>
      <c r="AF44" s="200">
        <f>VLOOKUP('Physical Effects'!BK46,Lookup!$B$4:$C$14,2,FALSE)</f>
        <v>0</v>
      </c>
      <c r="AG44" s="200">
        <f>VLOOKUP('Physical Effects'!BM46,Lookup!$B$4:$C$14,2,FALSE)</f>
        <v>0</v>
      </c>
      <c r="AH44" s="200">
        <f>VLOOKUP('Physical Effects'!BO46,Lookup!$B$4:$C$14,2,FALSE)</f>
        <v>0</v>
      </c>
      <c r="AI44" s="200">
        <f>VLOOKUP('Physical Effects'!BQ46,Lookup!$B$4:$C$14,2,FALSE)</f>
        <v>0</v>
      </c>
      <c r="AJ44" s="200">
        <f>VLOOKUP('Physical Effects'!BS46,Lookup!$B$4:$C$14,2,FALSE)</f>
        <v>1</v>
      </c>
      <c r="AK44" s="200">
        <f>VLOOKUP('Physical Effects'!BU46,Lookup!$B$4:$C$14,2,FALSE)</f>
        <v>-1</v>
      </c>
      <c r="AL44" s="200">
        <f>VLOOKUP('Physical Effects'!BW46,Lookup!$B$4:$C$14,2,FALSE)</f>
        <v>3</v>
      </c>
      <c r="AM44" s="200">
        <f>VLOOKUP('Physical Effects'!BY46,Lookup!$B$4:$C$14,2,FALSE)</f>
        <v>-1</v>
      </c>
      <c r="AN44" s="200">
        <f>VLOOKUP('Physical Effects'!CA46,Lookup!$B$4:$C$14,2,FALSE)</f>
        <v>0</v>
      </c>
      <c r="AO44" s="200">
        <f>VLOOKUP('Physical Effects'!CC46,Lookup!$B$4:$C$14,2,FALSE)</f>
        <v>0</v>
      </c>
      <c r="AP44" s="200">
        <f>VLOOKUP('Physical Effects'!CE46,Lookup!$B$4:$C$14,2,FALSE)</f>
        <v>0</v>
      </c>
      <c r="AQ44" s="200">
        <f>VLOOKUP('Physical Effects'!CG46,Lookup!$B$4:$C$14,2,FALSE)</f>
        <v>0</v>
      </c>
      <c r="AR44" s="200">
        <f>VLOOKUP('Physical Effects'!CI46,Lookup!$B$4:$C$14,2,FALSE)</f>
        <v>0</v>
      </c>
      <c r="AS44" s="200">
        <f>VLOOKUP('Physical Effects'!CK46,Lookup!$B$4:$C$14,2,FALSE)</f>
        <v>0</v>
      </c>
      <c r="AT44" s="200">
        <f>VLOOKUP('Physical Effects'!CM46,Lookup!$B$4:$C$14,2,FALSE)</f>
        <v>0</v>
      </c>
      <c r="AU44" s="200">
        <f>VLOOKUP('Physical Effects'!CO46,Lookup!$B$4:$C$14,2,FALSE)</f>
        <v>0</v>
      </c>
      <c r="AV44" s="200">
        <f>VLOOKUP('Physical Effects'!CQ46,Lookup!$B$4:$C$14,2,FALSE)</f>
        <v>0</v>
      </c>
      <c r="AW44" s="200">
        <f>VLOOKUP('Physical Effects'!CS46,Lookup!$B$4:$C$14,2,FALSE)</f>
        <v>0</v>
      </c>
      <c r="AX44" s="200">
        <f>VLOOKUP('Physical Effects'!CU46,Lookup!$B$4:$C$14,2,FALSE)</f>
        <v>0</v>
      </c>
      <c r="AY44" s="200"/>
      <c r="AZ44" s="200"/>
    </row>
    <row r="45" spans="1:52" s="5" customFormat="1" ht="13.5" thickBot="1" x14ac:dyDescent="0.3">
      <c r="A45" s="49">
        <f t="shared" si="0"/>
        <v>44</v>
      </c>
      <c r="B45" s="18" t="str">
        <f>+'Physical Effects'!C47</f>
        <v>Farmstead Energy Improvement (no)</v>
      </c>
      <c r="C45" s="25">
        <f>+'Physical Effects'!E47</f>
        <v>374</v>
      </c>
      <c r="D45" s="200">
        <f>VLOOKUP('Physical Effects'!G47,Lookup!$B$4:$C$14,2,FALSE)</f>
        <v>0</v>
      </c>
      <c r="E45" s="200">
        <f>VLOOKUP('Physical Effects'!I47,Lookup!$B$4:$C$14,2,FALSE)</f>
        <v>0</v>
      </c>
      <c r="F45" s="200">
        <f>VLOOKUP('Physical Effects'!K47,Lookup!$B$4:$C$14,2,FALSE)</f>
        <v>0</v>
      </c>
      <c r="G45" s="200">
        <f>VLOOKUP('Physical Effects'!M47,Lookup!$B$4:$C$14,2,FALSE)</f>
        <v>0</v>
      </c>
      <c r="H45" s="200">
        <f>VLOOKUP('Physical Effects'!O47,Lookup!$B$4:$C$14,2,FALSE)</f>
        <v>0</v>
      </c>
      <c r="I45" s="200">
        <f>VLOOKUP('Physical Effects'!Q47,Lookup!$B$4:$C$14,2,FALSE)</f>
        <v>0</v>
      </c>
      <c r="J45" s="200">
        <f>VLOOKUP('Physical Effects'!S47,Lookup!$B$4:$C$14,2,FALSE)</f>
        <v>0</v>
      </c>
      <c r="K45" s="200">
        <f>VLOOKUP('Physical Effects'!U47,Lookup!$B$4:$C$14,2,FALSE)</f>
        <v>0</v>
      </c>
      <c r="L45" s="200">
        <f>VLOOKUP('Physical Effects'!W47,Lookup!$B$4:$C$14,2,FALSE)</f>
        <v>0</v>
      </c>
      <c r="M45" s="200">
        <f>VLOOKUP('Physical Effects'!Y47,Lookup!$B$4:$C$14,2,FALSE)</f>
        <v>0</v>
      </c>
      <c r="N45" s="200">
        <f>VLOOKUP('Physical Effects'!AA47,Lookup!$B$4:$C$14,2,FALSE)</f>
        <v>0</v>
      </c>
      <c r="O45" s="200">
        <f>VLOOKUP('Physical Effects'!AC47,Lookup!$B$4:$C$14,2,FALSE)</f>
        <v>0</v>
      </c>
      <c r="P45" s="200">
        <f>VLOOKUP('Physical Effects'!AE47,Lookup!$B$4:$C$14,2,FALSE)</f>
        <v>0</v>
      </c>
      <c r="Q45" s="200">
        <f>VLOOKUP('Physical Effects'!AG47,Lookup!$B$4:$C$14,2,FALSE)</f>
        <v>0</v>
      </c>
      <c r="R45" s="200">
        <f>VLOOKUP('Physical Effects'!AI47,Lookup!$B$4:$C$14,2,FALSE)</f>
        <v>0</v>
      </c>
      <c r="S45" s="200">
        <f>VLOOKUP('Physical Effects'!AK47,Lookup!$B$4:$C$14,2,FALSE)</f>
        <v>0</v>
      </c>
      <c r="T45" s="200">
        <f>VLOOKUP('Physical Effects'!AM47,Lookup!$B$4:$C$14,2,FALSE)</f>
        <v>0</v>
      </c>
      <c r="U45" s="200">
        <f>VLOOKUP('Physical Effects'!AO47,Lookup!$B$4:$C$14,2,FALSE)</f>
        <v>0</v>
      </c>
      <c r="V45" s="200">
        <f>VLOOKUP('Physical Effects'!AQ47,Lookup!$B$4:$C$14,2,FALSE)</f>
        <v>0</v>
      </c>
      <c r="W45" s="200">
        <f>VLOOKUP('Physical Effects'!AS47,Lookup!$B$4:$C$14,2,FALSE)</f>
        <v>0</v>
      </c>
      <c r="X45" s="200">
        <f>VLOOKUP('Physical Effects'!AU47,Lookup!$B$4:$C$14,2,FALSE)</f>
        <v>0</v>
      </c>
      <c r="Y45" s="200">
        <f>VLOOKUP('Physical Effects'!AW47,Lookup!$B$4:$C$14,2,FALSE)</f>
        <v>0</v>
      </c>
      <c r="Z45" s="200">
        <f>VLOOKUP('Physical Effects'!AY47,Lookup!$B$4:$C$14,2,FALSE)</f>
        <v>0</v>
      </c>
      <c r="AA45" s="200">
        <f>VLOOKUP('Physical Effects'!BA47,Lookup!$B$4:$C$14,2,FALSE)</f>
        <v>0</v>
      </c>
      <c r="AB45" s="200">
        <f>VLOOKUP('Physical Effects'!BC47,Lookup!$B$4:$C$14,2,FALSE)</f>
        <v>0</v>
      </c>
      <c r="AC45" s="200">
        <f>VLOOKUP('Physical Effects'!BE47,Lookup!$B$4:$C$14,2,FALSE)</f>
        <v>0</v>
      </c>
      <c r="AD45" s="200">
        <f>VLOOKUP('Physical Effects'!BG47,Lookup!$B$4:$C$14,2,FALSE)</f>
        <v>0</v>
      </c>
      <c r="AE45" s="200">
        <f>VLOOKUP('Physical Effects'!BI47,Lookup!$B$4:$C$14,2,FALSE)</f>
        <v>0</v>
      </c>
      <c r="AF45" s="200">
        <f>VLOOKUP('Physical Effects'!BK47,Lookup!$B$4:$C$14,2,FALSE)</f>
        <v>0</v>
      </c>
      <c r="AG45" s="200">
        <f>VLOOKUP('Physical Effects'!BM47,Lookup!$B$4:$C$14,2,FALSE)</f>
        <v>0</v>
      </c>
      <c r="AH45" s="200">
        <f>VLOOKUP('Physical Effects'!BO47,Lookup!$B$4:$C$14,2,FALSE)</f>
        <v>-2</v>
      </c>
      <c r="AI45" s="200">
        <f>VLOOKUP('Physical Effects'!BQ47,Lookup!$B$4:$C$14,2,FALSE)</f>
        <v>2</v>
      </c>
      <c r="AJ45" s="200">
        <f>VLOOKUP('Physical Effects'!BS47,Lookup!$B$4:$C$14,2,FALSE)</f>
        <v>2</v>
      </c>
      <c r="AK45" s="200">
        <f>VLOOKUP('Physical Effects'!BU47,Lookup!$B$4:$C$14,2,FALSE)</f>
        <v>2</v>
      </c>
      <c r="AL45" s="200">
        <f>VLOOKUP('Physical Effects'!BW47,Lookup!$B$4:$C$14,2,FALSE)</f>
        <v>0</v>
      </c>
      <c r="AM45" s="200">
        <f>VLOOKUP('Physical Effects'!BY47,Lookup!$B$4:$C$14,2,FALSE)</f>
        <v>2</v>
      </c>
      <c r="AN45" s="200">
        <f>VLOOKUP('Physical Effects'!CA47,Lookup!$B$4:$C$14,2,FALSE)</f>
        <v>0</v>
      </c>
      <c r="AO45" s="200">
        <f>VLOOKUP('Physical Effects'!CC47,Lookup!$B$4:$C$14,2,FALSE)</f>
        <v>0</v>
      </c>
      <c r="AP45" s="200">
        <f>VLOOKUP('Physical Effects'!CE47,Lookup!$B$4:$C$14,2,FALSE)</f>
        <v>0</v>
      </c>
      <c r="AQ45" s="200">
        <f>VLOOKUP('Physical Effects'!CG47,Lookup!$B$4:$C$14,2,FALSE)</f>
        <v>0</v>
      </c>
      <c r="AR45" s="200">
        <f>VLOOKUP('Physical Effects'!CI47,Lookup!$B$4:$C$14,2,FALSE)</f>
        <v>0</v>
      </c>
      <c r="AS45" s="200">
        <f>VLOOKUP('Physical Effects'!CK47,Lookup!$B$4:$C$14,2,FALSE)</f>
        <v>0</v>
      </c>
      <c r="AT45" s="200">
        <f>VLOOKUP('Physical Effects'!CM47,Lookup!$B$4:$C$14,2,FALSE)</f>
        <v>0</v>
      </c>
      <c r="AU45" s="200">
        <f>VLOOKUP('Physical Effects'!CO47,Lookup!$B$4:$C$14,2,FALSE)</f>
        <v>0</v>
      </c>
      <c r="AV45" s="200">
        <f>VLOOKUP('Physical Effects'!CQ47,Lookup!$B$4:$C$14,2,FALSE)</f>
        <v>0</v>
      </c>
      <c r="AW45" s="200">
        <f>VLOOKUP('Physical Effects'!CS47,Lookup!$B$4:$C$14,2,FALSE)</f>
        <v>5</v>
      </c>
      <c r="AX45" s="200">
        <f>VLOOKUP('Physical Effects'!CU47,Lookup!$B$4:$C$14,2,FALSE)</f>
        <v>0</v>
      </c>
      <c r="AY45" s="200"/>
      <c r="AZ45" s="200"/>
    </row>
    <row r="46" spans="1:52" s="5" customFormat="1" ht="13.5" thickBot="1" x14ac:dyDescent="0.3">
      <c r="A46" s="49">
        <f t="shared" si="0"/>
        <v>45</v>
      </c>
      <c r="B46" s="18" t="str">
        <f>+'Physical Effects'!C48</f>
        <v>Feed Management (au)</v>
      </c>
      <c r="C46" s="25">
        <f>+'Physical Effects'!E48</f>
        <v>592</v>
      </c>
      <c r="D46" s="200">
        <f>VLOOKUP('Physical Effects'!G48,Lookup!$B$4:$C$14,2,FALSE)</f>
        <v>0</v>
      </c>
      <c r="E46" s="200">
        <f>VLOOKUP('Physical Effects'!I48,Lookup!$B$4:$C$14,2,FALSE)</f>
        <v>0</v>
      </c>
      <c r="F46" s="200">
        <f>VLOOKUP('Physical Effects'!K48,Lookup!$B$4:$C$14,2,FALSE)</f>
        <v>0</v>
      </c>
      <c r="G46" s="200">
        <f>VLOOKUP('Physical Effects'!M48,Lookup!$B$4:$C$14,2,FALSE)</f>
        <v>0</v>
      </c>
      <c r="H46" s="200">
        <f>VLOOKUP('Physical Effects'!O48,Lookup!$B$4:$C$14,2,FALSE)</f>
        <v>0</v>
      </c>
      <c r="I46" s="200">
        <f>VLOOKUP('Physical Effects'!Q48,Lookup!$B$4:$C$14,2,FALSE)</f>
        <v>0</v>
      </c>
      <c r="J46" s="200">
        <f>VLOOKUP('Physical Effects'!S48,Lookup!$B$4:$C$14,2,FALSE)</f>
        <v>0</v>
      </c>
      <c r="K46" s="200">
        <f>VLOOKUP('Physical Effects'!U48,Lookup!$B$4:$C$14,2,FALSE)</f>
        <v>0</v>
      </c>
      <c r="L46" s="200">
        <f>VLOOKUP('Physical Effects'!W48,Lookup!$B$4:$C$14,2,FALSE)</f>
        <v>0</v>
      </c>
      <c r="M46" s="200">
        <f>VLOOKUP('Physical Effects'!Y48,Lookup!$B$4:$C$14,2,FALSE)</f>
        <v>0</v>
      </c>
      <c r="N46" s="200">
        <f>VLOOKUP('Physical Effects'!AA48,Lookup!$B$4:$C$14,2,FALSE)</f>
        <v>0</v>
      </c>
      <c r="O46" s="200">
        <f>VLOOKUP('Physical Effects'!AC48,Lookup!$B$4:$C$14,2,FALSE)</f>
        <v>0</v>
      </c>
      <c r="P46" s="200">
        <f>VLOOKUP('Physical Effects'!AE48,Lookup!$B$4:$C$14,2,FALSE)</f>
        <v>0</v>
      </c>
      <c r="Q46" s="200">
        <f>VLOOKUP('Physical Effects'!AG48,Lookup!$B$4:$C$14,2,FALSE)</f>
        <v>0</v>
      </c>
      <c r="R46" s="200">
        <f>VLOOKUP('Physical Effects'!AI48,Lookup!$B$4:$C$14,2,FALSE)</f>
        <v>0</v>
      </c>
      <c r="S46" s="200">
        <f>VLOOKUP('Physical Effects'!AK48,Lookup!$B$4:$C$14,2,FALSE)</f>
        <v>0</v>
      </c>
      <c r="T46" s="200">
        <f>VLOOKUP('Physical Effects'!AM48,Lookup!$B$4:$C$14,2,FALSE)</f>
        <v>0</v>
      </c>
      <c r="U46" s="200">
        <f>VLOOKUP('Physical Effects'!AO48,Lookup!$B$4:$C$14,2,FALSE)</f>
        <v>0</v>
      </c>
      <c r="V46" s="200">
        <f>VLOOKUP('Physical Effects'!AQ48,Lookup!$B$4:$C$14,2,FALSE)</f>
        <v>0</v>
      </c>
      <c r="W46" s="200">
        <f>VLOOKUP('Physical Effects'!AS48,Lookup!$B$4:$C$14,2,FALSE)</f>
        <v>2</v>
      </c>
      <c r="X46" s="200">
        <f>VLOOKUP('Physical Effects'!AU48,Lookup!$B$4:$C$14,2,FALSE)</f>
        <v>2</v>
      </c>
      <c r="Y46" s="200">
        <f>VLOOKUP('Physical Effects'!AW48,Lookup!$B$4:$C$14,2,FALSE)</f>
        <v>0</v>
      </c>
      <c r="Z46" s="200">
        <f>VLOOKUP('Physical Effects'!AY48,Lookup!$B$4:$C$14,2,FALSE)</f>
        <v>0</v>
      </c>
      <c r="AA46" s="200">
        <f>VLOOKUP('Physical Effects'!BA48,Lookup!$B$4:$C$14,2,FALSE)</f>
        <v>1</v>
      </c>
      <c r="AB46" s="200">
        <f>VLOOKUP('Physical Effects'!BC48,Lookup!$B$4:$C$14,2,FALSE)</f>
        <v>1</v>
      </c>
      <c r="AC46" s="200">
        <f>VLOOKUP('Physical Effects'!BE48,Lookup!$B$4:$C$14,2,FALSE)</f>
        <v>1</v>
      </c>
      <c r="AD46" s="200">
        <f>VLOOKUP('Physical Effects'!BG48,Lookup!$B$4:$C$14,2,FALSE)</f>
        <v>0</v>
      </c>
      <c r="AE46" s="200">
        <f>VLOOKUP('Physical Effects'!BI48,Lookup!$B$4:$C$14,2,FALSE)</f>
        <v>0</v>
      </c>
      <c r="AF46" s="200">
        <f>VLOOKUP('Physical Effects'!BK48,Lookup!$B$4:$C$14,2,FALSE)</f>
        <v>0</v>
      </c>
      <c r="AG46" s="200">
        <f>VLOOKUP('Physical Effects'!BM48,Lookup!$B$4:$C$14,2,FALSE)</f>
        <v>0</v>
      </c>
      <c r="AH46" s="200">
        <f>VLOOKUP('Physical Effects'!BO48,Lookup!$B$4:$C$14,2,FALSE)</f>
        <v>0</v>
      </c>
      <c r="AI46" s="200">
        <f>VLOOKUP('Physical Effects'!BQ48,Lookup!$B$4:$C$14,2,FALSE)</f>
        <v>4</v>
      </c>
      <c r="AJ46" s="200">
        <f>VLOOKUP('Physical Effects'!BS48,Lookup!$B$4:$C$14,2,FALSE)</f>
        <v>4</v>
      </c>
      <c r="AK46" s="200">
        <f>VLOOKUP('Physical Effects'!BU48,Lookup!$B$4:$C$14,2,FALSE)</f>
        <v>1</v>
      </c>
      <c r="AL46" s="200">
        <f>VLOOKUP('Physical Effects'!BW48,Lookup!$B$4:$C$14,2,FALSE)</f>
        <v>4</v>
      </c>
      <c r="AM46" s="200">
        <f>VLOOKUP('Physical Effects'!BY48,Lookup!$B$4:$C$14,2,FALSE)</f>
        <v>4</v>
      </c>
      <c r="AN46" s="200">
        <f>VLOOKUP('Physical Effects'!CA48,Lookup!$B$4:$C$14,2,FALSE)</f>
        <v>0</v>
      </c>
      <c r="AO46" s="200">
        <f>VLOOKUP('Physical Effects'!CC48,Lookup!$B$4:$C$14,2,FALSE)</f>
        <v>0</v>
      </c>
      <c r="AP46" s="200">
        <f>VLOOKUP('Physical Effects'!CE48,Lookup!$B$4:$C$14,2,FALSE)</f>
        <v>0</v>
      </c>
      <c r="AQ46" s="200">
        <f>VLOOKUP('Physical Effects'!CG48,Lookup!$B$4:$C$14,2,FALSE)</f>
        <v>0</v>
      </c>
      <c r="AR46" s="200">
        <f>VLOOKUP('Physical Effects'!CI48,Lookup!$B$4:$C$14,2,FALSE)</f>
        <v>0</v>
      </c>
      <c r="AS46" s="200">
        <f>VLOOKUP('Physical Effects'!CK48,Lookup!$B$4:$C$14,2,FALSE)</f>
        <v>0</v>
      </c>
      <c r="AT46" s="200">
        <f>VLOOKUP('Physical Effects'!CM48,Lookup!$B$4:$C$14,2,FALSE)</f>
        <v>5</v>
      </c>
      <c r="AU46" s="200">
        <f>VLOOKUP('Physical Effects'!CO48,Lookup!$B$4:$C$14,2,FALSE)</f>
        <v>0</v>
      </c>
      <c r="AV46" s="200">
        <f>VLOOKUP('Physical Effects'!CQ48,Lookup!$B$4:$C$14,2,FALSE)</f>
        <v>0</v>
      </c>
      <c r="AW46" s="200">
        <f>VLOOKUP('Physical Effects'!CS48,Lookup!$B$4:$C$14,2,FALSE)</f>
        <v>0</v>
      </c>
      <c r="AX46" s="200">
        <f>VLOOKUP('Physical Effects'!CU48,Lookup!$B$4:$C$14,2,FALSE)</f>
        <v>0</v>
      </c>
      <c r="AY46" s="200"/>
      <c r="AZ46" s="200"/>
    </row>
    <row r="47" spans="1:52" s="5" customFormat="1" ht="13.5" thickBot="1" x14ac:dyDescent="0.3">
      <c r="A47" s="49">
        <f t="shared" si="0"/>
        <v>46</v>
      </c>
      <c r="B47" s="18" t="str">
        <f>+'Physical Effects'!C49</f>
        <v>Fence (ft)</v>
      </c>
      <c r="C47" s="25">
        <f>+'Physical Effects'!E49</f>
        <v>382</v>
      </c>
      <c r="D47" s="200">
        <f>VLOOKUP('Physical Effects'!G49,Lookup!$B$4:$C$14,2,FALSE)</f>
        <v>1</v>
      </c>
      <c r="E47" s="200">
        <f>VLOOKUP('Physical Effects'!I49,Lookup!$B$4:$C$14,2,FALSE)</f>
        <v>0</v>
      </c>
      <c r="F47" s="200">
        <f>VLOOKUP('Physical Effects'!K49,Lookup!$B$4:$C$14,2,FALSE)</f>
        <v>0</v>
      </c>
      <c r="G47" s="200">
        <f>VLOOKUP('Physical Effects'!M49,Lookup!$B$4:$C$14,2,FALSE)</f>
        <v>0</v>
      </c>
      <c r="H47" s="200">
        <f>VLOOKUP('Physical Effects'!O49,Lookup!$B$4:$C$14,2,FALSE)</f>
        <v>0</v>
      </c>
      <c r="I47" s="200">
        <f>VLOOKUP('Physical Effects'!Q49,Lookup!$B$4:$C$14,2,FALSE)</f>
        <v>0</v>
      </c>
      <c r="J47" s="200">
        <f>VLOOKUP('Physical Effects'!S49,Lookup!$B$4:$C$14,2,FALSE)</f>
        <v>1</v>
      </c>
      <c r="K47" s="200">
        <f>VLOOKUP('Physical Effects'!U49,Lookup!$B$4:$C$14,2,FALSE)</f>
        <v>0</v>
      </c>
      <c r="L47" s="200">
        <f>VLOOKUP('Physical Effects'!W49,Lookup!$B$4:$C$14,2,FALSE)</f>
        <v>0</v>
      </c>
      <c r="M47" s="200">
        <f>VLOOKUP('Physical Effects'!Y49,Lookup!$B$4:$C$14,2,FALSE)</f>
        <v>1</v>
      </c>
      <c r="N47" s="200">
        <f>VLOOKUP('Physical Effects'!AA49,Lookup!$B$4:$C$14,2,FALSE)</f>
        <v>1</v>
      </c>
      <c r="O47" s="200">
        <f>VLOOKUP('Physical Effects'!AC49,Lookup!$B$4:$C$14,2,FALSE)</f>
        <v>0</v>
      </c>
      <c r="P47" s="200">
        <f>VLOOKUP('Physical Effects'!AE49,Lookup!$B$4:$C$14,2,FALSE)</f>
        <v>0</v>
      </c>
      <c r="Q47" s="200">
        <f>VLOOKUP('Physical Effects'!AG49,Lookup!$B$4:$C$14,2,FALSE)</f>
        <v>0</v>
      </c>
      <c r="R47" s="200">
        <f>VLOOKUP('Physical Effects'!AI49,Lookup!$B$4:$C$14,2,FALSE)</f>
        <v>0</v>
      </c>
      <c r="S47" s="200">
        <f>VLOOKUP('Physical Effects'!AK49,Lookup!$B$4:$C$14,2,FALSE)</f>
        <v>0</v>
      </c>
      <c r="T47" s="200">
        <f>VLOOKUP('Physical Effects'!AM49,Lookup!$B$4:$C$14,2,FALSE)</f>
        <v>0</v>
      </c>
      <c r="U47" s="200">
        <f>VLOOKUP('Physical Effects'!AO49,Lookup!$B$4:$C$14,2,FALSE)</f>
        <v>0</v>
      </c>
      <c r="V47" s="200">
        <f>VLOOKUP('Physical Effects'!AQ49,Lookup!$B$4:$C$14,2,FALSE)</f>
        <v>0</v>
      </c>
      <c r="W47" s="200">
        <f>VLOOKUP('Physical Effects'!AS49,Lookup!$B$4:$C$14,2,FALSE)</f>
        <v>0</v>
      </c>
      <c r="X47" s="200">
        <f>VLOOKUP('Physical Effects'!AU49,Lookup!$B$4:$C$14,2,FALSE)</f>
        <v>0</v>
      </c>
      <c r="Y47" s="200">
        <f>VLOOKUP('Physical Effects'!AW49,Lookup!$B$4:$C$14,2,FALSE)</f>
        <v>0</v>
      </c>
      <c r="Z47" s="200">
        <f>VLOOKUP('Physical Effects'!AY49,Lookup!$B$4:$C$14,2,FALSE)</f>
        <v>0</v>
      </c>
      <c r="AA47" s="200">
        <f>VLOOKUP('Physical Effects'!BA49,Lookup!$B$4:$C$14,2,FALSE)</f>
        <v>2</v>
      </c>
      <c r="AB47" s="200">
        <f>VLOOKUP('Physical Effects'!BC49,Lookup!$B$4:$C$14,2,FALSE)</f>
        <v>0</v>
      </c>
      <c r="AC47" s="200">
        <f>VLOOKUP('Physical Effects'!BE49,Lookup!$B$4:$C$14,2,FALSE)</f>
        <v>0</v>
      </c>
      <c r="AD47" s="200">
        <f>VLOOKUP('Physical Effects'!BG49,Lookup!$B$4:$C$14,2,FALSE)</f>
        <v>0</v>
      </c>
      <c r="AE47" s="200">
        <f>VLOOKUP('Physical Effects'!BI49,Lookup!$B$4:$C$14,2,FALSE)</f>
        <v>0</v>
      </c>
      <c r="AF47" s="200">
        <f>VLOOKUP('Physical Effects'!BK49,Lookup!$B$4:$C$14,2,FALSE)</f>
        <v>0</v>
      </c>
      <c r="AG47" s="200">
        <f>VLOOKUP('Physical Effects'!BM49,Lookup!$B$4:$C$14,2,FALSE)</f>
        <v>0</v>
      </c>
      <c r="AH47" s="200">
        <f>VLOOKUP('Physical Effects'!BO49,Lookup!$B$4:$C$14,2,FALSE)</f>
        <v>0</v>
      </c>
      <c r="AI47" s="200">
        <f>VLOOKUP('Physical Effects'!BQ49,Lookup!$B$4:$C$14,2,FALSE)</f>
        <v>0</v>
      </c>
      <c r="AJ47" s="200">
        <f>VLOOKUP('Physical Effects'!BS49,Lookup!$B$4:$C$14,2,FALSE)</f>
        <v>1</v>
      </c>
      <c r="AK47" s="200">
        <f>VLOOKUP('Physical Effects'!BU49,Lookup!$B$4:$C$14,2,FALSE)</f>
        <v>0</v>
      </c>
      <c r="AL47" s="200">
        <f>VLOOKUP('Physical Effects'!BW49,Lookup!$B$4:$C$14,2,FALSE)</f>
        <v>0</v>
      </c>
      <c r="AM47" s="200">
        <f>VLOOKUP('Physical Effects'!BY49,Lookup!$B$4:$C$14,2,FALSE)</f>
        <v>0</v>
      </c>
      <c r="AN47" s="200">
        <f>VLOOKUP('Physical Effects'!CA49,Lookup!$B$4:$C$14,2,FALSE)</f>
        <v>2</v>
      </c>
      <c r="AO47" s="200">
        <f>VLOOKUP('Physical Effects'!CC49,Lookup!$B$4:$C$14,2,FALSE)</f>
        <v>0</v>
      </c>
      <c r="AP47" s="200">
        <f>VLOOKUP('Physical Effects'!CE49,Lookup!$B$4:$C$14,2,FALSE)</f>
        <v>0</v>
      </c>
      <c r="AQ47" s="200">
        <f>VLOOKUP('Physical Effects'!CG49,Lookup!$B$4:$C$14,2,FALSE)</f>
        <v>0</v>
      </c>
      <c r="AR47" s="200">
        <f>VLOOKUP('Physical Effects'!CI49,Lookup!$B$4:$C$14,2,FALSE)</f>
        <v>1</v>
      </c>
      <c r="AS47" s="200">
        <f>VLOOKUP('Physical Effects'!CK49,Lookup!$B$4:$C$14,2,FALSE)</f>
        <v>0</v>
      </c>
      <c r="AT47" s="200">
        <f>VLOOKUP('Physical Effects'!CM49,Lookup!$B$4:$C$14,2,FALSE)</f>
        <v>3</v>
      </c>
      <c r="AU47" s="200">
        <f>VLOOKUP('Physical Effects'!CO49,Lookup!$B$4:$C$14,2,FALSE)</f>
        <v>0</v>
      </c>
      <c r="AV47" s="200">
        <f>VLOOKUP('Physical Effects'!CQ49,Lookup!$B$4:$C$14,2,FALSE)</f>
        <v>0</v>
      </c>
      <c r="AW47" s="200">
        <f>VLOOKUP('Physical Effects'!CS49,Lookup!$B$4:$C$14,2,FALSE)</f>
        <v>0</v>
      </c>
      <c r="AX47" s="200">
        <f>VLOOKUP('Physical Effects'!CU49,Lookup!$B$4:$C$14,2,FALSE)</f>
        <v>0</v>
      </c>
      <c r="AY47" s="200"/>
      <c r="AZ47" s="200"/>
    </row>
    <row r="48" spans="1:52" s="5" customFormat="1" ht="13.5" thickBot="1" x14ac:dyDescent="0.3">
      <c r="A48" s="49">
        <f t="shared" si="0"/>
        <v>47</v>
      </c>
      <c r="B48" s="18" t="str">
        <f>+'Physical Effects'!C50</f>
        <v>Field Border (ac)</v>
      </c>
      <c r="C48" s="25">
        <f>+'Physical Effects'!E50</f>
        <v>386</v>
      </c>
      <c r="D48" s="200">
        <f>VLOOKUP('Physical Effects'!G50,Lookup!$B$4:$C$14,2,FALSE)</f>
        <v>4</v>
      </c>
      <c r="E48" s="200">
        <f>VLOOKUP('Physical Effects'!I50,Lookup!$B$4:$C$14,2,FALSE)</f>
        <v>4</v>
      </c>
      <c r="F48" s="200">
        <f>VLOOKUP('Physical Effects'!K50,Lookup!$B$4:$C$14,2,FALSE)</f>
        <v>1</v>
      </c>
      <c r="G48" s="200">
        <f>VLOOKUP('Physical Effects'!M50,Lookup!$B$4:$C$14,2,FALSE)</f>
        <v>0</v>
      </c>
      <c r="H48" s="200">
        <f>VLOOKUP('Physical Effects'!O50,Lookup!$B$4:$C$14,2,FALSE)</f>
        <v>1</v>
      </c>
      <c r="I48" s="200">
        <f>VLOOKUP('Physical Effects'!Q50,Lookup!$B$4:$C$14,2,FALSE)</f>
        <v>0</v>
      </c>
      <c r="J48" s="200">
        <f>VLOOKUP('Physical Effects'!S50,Lookup!$B$4:$C$14,2,FALSE)</f>
        <v>2</v>
      </c>
      <c r="K48" s="200">
        <f>VLOOKUP('Physical Effects'!U50,Lookup!$B$4:$C$14,2,FALSE)</f>
        <v>4</v>
      </c>
      <c r="L48" s="200">
        <f>VLOOKUP('Physical Effects'!W50,Lookup!$B$4:$C$14,2,FALSE)</f>
        <v>0</v>
      </c>
      <c r="M48" s="200">
        <f>VLOOKUP('Physical Effects'!Y50,Lookup!$B$4:$C$14,2,FALSE)</f>
        <v>2</v>
      </c>
      <c r="N48" s="200">
        <f>VLOOKUP('Physical Effects'!AA50,Lookup!$B$4:$C$14,2,FALSE)</f>
        <v>1</v>
      </c>
      <c r="O48" s="200">
        <f>VLOOKUP('Physical Effects'!AC50,Lookup!$B$4:$C$14,2,FALSE)</f>
        <v>1</v>
      </c>
      <c r="P48" s="200">
        <f>VLOOKUP('Physical Effects'!AE50,Lookup!$B$4:$C$14,2,FALSE)</f>
        <v>0</v>
      </c>
      <c r="Q48" s="200">
        <f>VLOOKUP('Physical Effects'!AG50,Lookup!$B$4:$C$14,2,FALSE)</f>
        <v>0</v>
      </c>
      <c r="R48" s="200">
        <f>VLOOKUP('Physical Effects'!AI50,Lookup!$B$4:$C$14,2,FALSE)</f>
        <v>0</v>
      </c>
      <c r="S48" s="200">
        <f>VLOOKUP('Physical Effects'!AK50,Lookup!$B$4:$C$14,2,FALSE)</f>
        <v>0</v>
      </c>
      <c r="T48" s="200">
        <f>VLOOKUP('Physical Effects'!AM50,Lookup!$B$4:$C$14,2,FALSE)</f>
        <v>0</v>
      </c>
      <c r="U48" s="200">
        <f>VLOOKUP('Physical Effects'!AO50,Lookup!$B$4:$C$14,2,FALSE)</f>
        <v>0</v>
      </c>
      <c r="V48" s="200">
        <f>VLOOKUP('Physical Effects'!AQ50,Lookup!$B$4:$C$14,2,FALSE)</f>
        <v>0</v>
      </c>
      <c r="W48" s="200">
        <f>VLOOKUP('Physical Effects'!AS50,Lookup!$B$4:$C$14,2,FALSE)</f>
        <v>2</v>
      </c>
      <c r="X48" s="200">
        <f>VLOOKUP('Physical Effects'!AU50,Lookup!$B$4:$C$14,2,FALSE)</f>
        <v>1</v>
      </c>
      <c r="Y48" s="200">
        <f>VLOOKUP('Physical Effects'!AW50,Lookup!$B$4:$C$14,2,FALSE)</f>
        <v>2</v>
      </c>
      <c r="Z48" s="200">
        <f>VLOOKUP('Physical Effects'!AY50,Lookup!$B$4:$C$14,2,FALSE)</f>
        <v>2</v>
      </c>
      <c r="AA48" s="200">
        <f>VLOOKUP('Physical Effects'!BA50,Lookup!$B$4:$C$14,2,FALSE)</f>
        <v>1</v>
      </c>
      <c r="AB48" s="200">
        <f>VLOOKUP('Physical Effects'!BC50,Lookup!$B$4:$C$14,2,FALSE)</f>
        <v>0</v>
      </c>
      <c r="AC48" s="200">
        <f>VLOOKUP('Physical Effects'!BE50,Lookup!$B$4:$C$14,2,FALSE)</f>
        <v>0</v>
      </c>
      <c r="AD48" s="200">
        <f>VLOOKUP('Physical Effects'!BG50,Lookup!$B$4:$C$14,2,FALSE)</f>
        <v>1</v>
      </c>
      <c r="AE48" s="200">
        <f>VLOOKUP('Physical Effects'!BI50,Lookup!$B$4:$C$14,2,FALSE)</f>
        <v>0</v>
      </c>
      <c r="AF48" s="200">
        <f>VLOOKUP('Physical Effects'!BK50,Lookup!$B$4:$C$14,2,FALSE)</f>
        <v>0</v>
      </c>
      <c r="AG48" s="200">
        <f>VLOOKUP('Physical Effects'!BM50,Lookup!$B$4:$C$14,2,FALSE)</f>
        <v>2</v>
      </c>
      <c r="AH48" s="200">
        <f>VLOOKUP('Physical Effects'!BO50,Lookup!$B$4:$C$14,2,FALSE)</f>
        <v>0</v>
      </c>
      <c r="AI48" s="200">
        <f>VLOOKUP('Physical Effects'!BQ50,Lookup!$B$4:$C$14,2,FALSE)</f>
        <v>2</v>
      </c>
      <c r="AJ48" s="200">
        <f>VLOOKUP('Physical Effects'!BS50,Lookup!$B$4:$C$14,2,FALSE)</f>
        <v>2</v>
      </c>
      <c r="AK48" s="200">
        <f>VLOOKUP('Physical Effects'!BU50,Lookup!$B$4:$C$14,2,FALSE)</f>
        <v>0</v>
      </c>
      <c r="AL48" s="200">
        <f>VLOOKUP('Physical Effects'!BW50,Lookup!$B$4:$C$14,2,FALSE)</f>
        <v>0</v>
      </c>
      <c r="AM48" s="200">
        <f>VLOOKUP('Physical Effects'!BY50,Lookup!$B$4:$C$14,2,FALSE)</f>
        <v>1</v>
      </c>
      <c r="AN48" s="200">
        <f>VLOOKUP('Physical Effects'!CA50,Lookup!$B$4:$C$14,2,FALSE)</f>
        <v>5</v>
      </c>
      <c r="AO48" s="200">
        <f>VLOOKUP('Physical Effects'!CC50,Lookup!$B$4:$C$14,2,FALSE)</f>
        <v>5</v>
      </c>
      <c r="AP48" s="200">
        <f>VLOOKUP('Physical Effects'!CE50,Lookup!$B$4:$C$14,2,FALSE)</f>
        <v>0</v>
      </c>
      <c r="AQ48" s="200">
        <f>VLOOKUP('Physical Effects'!CG50,Lookup!$B$4:$C$14,2,FALSE)</f>
        <v>0</v>
      </c>
      <c r="AR48" s="200">
        <f>VLOOKUP('Physical Effects'!CI50,Lookup!$B$4:$C$14,2,FALSE)</f>
        <v>1</v>
      </c>
      <c r="AS48" s="200">
        <f>VLOOKUP('Physical Effects'!CK50,Lookup!$B$4:$C$14,2,FALSE)</f>
        <v>2</v>
      </c>
      <c r="AT48" s="200">
        <f>VLOOKUP('Physical Effects'!CM50,Lookup!$B$4:$C$14,2,FALSE)</f>
        <v>0</v>
      </c>
      <c r="AU48" s="200">
        <f>VLOOKUP('Physical Effects'!CO50,Lookup!$B$4:$C$14,2,FALSE)</f>
        <v>0</v>
      </c>
      <c r="AV48" s="200">
        <f>VLOOKUP('Physical Effects'!CQ50,Lookup!$B$4:$C$14,2,FALSE)</f>
        <v>0</v>
      </c>
      <c r="AW48" s="200">
        <f>VLOOKUP('Physical Effects'!CS50,Lookup!$B$4:$C$14,2,FALSE)</f>
        <v>0</v>
      </c>
      <c r="AX48" s="200">
        <f>VLOOKUP('Physical Effects'!CU50,Lookup!$B$4:$C$14,2,FALSE)</f>
        <v>1</v>
      </c>
      <c r="AY48" s="200"/>
      <c r="AZ48" s="200"/>
    </row>
    <row r="49" spans="1:52" s="5" customFormat="1" ht="13.5" thickBot="1" x14ac:dyDescent="0.3">
      <c r="A49" s="49">
        <f t="shared" si="0"/>
        <v>48</v>
      </c>
      <c r="B49" s="18" t="str">
        <f>+'Physical Effects'!C51</f>
        <v>Field Operations Emissions Reduction (ac)</v>
      </c>
      <c r="C49" s="25">
        <f>+'Physical Effects'!E51</f>
        <v>376</v>
      </c>
      <c r="D49" s="200">
        <f>VLOOKUP('Physical Effects'!G51,Lookup!$B$4:$C$14,2,FALSE)</f>
        <v>1</v>
      </c>
      <c r="E49" s="200">
        <f>VLOOKUP('Physical Effects'!I51,Lookup!$B$4:$C$14,2,FALSE)</f>
        <v>3</v>
      </c>
      <c r="F49" s="200">
        <f>VLOOKUP('Physical Effects'!K51,Lookup!$B$4:$C$14,2,FALSE)</f>
        <v>0</v>
      </c>
      <c r="G49" s="200">
        <f>VLOOKUP('Physical Effects'!M51,Lookup!$B$4:$C$14,2,FALSE)</f>
        <v>0</v>
      </c>
      <c r="H49" s="200">
        <f>VLOOKUP('Physical Effects'!O51,Lookup!$B$4:$C$14,2,FALSE)</f>
        <v>0</v>
      </c>
      <c r="I49" s="200">
        <f>VLOOKUP('Physical Effects'!Q51,Lookup!$B$4:$C$14,2,FALSE)</f>
        <v>0</v>
      </c>
      <c r="J49" s="200">
        <f>VLOOKUP('Physical Effects'!S51,Lookup!$B$4:$C$14,2,FALSE)</f>
        <v>0</v>
      </c>
      <c r="K49" s="200">
        <f>VLOOKUP('Physical Effects'!U51,Lookup!$B$4:$C$14,2,FALSE)</f>
        <v>0</v>
      </c>
      <c r="L49" s="200">
        <f>VLOOKUP('Physical Effects'!W51,Lookup!$B$4:$C$14,2,FALSE)</f>
        <v>0</v>
      </c>
      <c r="M49" s="200">
        <f>VLOOKUP('Physical Effects'!Y51,Lookup!$B$4:$C$14,2,FALSE)</f>
        <v>0</v>
      </c>
      <c r="N49" s="200">
        <f>VLOOKUP('Physical Effects'!AA51,Lookup!$B$4:$C$14,2,FALSE)</f>
        <v>0</v>
      </c>
      <c r="O49" s="200">
        <f>VLOOKUP('Physical Effects'!AC51,Lookup!$B$4:$C$14,2,FALSE)</f>
        <v>0</v>
      </c>
      <c r="P49" s="200">
        <f>VLOOKUP('Physical Effects'!AE51,Lookup!$B$4:$C$14,2,FALSE)</f>
        <v>0</v>
      </c>
      <c r="Q49" s="200">
        <f>VLOOKUP('Physical Effects'!AG51,Lookup!$B$4:$C$14,2,FALSE)</f>
        <v>0</v>
      </c>
      <c r="R49" s="200">
        <f>VLOOKUP('Physical Effects'!AI51,Lookup!$B$4:$C$14,2,FALSE)</f>
        <v>0</v>
      </c>
      <c r="S49" s="200">
        <f>VLOOKUP('Physical Effects'!AK51,Lookup!$B$4:$C$14,2,FALSE)</f>
        <v>0</v>
      </c>
      <c r="T49" s="200">
        <f>VLOOKUP('Physical Effects'!AM51,Lookup!$B$4:$C$14,2,FALSE)</f>
        <v>0</v>
      </c>
      <c r="U49" s="200">
        <f>VLOOKUP('Physical Effects'!AO51,Lookup!$B$4:$C$14,2,FALSE)</f>
        <v>0</v>
      </c>
      <c r="V49" s="200">
        <f>VLOOKUP('Physical Effects'!AQ51,Lookup!$B$4:$C$14,2,FALSE)</f>
        <v>0</v>
      </c>
      <c r="W49" s="200">
        <f>VLOOKUP('Physical Effects'!AS51,Lookup!$B$4:$C$14,2,FALSE)</f>
        <v>0</v>
      </c>
      <c r="X49" s="200">
        <f>VLOOKUP('Physical Effects'!AU51,Lookup!$B$4:$C$14,2,FALSE)</f>
        <v>0</v>
      </c>
      <c r="Y49" s="200">
        <f>VLOOKUP('Physical Effects'!AW51,Lookup!$B$4:$C$14,2,FALSE)</f>
        <v>0</v>
      </c>
      <c r="Z49" s="200">
        <f>VLOOKUP('Physical Effects'!AY51,Lookup!$B$4:$C$14,2,FALSE)</f>
        <v>0</v>
      </c>
      <c r="AA49" s="200">
        <f>VLOOKUP('Physical Effects'!BA51,Lookup!$B$4:$C$14,2,FALSE)</f>
        <v>0</v>
      </c>
      <c r="AB49" s="200">
        <f>VLOOKUP('Physical Effects'!BC51,Lookup!$B$4:$C$14,2,FALSE)</f>
        <v>0</v>
      </c>
      <c r="AC49" s="200">
        <f>VLOOKUP('Physical Effects'!BE51,Lookup!$B$4:$C$14,2,FALSE)</f>
        <v>0</v>
      </c>
      <c r="AD49" s="200">
        <f>VLOOKUP('Physical Effects'!BG51,Lookup!$B$4:$C$14,2,FALSE)</f>
        <v>0</v>
      </c>
      <c r="AE49" s="200">
        <f>VLOOKUP('Physical Effects'!BI51,Lookup!$B$4:$C$14,2,FALSE)</f>
        <v>0</v>
      </c>
      <c r="AF49" s="200">
        <f>VLOOKUP('Physical Effects'!BK51,Lookup!$B$4:$C$14,2,FALSE)</f>
        <v>0</v>
      </c>
      <c r="AG49" s="200">
        <f>VLOOKUP('Physical Effects'!BM51,Lookup!$B$4:$C$14,2,FALSE)</f>
        <v>0</v>
      </c>
      <c r="AH49" s="200">
        <f>VLOOKUP('Physical Effects'!BO51,Lookup!$B$4:$C$14,2,FALSE)</f>
        <v>0</v>
      </c>
      <c r="AI49" s="200">
        <f>VLOOKUP('Physical Effects'!BQ51,Lookup!$B$4:$C$14,2,FALSE)</f>
        <v>5</v>
      </c>
      <c r="AJ49" s="200">
        <f>VLOOKUP('Physical Effects'!BS51,Lookup!$B$4:$C$14,2,FALSE)</f>
        <v>1</v>
      </c>
      <c r="AK49" s="200">
        <f>VLOOKUP('Physical Effects'!BU51,Lookup!$B$4:$C$14,2,FALSE)</f>
        <v>1</v>
      </c>
      <c r="AL49" s="200">
        <f>VLOOKUP('Physical Effects'!BW51,Lookup!$B$4:$C$14,2,FALSE)</f>
        <v>0</v>
      </c>
      <c r="AM49" s="200">
        <f>VLOOKUP('Physical Effects'!BY51,Lookup!$B$4:$C$14,2,FALSE)</f>
        <v>1</v>
      </c>
      <c r="AN49" s="200">
        <f>VLOOKUP('Physical Effects'!CA51,Lookup!$B$4:$C$14,2,FALSE)</f>
        <v>0</v>
      </c>
      <c r="AO49" s="200">
        <f>VLOOKUP('Physical Effects'!CC51,Lookup!$B$4:$C$14,2,FALSE)</f>
        <v>0</v>
      </c>
      <c r="AP49" s="200">
        <f>VLOOKUP('Physical Effects'!CE51,Lookup!$B$4:$C$14,2,FALSE)</f>
        <v>0</v>
      </c>
      <c r="AQ49" s="200">
        <f>VLOOKUP('Physical Effects'!CG51,Lookup!$B$4:$C$14,2,FALSE)</f>
        <v>0</v>
      </c>
      <c r="AR49" s="200">
        <f>VLOOKUP('Physical Effects'!CI51,Lookup!$B$4:$C$14,2,FALSE)</f>
        <v>0</v>
      </c>
      <c r="AS49" s="200">
        <f>VLOOKUP('Physical Effects'!CK51,Lookup!$B$4:$C$14,2,FALSE)</f>
        <v>0</v>
      </c>
      <c r="AT49" s="200">
        <f>VLOOKUP('Physical Effects'!CM51,Lookup!$B$4:$C$14,2,FALSE)</f>
        <v>0</v>
      </c>
      <c r="AU49" s="200">
        <f>VLOOKUP('Physical Effects'!CO51,Lookup!$B$4:$C$14,2,FALSE)</f>
        <v>0</v>
      </c>
      <c r="AV49" s="200">
        <f>VLOOKUP('Physical Effects'!CQ51,Lookup!$B$4:$C$14,2,FALSE)</f>
        <v>0</v>
      </c>
      <c r="AW49" s="200">
        <f>VLOOKUP('Physical Effects'!CS51,Lookup!$B$4:$C$14,2,FALSE)</f>
        <v>0</v>
      </c>
      <c r="AX49" s="200">
        <f>VLOOKUP('Physical Effects'!CU51,Lookup!$B$4:$C$14,2,FALSE)</f>
        <v>0</v>
      </c>
      <c r="AY49" s="200"/>
      <c r="AZ49" s="200"/>
    </row>
    <row r="50" spans="1:52" s="16" customFormat="1" ht="13.5" thickBot="1" x14ac:dyDescent="0.3">
      <c r="A50" s="49">
        <f t="shared" si="0"/>
        <v>49</v>
      </c>
      <c r="B50" s="18" t="str">
        <f>+'Physical Effects'!C52</f>
        <v>Filter Strip (ac)</v>
      </c>
      <c r="C50" s="25">
        <f>+'Physical Effects'!E52</f>
        <v>393</v>
      </c>
      <c r="D50" s="200">
        <f>VLOOKUP('Physical Effects'!G52,Lookup!$B$4:$C$14,2,FALSE)</f>
        <v>4</v>
      </c>
      <c r="E50" s="200">
        <f>VLOOKUP('Physical Effects'!I52,Lookup!$B$4:$C$14,2,FALSE)</f>
        <v>4</v>
      </c>
      <c r="F50" s="200">
        <f>VLOOKUP('Physical Effects'!K52,Lookup!$B$4:$C$14,2,FALSE)</f>
        <v>1</v>
      </c>
      <c r="G50" s="200">
        <f>VLOOKUP('Physical Effects'!M52,Lookup!$B$4:$C$14,2,FALSE)</f>
        <v>0</v>
      </c>
      <c r="H50" s="200">
        <f>VLOOKUP('Physical Effects'!O52,Lookup!$B$4:$C$14,2,FALSE)</f>
        <v>1</v>
      </c>
      <c r="I50" s="200">
        <f>VLOOKUP('Physical Effects'!Q52,Lookup!$B$4:$C$14,2,FALSE)</f>
        <v>0</v>
      </c>
      <c r="J50" s="200">
        <f>VLOOKUP('Physical Effects'!S52,Lookup!$B$4:$C$14,2,FALSE)</f>
        <v>2</v>
      </c>
      <c r="K50" s="200">
        <f>VLOOKUP('Physical Effects'!U52,Lookup!$B$4:$C$14,2,FALSE)</f>
        <v>4</v>
      </c>
      <c r="L50" s="200">
        <f>VLOOKUP('Physical Effects'!W52,Lookup!$B$4:$C$14,2,FALSE)</f>
        <v>0</v>
      </c>
      <c r="M50" s="200">
        <f>VLOOKUP('Physical Effects'!Y52,Lookup!$B$4:$C$14,2,FALSE)</f>
        <v>1</v>
      </c>
      <c r="N50" s="200">
        <f>VLOOKUP('Physical Effects'!AA52,Lookup!$B$4:$C$14,2,FALSE)</f>
        <v>1</v>
      </c>
      <c r="O50" s="200">
        <f>VLOOKUP('Physical Effects'!AC52,Lookup!$B$4:$C$14,2,FALSE)</f>
        <v>1</v>
      </c>
      <c r="P50" s="200">
        <f>VLOOKUP('Physical Effects'!AE52,Lookup!$B$4:$C$14,2,FALSE)</f>
        <v>0</v>
      </c>
      <c r="Q50" s="200">
        <f>VLOOKUP('Physical Effects'!AG52,Lookup!$B$4:$C$14,2,FALSE)</f>
        <v>0</v>
      </c>
      <c r="R50" s="200">
        <f>VLOOKUP('Physical Effects'!AI52,Lookup!$B$4:$C$14,2,FALSE)</f>
        <v>0</v>
      </c>
      <c r="S50" s="200">
        <f>VLOOKUP('Physical Effects'!AK52,Lookup!$B$4:$C$14,2,FALSE)</f>
        <v>0</v>
      </c>
      <c r="T50" s="200">
        <f>VLOOKUP('Physical Effects'!AM52,Lookup!$B$4:$C$14,2,FALSE)</f>
        <v>0</v>
      </c>
      <c r="U50" s="200">
        <f>VLOOKUP('Physical Effects'!AO52,Lookup!$B$4:$C$14,2,FALSE)</f>
        <v>0</v>
      </c>
      <c r="V50" s="200">
        <f>VLOOKUP('Physical Effects'!AQ52,Lookup!$B$4:$C$14,2,FALSE)</f>
        <v>0</v>
      </c>
      <c r="W50" s="200">
        <f>VLOOKUP('Physical Effects'!AS52,Lookup!$B$4:$C$14,2,FALSE)</f>
        <v>5</v>
      </c>
      <c r="X50" s="200">
        <f>VLOOKUP('Physical Effects'!AU52,Lookup!$B$4:$C$14,2,FALSE)</f>
        <v>2</v>
      </c>
      <c r="Y50" s="200">
        <f>VLOOKUP('Physical Effects'!AW52,Lookup!$B$4:$C$14,2,FALSE)</f>
        <v>2</v>
      </c>
      <c r="Z50" s="200">
        <f>VLOOKUP('Physical Effects'!AY52,Lookup!$B$4:$C$14,2,FALSE)</f>
        <v>1</v>
      </c>
      <c r="AA50" s="200">
        <f>VLOOKUP('Physical Effects'!BA52,Lookup!$B$4:$C$14,2,FALSE)</f>
        <v>3</v>
      </c>
      <c r="AB50" s="200">
        <f>VLOOKUP('Physical Effects'!BC52,Lookup!$B$4:$C$14,2,FALSE)</f>
        <v>1</v>
      </c>
      <c r="AC50" s="200">
        <f>VLOOKUP('Physical Effects'!BE52,Lookup!$B$4:$C$14,2,FALSE)</f>
        <v>1</v>
      </c>
      <c r="AD50" s="200">
        <f>VLOOKUP('Physical Effects'!BG52,Lookup!$B$4:$C$14,2,FALSE)</f>
        <v>1</v>
      </c>
      <c r="AE50" s="200">
        <f>VLOOKUP('Physical Effects'!BI52,Lookup!$B$4:$C$14,2,FALSE)</f>
        <v>4</v>
      </c>
      <c r="AF50" s="200">
        <f>VLOOKUP('Physical Effects'!BK52,Lookup!$B$4:$C$14,2,FALSE)</f>
        <v>1</v>
      </c>
      <c r="AG50" s="200">
        <f>VLOOKUP('Physical Effects'!BM52,Lookup!$B$4:$C$14,2,FALSE)</f>
        <v>5</v>
      </c>
      <c r="AH50" s="200">
        <f>VLOOKUP('Physical Effects'!BO52,Lookup!$B$4:$C$14,2,FALSE)</f>
        <v>0</v>
      </c>
      <c r="AI50" s="200">
        <f>VLOOKUP('Physical Effects'!BQ52,Lookup!$B$4:$C$14,2,FALSE)</f>
        <v>1</v>
      </c>
      <c r="AJ50" s="200">
        <f>VLOOKUP('Physical Effects'!BS52,Lookup!$B$4:$C$14,2,FALSE)</f>
        <v>1</v>
      </c>
      <c r="AK50" s="200">
        <f>VLOOKUP('Physical Effects'!BU52,Lookup!$B$4:$C$14,2,FALSE)</f>
        <v>0</v>
      </c>
      <c r="AL50" s="200">
        <f>VLOOKUP('Physical Effects'!BW52,Lookup!$B$4:$C$14,2,FALSE)</f>
        <v>0</v>
      </c>
      <c r="AM50" s="200">
        <f>VLOOKUP('Physical Effects'!BY52,Lookup!$B$4:$C$14,2,FALSE)</f>
        <v>0</v>
      </c>
      <c r="AN50" s="200">
        <f>VLOOKUP('Physical Effects'!CA52,Lookup!$B$4:$C$14,2,FALSE)</f>
        <v>2</v>
      </c>
      <c r="AO50" s="200">
        <f>VLOOKUP('Physical Effects'!CC52,Lookup!$B$4:$C$14,2,FALSE)</f>
        <v>2</v>
      </c>
      <c r="AP50" s="200">
        <f>VLOOKUP('Physical Effects'!CE52,Lookup!$B$4:$C$14,2,FALSE)</f>
        <v>0</v>
      </c>
      <c r="AQ50" s="200">
        <f>VLOOKUP('Physical Effects'!CG52,Lookup!$B$4:$C$14,2,FALSE)</f>
        <v>0</v>
      </c>
      <c r="AR50" s="200">
        <f>VLOOKUP('Physical Effects'!CI52,Lookup!$B$4:$C$14,2,FALSE)</f>
        <v>1</v>
      </c>
      <c r="AS50" s="200">
        <f>VLOOKUP('Physical Effects'!CK52,Lookup!$B$4:$C$14,2,FALSE)</f>
        <v>4</v>
      </c>
      <c r="AT50" s="200">
        <f>VLOOKUP('Physical Effects'!CM52,Lookup!$B$4:$C$14,2,FALSE)</f>
        <v>0</v>
      </c>
      <c r="AU50" s="200">
        <f>VLOOKUP('Physical Effects'!CO52,Lookup!$B$4:$C$14,2,FALSE)</f>
        <v>0</v>
      </c>
      <c r="AV50" s="200">
        <f>VLOOKUP('Physical Effects'!CQ52,Lookup!$B$4:$C$14,2,FALSE)</f>
        <v>0</v>
      </c>
      <c r="AW50" s="200">
        <f>VLOOKUP('Physical Effects'!CS52,Lookup!$B$4:$C$14,2,FALSE)</f>
        <v>0</v>
      </c>
      <c r="AX50" s="200">
        <f>VLOOKUP('Physical Effects'!CU52,Lookup!$B$4:$C$14,2,FALSE)</f>
        <v>1</v>
      </c>
      <c r="AY50" s="200"/>
      <c r="AZ50" s="200"/>
    </row>
    <row r="51" spans="1:52" s="5" customFormat="1" ht="13.5" thickBot="1" x14ac:dyDescent="0.3">
      <c r="A51" s="49">
        <f t="shared" si="0"/>
        <v>50</v>
      </c>
      <c r="B51" s="18" t="str">
        <f>+'Physical Effects'!C53</f>
        <v>Firebreak (ft)</v>
      </c>
      <c r="C51" s="25">
        <f>+'Physical Effects'!E53</f>
        <v>394</v>
      </c>
      <c r="D51" s="200">
        <f>VLOOKUP('Physical Effects'!G53,Lookup!$B$4:$C$14,2,FALSE)</f>
        <v>-1</v>
      </c>
      <c r="E51" s="200">
        <f>VLOOKUP('Physical Effects'!I53,Lookup!$B$4:$C$14,2,FALSE)</f>
        <v>-1</v>
      </c>
      <c r="F51" s="200">
        <f>VLOOKUP('Physical Effects'!K53,Lookup!$B$4:$C$14,2,FALSE)</f>
        <v>-1</v>
      </c>
      <c r="G51" s="200">
        <f>VLOOKUP('Physical Effects'!M53,Lookup!$B$4:$C$14,2,FALSE)</f>
        <v>-1</v>
      </c>
      <c r="H51" s="200">
        <f>VLOOKUP('Physical Effects'!O53,Lookup!$B$4:$C$14,2,FALSE)</f>
        <v>0</v>
      </c>
      <c r="I51" s="200">
        <f>VLOOKUP('Physical Effects'!Q53,Lookup!$B$4:$C$14,2,FALSE)</f>
        <v>0</v>
      </c>
      <c r="J51" s="200">
        <f>VLOOKUP('Physical Effects'!S53,Lookup!$B$4:$C$14,2,FALSE)</f>
        <v>-2</v>
      </c>
      <c r="K51" s="200">
        <f>VLOOKUP('Physical Effects'!U53,Lookup!$B$4:$C$14,2,FALSE)</f>
        <v>-2</v>
      </c>
      <c r="L51" s="200">
        <f>VLOOKUP('Physical Effects'!W53,Lookup!$B$4:$C$14,2,FALSE)</f>
        <v>0</v>
      </c>
      <c r="M51" s="200">
        <f>VLOOKUP('Physical Effects'!Y53,Lookup!$B$4:$C$14,2,FALSE)</f>
        <v>-2</v>
      </c>
      <c r="N51" s="200">
        <f>VLOOKUP('Physical Effects'!AA53,Lookup!$B$4:$C$14,2,FALSE)</f>
        <v>-2</v>
      </c>
      <c r="O51" s="200">
        <f>VLOOKUP('Physical Effects'!AC53,Lookup!$B$4:$C$14,2,FALSE)</f>
        <v>0</v>
      </c>
      <c r="P51" s="200">
        <f>VLOOKUP('Physical Effects'!AE53,Lookup!$B$4:$C$14,2,FALSE)</f>
        <v>0</v>
      </c>
      <c r="Q51" s="200">
        <f>VLOOKUP('Physical Effects'!AG53,Lookup!$B$4:$C$14,2,FALSE)</f>
        <v>0</v>
      </c>
      <c r="R51" s="200">
        <f>VLOOKUP('Physical Effects'!AI53,Lookup!$B$4:$C$14,2,FALSE)</f>
        <v>0</v>
      </c>
      <c r="S51" s="200">
        <f>VLOOKUP('Physical Effects'!AK53,Lookup!$B$4:$C$14,2,FALSE)</f>
        <v>0</v>
      </c>
      <c r="T51" s="200">
        <f>VLOOKUP('Physical Effects'!AM53,Lookup!$B$4:$C$14,2,FALSE)</f>
        <v>0</v>
      </c>
      <c r="U51" s="200">
        <f>VLOOKUP('Physical Effects'!AO53,Lookup!$B$4:$C$14,2,FALSE)</f>
        <v>0</v>
      </c>
      <c r="V51" s="200">
        <f>VLOOKUP('Physical Effects'!AQ53,Lookup!$B$4:$C$14,2,FALSE)</f>
        <v>0</v>
      </c>
      <c r="W51" s="200">
        <f>VLOOKUP('Physical Effects'!AS53,Lookup!$B$4:$C$14,2,FALSE)</f>
        <v>0</v>
      </c>
      <c r="X51" s="200">
        <f>VLOOKUP('Physical Effects'!AU53,Lookup!$B$4:$C$14,2,FALSE)</f>
        <v>0</v>
      </c>
      <c r="Y51" s="200">
        <f>VLOOKUP('Physical Effects'!AW53,Lookup!$B$4:$C$14,2,FALSE)</f>
        <v>0</v>
      </c>
      <c r="Z51" s="200">
        <f>VLOOKUP('Physical Effects'!AY53,Lookup!$B$4:$C$14,2,FALSE)</f>
        <v>0</v>
      </c>
      <c r="AA51" s="200">
        <f>VLOOKUP('Physical Effects'!BA53,Lookup!$B$4:$C$14,2,FALSE)</f>
        <v>0</v>
      </c>
      <c r="AB51" s="200">
        <f>VLOOKUP('Physical Effects'!BC53,Lookup!$B$4:$C$14,2,FALSE)</f>
        <v>0</v>
      </c>
      <c r="AC51" s="200">
        <f>VLOOKUP('Physical Effects'!BE53,Lookup!$B$4:$C$14,2,FALSE)</f>
        <v>0</v>
      </c>
      <c r="AD51" s="200">
        <f>VLOOKUP('Physical Effects'!BG53,Lookup!$B$4:$C$14,2,FALSE)</f>
        <v>0</v>
      </c>
      <c r="AE51" s="200">
        <f>VLOOKUP('Physical Effects'!BI53,Lookup!$B$4:$C$14,2,FALSE)</f>
        <v>0</v>
      </c>
      <c r="AF51" s="200">
        <f>VLOOKUP('Physical Effects'!BK53,Lookup!$B$4:$C$14,2,FALSE)</f>
        <v>0</v>
      </c>
      <c r="AG51" s="200">
        <f>VLOOKUP('Physical Effects'!BM53,Lookup!$B$4:$C$14,2,FALSE)</f>
        <v>-1</v>
      </c>
      <c r="AH51" s="200">
        <f>VLOOKUP('Physical Effects'!BO53,Lookup!$B$4:$C$14,2,FALSE)</f>
        <v>0</v>
      </c>
      <c r="AI51" s="200">
        <f>VLOOKUP('Physical Effects'!BQ53,Lookup!$B$4:$C$14,2,FALSE)</f>
        <v>1</v>
      </c>
      <c r="AJ51" s="200">
        <f>VLOOKUP('Physical Effects'!BS53,Lookup!$B$4:$C$14,2,FALSE)</f>
        <v>1</v>
      </c>
      <c r="AK51" s="200">
        <f>VLOOKUP('Physical Effects'!BU53,Lookup!$B$4:$C$14,2,FALSE)</f>
        <v>1</v>
      </c>
      <c r="AL51" s="200">
        <f>VLOOKUP('Physical Effects'!BW53,Lookup!$B$4:$C$14,2,FALSE)</f>
        <v>0</v>
      </c>
      <c r="AM51" s="200">
        <f>VLOOKUP('Physical Effects'!BY53,Lookup!$B$4:$C$14,2,FALSE)</f>
        <v>1</v>
      </c>
      <c r="AN51" s="200">
        <f>VLOOKUP('Physical Effects'!CA53,Lookup!$B$4:$C$14,2,FALSE)</f>
        <v>3</v>
      </c>
      <c r="AO51" s="200">
        <f>VLOOKUP('Physical Effects'!CC53,Lookup!$B$4:$C$14,2,FALSE)</f>
        <v>0</v>
      </c>
      <c r="AP51" s="200">
        <f>VLOOKUP('Physical Effects'!CE53,Lookup!$B$4:$C$14,2,FALSE)</f>
        <v>-1</v>
      </c>
      <c r="AQ51" s="200">
        <f>VLOOKUP('Physical Effects'!CG53,Lookup!$B$4:$C$14,2,FALSE)</f>
        <v>5</v>
      </c>
      <c r="AR51" s="200">
        <f>VLOOKUP('Physical Effects'!CI53,Lookup!$B$4:$C$14,2,FALSE)</f>
        <v>1</v>
      </c>
      <c r="AS51" s="200">
        <f>VLOOKUP('Physical Effects'!CK53,Lookup!$B$4:$C$14,2,FALSE)</f>
        <v>1</v>
      </c>
      <c r="AT51" s="200">
        <f>VLOOKUP('Physical Effects'!CM53,Lookup!$B$4:$C$14,2,FALSE)</f>
        <v>0</v>
      </c>
      <c r="AU51" s="200">
        <f>VLOOKUP('Physical Effects'!CO53,Lookup!$B$4:$C$14,2,FALSE)</f>
        <v>0</v>
      </c>
      <c r="AV51" s="200">
        <f>VLOOKUP('Physical Effects'!CQ53,Lookup!$B$4:$C$14,2,FALSE)</f>
        <v>0</v>
      </c>
      <c r="AW51" s="200">
        <f>VLOOKUP('Physical Effects'!CS53,Lookup!$B$4:$C$14,2,FALSE)</f>
        <v>0</v>
      </c>
      <c r="AX51" s="200">
        <f>VLOOKUP('Physical Effects'!CU53,Lookup!$B$4:$C$14,2,FALSE)</f>
        <v>1</v>
      </c>
      <c r="AY51" s="200"/>
      <c r="AZ51" s="200"/>
    </row>
    <row r="52" spans="1:52" s="5" customFormat="1" ht="13.5" thickBot="1" x14ac:dyDescent="0.3">
      <c r="A52" s="49">
        <f t="shared" si="0"/>
        <v>51</v>
      </c>
      <c r="B52" s="18" t="str">
        <f>+'Physical Effects'!C54</f>
        <v>Fish Raceway or Tank (no)</v>
      </c>
      <c r="C52" s="25">
        <f>+'Physical Effects'!E54</f>
        <v>398</v>
      </c>
      <c r="D52" s="200">
        <f>VLOOKUP('Physical Effects'!G54,Lookup!$B$4:$C$14,2,FALSE)</f>
        <v>0</v>
      </c>
      <c r="E52" s="200">
        <f>VLOOKUP('Physical Effects'!I54,Lookup!$B$4:$C$14,2,FALSE)</f>
        <v>0</v>
      </c>
      <c r="F52" s="200">
        <f>VLOOKUP('Physical Effects'!K54,Lookup!$B$4:$C$14,2,FALSE)</f>
        <v>0</v>
      </c>
      <c r="G52" s="200">
        <f>VLOOKUP('Physical Effects'!M54,Lookup!$B$4:$C$14,2,FALSE)</f>
        <v>0</v>
      </c>
      <c r="H52" s="200">
        <f>VLOOKUP('Physical Effects'!O54,Lookup!$B$4:$C$14,2,FALSE)</f>
        <v>0</v>
      </c>
      <c r="I52" s="200">
        <f>VLOOKUP('Physical Effects'!Q54,Lookup!$B$4:$C$14,2,FALSE)</f>
        <v>0</v>
      </c>
      <c r="J52" s="200">
        <f>VLOOKUP('Physical Effects'!S54,Lookup!$B$4:$C$14,2,FALSE)</f>
        <v>0</v>
      </c>
      <c r="K52" s="200">
        <f>VLOOKUP('Physical Effects'!U54,Lookup!$B$4:$C$14,2,FALSE)</f>
        <v>0</v>
      </c>
      <c r="L52" s="200">
        <f>VLOOKUP('Physical Effects'!W54,Lookup!$B$4:$C$14,2,FALSE)</f>
        <v>0</v>
      </c>
      <c r="M52" s="200">
        <f>VLOOKUP('Physical Effects'!Y54,Lookup!$B$4:$C$14,2,FALSE)</f>
        <v>0</v>
      </c>
      <c r="N52" s="200">
        <f>VLOOKUP('Physical Effects'!AA54,Lookup!$B$4:$C$14,2,FALSE)</f>
        <v>0</v>
      </c>
      <c r="O52" s="200">
        <f>VLOOKUP('Physical Effects'!AC54,Lookup!$B$4:$C$14,2,FALSE)</f>
        <v>0</v>
      </c>
      <c r="P52" s="200">
        <f>VLOOKUP('Physical Effects'!AE54,Lookup!$B$4:$C$14,2,FALSE)</f>
        <v>0</v>
      </c>
      <c r="Q52" s="200">
        <f>VLOOKUP('Physical Effects'!AG54,Lookup!$B$4:$C$14,2,FALSE)</f>
        <v>0</v>
      </c>
      <c r="R52" s="200">
        <f>VLOOKUP('Physical Effects'!AI54,Lookup!$B$4:$C$14,2,FALSE)</f>
        <v>0</v>
      </c>
      <c r="S52" s="200">
        <f>VLOOKUP('Physical Effects'!AK54,Lookup!$B$4:$C$14,2,FALSE)</f>
        <v>0</v>
      </c>
      <c r="T52" s="200">
        <f>VLOOKUP('Physical Effects'!AM54,Lookup!$B$4:$C$14,2,FALSE)</f>
        <v>0</v>
      </c>
      <c r="U52" s="200">
        <f>VLOOKUP('Physical Effects'!AO54,Lookup!$B$4:$C$14,2,FALSE)</f>
        <v>0</v>
      </c>
      <c r="V52" s="200">
        <f>VLOOKUP('Physical Effects'!AQ54,Lookup!$B$4:$C$14,2,FALSE)</f>
        <v>0</v>
      </c>
      <c r="W52" s="200">
        <f>VLOOKUP('Physical Effects'!AS54,Lookup!$B$4:$C$14,2,FALSE)</f>
        <v>-1</v>
      </c>
      <c r="X52" s="200">
        <f>VLOOKUP('Physical Effects'!AU54,Lookup!$B$4:$C$14,2,FALSE)</f>
        <v>-1</v>
      </c>
      <c r="Y52" s="200">
        <f>VLOOKUP('Physical Effects'!AW54,Lookup!$B$4:$C$14,2,FALSE)</f>
        <v>0</v>
      </c>
      <c r="Z52" s="200">
        <f>VLOOKUP('Physical Effects'!AY54,Lookup!$B$4:$C$14,2,FALSE)</f>
        <v>0</v>
      </c>
      <c r="AA52" s="200">
        <f>VLOOKUP('Physical Effects'!BA54,Lookup!$B$4:$C$14,2,FALSE)</f>
        <v>-1</v>
      </c>
      <c r="AB52" s="200">
        <f>VLOOKUP('Physical Effects'!BC54,Lookup!$B$4:$C$14,2,FALSE)</f>
        <v>-1</v>
      </c>
      <c r="AC52" s="200">
        <f>VLOOKUP('Physical Effects'!BE54,Lookup!$B$4:$C$14,2,FALSE)</f>
        <v>-1</v>
      </c>
      <c r="AD52" s="200">
        <f>VLOOKUP('Physical Effects'!BG54,Lookup!$B$4:$C$14,2,FALSE)</f>
        <v>0</v>
      </c>
      <c r="AE52" s="200">
        <f>VLOOKUP('Physical Effects'!BI54,Lookup!$B$4:$C$14,2,FALSE)</f>
        <v>0</v>
      </c>
      <c r="AF52" s="200">
        <f>VLOOKUP('Physical Effects'!BK54,Lookup!$B$4:$C$14,2,FALSE)</f>
        <v>0</v>
      </c>
      <c r="AG52" s="200">
        <f>VLOOKUP('Physical Effects'!BM54,Lookup!$B$4:$C$14,2,FALSE)</f>
        <v>0</v>
      </c>
      <c r="AH52" s="200">
        <f>VLOOKUP('Physical Effects'!BO54,Lookup!$B$4:$C$14,2,FALSE)</f>
        <v>-1</v>
      </c>
      <c r="AI52" s="200">
        <f>VLOOKUP('Physical Effects'!BQ54,Lookup!$B$4:$C$14,2,FALSE)</f>
        <v>0</v>
      </c>
      <c r="AJ52" s="200">
        <f>VLOOKUP('Physical Effects'!BS54,Lookup!$B$4:$C$14,2,FALSE)</f>
        <v>0</v>
      </c>
      <c r="AK52" s="200">
        <f>VLOOKUP('Physical Effects'!BU54,Lookup!$B$4:$C$14,2,FALSE)</f>
        <v>0</v>
      </c>
      <c r="AL52" s="200">
        <f>VLOOKUP('Physical Effects'!BW54,Lookup!$B$4:$C$14,2,FALSE)</f>
        <v>0</v>
      </c>
      <c r="AM52" s="200">
        <f>VLOOKUP('Physical Effects'!BY54,Lookup!$B$4:$C$14,2,FALSE)</f>
        <v>0</v>
      </c>
      <c r="AN52" s="200">
        <f>VLOOKUP('Physical Effects'!CA54,Lookup!$B$4:$C$14,2,FALSE)</f>
        <v>0</v>
      </c>
      <c r="AO52" s="200">
        <f>VLOOKUP('Physical Effects'!CC54,Lookup!$B$4:$C$14,2,FALSE)</f>
        <v>0</v>
      </c>
      <c r="AP52" s="200">
        <f>VLOOKUP('Physical Effects'!CE54,Lookup!$B$4:$C$14,2,FALSE)</f>
        <v>0</v>
      </c>
      <c r="AQ52" s="200">
        <f>VLOOKUP('Physical Effects'!CG54,Lookup!$B$4:$C$14,2,FALSE)</f>
        <v>0</v>
      </c>
      <c r="AR52" s="200">
        <f>VLOOKUP('Physical Effects'!CI54,Lookup!$B$4:$C$14,2,FALSE)</f>
        <v>0</v>
      </c>
      <c r="AS52" s="200">
        <f>VLOOKUP('Physical Effects'!CK54,Lookup!$B$4:$C$14,2,FALSE)</f>
        <v>1</v>
      </c>
      <c r="AT52" s="200">
        <f>VLOOKUP('Physical Effects'!CM54,Lookup!$B$4:$C$14,2,FALSE)</f>
        <v>0</v>
      </c>
      <c r="AU52" s="200">
        <f>VLOOKUP('Physical Effects'!CO54,Lookup!$B$4:$C$14,2,FALSE)</f>
        <v>0</v>
      </c>
      <c r="AV52" s="200">
        <f>VLOOKUP('Physical Effects'!CQ54,Lookup!$B$4:$C$14,2,FALSE)</f>
        <v>0</v>
      </c>
      <c r="AW52" s="200">
        <f>VLOOKUP('Physical Effects'!CS54,Lookup!$B$4:$C$14,2,FALSE)</f>
        <v>0</v>
      </c>
      <c r="AX52" s="200">
        <f>VLOOKUP('Physical Effects'!CU54,Lookup!$B$4:$C$14,2,FALSE)</f>
        <v>0</v>
      </c>
      <c r="AY52" s="200"/>
      <c r="AZ52" s="200"/>
    </row>
    <row r="53" spans="1:52" s="6" customFormat="1" ht="13.5" thickBot="1" x14ac:dyDescent="0.3">
      <c r="A53" s="49">
        <f t="shared" si="0"/>
        <v>52</v>
      </c>
      <c r="B53" s="18" t="str">
        <f>+'Physical Effects'!C55</f>
        <v>Fishpond Management (ac)</v>
      </c>
      <c r="C53" s="25">
        <f>+'Physical Effects'!E55</f>
        <v>399</v>
      </c>
      <c r="D53" s="200">
        <f>VLOOKUP('Physical Effects'!G55,Lookup!$B$4:$C$14,2,FALSE)</f>
        <v>0</v>
      </c>
      <c r="E53" s="200">
        <f>VLOOKUP('Physical Effects'!I55,Lookup!$B$4:$C$14,2,FALSE)</f>
        <v>0</v>
      </c>
      <c r="F53" s="200">
        <f>VLOOKUP('Physical Effects'!K55,Lookup!$B$4:$C$14,2,FALSE)</f>
        <v>0</v>
      </c>
      <c r="G53" s="200">
        <f>VLOOKUP('Physical Effects'!M55,Lookup!$B$4:$C$14,2,FALSE)</f>
        <v>0</v>
      </c>
      <c r="H53" s="200">
        <f>VLOOKUP('Physical Effects'!O55,Lookup!$B$4:$C$14,2,FALSE)</f>
        <v>0</v>
      </c>
      <c r="I53" s="200">
        <f>VLOOKUP('Physical Effects'!Q55,Lookup!$B$4:$C$14,2,FALSE)</f>
        <v>0</v>
      </c>
      <c r="J53" s="200">
        <f>VLOOKUP('Physical Effects'!S55,Lookup!$B$4:$C$14,2,FALSE)</f>
        <v>0</v>
      </c>
      <c r="K53" s="200">
        <f>VLOOKUP('Physical Effects'!U55,Lookup!$B$4:$C$14,2,FALSE)</f>
        <v>0</v>
      </c>
      <c r="L53" s="200">
        <f>VLOOKUP('Physical Effects'!W55,Lookup!$B$4:$C$14,2,FALSE)</f>
        <v>0</v>
      </c>
      <c r="M53" s="200">
        <f>VLOOKUP('Physical Effects'!Y55,Lookup!$B$4:$C$14,2,FALSE)</f>
        <v>0</v>
      </c>
      <c r="N53" s="200">
        <f>VLOOKUP('Physical Effects'!AA55,Lookup!$B$4:$C$14,2,FALSE)</f>
        <v>0</v>
      </c>
      <c r="O53" s="200">
        <f>VLOOKUP('Physical Effects'!AC55,Lookup!$B$4:$C$14,2,FALSE)</f>
        <v>0</v>
      </c>
      <c r="P53" s="200">
        <f>VLOOKUP('Physical Effects'!AE55,Lookup!$B$4:$C$14,2,FALSE)</f>
        <v>0</v>
      </c>
      <c r="Q53" s="200">
        <f>VLOOKUP('Physical Effects'!AG55,Lookup!$B$4:$C$14,2,FALSE)</f>
        <v>0</v>
      </c>
      <c r="R53" s="200">
        <f>VLOOKUP('Physical Effects'!AI55,Lookup!$B$4:$C$14,2,FALSE)</f>
        <v>0</v>
      </c>
      <c r="S53" s="200">
        <f>VLOOKUP('Physical Effects'!AK55,Lookup!$B$4:$C$14,2,FALSE)</f>
        <v>0</v>
      </c>
      <c r="T53" s="200">
        <f>VLOOKUP('Physical Effects'!AM55,Lookup!$B$4:$C$14,2,FALSE)</f>
        <v>0</v>
      </c>
      <c r="U53" s="200">
        <f>VLOOKUP('Physical Effects'!AO55,Lookup!$B$4:$C$14,2,FALSE)</f>
        <v>0</v>
      </c>
      <c r="V53" s="200">
        <f>VLOOKUP('Physical Effects'!AQ55,Lookup!$B$4:$C$14,2,FALSE)</f>
        <v>0</v>
      </c>
      <c r="W53" s="200">
        <f>VLOOKUP('Physical Effects'!AS55,Lookup!$B$4:$C$14,2,FALSE)</f>
        <v>0</v>
      </c>
      <c r="X53" s="200">
        <f>VLOOKUP('Physical Effects'!AU55,Lookup!$B$4:$C$14,2,FALSE)</f>
        <v>-2</v>
      </c>
      <c r="Y53" s="200">
        <f>VLOOKUP('Physical Effects'!AW55,Lookup!$B$4:$C$14,2,FALSE)</f>
        <v>0</v>
      </c>
      <c r="Z53" s="200">
        <f>VLOOKUP('Physical Effects'!AY55,Lookup!$B$4:$C$14,2,FALSE)</f>
        <v>0</v>
      </c>
      <c r="AA53" s="200">
        <f>VLOOKUP('Physical Effects'!BA55,Lookup!$B$4:$C$14,2,FALSE)</f>
        <v>0</v>
      </c>
      <c r="AB53" s="200">
        <f>VLOOKUP('Physical Effects'!BC55,Lookup!$B$4:$C$14,2,FALSE)</f>
        <v>0</v>
      </c>
      <c r="AC53" s="200">
        <f>VLOOKUP('Physical Effects'!BE55,Lookup!$B$4:$C$14,2,FALSE)</f>
        <v>0</v>
      </c>
      <c r="AD53" s="200">
        <f>VLOOKUP('Physical Effects'!BG55,Lookup!$B$4:$C$14,2,FALSE)</f>
        <v>0</v>
      </c>
      <c r="AE53" s="200">
        <f>VLOOKUP('Physical Effects'!BI55,Lookup!$B$4:$C$14,2,FALSE)</f>
        <v>0</v>
      </c>
      <c r="AF53" s="200">
        <f>VLOOKUP('Physical Effects'!BK55,Lookup!$B$4:$C$14,2,FALSE)</f>
        <v>0</v>
      </c>
      <c r="AG53" s="200">
        <f>VLOOKUP('Physical Effects'!BM55,Lookup!$B$4:$C$14,2,FALSE)</f>
        <v>0</v>
      </c>
      <c r="AH53" s="200">
        <f>VLOOKUP('Physical Effects'!BO55,Lookup!$B$4:$C$14,2,FALSE)</f>
        <v>0</v>
      </c>
      <c r="AI53" s="200">
        <f>VLOOKUP('Physical Effects'!BQ55,Lookup!$B$4:$C$14,2,FALSE)</f>
        <v>0</v>
      </c>
      <c r="AJ53" s="200">
        <f>VLOOKUP('Physical Effects'!BS55,Lookup!$B$4:$C$14,2,FALSE)</f>
        <v>0</v>
      </c>
      <c r="AK53" s="200">
        <f>VLOOKUP('Physical Effects'!BU55,Lookup!$B$4:$C$14,2,FALSE)</f>
        <v>0</v>
      </c>
      <c r="AL53" s="200">
        <f>VLOOKUP('Physical Effects'!BW55,Lookup!$B$4:$C$14,2,FALSE)</f>
        <v>0</v>
      </c>
      <c r="AM53" s="200">
        <f>VLOOKUP('Physical Effects'!BY55,Lookup!$B$4:$C$14,2,FALSE)</f>
        <v>0</v>
      </c>
      <c r="AN53" s="200">
        <f>VLOOKUP('Physical Effects'!CA55,Lookup!$B$4:$C$14,2,FALSE)</f>
        <v>4</v>
      </c>
      <c r="AO53" s="200">
        <f>VLOOKUP('Physical Effects'!CC55,Lookup!$B$4:$C$14,2,FALSE)</f>
        <v>4</v>
      </c>
      <c r="AP53" s="200">
        <f>VLOOKUP('Physical Effects'!CE55,Lookup!$B$4:$C$14,2,FALSE)</f>
        <v>4</v>
      </c>
      <c r="AQ53" s="200">
        <f>VLOOKUP('Physical Effects'!CG55,Lookup!$B$4:$C$14,2,FALSE)</f>
        <v>0</v>
      </c>
      <c r="AR53" s="200">
        <f>VLOOKUP('Physical Effects'!CI55,Lookup!$B$4:$C$14,2,FALSE)</f>
        <v>0</v>
      </c>
      <c r="AS53" s="200">
        <f>VLOOKUP('Physical Effects'!CK55,Lookup!$B$4:$C$14,2,FALSE)</f>
        <v>4</v>
      </c>
      <c r="AT53" s="200">
        <f>VLOOKUP('Physical Effects'!CM55,Lookup!$B$4:$C$14,2,FALSE)</f>
        <v>0</v>
      </c>
      <c r="AU53" s="200">
        <f>VLOOKUP('Physical Effects'!CO55,Lookup!$B$4:$C$14,2,FALSE)</f>
        <v>0</v>
      </c>
      <c r="AV53" s="200">
        <f>VLOOKUP('Physical Effects'!CQ55,Lookup!$B$4:$C$14,2,FALSE)</f>
        <v>0</v>
      </c>
      <c r="AW53" s="200">
        <f>VLOOKUP('Physical Effects'!CS55,Lookup!$B$4:$C$14,2,FALSE)</f>
        <v>0</v>
      </c>
      <c r="AX53" s="200">
        <f>VLOOKUP('Physical Effects'!CU55,Lookup!$B$4:$C$14,2,FALSE)</f>
        <v>0</v>
      </c>
      <c r="AY53" s="200"/>
      <c r="AZ53" s="200"/>
    </row>
    <row r="54" spans="1:52" s="5" customFormat="1" ht="13.5" thickBot="1" x14ac:dyDescent="0.3">
      <c r="A54" s="49">
        <f t="shared" si="0"/>
        <v>53</v>
      </c>
      <c r="B54" s="18" t="str">
        <f>+'Physical Effects'!C56</f>
        <v>Forage and Biomass Planting (ac)</v>
      </c>
      <c r="C54" s="25">
        <f>+'Physical Effects'!E56</f>
        <v>512</v>
      </c>
      <c r="D54" s="200">
        <f>VLOOKUP('Physical Effects'!G56,Lookup!$B$4:$C$14,2,FALSE)</f>
        <v>1</v>
      </c>
      <c r="E54" s="200">
        <f>VLOOKUP('Physical Effects'!I56,Lookup!$B$4:$C$14,2,FALSE)</f>
        <v>1</v>
      </c>
      <c r="F54" s="200">
        <f>VLOOKUP('Physical Effects'!K56,Lookup!$B$4:$C$14,2,FALSE)</f>
        <v>0</v>
      </c>
      <c r="G54" s="200">
        <f>VLOOKUP('Physical Effects'!M56,Lookup!$B$4:$C$14,2,FALSE)</f>
        <v>0</v>
      </c>
      <c r="H54" s="200">
        <f>VLOOKUP('Physical Effects'!O56,Lookup!$B$4:$C$14,2,FALSE)</f>
        <v>0</v>
      </c>
      <c r="I54" s="200">
        <f>VLOOKUP('Physical Effects'!Q56,Lookup!$B$4:$C$14,2,FALSE)</f>
        <v>0</v>
      </c>
      <c r="J54" s="200">
        <f>VLOOKUP('Physical Effects'!S56,Lookup!$B$4:$C$14,2,FALSE)</f>
        <v>2</v>
      </c>
      <c r="K54" s="200">
        <f>VLOOKUP('Physical Effects'!U56,Lookup!$B$4:$C$14,2,FALSE)</f>
        <v>1</v>
      </c>
      <c r="L54" s="200">
        <f>VLOOKUP('Physical Effects'!W56,Lookup!$B$4:$C$14,2,FALSE)</f>
        <v>0</v>
      </c>
      <c r="M54" s="200">
        <f>VLOOKUP('Physical Effects'!Y56,Lookup!$B$4:$C$14,2,FALSE)</f>
        <v>3</v>
      </c>
      <c r="N54" s="200">
        <f>VLOOKUP('Physical Effects'!AA56,Lookup!$B$4:$C$14,2,FALSE)</f>
        <v>3</v>
      </c>
      <c r="O54" s="200">
        <f>VLOOKUP('Physical Effects'!AC56,Lookup!$B$4:$C$14,2,FALSE)</f>
        <v>1</v>
      </c>
      <c r="P54" s="200">
        <f>VLOOKUP('Physical Effects'!AE56,Lookup!$B$4:$C$14,2,FALSE)</f>
        <v>0</v>
      </c>
      <c r="Q54" s="200">
        <f>VLOOKUP('Physical Effects'!AG56,Lookup!$B$4:$C$14,2,FALSE)</f>
        <v>0</v>
      </c>
      <c r="R54" s="200">
        <f>VLOOKUP('Physical Effects'!AI56,Lookup!$B$4:$C$14,2,FALSE)</f>
        <v>0</v>
      </c>
      <c r="S54" s="200">
        <f>VLOOKUP('Physical Effects'!AK56,Lookup!$B$4:$C$14,2,FALSE)</f>
        <v>3</v>
      </c>
      <c r="T54" s="200">
        <f>VLOOKUP('Physical Effects'!AM56,Lookup!$B$4:$C$14,2,FALSE)</f>
        <v>3</v>
      </c>
      <c r="U54" s="200">
        <f>VLOOKUP('Physical Effects'!AO56,Lookup!$B$4:$C$14,2,FALSE)</f>
        <v>0</v>
      </c>
      <c r="V54" s="200">
        <f>VLOOKUP('Physical Effects'!AQ56,Lookup!$B$4:$C$14,2,FALSE)</f>
        <v>0</v>
      </c>
      <c r="W54" s="200">
        <f>VLOOKUP('Physical Effects'!AS56,Lookup!$B$4:$C$14,2,FALSE)</f>
        <v>1</v>
      </c>
      <c r="X54" s="200">
        <f>VLOOKUP('Physical Effects'!AU56,Lookup!$B$4:$C$14,2,FALSE)</f>
        <v>0</v>
      </c>
      <c r="Y54" s="200">
        <f>VLOOKUP('Physical Effects'!AW56,Lookup!$B$4:$C$14,2,FALSE)</f>
        <v>1</v>
      </c>
      <c r="Z54" s="200">
        <f>VLOOKUP('Physical Effects'!AY56,Lookup!$B$4:$C$14,2,FALSE)</f>
        <v>0</v>
      </c>
      <c r="AA54" s="200">
        <f>VLOOKUP('Physical Effects'!BA56,Lookup!$B$4:$C$14,2,FALSE)</f>
        <v>1</v>
      </c>
      <c r="AB54" s="200">
        <f>VLOOKUP('Physical Effects'!BC56,Lookup!$B$4:$C$14,2,FALSE)</f>
        <v>0</v>
      </c>
      <c r="AC54" s="200">
        <f>VLOOKUP('Physical Effects'!BE56,Lookup!$B$4:$C$14,2,FALSE)</f>
        <v>0</v>
      </c>
      <c r="AD54" s="200">
        <f>VLOOKUP('Physical Effects'!BG56,Lookup!$B$4:$C$14,2,FALSE)</f>
        <v>0</v>
      </c>
      <c r="AE54" s="200">
        <f>VLOOKUP('Physical Effects'!BI56,Lookup!$B$4:$C$14,2,FALSE)</f>
        <v>1</v>
      </c>
      <c r="AF54" s="200">
        <f>VLOOKUP('Physical Effects'!BK56,Lookup!$B$4:$C$14,2,FALSE)</f>
        <v>0</v>
      </c>
      <c r="AG54" s="200">
        <f>VLOOKUP('Physical Effects'!BM56,Lookup!$B$4:$C$14,2,FALSE)</f>
        <v>1</v>
      </c>
      <c r="AH54" s="200">
        <f>VLOOKUP('Physical Effects'!BO56,Lookup!$B$4:$C$14,2,FALSE)</f>
        <v>0</v>
      </c>
      <c r="AI54" s="200">
        <f>VLOOKUP('Physical Effects'!BQ56,Lookup!$B$4:$C$14,2,FALSE)</f>
        <v>1</v>
      </c>
      <c r="AJ54" s="200">
        <f>VLOOKUP('Physical Effects'!BS56,Lookup!$B$4:$C$14,2,FALSE)</f>
        <v>4</v>
      </c>
      <c r="AK54" s="200">
        <f>VLOOKUP('Physical Effects'!BU56,Lookup!$B$4:$C$14,2,FALSE)</f>
        <v>0</v>
      </c>
      <c r="AL54" s="200">
        <f>VLOOKUP('Physical Effects'!BW56,Lookup!$B$4:$C$14,2,FALSE)</f>
        <v>0</v>
      </c>
      <c r="AM54" s="200">
        <f>VLOOKUP('Physical Effects'!BY56,Lookup!$B$4:$C$14,2,FALSE)</f>
        <v>0</v>
      </c>
      <c r="AN54" s="200">
        <f>VLOOKUP('Physical Effects'!CA56,Lookup!$B$4:$C$14,2,FALSE)</f>
        <v>1</v>
      </c>
      <c r="AO54" s="200">
        <f>VLOOKUP('Physical Effects'!CC56,Lookup!$B$4:$C$14,2,FALSE)</f>
        <v>1</v>
      </c>
      <c r="AP54" s="200">
        <f>VLOOKUP('Physical Effects'!CE56,Lookup!$B$4:$C$14,2,FALSE)</f>
        <v>0</v>
      </c>
      <c r="AQ54" s="200">
        <f>VLOOKUP('Physical Effects'!CG56,Lookup!$B$4:$C$14,2,FALSE)</f>
        <v>0</v>
      </c>
      <c r="AR54" s="200">
        <f>VLOOKUP('Physical Effects'!CI56,Lookup!$B$4:$C$14,2,FALSE)</f>
        <v>4</v>
      </c>
      <c r="AS54" s="200">
        <f>VLOOKUP('Physical Effects'!CK56,Lookup!$B$4:$C$14,2,FALSE)</f>
        <v>0</v>
      </c>
      <c r="AT54" s="200">
        <f>VLOOKUP('Physical Effects'!CM56,Lookup!$B$4:$C$14,2,FALSE)</f>
        <v>5</v>
      </c>
      <c r="AU54" s="200">
        <f>VLOOKUP('Physical Effects'!CO56,Lookup!$B$4:$C$14,2,FALSE)</f>
        <v>0</v>
      </c>
      <c r="AV54" s="200">
        <f>VLOOKUP('Physical Effects'!CQ56,Lookup!$B$4:$C$14,2,FALSE)</f>
        <v>0</v>
      </c>
      <c r="AW54" s="200">
        <f>VLOOKUP('Physical Effects'!CS56,Lookup!$B$4:$C$14,2,FALSE)</f>
        <v>0</v>
      </c>
      <c r="AX54" s="200">
        <f>VLOOKUP('Physical Effects'!CU56,Lookup!$B$4:$C$14,2,FALSE)</f>
        <v>0</v>
      </c>
      <c r="AY54" s="200"/>
      <c r="AZ54" s="200"/>
    </row>
    <row r="55" spans="1:52" s="5" customFormat="1" ht="13.5" thickBot="1" x14ac:dyDescent="0.3">
      <c r="A55" s="49">
        <f t="shared" si="0"/>
        <v>54</v>
      </c>
      <c r="B55" s="18" t="str">
        <f>+'Physical Effects'!C57</f>
        <v>Forage Harvest Management (ac)</v>
      </c>
      <c r="C55" s="25">
        <f>+'Physical Effects'!E57</f>
        <v>511</v>
      </c>
      <c r="D55" s="200">
        <f>VLOOKUP('Physical Effects'!G57,Lookup!$B$4:$C$14,2,FALSE)</f>
        <v>1</v>
      </c>
      <c r="E55" s="200">
        <f>VLOOKUP('Physical Effects'!I57,Lookup!$B$4:$C$14,2,FALSE)</f>
        <v>1</v>
      </c>
      <c r="F55" s="200">
        <f>VLOOKUP('Physical Effects'!K57,Lookup!$B$4:$C$14,2,FALSE)</f>
        <v>0</v>
      </c>
      <c r="G55" s="200">
        <f>VLOOKUP('Physical Effects'!M57,Lookup!$B$4:$C$14,2,FALSE)</f>
        <v>0</v>
      </c>
      <c r="H55" s="200">
        <f>VLOOKUP('Physical Effects'!O57,Lookup!$B$4:$C$14,2,FALSE)</f>
        <v>0</v>
      </c>
      <c r="I55" s="200">
        <f>VLOOKUP('Physical Effects'!Q57,Lookup!$B$4:$C$14,2,FALSE)</f>
        <v>0</v>
      </c>
      <c r="J55" s="200">
        <f>VLOOKUP('Physical Effects'!S57,Lookup!$B$4:$C$14,2,FALSE)</f>
        <v>3</v>
      </c>
      <c r="K55" s="200">
        <f>VLOOKUP('Physical Effects'!U57,Lookup!$B$4:$C$14,2,FALSE)</f>
        <v>1</v>
      </c>
      <c r="L55" s="200">
        <f>VLOOKUP('Physical Effects'!W57,Lookup!$B$4:$C$14,2,FALSE)</f>
        <v>0</v>
      </c>
      <c r="M55" s="200">
        <f>VLOOKUP('Physical Effects'!Y57,Lookup!$B$4:$C$14,2,FALSE)</f>
        <v>1</v>
      </c>
      <c r="N55" s="200">
        <f>VLOOKUP('Physical Effects'!AA57,Lookup!$B$4:$C$14,2,FALSE)</f>
        <v>1</v>
      </c>
      <c r="O55" s="200">
        <f>VLOOKUP('Physical Effects'!AC57,Lookup!$B$4:$C$14,2,FALSE)</f>
        <v>0</v>
      </c>
      <c r="P55" s="200">
        <f>VLOOKUP('Physical Effects'!AE57,Lookup!$B$4:$C$14,2,FALSE)</f>
        <v>0</v>
      </c>
      <c r="Q55" s="200">
        <f>VLOOKUP('Physical Effects'!AG57,Lookup!$B$4:$C$14,2,FALSE)</f>
        <v>0</v>
      </c>
      <c r="R55" s="200">
        <f>VLOOKUP('Physical Effects'!AI57,Lookup!$B$4:$C$14,2,FALSE)</f>
        <v>0</v>
      </c>
      <c r="S55" s="200">
        <f>VLOOKUP('Physical Effects'!AK57,Lookup!$B$4:$C$14,2,FALSE)</f>
        <v>1</v>
      </c>
      <c r="T55" s="200">
        <f>VLOOKUP('Physical Effects'!AM57,Lookup!$B$4:$C$14,2,FALSE)</f>
        <v>1</v>
      </c>
      <c r="U55" s="200">
        <f>VLOOKUP('Physical Effects'!AO57,Lookup!$B$4:$C$14,2,FALSE)</f>
        <v>1</v>
      </c>
      <c r="V55" s="200">
        <f>VLOOKUP('Physical Effects'!AQ57,Lookup!$B$4:$C$14,2,FALSE)</f>
        <v>1</v>
      </c>
      <c r="W55" s="200">
        <f>VLOOKUP('Physical Effects'!AS57,Lookup!$B$4:$C$14,2,FALSE)</f>
        <v>1</v>
      </c>
      <c r="X55" s="200">
        <f>VLOOKUP('Physical Effects'!AU57,Lookup!$B$4:$C$14,2,FALSE)</f>
        <v>0</v>
      </c>
      <c r="Y55" s="200">
        <f>VLOOKUP('Physical Effects'!AW57,Lookup!$B$4:$C$14,2,FALSE)</f>
        <v>2</v>
      </c>
      <c r="Z55" s="200">
        <f>VLOOKUP('Physical Effects'!AY57,Lookup!$B$4:$C$14,2,FALSE)</f>
        <v>0</v>
      </c>
      <c r="AA55" s="200">
        <f>VLOOKUP('Physical Effects'!BA57,Lookup!$B$4:$C$14,2,FALSE)</f>
        <v>1</v>
      </c>
      <c r="AB55" s="200">
        <f>VLOOKUP('Physical Effects'!BC57,Lookup!$B$4:$C$14,2,FALSE)</f>
        <v>0</v>
      </c>
      <c r="AC55" s="200">
        <f>VLOOKUP('Physical Effects'!BE57,Lookup!$B$4:$C$14,2,FALSE)</f>
        <v>0</v>
      </c>
      <c r="AD55" s="200">
        <f>VLOOKUP('Physical Effects'!BG57,Lookup!$B$4:$C$14,2,FALSE)</f>
        <v>0</v>
      </c>
      <c r="AE55" s="200">
        <f>VLOOKUP('Physical Effects'!BI57,Lookup!$B$4:$C$14,2,FALSE)</f>
        <v>1</v>
      </c>
      <c r="AF55" s="200">
        <f>VLOOKUP('Physical Effects'!BK57,Lookup!$B$4:$C$14,2,FALSE)</f>
        <v>0</v>
      </c>
      <c r="AG55" s="200">
        <f>VLOOKUP('Physical Effects'!BM57,Lookup!$B$4:$C$14,2,FALSE)</f>
        <v>0</v>
      </c>
      <c r="AH55" s="200">
        <f>VLOOKUP('Physical Effects'!BO57,Lookup!$B$4:$C$14,2,FALSE)</f>
        <v>0</v>
      </c>
      <c r="AI55" s="200">
        <f>VLOOKUP('Physical Effects'!BQ57,Lookup!$B$4:$C$14,2,FALSE)</f>
        <v>0</v>
      </c>
      <c r="AJ55" s="200">
        <f>VLOOKUP('Physical Effects'!BS57,Lookup!$B$4:$C$14,2,FALSE)</f>
        <v>0</v>
      </c>
      <c r="AK55" s="200">
        <f>VLOOKUP('Physical Effects'!BU57,Lookup!$B$4:$C$14,2,FALSE)</f>
        <v>0</v>
      </c>
      <c r="AL55" s="200">
        <f>VLOOKUP('Physical Effects'!BW57,Lookup!$B$4:$C$14,2,FALSE)</f>
        <v>0</v>
      </c>
      <c r="AM55" s="200">
        <f>VLOOKUP('Physical Effects'!BY57,Lookup!$B$4:$C$14,2,FALSE)</f>
        <v>0</v>
      </c>
      <c r="AN55" s="200">
        <f>VLOOKUP('Physical Effects'!CA57,Lookup!$B$4:$C$14,2,FALSE)</f>
        <v>1</v>
      </c>
      <c r="AO55" s="200">
        <f>VLOOKUP('Physical Effects'!CC57,Lookup!$B$4:$C$14,2,FALSE)</f>
        <v>1</v>
      </c>
      <c r="AP55" s="200">
        <f>VLOOKUP('Physical Effects'!CE57,Lookup!$B$4:$C$14,2,FALSE)</f>
        <v>0</v>
      </c>
      <c r="AQ55" s="200">
        <f>VLOOKUP('Physical Effects'!CG57,Lookup!$B$4:$C$14,2,FALSE)</f>
        <v>0</v>
      </c>
      <c r="AR55" s="200">
        <f>VLOOKUP('Physical Effects'!CI57,Lookup!$B$4:$C$14,2,FALSE)</f>
        <v>1</v>
      </c>
      <c r="AS55" s="200">
        <f>VLOOKUP('Physical Effects'!CK57,Lookup!$B$4:$C$14,2,FALSE)</f>
        <v>0</v>
      </c>
      <c r="AT55" s="200">
        <f>VLOOKUP('Physical Effects'!CM57,Lookup!$B$4:$C$14,2,FALSE)</f>
        <v>2</v>
      </c>
      <c r="AU55" s="200">
        <f>VLOOKUP('Physical Effects'!CO57,Lookup!$B$4:$C$14,2,FALSE)</f>
        <v>0</v>
      </c>
      <c r="AV55" s="200">
        <f>VLOOKUP('Physical Effects'!CQ57,Lookup!$B$4:$C$14,2,FALSE)</f>
        <v>0</v>
      </c>
      <c r="AW55" s="200">
        <f>VLOOKUP('Physical Effects'!CS57,Lookup!$B$4:$C$14,2,FALSE)</f>
        <v>0</v>
      </c>
      <c r="AX55" s="200">
        <f>VLOOKUP('Physical Effects'!CU57,Lookup!$B$4:$C$14,2,FALSE)</f>
        <v>1</v>
      </c>
      <c r="AY55" s="200"/>
      <c r="AZ55" s="200"/>
    </row>
    <row r="56" spans="1:52" s="14" customFormat="1" ht="13.5" thickBot="1" x14ac:dyDescent="0.3">
      <c r="A56" s="49">
        <f t="shared" si="0"/>
        <v>55</v>
      </c>
      <c r="B56" s="18" t="str">
        <f>+'Physical Effects'!C58</f>
        <v>Forest Stand Improvement (ac)</v>
      </c>
      <c r="C56" s="25">
        <f>+'Physical Effects'!E58</f>
        <v>666</v>
      </c>
      <c r="D56" s="200">
        <f>VLOOKUP('Physical Effects'!G58,Lookup!$B$4:$C$14,2,FALSE)</f>
        <v>1</v>
      </c>
      <c r="E56" s="200">
        <f>VLOOKUP('Physical Effects'!I58,Lookup!$B$4:$C$14,2,FALSE)</f>
        <v>0</v>
      </c>
      <c r="F56" s="200">
        <f>VLOOKUP('Physical Effects'!K58,Lookup!$B$4:$C$14,2,FALSE)</f>
        <v>1</v>
      </c>
      <c r="G56" s="200">
        <f>VLOOKUP('Physical Effects'!M58,Lookup!$B$4:$C$14,2,FALSE)</f>
        <v>1</v>
      </c>
      <c r="H56" s="200">
        <f>VLOOKUP('Physical Effects'!O58,Lookup!$B$4:$C$14,2,FALSE)</f>
        <v>0</v>
      </c>
      <c r="I56" s="200">
        <f>VLOOKUP('Physical Effects'!Q58,Lookup!$B$4:$C$14,2,FALSE)</f>
        <v>0</v>
      </c>
      <c r="J56" s="200">
        <f>VLOOKUP('Physical Effects'!S58,Lookup!$B$4:$C$14,2,FALSE)</f>
        <v>-1</v>
      </c>
      <c r="K56" s="200">
        <f>VLOOKUP('Physical Effects'!U58,Lookup!$B$4:$C$14,2,FALSE)</f>
        <v>1</v>
      </c>
      <c r="L56" s="200">
        <f>VLOOKUP('Physical Effects'!W58,Lookup!$B$4:$C$14,2,FALSE)</f>
        <v>0</v>
      </c>
      <c r="M56" s="200">
        <f>VLOOKUP('Physical Effects'!Y58,Lookup!$B$4:$C$14,2,FALSE)</f>
        <v>1</v>
      </c>
      <c r="N56" s="200">
        <f>VLOOKUP('Physical Effects'!AA58,Lookup!$B$4:$C$14,2,FALSE)</f>
        <v>1</v>
      </c>
      <c r="O56" s="200">
        <f>VLOOKUP('Physical Effects'!AC58,Lookup!$B$4:$C$14,2,FALSE)</f>
        <v>0</v>
      </c>
      <c r="P56" s="200">
        <f>VLOOKUP('Physical Effects'!AE58,Lookup!$B$4:$C$14,2,FALSE)</f>
        <v>0</v>
      </c>
      <c r="Q56" s="200">
        <f>VLOOKUP('Physical Effects'!AG58,Lookup!$B$4:$C$14,2,FALSE)</f>
        <v>0</v>
      </c>
      <c r="R56" s="200">
        <f>VLOOKUP('Physical Effects'!AI58,Lookup!$B$4:$C$14,2,FALSE)</f>
        <v>0</v>
      </c>
      <c r="S56" s="200">
        <f>VLOOKUP('Physical Effects'!AK58,Lookup!$B$4:$C$14,2,FALSE)</f>
        <v>1</v>
      </c>
      <c r="T56" s="200">
        <f>VLOOKUP('Physical Effects'!AM58,Lookup!$B$4:$C$14,2,FALSE)</f>
        <v>0</v>
      </c>
      <c r="U56" s="200">
        <f>VLOOKUP('Physical Effects'!AO58,Lookup!$B$4:$C$14,2,FALSE)</f>
        <v>3</v>
      </c>
      <c r="V56" s="200">
        <f>VLOOKUP('Physical Effects'!AQ58,Lookup!$B$4:$C$14,2,FALSE)</f>
        <v>0</v>
      </c>
      <c r="W56" s="200">
        <f>VLOOKUP('Physical Effects'!AS58,Lookup!$B$4:$C$14,2,FALSE)</f>
        <v>1</v>
      </c>
      <c r="X56" s="200">
        <f>VLOOKUP('Physical Effects'!AU58,Lookup!$B$4:$C$14,2,FALSE)</f>
        <v>2</v>
      </c>
      <c r="Y56" s="200">
        <f>VLOOKUP('Physical Effects'!AW58,Lookup!$B$4:$C$14,2,FALSE)</f>
        <v>0</v>
      </c>
      <c r="Z56" s="200">
        <f>VLOOKUP('Physical Effects'!AY58,Lookup!$B$4:$C$14,2,FALSE)</f>
        <v>0</v>
      </c>
      <c r="AA56" s="200">
        <f>VLOOKUP('Physical Effects'!BA58,Lookup!$B$4:$C$14,2,FALSE)</f>
        <v>1</v>
      </c>
      <c r="AB56" s="200">
        <f>VLOOKUP('Physical Effects'!BC58,Lookup!$B$4:$C$14,2,FALSE)</f>
        <v>1</v>
      </c>
      <c r="AC56" s="200">
        <f>VLOOKUP('Physical Effects'!BE58,Lookup!$B$4:$C$14,2,FALSE)</f>
        <v>1</v>
      </c>
      <c r="AD56" s="200">
        <f>VLOOKUP('Physical Effects'!BG58,Lookup!$B$4:$C$14,2,FALSE)</f>
        <v>0</v>
      </c>
      <c r="AE56" s="200">
        <f>VLOOKUP('Physical Effects'!BI58,Lookup!$B$4:$C$14,2,FALSE)</f>
        <v>1</v>
      </c>
      <c r="AF56" s="200">
        <f>VLOOKUP('Physical Effects'!BK58,Lookup!$B$4:$C$14,2,FALSE)</f>
        <v>1</v>
      </c>
      <c r="AG56" s="200">
        <f>VLOOKUP('Physical Effects'!BM58,Lookup!$B$4:$C$14,2,FALSE)</f>
        <v>0</v>
      </c>
      <c r="AH56" s="200">
        <f>VLOOKUP('Physical Effects'!BO58,Lookup!$B$4:$C$14,2,FALSE)</f>
        <v>1</v>
      </c>
      <c r="AI56" s="200">
        <f>VLOOKUP('Physical Effects'!BQ58,Lookup!$B$4:$C$14,2,FALSE)</f>
        <v>1</v>
      </c>
      <c r="AJ56" s="200">
        <f>VLOOKUP('Physical Effects'!BS58,Lookup!$B$4:$C$14,2,FALSE)</f>
        <v>2</v>
      </c>
      <c r="AK56" s="200">
        <f>VLOOKUP('Physical Effects'!BU58,Lookup!$B$4:$C$14,2,FALSE)</f>
        <v>1</v>
      </c>
      <c r="AL56" s="200">
        <f>VLOOKUP('Physical Effects'!BW58,Lookup!$B$4:$C$14,2,FALSE)</f>
        <v>0</v>
      </c>
      <c r="AM56" s="200">
        <f>VLOOKUP('Physical Effects'!BY58,Lookup!$B$4:$C$14,2,FALSE)</f>
        <v>0</v>
      </c>
      <c r="AN56" s="200">
        <f>VLOOKUP('Physical Effects'!CA58,Lookup!$B$4:$C$14,2,FALSE)</f>
        <v>5</v>
      </c>
      <c r="AO56" s="200">
        <f>VLOOKUP('Physical Effects'!CC58,Lookup!$B$4:$C$14,2,FALSE)</f>
        <v>5</v>
      </c>
      <c r="AP56" s="200">
        <f>VLOOKUP('Physical Effects'!CE58,Lookup!$B$4:$C$14,2,FALSE)</f>
        <v>3</v>
      </c>
      <c r="AQ56" s="200">
        <f>VLOOKUP('Physical Effects'!CG58,Lookup!$B$4:$C$14,2,FALSE)</f>
        <v>5</v>
      </c>
      <c r="AR56" s="200">
        <f>VLOOKUP('Physical Effects'!CI58,Lookup!$B$4:$C$14,2,FALSE)</f>
        <v>2</v>
      </c>
      <c r="AS56" s="200">
        <f>VLOOKUP('Physical Effects'!CK58,Lookup!$B$4:$C$14,2,FALSE)</f>
        <v>1</v>
      </c>
      <c r="AT56" s="200">
        <f>VLOOKUP('Physical Effects'!CM58,Lookup!$B$4:$C$14,2,FALSE)</f>
        <v>2</v>
      </c>
      <c r="AU56" s="200">
        <f>VLOOKUP('Physical Effects'!CO58,Lookup!$B$4:$C$14,2,FALSE)</f>
        <v>0</v>
      </c>
      <c r="AV56" s="200">
        <f>VLOOKUP('Physical Effects'!CQ58,Lookup!$B$4:$C$14,2,FALSE)</f>
        <v>0</v>
      </c>
      <c r="AW56" s="200">
        <f>VLOOKUP('Physical Effects'!CS58,Lookup!$B$4:$C$14,2,FALSE)</f>
        <v>0</v>
      </c>
      <c r="AX56" s="200">
        <f>VLOOKUP('Physical Effects'!CU58,Lookup!$B$4:$C$14,2,FALSE)</f>
        <v>1</v>
      </c>
      <c r="AY56" s="200"/>
      <c r="AZ56" s="200"/>
    </row>
    <row r="57" spans="1:52" s="5" customFormat="1" ht="13.5" thickBot="1" x14ac:dyDescent="0.3">
      <c r="A57" s="49">
        <f t="shared" si="0"/>
        <v>56</v>
      </c>
      <c r="B57" s="18" t="str">
        <f>+'Physical Effects'!C59</f>
        <v>Forest Trails and Landings (ac)</v>
      </c>
      <c r="C57" s="25">
        <f>+'Physical Effects'!E59</f>
        <v>655</v>
      </c>
      <c r="D57" s="200">
        <f>VLOOKUP('Physical Effects'!G59,Lookup!$B$4:$C$14,2,FALSE)</f>
        <v>-1</v>
      </c>
      <c r="E57" s="200">
        <f>VLOOKUP('Physical Effects'!I59,Lookup!$B$4:$C$14,2,FALSE)</f>
        <v>0</v>
      </c>
      <c r="F57" s="200">
        <f>VLOOKUP('Physical Effects'!K59,Lookup!$B$4:$C$14,2,FALSE)</f>
        <v>-1</v>
      </c>
      <c r="G57" s="200">
        <f>VLOOKUP('Physical Effects'!M59,Lookup!$B$4:$C$14,2,FALSE)</f>
        <v>-1</v>
      </c>
      <c r="H57" s="200">
        <f>VLOOKUP('Physical Effects'!O59,Lookup!$B$4:$C$14,2,FALSE)</f>
        <v>0</v>
      </c>
      <c r="I57" s="200">
        <f>VLOOKUP('Physical Effects'!Q59,Lookup!$B$4:$C$14,2,FALSE)</f>
        <v>0</v>
      </c>
      <c r="J57" s="200">
        <f>VLOOKUP('Physical Effects'!S59,Lookup!$B$4:$C$14,2,FALSE)</f>
        <v>1</v>
      </c>
      <c r="K57" s="200">
        <f>VLOOKUP('Physical Effects'!U59,Lookup!$B$4:$C$14,2,FALSE)</f>
        <v>-1</v>
      </c>
      <c r="L57" s="200">
        <f>VLOOKUP('Physical Effects'!W59,Lookup!$B$4:$C$14,2,FALSE)</f>
        <v>0</v>
      </c>
      <c r="M57" s="200">
        <f>VLOOKUP('Physical Effects'!Y59,Lookup!$B$4:$C$14,2,FALSE)</f>
        <v>-1</v>
      </c>
      <c r="N57" s="200">
        <f>VLOOKUP('Physical Effects'!AA59,Lookup!$B$4:$C$14,2,FALSE)</f>
        <v>-1</v>
      </c>
      <c r="O57" s="200">
        <f>VLOOKUP('Physical Effects'!AC59,Lookup!$B$4:$C$14,2,FALSE)</f>
        <v>0</v>
      </c>
      <c r="P57" s="200">
        <f>VLOOKUP('Physical Effects'!AE59,Lookup!$B$4:$C$14,2,FALSE)</f>
        <v>0</v>
      </c>
      <c r="Q57" s="200">
        <f>VLOOKUP('Physical Effects'!AG59,Lookup!$B$4:$C$14,2,FALSE)</f>
        <v>0</v>
      </c>
      <c r="R57" s="200">
        <f>VLOOKUP('Physical Effects'!AI59,Lookup!$B$4:$C$14,2,FALSE)</f>
        <v>0</v>
      </c>
      <c r="S57" s="200">
        <f>VLOOKUP('Physical Effects'!AK59,Lookup!$B$4:$C$14,2,FALSE)</f>
        <v>0</v>
      </c>
      <c r="T57" s="200">
        <f>VLOOKUP('Physical Effects'!AM59,Lookup!$B$4:$C$14,2,FALSE)</f>
        <v>0</v>
      </c>
      <c r="U57" s="200">
        <f>VLOOKUP('Physical Effects'!AO59,Lookup!$B$4:$C$14,2,FALSE)</f>
        <v>0</v>
      </c>
      <c r="V57" s="200">
        <f>VLOOKUP('Physical Effects'!AQ59,Lookup!$B$4:$C$14,2,FALSE)</f>
        <v>0</v>
      </c>
      <c r="W57" s="200">
        <f>VLOOKUP('Physical Effects'!AS59,Lookup!$B$4:$C$14,2,FALSE)</f>
        <v>1</v>
      </c>
      <c r="X57" s="200">
        <f>VLOOKUP('Physical Effects'!AU59,Lookup!$B$4:$C$14,2,FALSE)</f>
        <v>0</v>
      </c>
      <c r="Y57" s="200">
        <f>VLOOKUP('Physical Effects'!AW59,Lookup!$B$4:$C$14,2,FALSE)</f>
        <v>0</v>
      </c>
      <c r="Z57" s="200">
        <f>VLOOKUP('Physical Effects'!AY59,Lookup!$B$4:$C$14,2,FALSE)</f>
        <v>0</v>
      </c>
      <c r="AA57" s="200">
        <f>VLOOKUP('Physical Effects'!BA59,Lookup!$B$4:$C$14,2,FALSE)</f>
        <v>0</v>
      </c>
      <c r="AB57" s="200">
        <f>VLOOKUP('Physical Effects'!BC59,Lookup!$B$4:$C$14,2,FALSE)</f>
        <v>0</v>
      </c>
      <c r="AC57" s="200">
        <f>VLOOKUP('Physical Effects'!BE59,Lookup!$B$4:$C$14,2,FALSE)</f>
        <v>0</v>
      </c>
      <c r="AD57" s="200">
        <f>VLOOKUP('Physical Effects'!BG59,Lookup!$B$4:$C$14,2,FALSE)</f>
        <v>0</v>
      </c>
      <c r="AE57" s="200">
        <f>VLOOKUP('Physical Effects'!BI59,Lookup!$B$4:$C$14,2,FALSE)</f>
        <v>0</v>
      </c>
      <c r="AF57" s="200">
        <f>VLOOKUP('Physical Effects'!BK59,Lookup!$B$4:$C$14,2,FALSE)</f>
        <v>0</v>
      </c>
      <c r="AG57" s="200">
        <f>VLOOKUP('Physical Effects'!BM59,Lookup!$B$4:$C$14,2,FALSE)</f>
        <v>0</v>
      </c>
      <c r="AH57" s="200">
        <f>VLOOKUP('Physical Effects'!BO59,Lookup!$B$4:$C$14,2,FALSE)</f>
        <v>0</v>
      </c>
      <c r="AI57" s="200">
        <f>VLOOKUP('Physical Effects'!BQ59,Lookup!$B$4:$C$14,2,FALSE)</f>
        <v>0</v>
      </c>
      <c r="AJ57" s="200">
        <f>VLOOKUP('Physical Effects'!BS59,Lookup!$B$4:$C$14,2,FALSE)</f>
        <v>0</v>
      </c>
      <c r="AK57" s="200">
        <f>VLOOKUP('Physical Effects'!BU59,Lookup!$B$4:$C$14,2,FALSE)</f>
        <v>0</v>
      </c>
      <c r="AL57" s="200">
        <f>VLOOKUP('Physical Effects'!BW59,Lookup!$B$4:$C$14,2,FALSE)</f>
        <v>0</v>
      </c>
      <c r="AM57" s="200">
        <f>VLOOKUP('Physical Effects'!BY59,Lookup!$B$4:$C$14,2,FALSE)</f>
        <v>0</v>
      </c>
      <c r="AN57" s="200">
        <f>VLOOKUP('Physical Effects'!CA59,Lookup!$B$4:$C$14,2,FALSE)</f>
        <v>1</v>
      </c>
      <c r="AO57" s="200">
        <f>VLOOKUP('Physical Effects'!CC59,Lookup!$B$4:$C$14,2,FALSE)</f>
        <v>0</v>
      </c>
      <c r="AP57" s="200">
        <f>VLOOKUP('Physical Effects'!CE59,Lookup!$B$4:$C$14,2,FALSE)</f>
        <v>1</v>
      </c>
      <c r="AQ57" s="200">
        <f>VLOOKUP('Physical Effects'!CG59,Lookup!$B$4:$C$14,2,FALSE)</f>
        <v>3</v>
      </c>
      <c r="AR57" s="200">
        <f>VLOOKUP('Physical Effects'!CI59,Lookup!$B$4:$C$14,2,FALSE)</f>
        <v>0</v>
      </c>
      <c r="AS57" s="200">
        <f>VLOOKUP('Physical Effects'!CK59,Lookup!$B$4:$C$14,2,FALSE)</f>
        <v>1</v>
      </c>
      <c r="AT57" s="200">
        <f>VLOOKUP('Physical Effects'!CM59,Lookup!$B$4:$C$14,2,FALSE)</f>
        <v>1</v>
      </c>
      <c r="AU57" s="200">
        <f>VLOOKUP('Physical Effects'!CO59,Lookup!$B$4:$C$14,2,FALSE)</f>
        <v>0</v>
      </c>
      <c r="AV57" s="200">
        <f>VLOOKUP('Physical Effects'!CQ59,Lookup!$B$4:$C$14,2,FALSE)</f>
        <v>0</v>
      </c>
      <c r="AW57" s="200">
        <f>VLOOKUP('Physical Effects'!CS59,Lookup!$B$4:$C$14,2,FALSE)</f>
        <v>0</v>
      </c>
      <c r="AX57" s="200">
        <f>VLOOKUP('Physical Effects'!CU59,Lookup!$B$4:$C$14,2,FALSE)</f>
        <v>1</v>
      </c>
      <c r="AY57" s="200"/>
      <c r="AZ57" s="200"/>
    </row>
    <row r="58" spans="1:52" s="5" customFormat="1" ht="13.5" thickBot="1" x14ac:dyDescent="0.3">
      <c r="A58" s="49">
        <f t="shared" si="0"/>
        <v>57</v>
      </c>
      <c r="B58" s="18" t="str">
        <f>+'Physical Effects'!C60</f>
        <v>Fuel Break (ac)</v>
      </c>
      <c r="C58" s="25">
        <f>+'Physical Effects'!E60</f>
        <v>383</v>
      </c>
      <c r="D58" s="200">
        <f>VLOOKUP('Physical Effects'!G60,Lookup!$B$4:$C$14,2,FALSE)</f>
        <v>-1</v>
      </c>
      <c r="E58" s="200">
        <f>VLOOKUP('Physical Effects'!I60,Lookup!$B$4:$C$14,2,FALSE)</f>
        <v>-1</v>
      </c>
      <c r="F58" s="200">
        <f>VLOOKUP('Physical Effects'!K60,Lookup!$B$4:$C$14,2,FALSE)</f>
        <v>-1</v>
      </c>
      <c r="G58" s="200">
        <f>VLOOKUP('Physical Effects'!M60,Lookup!$B$4:$C$14,2,FALSE)</f>
        <v>-1</v>
      </c>
      <c r="H58" s="200">
        <f>VLOOKUP('Physical Effects'!O60,Lookup!$B$4:$C$14,2,FALSE)</f>
        <v>0</v>
      </c>
      <c r="I58" s="200">
        <f>VLOOKUP('Physical Effects'!Q60,Lookup!$B$4:$C$14,2,FALSE)</f>
        <v>0</v>
      </c>
      <c r="J58" s="200">
        <f>VLOOKUP('Physical Effects'!S60,Lookup!$B$4:$C$14,2,FALSE)</f>
        <v>-1</v>
      </c>
      <c r="K58" s="200">
        <f>VLOOKUP('Physical Effects'!U60,Lookup!$B$4:$C$14,2,FALSE)</f>
        <v>-3</v>
      </c>
      <c r="L58" s="200">
        <f>VLOOKUP('Physical Effects'!W60,Lookup!$B$4:$C$14,2,FALSE)</f>
        <v>0</v>
      </c>
      <c r="M58" s="200">
        <f>VLOOKUP('Physical Effects'!Y60,Lookup!$B$4:$C$14,2,FALSE)</f>
        <v>0</v>
      </c>
      <c r="N58" s="200">
        <f>VLOOKUP('Physical Effects'!AA60,Lookup!$B$4:$C$14,2,FALSE)</f>
        <v>0</v>
      </c>
      <c r="O58" s="200">
        <f>VLOOKUP('Physical Effects'!AC60,Lookup!$B$4:$C$14,2,FALSE)</f>
        <v>0</v>
      </c>
      <c r="P58" s="200">
        <f>VLOOKUP('Physical Effects'!AE60,Lookup!$B$4:$C$14,2,FALSE)</f>
        <v>-1</v>
      </c>
      <c r="Q58" s="200">
        <f>VLOOKUP('Physical Effects'!AG60,Lookup!$B$4:$C$14,2,FALSE)</f>
        <v>0</v>
      </c>
      <c r="R58" s="200">
        <f>VLOOKUP('Physical Effects'!AI60,Lookup!$B$4:$C$14,2,FALSE)</f>
        <v>0</v>
      </c>
      <c r="S58" s="200">
        <f>VLOOKUP('Physical Effects'!AK60,Lookup!$B$4:$C$14,2,FALSE)</f>
        <v>0</v>
      </c>
      <c r="T58" s="200">
        <f>VLOOKUP('Physical Effects'!AM60,Lookup!$B$4:$C$14,2,FALSE)</f>
        <v>0</v>
      </c>
      <c r="U58" s="200">
        <f>VLOOKUP('Physical Effects'!AO60,Lookup!$B$4:$C$14,2,FALSE)</f>
        <v>0</v>
      </c>
      <c r="V58" s="200">
        <f>VLOOKUP('Physical Effects'!AQ60,Lookup!$B$4:$C$14,2,FALSE)</f>
        <v>0</v>
      </c>
      <c r="W58" s="200">
        <f>VLOOKUP('Physical Effects'!AS60,Lookup!$B$4:$C$14,2,FALSE)</f>
        <v>0</v>
      </c>
      <c r="X58" s="200">
        <f>VLOOKUP('Physical Effects'!AU60,Lookup!$B$4:$C$14,2,FALSE)</f>
        <v>0</v>
      </c>
      <c r="Y58" s="200">
        <f>VLOOKUP('Physical Effects'!AW60,Lookup!$B$4:$C$14,2,FALSE)</f>
        <v>-1</v>
      </c>
      <c r="Z58" s="200">
        <f>VLOOKUP('Physical Effects'!AY60,Lookup!$B$4:$C$14,2,FALSE)</f>
        <v>-1</v>
      </c>
      <c r="AA58" s="200">
        <f>VLOOKUP('Physical Effects'!BA60,Lookup!$B$4:$C$14,2,FALSE)</f>
        <v>0</v>
      </c>
      <c r="AB58" s="200">
        <f>VLOOKUP('Physical Effects'!BC60,Lookup!$B$4:$C$14,2,FALSE)</f>
        <v>0</v>
      </c>
      <c r="AC58" s="200">
        <f>VLOOKUP('Physical Effects'!BE60,Lookup!$B$4:$C$14,2,FALSE)</f>
        <v>0</v>
      </c>
      <c r="AD58" s="200">
        <f>VLOOKUP('Physical Effects'!BG60,Lookup!$B$4:$C$14,2,FALSE)</f>
        <v>0</v>
      </c>
      <c r="AE58" s="200">
        <f>VLOOKUP('Physical Effects'!BI60,Lookup!$B$4:$C$14,2,FALSE)</f>
        <v>0</v>
      </c>
      <c r="AF58" s="200">
        <f>VLOOKUP('Physical Effects'!BK60,Lookup!$B$4:$C$14,2,FALSE)</f>
        <v>0</v>
      </c>
      <c r="AG58" s="200">
        <f>VLOOKUP('Physical Effects'!BM60,Lookup!$B$4:$C$14,2,FALSE)</f>
        <v>-1</v>
      </c>
      <c r="AH58" s="200">
        <f>VLOOKUP('Physical Effects'!BO60,Lookup!$B$4:$C$14,2,FALSE)</f>
        <v>0</v>
      </c>
      <c r="AI58" s="200">
        <f>VLOOKUP('Physical Effects'!BQ60,Lookup!$B$4:$C$14,2,FALSE)</f>
        <v>1</v>
      </c>
      <c r="AJ58" s="200">
        <f>VLOOKUP('Physical Effects'!BS60,Lookup!$B$4:$C$14,2,FALSE)</f>
        <v>1</v>
      </c>
      <c r="AK58" s="200">
        <f>VLOOKUP('Physical Effects'!BU60,Lookup!$B$4:$C$14,2,FALSE)</f>
        <v>1</v>
      </c>
      <c r="AL58" s="200">
        <f>VLOOKUP('Physical Effects'!BW60,Lookup!$B$4:$C$14,2,FALSE)</f>
        <v>0</v>
      </c>
      <c r="AM58" s="200">
        <f>VLOOKUP('Physical Effects'!BY60,Lookup!$B$4:$C$14,2,FALSE)</f>
        <v>1</v>
      </c>
      <c r="AN58" s="200">
        <f>VLOOKUP('Physical Effects'!CA60,Lookup!$B$4:$C$14,2,FALSE)</f>
        <v>1</v>
      </c>
      <c r="AO58" s="200">
        <f>VLOOKUP('Physical Effects'!CC60,Lookup!$B$4:$C$14,2,FALSE)</f>
        <v>0</v>
      </c>
      <c r="AP58" s="200">
        <f>VLOOKUP('Physical Effects'!CE60,Lookup!$B$4:$C$14,2,FALSE)</f>
        <v>-1</v>
      </c>
      <c r="AQ58" s="200">
        <f>VLOOKUP('Physical Effects'!CG60,Lookup!$B$4:$C$14,2,FALSE)</f>
        <v>5</v>
      </c>
      <c r="AR58" s="200">
        <f>VLOOKUP('Physical Effects'!CI60,Lookup!$B$4:$C$14,2,FALSE)</f>
        <v>0</v>
      </c>
      <c r="AS58" s="200">
        <f>VLOOKUP('Physical Effects'!CK60,Lookup!$B$4:$C$14,2,FALSE)</f>
        <v>-1</v>
      </c>
      <c r="AT58" s="200">
        <f>VLOOKUP('Physical Effects'!CM60,Lookup!$B$4:$C$14,2,FALSE)</f>
        <v>1</v>
      </c>
      <c r="AU58" s="200">
        <f>VLOOKUP('Physical Effects'!CO60,Lookup!$B$4:$C$14,2,FALSE)</f>
        <v>-1</v>
      </c>
      <c r="AV58" s="200">
        <f>VLOOKUP('Physical Effects'!CQ60,Lookup!$B$4:$C$14,2,FALSE)</f>
        <v>0</v>
      </c>
      <c r="AW58" s="200">
        <f>VLOOKUP('Physical Effects'!CS60,Lookup!$B$4:$C$14,2,FALSE)</f>
        <v>0</v>
      </c>
      <c r="AX58" s="200">
        <f>VLOOKUP('Physical Effects'!CU60,Lookup!$B$4:$C$14,2,FALSE)</f>
        <v>1</v>
      </c>
      <c r="AY58" s="200"/>
      <c r="AZ58" s="200"/>
    </row>
    <row r="59" spans="1:52" s="5" customFormat="1" ht="13.5" thickBot="1" x14ac:dyDescent="0.3">
      <c r="A59" s="49">
        <f t="shared" si="0"/>
        <v>58</v>
      </c>
      <c r="B59" s="18" t="str">
        <f>+'Physical Effects'!C61</f>
        <v>Grade Stabilization Structure (no)</v>
      </c>
      <c r="C59" s="25">
        <f>+'Physical Effects'!E61</f>
        <v>410</v>
      </c>
      <c r="D59" s="200">
        <f>VLOOKUP('Physical Effects'!G61,Lookup!$B$4:$C$14,2,FALSE)</f>
        <v>0</v>
      </c>
      <c r="E59" s="200">
        <f>VLOOKUP('Physical Effects'!I61,Lookup!$B$4:$C$14,2,FALSE)</f>
        <v>0</v>
      </c>
      <c r="F59" s="200">
        <f>VLOOKUP('Physical Effects'!K61,Lookup!$B$4:$C$14,2,FALSE)</f>
        <v>0</v>
      </c>
      <c r="G59" s="200">
        <f>VLOOKUP('Physical Effects'!M61,Lookup!$B$4:$C$14,2,FALSE)</f>
        <v>2</v>
      </c>
      <c r="H59" s="200">
        <f>VLOOKUP('Physical Effects'!O61,Lookup!$B$4:$C$14,2,FALSE)</f>
        <v>2</v>
      </c>
      <c r="I59" s="200">
        <f>VLOOKUP('Physical Effects'!Q61,Lookup!$B$4:$C$14,2,FALSE)</f>
        <v>0</v>
      </c>
      <c r="J59" s="200">
        <f>VLOOKUP('Physical Effects'!S61,Lookup!$B$4:$C$14,2,FALSE)</f>
        <v>0</v>
      </c>
      <c r="K59" s="200">
        <f>VLOOKUP('Physical Effects'!U61,Lookup!$B$4:$C$14,2,FALSE)</f>
        <v>0</v>
      </c>
      <c r="L59" s="200">
        <f>VLOOKUP('Physical Effects'!W61,Lookup!$B$4:$C$14,2,FALSE)</f>
        <v>0</v>
      </c>
      <c r="M59" s="200">
        <f>VLOOKUP('Physical Effects'!Y61,Lookup!$B$4:$C$14,2,FALSE)</f>
        <v>2</v>
      </c>
      <c r="N59" s="200">
        <f>VLOOKUP('Physical Effects'!AA61,Lookup!$B$4:$C$14,2,FALSE)</f>
        <v>2</v>
      </c>
      <c r="O59" s="200">
        <f>VLOOKUP('Physical Effects'!AC61,Lookup!$B$4:$C$14,2,FALSE)</f>
        <v>0</v>
      </c>
      <c r="P59" s="200">
        <f>VLOOKUP('Physical Effects'!AE61,Lookup!$B$4:$C$14,2,FALSE)</f>
        <v>0</v>
      </c>
      <c r="Q59" s="200">
        <f>VLOOKUP('Physical Effects'!AG61,Lookup!$B$4:$C$14,2,FALSE)</f>
        <v>0</v>
      </c>
      <c r="R59" s="200">
        <f>VLOOKUP('Physical Effects'!AI61,Lookup!$B$4:$C$14,2,FALSE)</f>
        <v>0</v>
      </c>
      <c r="S59" s="200">
        <f>VLOOKUP('Physical Effects'!AK61,Lookup!$B$4:$C$14,2,FALSE)</f>
        <v>0</v>
      </c>
      <c r="T59" s="200">
        <f>VLOOKUP('Physical Effects'!AM61,Lookup!$B$4:$C$14,2,FALSE)</f>
        <v>0</v>
      </c>
      <c r="U59" s="200">
        <f>VLOOKUP('Physical Effects'!AO61,Lookup!$B$4:$C$14,2,FALSE)</f>
        <v>0</v>
      </c>
      <c r="V59" s="200">
        <f>VLOOKUP('Physical Effects'!AQ61,Lookup!$B$4:$C$14,2,FALSE)</f>
        <v>0</v>
      </c>
      <c r="W59" s="200">
        <f>VLOOKUP('Physical Effects'!AS61,Lookup!$B$4:$C$14,2,FALSE)</f>
        <v>0</v>
      </c>
      <c r="X59" s="200">
        <f>VLOOKUP('Physical Effects'!AU61,Lookup!$B$4:$C$14,2,FALSE)</f>
        <v>0</v>
      </c>
      <c r="Y59" s="200">
        <f>VLOOKUP('Physical Effects'!AW61,Lookup!$B$4:$C$14,2,FALSE)</f>
        <v>0</v>
      </c>
      <c r="Z59" s="200">
        <f>VLOOKUP('Physical Effects'!AY61,Lookup!$B$4:$C$14,2,FALSE)</f>
        <v>0</v>
      </c>
      <c r="AA59" s="200">
        <f>VLOOKUP('Physical Effects'!BA61,Lookup!$B$4:$C$14,2,FALSE)</f>
        <v>0</v>
      </c>
      <c r="AB59" s="200">
        <f>VLOOKUP('Physical Effects'!BC61,Lookup!$B$4:$C$14,2,FALSE)</f>
        <v>0</v>
      </c>
      <c r="AC59" s="200">
        <f>VLOOKUP('Physical Effects'!BE61,Lookup!$B$4:$C$14,2,FALSE)</f>
        <v>0</v>
      </c>
      <c r="AD59" s="200">
        <f>VLOOKUP('Physical Effects'!BG61,Lookup!$B$4:$C$14,2,FALSE)</f>
        <v>0</v>
      </c>
      <c r="AE59" s="200">
        <f>VLOOKUP('Physical Effects'!BI61,Lookup!$B$4:$C$14,2,FALSE)</f>
        <v>0</v>
      </c>
      <c r="AF59" s="200">
        <f>VLOOKUP('Physical Effects'!BK61,Lookup!$B$4:$C$14,2,FALSE)</f>
        <v>0</v>
      </c>
      <c r="AG59" s="200">
        <f>VLOOKUP('Physical Effects'!BM61,Lookup!$B$4:$C$14,2,FALSE)</f>
        <v>2</v>
      </c>
      <c r="AH59" s="200">
        <f>VLOOKUP('Physical Effects'!BO61,Lookup!$B$4:$C$14,2,FALSE)</f>
        <v>0</v>
      </c>
      <c r="AI59" s="200">
        <f>VLOOKUP('Physical Effects'!BQ61,Lookup!$B$4:$C$14,2,FALSE)</f>
        <v>0</v>
      </c>
      <c r="AJ59" s="200">
        <f>VLOOKUP('Physical Effects'!BS61,Lookup!$B$4:$C$14,2,FALSE)</f>
        <v>0</v>
      </c>
      <c r="AK59" s="200">
        <f>VLOOKUP('Physical Effects'!BU61,Lookup!$B$4:$C$14,2,FALSE)</f>
        <v>0</v>
      </c>
      <c r="AL59" s="200">
        <f>VLOOKUP('Physical Effects'!BW61,Lookup!$B$4:$C$14,2,FALSE)</f>
        <v>0</v>
      </c>
      <c r="AM59" s="200">
        <f>VLOOKUP('Physical Effects'!BY61,Lookup!$B$4:$C$14,2,FALSE)</f>
        <v>0</v>
      </c>
      <c r="AN59" s="200">
        <f>VLOOKUP('Physical Effects'!CA61,Lookup!$B$4:$C$14,2,FALSE)</f>
        <v>0</v>
      </c>
      <c r="AO59" s="200">
        <f>VLOOKUP('Physical Effects'!CC61,Lookup!$B$4:$C$14,2,FALSE)</f>
        <v>0</v>
      </c>
      <c r="AP59" s="200">
        <f>VLOOKUP('Physical Effects'!CE61,Lookup!$B$4:$C$14,2,FALSE)</f>
        <v>0</v>
      </c>
      <c r="AQ59" s="200">
        <f>VLOOKUP('Physical Effects'!CG61,Lookup!$B$4:$C$14,2,FALSE)</f>
        <v>0</v>
      </c>
      <c r="AR59" s="200">
        <f>VLOOKUP('Physical Effects'!CI61,Lookup!$B$4:$C$14,2,FALSE)</f>
        <v>1</v>
      </c>
      <c r="AS59" s="200">
        <f>VLOOKUP('Physical Effects'!CK61,Lookup!$B$4:$C$14,2,FALSE)</f>
        <v>1</v>
      </c>
      <c r="AT59" s="200">
        <f>VLOOKUP('Physical Effects'!CM61,Lookup!$B$4:$C$14,2,FALSE)</f>
        <v>0</v>
      </c>
      <c r="AU59" s="200">
        <f>VLOOKUP('Physical Effects'!CO61,Lookup!$B$4:$C$14,2,FALSE)</f>
        <v>0</v>
      </c>
      <c r="AV59" s="200">
        <f>VLOOKUP('Physical Effects'!CQ61,Lookup!$B$4:$C$14,2,FALSE)</f>
        <v>0</v>
      </c>
      <c r="AW59" s="200">
        <f>VLOOKUP('Physical Effects'!CS61,Lookup!$B$4:$C$14,2,FALSE)</f>
        <v>0</v>
      </c>
      <c r="AX59" s="200">
        <f>VLOOKUP('Physical Effects'!CU61,Lookup!$B$4:$C$14,2,FALSE)</f>
        <v>0</v>
      </c>
      <c r="AY59" s="200"/>
      <c r="AZ59" s="200"/>
    </row>
    <row r="60" spans="1:52" s="5" customFormat="1" ht="13.5" thickBot="1" x14ac:dyDescent="0.3">
      <c r="A60" s="49">
        <f t="shared" si="0"/>
        <v>59</v>
      </c>
      <c r="B60" s="18" t="str">
        <f>+'Physical Effects'!C62</f>
        <v>Grassed Waterway (ac)</v>
      </c>
      <c r="C60" s="25">
        <f>+'Physical Effects'!E62</f>
        <v>412</v>
      </c>
      <c r="D60" s="200">
        <f>VLOOKUP('Physical Effects'!G62,Lookup!$B$4:$C$14,2,FALSE)</f>
        <v>0</v>
      </c>
      <c r="E60" s="200">
        <f>VLOOKUP('Physical Effects'!I62,Lookup!$B$4:$C$14,2,FALSE)</f>
        <v>0</v>
      </c>
      <c r="F60" s="200">
        <f>VLOOKUP('Physical Effects'!K62,Lookup!$B$4:$C$14,2,FALSE)</f>
        <v>5</v>
      </c>
      <c r="G60" s="200">
        <f>VLOOKUP('Physical Effects'!M62,Lookup!$B$4:$C$14,2,FALSE)</f>
        <v>4</v>
      </c>
      <c r="H60" s="200">
        <f>VLOOKUP('Physical Effects'!O62,Lookup!$B$4:$C$14,2,FALSE)</f>
        <v>1</v>
      </c>
      <c r="I60" s="200">
        <f>VLOOKUP('Physical Effects'!Q62,Lookup!$B$4:$C$14,2,FALSE)</f>
        <v>0</v>
      </c>
      <c r="J60" s="200">
        <f>VLOOKUP('Physical Effects'!S62,Lookup!$B$4:$C$14,2,FALSE)</f>
        <v>0</v>
      </c>
      <c r="K60" s="200">
        <f>VLOOKUP('Physical Effects'!U62,Lookup!$B$4:$C$14,2,FALSE)</f>
        <v>3</v>
      </c>
      <c r="L60" s="200">
        <f>VLOOKUP('Physical Effects'!W62,Lookup!$B$4:$C$14,2,FALSE)</f>
        <v>-1</v>
      </c>
      <c r="M60" s="200">
        <f>VLOOKUP('Physical Effects'!Y62,Lookup!$B$4:$C$14,2,FALSE)</f>
        <v>2</v>
      </c>
      <c r="N60" s="200">
        <f>VLOOKUP('Physical Effects'!AA62,Lookup!$B$4:$C$14,2,FALSE)</f>
        <v>3</v>
      </c>
      <c r="O60" s="200">
        <f>VLOOKUP('Physical Effects'!AC62,Lookup!$B$4:$C$14,2,FALSE)</f>
        <v>3</v>
      </c>
      <c r="P60" s="200">
        <f>VLOOKUP('Physical Effects'!AE62,Lookup!$B$4:$C$14,2,FALSE)</f>
        <v>2</v>
      </c>
      <c r="Q60" s="200">
        <f>VLOOKUP('Physical Effects'!AG62,Lookup!$B$4:$C$14,2,FALSE)</f>
        <v>0</v>
      </c>
      <c r="R60" s="200">
        <f>VLOOKUP('Physical Effects'!AI62,Lookup!$B$4:$C$14,2,FALSE)</f>
        <v>0</v>
      </c>
      <c r="S60" s="200">
        <f>VLOOKUP('Physical Effects'!AK62,Lookup!$B$4:$C$14,2,FALSE)</f>
        <v>1</v>
      </c>
      <c r="T60" s="200">
        <f>VLOOKUP('Physical Effects'!AM62,Lookup!$B$4:$C$14,2,FALSE)</f>
        <v>-1</v>
      </c>
      <c r="U60" s="200">
        <f>VLOOKUP('Physical Effects'!AO62,Lookup!$B$4:$C$14,2,FALSE)</f>
        <v>0</v>
      </c>
      <c r="V60" s="200">
        <f>VLOOKUP('Physical Effects'!AQ62,Lookup!$B$4:$C$14,2,FALSE)</f>
        <v>0</v>
      </c>
      <c r="W60" s="200">
        <f>VLOOKUP('Physical Effects'!AS62,Lookup!$B$4:$C$14,2,FALSE)</f>
        <v>2</v>
      </c>
      <c r="X60" s="200">
        <f>VLOOKUP('Physical Effects'!AU62,Lookup!$B$4:$C$14,2,FALSE)</f>
        <v>0</v>
      </c>
      <c r="Y60" s="200">
        <f>VLOOKUP('Physical Effects'!AW62,Lookup!$B$4:$C$14,2,FALSE)</f>
        <v>2</v>
      </c>
      <c r="Z60" s="200">
        <f>VLOOKUP('Physical Effects'!AY62,Lookup!$B$4:$C$14,2,FALSE)</f>
        <v>0</v>
      </c>
      <c r="AA60" s="200">
        <f>VLOOKUP('Physical Effects'!BA62,Lookup!$B$4:$C$14,2,FALSE)</f>
        <v>1</v>
      </c>
      <c r="AB60" s="200">
        <f>VLOOKUP('Physical Effects'!BC62,Lookup!$B$4:$C$14,2,FALSE)</f>
        <v>0</v>
      </c>
      <c r="AC60" s="200">
        <f>VLOOKUP('Physical Effects'!BE62,Lookup!$B$4:$C$14,2,FALSE)</f>
        <v>0</v>
      </c>
      <c r="AD60" s="200">
        <f>VLOOKUP('Physical Effects'!BG62,Lookup!$B$4:$C$14,2,FALSE)</f>
        <v>0</v>
      </c>
      <c r="AE60" s="200">
        <f>VLOOKUP('Physical Effects'!BI62,Lookup!$B$4:$C$14,2,FALSE)</f>
        <v>1</v>
      </c>
      <c r="AF60" s="200">
        <f>VLOOKUP('Physical Effects'!BK62,Lookup!$B$4:$C$14,2,FALSE)</f>
        <v>0</v>
      </c>
      <c r="AG60" s="200">
        <f>VLOOKUP('Physical Effects'!BM62,Lookup!$B$4:$C$14,2,FALSE)</f>
        <v>5</v>
      </c>
      <c r="AH60" s="200">
        <f>VLOOKUP('Physical Effects'!BO62,Lookup!$B$4:$C$14,2,FALSE)</f>
        <v>0</v>
      </c>
      <c r="AI60" s="200">
        <f>VLOOKUP('Physical Effects'!BQ62,Lookup!$B$4:$C$14,2,FALSE)</f>
        <v>0</v>
      </c>
      <c r="AJ60" s="200">
        <f>VLOOKUP('Physical Effects'!BS62,Lookup!$B$4:$C$14,2,FALSE)</f>
        <v>1</v>
      </c>
      <c r="AK60" s="200">
        <f>VLOOKUP('Physical Effects'!BU62,Lookup!$B$4:$C$14,2,FALSE)</f>
        <v>0</v>
      </c>
      <c r="AL60" s="200">
        <f>VLOOKUP('Physical Effects'!BW62,Lookup!$B$4:$C$14,2,FALSE)</f>
        <v>0</v>
      </c>
      <c r="AM60" s="200">
        <f>VLOOKUP('Physical Effects'!BY62,Lookup!$B$4:$C$14,2,FALSE)</f>
        <v>0</v>
      </c>
      <c r="AN60" s="200">
        <f>VLOOKUP('Physical Effects'!CA62,Lookup!$B$4:$C$14,2,FALSE)</f>
        <v>5</v>
      </c>
      <c r="AO60" s="200">
        <f>VLOOKUP('Physical Effects'!CC62,Lookup!$B$4:$C$14,2,FALSE)</f>
        <v>4</v>
      </c>
      <c r="AP60" s="200">
        <f>VLOOKUP('Physical Effects'!CE62,Lookup!$B$4:$C$14,2,FALSE)</f>
        <v>4</v>
      </c>
      <c r="AQ60" s="200">
        <f>VLOOKUP('Physical Effects'!CG62,Lookup!$B$4:$C$14,2,FALSE)</f>
        <v>0</v>
      </c>
      <c r="AR60" s="200">
        <f>VLOOKUP('Physical Effects'!CI62,Lookup!$B$4:$C$14,2,FALSE)</f>
        <v>1</v>
      </c>
      <c r="AS60" s="200">
        <f>VLOOKUP('Physical Effects'!CK62,Lookup!$B$4:$C$14,2,FALSE)</f>
        <v>1</v>
      </c>
      <c r="AT60" s="200">
        <f>VLOOKUP('Physical Effects'!CM62,Lookup!$B$4:$C$14,2,FALSE)</f>
        <v>1</v>
      </c>
      <c r="AU60" s="200">
        <f>VLOOKUP('Physical Effects'!CO62,Lookup!$B$4:$C$14,2,FALSE)</f>
        <v>0</v>
      </c>
      <c r="AV60" s="200">
        <f>VLOOKUP('Physical Effects'!CQ62,Lookup!$B$4:$C$14,2,FALSE)</f>
        <v>0</v>
      </c>
      <c r="AW60" s="200">
        <f>VLOOKUP('Physical Effects'!CS62,Lookup!$B$4:$C$14,2,FALSE)</f>
        <v>0</v>
      </c>
      <c r="AX60" s="200">
        <f>VLOOKUP('Physical Effects'!CU62,Lookup!$B$4:$C$14,2,FALSE)</f>
        <v>1</v>
      </c>
      <c r="AY60" s="200"/>
      <c r="AZ60" s="200"/>
    </row>
    <row r="61" spans="1:52" s="5" customFormat="1" ht="13.5" thickBot="1" x14ac:dyDescent="0.3">
      <c r="A61" s="49">
        <f t="shared" si="0"/>
        <v>60</v>
      </c>
      <c r="B61" s="18" t="str">
        <f>+'Physical Effects'!C63</f>
        <v>Grazing Land Mechanical Treatment (ac)</v>
      </c>
      <c r="C61" s="25">
        <f>+'Physical Effects'!E63</f>
        <v>548</v>
      </c>
      <c r="D61" s="200">
        <f>VLOOKUP('Physical Effects'!G63,Lookup!$B$4:$C$14,2,FALSE)</f>
        <v>1</v>
      </c>
      <c r="E61" s="200">
        <f>VLOOKUP('Physical Effects'!I63,Lookup!$B$4:$C$14,2,FALSE)</f>
        <v>1</v>
      </c>
      <c r="F61" s="200">
        <f>VLOOKUP('Physical Effects'!K63,Lookup!$B$4:$C$14,2,FALSE)</f>
        <v>0</v>
      </c>
      <c r="G61" s="200">
        <f>VLOOKUP('Physical Effects'!M63,Lookup!$B$4:$C$14,2,FALSE)</f>
        <v>0</v>
      </c>
      <c r="H61" s="200">
        <f>VLOOKUP('Physical Effects'!O63,Lookup!$B$4:$C$14,2,FALSE)</f>
        <v>0</v>
      </c>
      <c r="I61" s="200">
        <f>VLOOKUP('Physical Effects'!Q63,Lookup!$B$4:$C$14,2,FALSE)</f>
        <v>0</v>
      </c>
      <c r="J61" s="200">
        <f>VLOOKUP('Physical Effects'!S63,Lookup!$B$4:$C$14,2,FALSE)</f>
        <v>0</v>
      </c>
      <c r="K61" s="200">
        <f>VLOOKUP('Physical Effects'!U63,Lookup!$B$4:$C$14,2,FALSE)</f>
        <v>1</v>
      </c>
      <c r="L61" s="200">
        <f>VLOOKUP('Physical Effects'!W63,Lookup!$B$4:$C$14,2,FALSE)</f>
        <v>0</v>
      </c>
      <c r="M61" s="200">
        <f>VLOOKUP('Physical Effects'!Y63,Lookup!$B$4:$C$14,2,FALSE)</f>
        <v>0</v>
      </c>
      <c r="N61" s="200">
        <f>VLOOKUP('Physical Effects'!AA63,Lookup!$B$4:$C$14,2,FALSE)</f>
        <v>0</v>
      </c>
      <c r="O61" s="200">
        <f>VLOOKUP('Physical Effects'!AC63,Lookup!$B$4:$C$14,2,FALSE)</f>
        <v>2</v>
      </c>
      <c r="P61" s="200">
        <f>VLOOKUP('Physical Effects'!AE63,Lookup!$B$4:$C$14,2,FALSE)</f>
        <v>0</v>
      </c>
      <c r="Q61" s="200">
        <f>VLOOKUP('Physical Effects'!AG63,Lookup!$B$4:$C$14,2,FALSE)</f>
        <v>0</v>
      </c>
      <c r="R61" s="200">
        <f>VLOOKUP('Physical Effects'!AI63,Lookup!$B$4:$C$14,2,FALSE)</f>
        <v>0</v>
      </c>
      <c r="S61" s="200">
        <f>VLOOKUP('Physical Effects'!AK63,Lookup!$B$4:$C$14,2,FALSE)</f>
        <v>1</v>
      </c>
      <c r="T61" s="200">
        <f>VLOOKUP('Physical Effects'!AM63,Lookup!$B$4:$C$14,2,FALSE)</f>
        <v>0</v>
      </c>
      <c r="U61" s="200">
        <f>VLOOKUP('Physical Effects'!AO63,Lookup!$B$4:$C$14,2,FALSE)</f>
        <v>2</v>
      </c>
      <c r="V61" s="200">
        <f>VLOOKUP('Physical Effects'!AQ63,Lookup!$B$4:$C$14,2,FALSE)</f>
        <v>0</v>
      </c>
      <c r="W61" s="200">
        <f>VLOOKUP('Physical Effects'!AS63,Lookup!$B$4:$C$14,2,FALSE)</f>
        <v>1</v>
      </c>
      <c r="X61" s="200">
        <f>VLOOKUP('Physical Effects'!AU63,Lookup!$B$4:$C$14,2,FALSE)</f>
        <v>0</v>
      </c>
      <c r="Y61" s="200">
        <f>VLOOKUP('Physical Effects'!AW63,Lookup!$B$4:$C$14,2,FALSE)</f>
        <v>0</v>
      </c>
      <c r="Z61" s="200">
        <f>VLOOKUP('Physical Effects'!AY63,Lookup!$B$4:$C$14,2,FALSE)</f>
        <v>0</v>
      </c>
      <c r="AA61" s="200">
        <f>VLOOKUP('Physical Effects'!BA63,Lookup!$B$4:$C$14,2,FALSE)</f>
        <v>1</v>
      </c>
      <c r="AB61" s="200">
        <f>VLOOKUP('Physical Effects'!BC63,Lookup!$B$4:$C$14,2,FALSE)</f>
        <v>0</v>
      </c>
      <c r="AC61" s="200">
        <f>VLOOKUP('Physical Effects'!BE63,Lookup!$B$4:$C$14,2,FALSE)</f>
        <v>0</v>
      </c>
      <c r="AD61" s="200">
        <f>VLOOKUP('Physical Effects'!BG63,Lookup!$B$4:$C$14,2,FALSE)</f>
        <v>0</v>
      </c>
      <c r="AE61" s="200">
        <f>VLOOKUP('Physical Effects'!BI63,Lookup!$B$4:$C$14,2,FALSE)</f>
        <v>0</v>
      </c>
      <c r="AF61" s="200">
        <f>VLOOKUP('Physical Effects'!BK63,Lookup!$B$4:$C$14,2,FALSE)</f>
        <v>0</v>
      </c>
      <c r="AG61" s="200">
        <f>VLOOKUP('Physical Effects'!BM63,Lookup!$B$4:$C$14,2,FALSE)</f>
        <v>5</v>
      </c>
      <c r="AH61" s="200">
        <f>VLOOKUP('Physical Effects'!BO63,Lookup!$B$4:$C$14,2,FALSE)</f>
        <v>0</v>
      </c>
      <c r="AI61" s="200">
        <f>VLOOKUP('Physical Effects'!BQ63,Lookup!$B$4:$C$14,2,FALSE)</f>
        <v>1</v>
      </c>
      <c r="AJ61" s="200">
        <f>VLOOKUP('Physical Effects'!BS63,Lookup!$B$4:$C$14,2,FALSE)</f>
        <v>2</v>
      </c>
      <c r="AK61" s="200">
        <f>VLOOKUP('Physical Effects'!BU63,Lookup!$B$4:$C$14,2,FALSE)</f>
        <v>0</v>
      </c>
      <c r="AL61" s="200">
        <f>VLOOKUP('Physical Effects'!BW63,Lookup!$B$4:$C$14,2,FALSE)</f>
        <v>0</v>
      </c>
      <c r="AM61" s="200">
        <f>VLOOKUP('Physical Effects'!BY63,Lookup!$B$4:$C$14,2,FALSE)</f>
        <v>0</v>
      </c>
      <c r="AN61" s="200">
        <f>VLOOKUP('Physical Effects'!CA63,Lookup!$B$4:$C$14,2,FALSE)</f>
        <v>4</v>
      </c>
      <c r="AO61" s="200">
        <f>VLOOKUP('Physical Effects'!CC63,Lookup!$B$4:$C$14,2,FALSE)</f>
        <v>2</v>
      </c>
      <c r="AP61" s="200">
        <f>VLOOKUP('Physical Effects'!CE63,Lookup!$B$4:$C$14,2,FALSE)</f>
        <v>-1</v>
      </c>
      <c r="AQ61" s="200">
        <f>VLOOKUP('Physical Effects'!CG63,Lookup!$B$4:$C$14,2,FALSE)</f>
        <v>0</v>
      </c>
      <c r="AR61" s="200">
        <f>VLOOKUP('Physical Effects'!CI63,Lookup!$B$4:$C$14,2,FALSE)</f>
        <v>0</v>
      </c>
      <c r="AS61" s="200">
        <f>VLOOKUP('Physical Effects'!CK63,Lookup!$B$4:$C$14,2,FALSE)</f>
        <v>0</v>
      </c>
      <c r="AT61" s="200">
        <f>VLOOKUP('Physical Effects'!CM63,Lookup!$B$4:$C$14,2,FALSE)</f>
        <v>1</v>
      </c>
      <c r="AU61" s="200">
        <f>VLOOKUP('Physical Effects'!CO63,Lookup!$B$4:$C$14,2,FALSE)</f>
        <v>0</v>
      </c>
      <c r="AV61" s="200">
        <f>VLOOKUP('Physical Effects'!CQ63,Lookup!$B$4:$C$14,2,FALSE)</f>
        <v>0</v>
      </c>
      <c r="AW61" s="200">
        <f>VLOOKUP('Physical Effects'!CS63,Lookup!$B$4:$C$14,2,FALSE)</f>
        <v>0</v>
      </c>
      <c r="AX61" s="200">
        <f>VLOOKUP('Physical Effects'!CU63,Lookup!$B$4:$C$14,2,FALSE)</f>
        <v>0</v>
      </c>
      <c r="AY61" s="200"/>
      <c r="AZ61" s="200"/>
    </row>
    <row r="62" spans="1:52" s="5" customFormat="1" ht="13.5" thickBot="1" x14ac:dyDescent="0.3">
      <c r="A62" s="49">
        <f t="shared" si="0"/>
        <v>61</v>
      </c>
      <c r="B62" s="18" t="str">
        <f>+'Physical Effects'!C64</f>
        <v>Groundwater Testing (no)</v>
      </c>
      <c r="C62" s="25">
        <f>+'Physical Effects'!E64</f>
        <v>355</v>
      </c>
      <c r="D62" s="200">
        <f>VLOOKUP('Physical Effects'!G64,Lookup!$B$4:$C$14,2,FALSE)</f>
        <v>0</v>
      </c>
      <c r="E62" s="200">
        <f>VLOOKUP('Physical Effects'!I64,Lookup!$B$4:$C$14,2,FALSE)</f>
        <v>0</v>
      </c>
      <c r="F62" s="200">
        <f>VLOOKUP('Physical Effects'!K64,Lookup!$B$4:$C$14,2,FALSE)</f>
        <v>0</v>
      </c>
      <c r="G62" s="200">
        <f>VLOOKUP('Physical Effects'!M64,Lookup!$B$4:$C$14,2,FALSE)</f>
        <v>0</v>
      </c>
      <c r="H62" s="200">
        <f>VLOOKUP('Physical Effects'!O64,Lookup!$B$4:$C$14,2,FALSE)</f>
        <v>0</v>
      </c>
      <c r="I62" s="200">
        <f>VLOOKUP('Physical Effects'!Q64,Lookup!$B$4:$C$14,2,FALSE)</f>
        <v>0</v>
      </c>
      <c r="J62" s="200">
        <f>VLOOKUP('Physical Effects'!S64,Lookup!$B$4:$C$14,2,FALSE)</f>
        <v>0</v>
      </c>
      <c r="K62" s="200">
        <f>VLOOKUP('Physical Effects'!U64,Lookup!$B$4:$C$14,2,FALSE)</f>
        <v>0</v>
      </c>
      <c r="L62" s="200">
        <f>VLOOKUP('Physical Effects'!W64,Lookup!$B$4:$C$14,2,FALSE)</f>
        <v>0</v>
      </c>
      <c r="M62" s="200">
        <f>VLOOKUP('Physical Effects'!Y64,Lookup!$B$4:$C$14,2,FALSE)</f>
        <v>0</v>
      </c>
      <c r="N62" s="200">
        <f>VLOOKUP('Physical Effects'!AA64,Lookup!$B$4:$C$14,2,FALSE)</f>
        <v>0</v>
      </c>
      <c r="O62" s="200">
        <f>VLOOKUP('Physical Effects'!AC64,Lookup!$B$4:$C$14,2,FALSE)</f>
        <v>0</v>
      </c>
      <c r="P62" s="200">
        <f>VLOOKUP('Physical Effects'!AE64,Lookup!$B$4:$C$14,2,FALSE)</f>
        <v>0</v>
      </c>
      <c r="Q62" s="200">
        <f>VLOOKUP('Physical Effects'!AG64,Lookup!$B$4:$C$14,2,FALSE)</f>
        <v>0</v>
      </c>
      <c r="R62" s="200">
        <f>VLOOKUP('Physical Effects'!AI64,Lookup!$B$4:$C$14,2,FALSE)</f>
        <v>0</v>
      </c>
      <c r="S62" s="200">
        <f>VLOOKUP('Physical Effects'!AK64,Lookup!$B$4:$C$14,2,FALSE)</f>
        <v>0</v>
      </c>
      <c r="T62" s="200">
        <f>VLOOKUP('Physical Effects'!AM64,Lookup!$B$4:$C$14,2,FALSE)</f>
        <v>0</v>
      </c>
      <c r="U62" s="200">
        <f>VLOOKUP('Physical Effects'!AO64,Lookup!$B$4:$C$14,2,FALSE)</f>
        <v>0</v>
      </c>
      <c r="V62" s="200">
        <f>VLOOKUP('Physical Effects'!AQ64,Lookup!$B$4:$C$14,2,FALSE)</f>
        <v>0</v>
      </c>
      <c r="W62" s="200">
        <f>VLOOKUP('Physical Effects'!AS64,Lookup!$B$4:$C$14,2,FALSE)</f>
        <v>0</v>
      </c>
      <c r="X62" s="200">
        <f>VLOOKUP('Physical Effects'!AU64,Lookup!$B$4:$C$14,2,FALSE)</f>
        <v>0</v>
      </c>
      <c r="Y62" s="200">
        <f>VLOOKUP('Physical Effects'!AW64,Lookup!$B$4:$C$14,2,FALSE)</f>
        <v>0</v>
      </c>
      <c r="Z62" s="200">
        <f>VLOOKUP('Physical Effects'!AY64,Lookup!$B$4:$C$14,2,FALSE)</f>
        <v>0</v>
      </c>
      <c r="AA62" s="200">
        <f>VLOOKUP('Physical Effects'!BA64,Lookup!$B$4:$C$14,2,FALSE)</f>
        <v>0</v>
      </c>
      <c r="AB62" s="200">
        <f>VLOOKUP('Physical Effects'!BC64,Lookup!$B$4:$C$14,2,FALSE)</f>
        <v>0</v>
      </c>
      <c r="AC62" s="200">
        <f>VLOOKUP('Physical Effects'!BE64,Lookup!$B$4:$C$14,2,FALSE)</f>
        <v>0</v>
      </c>
      <c r="AD62" s="200">
        <f>VLOOKUP('Physical Effects'!BG64,Lookup!$B$4:$C$14,2,FALSE)</f>
        <v>0</v>
      </c>
      <c r="AE62" s="200">
        <f>VLOOKUP('Physical Effects'!BI64,Lookup!$B$4:$C$14,2,FALSE)</f>
        <v>0</v>
      </c>
      <c r="AF62" s="200">
        <f>VLOOKUP('Physical Effects'!BK64,Lookup!$B$4:$C$14,2,FALSE)</f>
        <v>0</v>
      </c>
      <c r="AG62" s="200">
        <f>VLOOKUP('Physical Effects'!BM64,Lookup!$B$4:$C$14,2,FALSE)</f>
        <v>0</v>
      </c>
      <c r="AH62" s="200">
        <f>VLOOKUP('Physical Effects'!BO64,Lookup!$B$4:$C$14,2,FALSE)</f>
        <v>0</v>
      </c>
      <c r="AI62" s="200">
        <f>VLOOKUP('Physical Effects'!BQ64,Lookup!$B$4:$C$14,2,FALSE)</f>
        <v>0</v>
      </c>
      <c r="AJ62" s="200">
        <f>VLOOKUP('Physical Effects'!BS64,Lookup!$B$4:$C$14,2,FALSE)</f>
        <v>0</v>
      </c>
      <c r="AK62" s="200">
        <f>VLOOKUP('Physical Effects'!BU64,Lookup!$B$4:$C$14,2,FALSE)</f>
        <v>0</v>
      </c>
      <c r="AL62" s="200">
        <f>VLOOKUP('Physical Effects'!BW64,Lookup!$B$4:$C$14,2,FALSE)</f>
        <v>0</v>
      </c>
      <c r="AM62" s="200">
        <f>VLOOKUP('Physical Effects'!BY64,Lookup!$B$4:$C$14,2,FALSE)</f>
        <v>0</v>
      </c>
      <c r="AN62" s="200">
        <f>VLOOKUP('Physical Effects'!CA64,Lookup!$B$4:$C$14,2,FALSE)</f>
        <v>0</v>
      </c>
      <c r="AO62" s="200">
        <f>VLOOKUP('Physical Effects'!CC64,Lookup!$B$4:$C$14,2,FALSE)</f>
        <v>0</v>
      </c>
      <c r="AP62" s="200">
        <f>VLOOKUP('Physical Effects'!CE64,Lookup!$B$4:$C$14,2,FALSE)</f>
        <v>0</v>
      </c>
      <c r="AQ62" s="200">
        <f>VLOOKUP('Physical Effects'!CG64,Lookup!$B$4:$C$14,2,FALSE)</f>
        <v>0</v>
      </c>
      <c r="AR62" s="200">
        <f>VLOOKUP('Physical Effects'!CI64,Lookup!$B$4:$C$14,2,FALSE)</f>
        <v>0</v>
      </c>
      <c r="AS62" s="200">
        <f>VLOOKUP('Physical Effects'!CK64,Lookup!$B$4:$C$14,2,FALSE)</f>
        <v>0</v>
      </c>
      <c r="AT62" s="200">
        <f>VLOOKUP('Physical Effects'!CM64,Lookup!$B$4:$C$14,2,FALSE)</f>
        <v>0</v>
      </c>
      <c r="AU62" s="200">
        <f>VLOOKUP('Physical Effects'!CO64,Lookup!$B$4:$C$14,2,FALSE)</f>
        <v>0</v>
      </c>
      <c r="AV62" s="200">
        <f>VLOOKUP('Physical Effects'!CQ64,Lookup!$B$4:$C$14,2,FALSE)</f>
        <v>0</v>
      </c>
      <c r="AW62" s="200">
        <f>VLOOKUP('Physical Effects'!CS64,Lookup!$B$4:$C$14,2,FALSE)</f>
        <v>0</v>
      </c>
      <c r="AX62" s="200">
        <f>VLOOKUP('Physical Effects'!CU64,Lookup!$B$4:$C$14,2,FALSE)</f>
        <v>0</v>
      </c>
      <c r="AY62" s="200"/>
      <c r="AZ62" s="200"/>
    </row>
    <row r="63" spans="1:52" s="5" customFormat="1" ht="13.5" thickBot="1" x14ac:dyDescent="0.3">
      <c r="A63" s="49">
        <f t="shared" si="0"/>
        <v>62</v>
      </c>
      <c r="B63" s="18" t="str">
        <f>+'Physical Effects'!C65</f>
        <v>Heavy Use Area Protection (sf)</v>
      </c>
      <c r="C63" s="25">
        <f>+'Physical Effects'!E65</f>
        <v>561</v>
      </c>
      <c r="D63" s="200">
        <f>VLOOKUP('Physical Effects'!G65,Lookup!$B$4:$C$14,2,FALSE)</f>
        <v>2</v>
      </c>
      <c r="E63" s="200">
        <f>VLOOKUP('Physical Effects'!I65,Lookup!$B$4:$C$14,2,FALSE)</f>
        <v>2</v>
      </c>
      <c r="F63" s="200">
        <f>VLOOKUP('Physical Effects'!K65,Lookup!$B$4:$C$14,2,FALSE)</f>
        <v>2</v>
      </c>
      <c r="G63" s="200">
        <f>VLOOKUP('Physical Effects'!M65,Lookup!$B$4:$C$14,2,FALSE)</f>
        <v>2</v>
      </c>
      <c r="H63" s="200">
        <f>VLOOKUP('Physical Effects'!O65,Lookup!$B$4:$C$14,2,FALSE)</f>
        <v>0</v>
      </c>
      <c r="I63" s="200">
        <f>VLOOKUP('Physical Effects'!Q65,Lookup!$B$4:$C$14,2,FALSE)</f>
        <v>0</v>
      </c>
      <c r="J63" s="200">
        <f>VLOOKUP('Physical Effects'!S65,Lookup!$B$4:$C$14,2,FALSE)</f>
        <v>1</v>
      </c>
      <c r="K63" s="200">
        <f>VLOOKUP('Physical Effects'!U65,Lookup!$B$4:$C$14,2,FALSE)</f>
        <v>0</v>
      </c>
      <c r="L63" s="200">
        <f>VLOOKUP('Physical Effects'!W65,Lookup!$B$4:$C$14,2,FALSE)</f>
        <v>0</v>
      </c>
      <c r="M63" s="200">
        <f>VLOOKUP('Physical Effects'!Y65,Lookup!$B$4:$C$14,2,FALSE)</f>
        <v>-2</v>
      </c>
      <c r="N63" s="200">
        <f>VLOOKUP('Physical Effects'!AA65,Lookup!$B$4:$C$14,2,FALSE)</f>
        <v>1</v>
      </c>
      <c r="O63" s="200">
        <f>VLOOKUP('Physical Effects'!AC65,Lookup!$B$4:$C$14,2,FALSE)</f>
        <v>-1</v>
      </c>
      <c r="P63" s="200">
        <f>VLOOKUP('Physical Effects'!AE65,Lookup!$B$4:$C$14,2,FALSE)</f>
        <v>0</v>
      </c>
      <c r="Q63" s="200">
        <f>VLOOKUP('Physical Effects'!AG65,Lookup!$B$4:$C$14,2,FALSE)</f>
        <v>0</v>
      </c>
      <c r="R63" s="200">
        <f>VLOOKUP('Physical Effects'!AI65,Lookup!$B$4:$C$14,2,FALSE)</f>
        <v>0</v>
      </c>
      <c r="S63" s="200">
        <f>VLOOKUP('Physical Effects'!AK65,Lookup!$B$4:$C$14,2,FALSE)</f>
        <v>1</v>
      </c>
      <c r="T63" s="200">
        <f>VLOOKUP('Physical Effects'!AM65,Lookup!$B$4:$C$14,2,FALSE)</f>
        <v>-1</v>
      </c>
      <c r="U63" s="200">
        <f>VLOOKUP('Physical Effects'!AO65,Lookup!$B$4:$C$14,2,FALSE)</f>
        <v>0</v>
      </c>
      <c r="V63" s="200">
        <f>VLOOKUP('Physical Effects'!AQ65,Lookup!$B$4:$C$14,2,FALSE)</f>
        <v>0</v>
      </c>
      <c r="W63" s="200">
        <f>VLOOKUP('Physical Effects'!AS65,Lookup!$B$4:$C$14,2,FALSE)</f>
        <v>1</v>
      </c>
      <c r="X63" s="200">
        <f>VLOOKUP('Physical Effects'!AU65,Lookup!$B$4:$C$14,2,FALSE)</f>
        <v>0</v>
      </c>
      <c r="Y63" s="200">
        <f>VLOOKUP('Physical Effects'!AW65,Lookup!$B$4:$C$14,2,FALSE)</f>
        <v>0</v>
      </c>
      <c r="Z63" s="200">
        <f>VLOOKUP('Physical Effects'!AY65,Lookup!$B$4:$C$14,2,FALSE)</f>
        <v>0</v>
      </c>
      <c r="AA63" s="200">
        <f>VLOOKUP('Physical Effects'!BA65,Lookup!$B$4:$C$14,2,FALSE)</f>
        <v>2</v>
      </c>
      <c r="AB63" s="200">
        <f>VLOOKUP('Physical Effects'!BC65,Lookup!$B$4:$C$14,2,FALSE)</f>
        <v>0</v>
      </c>
      <c r="AC63" s="200">
        <f>VLOOKUP('Physical Effects'!BE65,Lookup!$B$4:$C$14,2,FALSE)</f>
        <v>0</v>
      </c>
      <c r="AD63" s="200">
        <f>VLOOKUP('Physical Effects'!BG65,Lookup!$B$4:$C$14,2,FALSE)</f>
        <v>0</v>
      </c>
      <c r="AE63" s="200">
        <f>VLOOKUP('Physical Effects'!BI65,Lookup!$B$4:$C$14,2,FALSE)</f>
        <v>0</v>
      </c>
      <c r="AF63" s="200">
        <f>VLOOKUP('Physical Effects'!BK65,Lookup!$B$4:$C$14,2,FALSE)</f>
        <v>0</v>
      </c>
      <c r="AG63" s="200">
        <f>VLOOKUP('Physical Effects'!BM65,Lookup!$B$4:$C$14,2,FALSE)</f>
        <v>2</v>
      </c>
      <c r="AH63" s="200">
        <f>VLOOKUP('Physical Effects'!BO65,Lookup!$B$4:$C$14,2,FALSE)</f>
        <v>0</v>
      </c>
      <c r="AI63" s="200">
        <f>VLOOKUP('Physical Effects'!BQ65,Lookup!$B$4:$C$14,2,FALSE)</f>
        <v>2</v>
      </c>
      <c r="AJ63" s="200">
        <f>VLOOKUP('Physical Effects'!BS65,Lookup!$B$4:$C$14,2,FALSE)</f>
        <v>0</v>
      </c>
      <c r="AK63" s="200">
        <f>VLOOKUP('Physical Effects'!BU65,Lookup!$B$4:$C$14,2,FALSE)</f>
        <v>0</v>
      </c>
      <c r="AL63" s="200">
        <f>VLOOKUP('Physical Effects'!BW65,Lookup!$B$4:$C$14,2,FALSE)</f>
        <v>0</v>
      </c>
      <c r="AM63" s="200">
        <f>VLOOKUP('Physical Effects'!BY65,Lookup!$B$4:$C$14,2,FALSE)</f>
        <v>0</v>
      </c>
      <c r="AN63" s="200">
        <f>VLOOKUP('Physical Effects'!CA65,Lookup!$B$4:$C$14,2,FALSE)</f>
        <v>0</v>
      </c>
      <c r="AO63" s="200">
        <f>VLOOKUP('Physical Effects'!CC65,Lookup!$B$4:$C$14,2,FALSE)</f>
        <v>0</v>
      </c>
      <c r="AP63" s="200">
        <f>VLOOKUP('Physical Effects'!CE65,Lookup!$B$4:$C$14,2,FALSE)</f>
        <v>0</v>
      </c>
      <c r="AQ63" s="200">
        <f>VLOOKUP('Physical Effects'!CG65,Lookup!$B$4:$C$14,2,FALSE)</f>
        <v>0</v>
      </c>
      <c r="AR63" s="200">
        <f>VLOOKUP('Physical Effects'!CI65,Lookup!$B$4:$C$14,2,FALSE)</f>
        <v>0</v>
      </c>
      <c r="AS63" s="200">
        <f>VLOOKUP('Physical Effects'!CK65,Lookup!$B$4:$C$14,2,FALSE)</f>
        <v>0</v>
      </c>
      <c r="AT63" s="200">
        <f>VLOOKUP('Physical Effects'!CM65,Lookup!$B$4:$C$14,2,FALSE)</f>
        <v>0</v>
      </c>
      <c r="AU63" s="200">
        <f>VLOOKUP('Physical Effects'!CO65,Lookup!$B$4:$C$14,2,FALSE)</f>
        <v>0</v>
      </c>
      <c r="AV63" s="200">
        <f>VLOOKUP('Physical Effects'!CQ65,Lookup!$B$4:$C$14,2,FALSE)</f>
        <v>0</v>
      </c>
      <c r="AW63" s="200">
        <f>VLOOKUP('Physical Effects'!CS65,Lookup!$B$4:$C$14,2,FALSE)</f>
        <v>0</v>
      </c>
      <c r="AX63" s="200">
        <f>VLOOKUP('Physical Effects'!CU65,Lookup!$B$4:$C$14,2,FALSE)</f>
        <v>1</v>
      </c>
      <c r="AY63" s="200"/>
      <c r="AZ63" s="200"/>
    </row>
    <row r="64" spans="1:52" s="16" customFormat="1" ht="13.5" thickBot="1" x14ac:dyDescent="0.3">
      <c r="A64" s="49">
        <f t="shared" si="0"/>
        <v>63</v>
      </c>
      <c r="B64" s="18" t="str">
        <f>+'Physical Effects'!C66</f>
        <v>Hedgerow Planting (ft)</v>
      </c>
      <c r="C64" s="25">
        <f>+'Physical Effects'!E66</f>
        <v>422</v>
      </c>
      <c r="D64" s="200">
        <f>VLOOKUP('Physical Effects'!G66,Lookup!$B$4:$C$14,2,FALSE)</f>
        <v>0</v>
      </c>
      <c r="E64" s="200">
        <f>VLOOKUP('Physical Effects'!I66,Lookup!$B$4:$C$14,2,FALSE)</f>
        <v>1</v>
      </c>
      <c r="F64" s="200">
        <f>VLOOKUP('Physical Effects'!K66,Lookup!$B$4:$C$14,2,FALSE)</f>
        <v>0</v>
      </c>
      <c r="G64" s="200">
        <f>VLOOKUP('Physical Effects'!M66,Lookup!$B$4:$C$14,2,FALSE)</f>
        <v>0</v>
      </c>
      <c r="H64" s="200">
        <f>VLOOKUP('Physical Effects'!O66,Lookup!$B$4:$C$14,2,FALSE)</f>
        <v>0</v>
      </c>
      <c r="I64" s="200">
        <f>VLOOKUP('Physical Effects'!Q66,Lookup!$B$4:$C$14,2,FALSE)</f>
        <v>0</v>
      </c>
      <c r="J64" s="200">
        <f>VLOOKUP('Physical Effects'!S66,Lookup!$B$4:$C$14,2,FALSE)</f>
        <v>1</v>
      </c>
      <c r="K64" s="200">
        <f>VLOOKUP('Physical Effects'!U66,Lookup!$B$4:$C$14,2,FALSE)</f>
        <v>2</v>
      </c>
      <c r="L64" s="200">
        <f>VLOOKUP('Physical Effects'!W66,Lookup!$B$4:$C$14,2,FALSE)</f>
        <v>0</v>
      </c>
      <c r="M64" s="200">
        <f>VLOOKUP('Physical Effects'!Y66,Lookup!$B$4:$C$14,2,FALSE)</f>
        <v>0</v>
      </c>
      <c r="N64" s="200">
        <f>VLOOKUP('Physical Effects'!AA66,Lookup!$B$4:$C$14,2,FALSE)</f>
        <v>0</v>
      </c>
      <c r="O64" s="200">
        <f>VLOOKUP('Physical Effects'!AC66,Lookup!$B$4:$C$14,2,FALSE)</f>
        <v>0</v>
      </c>
      <c r="P64" s="200">
        <f>VLOOKUP('Physical Effects'!AE66,Lookup!$B$4:$C$14,2,FALSE)</f>
        <v>0</v>
      </c>
      <c r="Q64" s="200">
        <f>VLOOKUP('Physical Effects'!AG66,Lookup!$B$4:$C$14,2,FALSE)</f>
        <v>0</v>
      </c>
      <c r="R64" s="200">
        <f>VLOOKUP('Physical Effects'!AI66,Lookup!$B$4:$C$14,2,FALSE)</f>
        <v>2</v>
      </c>
      <c r="S64" s="200">
        <f>VLOOKUP('Physical Effects'!AK66,Lookup!$B$4:$C$14,2,FALSE)</f>
        <v>0</v>
      </c>
      <c r="T64" s="200">
        <f>VLOOKUP('Physical Effects'!AM66,Lookup!$B$4:$C$14,2,FALSE)</f>
        <v>0</v>
      </c>
      <c r="U64" s="200">
        <f>VLOOKUP('Physical Effects'!AO66,Lookup!$B$4:$C$14,2,FALSE)</f>
        <v>0</v>
      </c>
      <c r="V64" s="200">
        <f>VLOOKUP('Physical Effects'!AQ66,Lookup!$B$4:$C$14,2,FALSE)</f>
        <v>0</v>
      </c>
      <c r="W64" s="200">
        <f>VLOOKUP('Physical Effects'!AS66,Lookup!$B$4:$C$14,2,FALSE)</f>
        <v>2</v>
      </c>
      <c r="X64" s="200">
        <f>VLOOKUP('Physical Effects'!AU66,Lookup!$B$4:$C$14,2,FALSE)</f>
        <v>0</v>
      </c>
      <c r="Y64" s="200">
        <f>VLOOKUP('Physical Effects'!AW66,Lookup!$B$4:$C$14,2,FALSE)</f>
        <v>1</v>
      </c>
      <c r="Z64" s="200">
        <f>VLOOKUP('Physical Effects'!AY66,Lookup!$B$4:$C$14,2,FALSE)</f>
        <v>0</v>
      </c>
      <c r="AA64" s="200">
        <f>VLOOKUP('Physical Effects'!BA66,Lookup!$B$4:$C$14,2,FALSE)</f>
        <v>0</v>
      </c>
      <c r="AB64" s="200">
        <f>VLOOKUP('Physical Effects'!BC66,Lookup!$B$4:$C$14,2,FALSE)</f>
        <v>0</v>
      </c>
      <c r="AC64" s="200">
        <f>VLOOKUP('Physical Effects'!BE66,Lookup!$B$4:$C$14,2,FALSE)</f>
        <v>0</v>
      </c>
      <c r="AD64" s="200">
        <f>VLOOKUP('Physical Effects'!BG66,Lookup!$B$4:$C$14,2,FALSE)</f>
        <v>0</v>
      </c>
      <c r="AE64" s="200">
        <f>VLOOKUP('Physical Effects'!BI66,Lookup!$B$4:$C$14,2,FALSE)</f>
        <v>0</v>
      </c>
      <c r="AF64" s="200">
        <f>VLOOKUP('Physical Effects'!BK66,Lookup!$B$4:$C$14,2,FALSE)</f>
        <v>0</v>
      </c>
      <c r="AG64" s="200">
        <f>VLOOKUP('Physical Effects'!BM66,Lookup!$B$4:$C$14,2,FALSE)</f>
        <v>0</v>
      </c>
      <c r="AH64" s="200">
        <f>VLOOKUP('Physical Effects'!BO66,Lookup!$B$4:$C$14,2,FALSE)</f>
        <v>1</v>
      </c>
      <c r="AI64" s="200">
        <f>VLOOKUP('Physical Effects'!BQ66,Lookup!$B$4:$C$14,2,FALSE)</f>
        <v>2</v>
      </c>
      <c r="AJ64" s="200">
        <f>VLOOKUP('Physical Effects'!BS66,Lookup!$B$4:$C$14,2,FALSE)</f>
        <v>1</v>
      </c>
      <c r="AK64" s="200">
        <f>VLOOKUP('Physical Effects'!BU66,Lookup!$B$4:$C$14,2,FALSE)</f>
        <v>0</v>
      </c>
      <c r="AL64" s="200">
        <f>VLOOKUP('Physical Effects'!BW66,Lookup!$B$4:$C$14,2,FALSE)</f>
        <v>2</v>
      </c>
      <c r="AM64" s="200">
        <f>VLOOKUP('Physical Effects'!BY66,Lookup!$B$4:$C$14,2,FALSE)</f>
        <v>2</v>
      </c>
      <c r="AN64" s="200">
        <f>VLOOKUP('Physical Effects'!CA66,Lookup!$B$4:$C$14,2,FALSE)</f>
        <v>2</v>
      </c>
      <c r="AO64" s="200">
        <f>VLOOKUP('Physical Effects'!CC66,Lookup!$B$4:$C$14,2,FALSE)</f>
        <v>5</v>
      </c>
      <c r="AP64" s="200">
        <f>VLOOKUP('Physical Effects'!CE66,Lookup!$B$4:$C$14,2,FALSE)</f>
        <v>4</v>
      </c>
      <c r="AQ64" s="200">
        <f>VLOOKUP('Physical Effects'!CG66,Lookup!$B$4:$C$14,2,FALSE)</f>
        <v>0</v>
      </c>
      <c r="AR64" s="200">
        <f>VLOOKUP('Physical Effects'!CI66,Lookup!$B$4:$C$14,2,FALSE)</f>
        <v>2</v>
      </c>
      <c r="AS64" s="200">
        <f>VLOOKUP('Physical Effects'!CK66,Lookup!$B$4:$C$14,2,FALSE)</f>
        <v>0</v>
      </c>
      <c r="AT64" s="200">
        <f>VLOOKUP('Physical Effects'!CM66,Lookup!$B$4:$C$14,2,FALSE)</f>
        <v>0</v>
      </c>
      <c r="AU64" s="200">
        <f>VLOOKUP('Physical Effects'!CO66,Lookup!$B$4:$C$14,2,FALSE)</f>
        <v>1</v>
      </c>
      <c r="AV64" s="200">
        <f>VLOOKUP('Physical Effects'!CQ66,Lookup!$B$4:$C$14,2,FALSE)</f>
        <v>0</v>
      </c>
      <c r="AW64" s="200">
        <f>VLOOKUP('Physical Effects'!CS66,Lookup!$B$4:$C$14,2,FALSE)</f>
        <v>0</v>
      </c>
      <c r="AX64" s="200">
        <f>VLOOKUP('Physical Effects'!CU66,Lookup!$B$4:$C$14,2,FALSE)</f>
        <v>0</v>
      </c>
      <c r="AY64" s="200"/>
      <c r="AZ64" s="200"/>
    </row>
    <row r="65" spans="1:52" s="16" customFormat="1" ht="13.5" thickBot="1" x14ac:dyDescent="0.3">
      <c r="A65" s="49">
        <f t="shared" si="0"/>
        <v>64</v>
      </c>
      <c r="B65" s="18" t="str">
        <f>+'Physical Effects'!C67</f>
        <v>Herbaceous Weed Treatment (ac)</v>
      </c>
      <c r="C65" s="25">
        <f>+'Physical Effects'!E67</f>
        <v>315</v>
      </c>
      <c r="D65" s="200">
        <f>VLOOKUP('Physical Effects'!G67,Lookup!$B$4:$C$14,2,FALSE)</f>
        <v>4</v>
      </c>
      <c r="E65" s="200">
        <f>VLOOKUP('Physical Effects'!I67,Lookup!$B$4:$C$14,2,FALSE)</f>
        <v>4</v>
      </c>
      <c r="F65" s="200">
        <f>VLOOKUP('Physical Effects'!K67,Lookup!$B$4:$C$14,2,FALSE)</f>
        <v>2</v>
      </c>
      <c r="G65" s="200">
        <f>VLOOKUP('Physical Effects'!M67,Lookup!$B$4:$C$14,2,FALSE)</f>
        <v>2</v>
      </c>
      <c r="H65" s="200">
        <f>VLOOKUP('Physical Effects'!O67,Lookup!$B$4:$C$14,2,FALSE)</f>
        <v>4</v>
      </c>
      <c r="I65" s="200">
        <f>VLOOKUP('Physical Effects'!Q67,Lookup!$B$4:$C$14,2,FALSE)</f>
        <v>0</v>
      </c>
      <c r="J65" s="200">
        <f>VLOOKUP('Physical Effects'!S67,Lookup!$B$4:$C$14,2,FALSE)</f>
        <v>0</v>
      </c>
      <c r="K65" s="200">
        <f>VLOOKUP('Physical Effects'!U67,Lookup!$B$4:$C$14,2,FALSE)</f>
        <v>0</v>
      </c>
      <c r="L65" s="200">
        <f>VLOOKUP('Physical Effects'!W67,Lookup!$B$4:$C$14,2,FALSE)</f>
        <v>0</v>
      </c>
      <c r="M65" s="200">
        <f>VLOOKUP('Physical Effects'!Y67,Lookup!$B$4:$C$14,2,FALSE)</f>
        <v>1</v>
      </c>
      <c r="N65" s="200">
        <f>VLOOKUP('Physical Effects'!AA67,Lookup!$B$4:$C$14,2,FALSE)</f>
        <v>1</v>
      </c>
      <c r="O65" s="200">
        <f>VLOOKUP('Physical Effects'!AC67,Lookup!$B$4:$C$14,2,FALSE)</f>
        <v>0</v>
      </c>
      <c r="P65" s="200">
        <f>VLOOKUP('Physical Effects'!AE67,Lookup!$B$4:$C$14,2,FALSE)</f>
        <v>0</v>
      </c>
      <c r="Q65" s="200">
        <f>VLOOKUP('Physical Effects'!AG67,Lookup!$B$4:$C$14,2,FALSE)</f>
        <v>0</v>
      </c>
      <c r="R65" s="200">
        <f>VLOOKUP('Physical Effects'!AI67,Lookup!$B$4:$C$14,2,FALSE)</f>
        <v>0</v>
      </c>
      <c r="S65" s="200">
        <f>VLOOKUP('Physical Effects'!AK67,Lookup!$B$4:$C$14,2,FALSE)</f>
        <v>2</v>
      </c>
      <c r="T65" s="200">
        <f>VLOOKUP('Physical Effects'!AM67,Lookup!$B$4:$C$14,2,FALSE)</f>
        <v>1</v>
      </c>
      <c r="U65" s="200">
        <f>VLOOKUP('Physical Effects'!AO67,Lookup!$B$4:$C$14,2,FALSE)</f>
        <v>0</v>
      </c>
      <c r="V65" s="200">
        <f>VLOOKUP('Physical Effects'!AQ67,Lookup!$B$4:$C$14,2,FALSE)</f>
        <v>2</v>
      </c>
      <c r="W65" s="200">
        <f>VLOOKUP('Physical Effects'!AS67,Lookup!$B$4:$C$14,2,FALSE)</f>
        <v>0</v>
      </c>
      <c r="X65" s="200">
        <f>VLOOKUP('Physical Effects'!AU67,Lookup!$B$4:$C$14,2,FALSE)</f>
        <v>0</v>
      </c>
      <c r="Y65" s="200">
        <f>VLOOKUP('Physical Effects'!AW67,Lookup!$B$4:$C$14,2,FALSE)</f>
        <v>-1</v>
      </c>
      <c r="Z65" s="200">
        <f>VLOOKUP('Physical Effects'!AY67,Lookup!$B$4:$C$14,2,FALSE)</f>
        <v>0</v>
      </c>
      <c r="AA65" s="200">
        <f>VLOOKUP('Physical Effects'!BA67,Lookup!$B$4:$C$14,2,FALSE)</f>
        <v>0</v>
      </c>
      <c r="AB65" s="200">
        <f>VLOOKUP('Physical Effects'!BC67,Lookup!$B$4:$C$14,2,FALSE)</f>
        <v>0</v>
      </c>
      <c r="AC65" s="200">
        <f>VLOOKUP('Physical Effects'!BE67,Lookup!$B$4:$C$14,2,FALSE)</f>
        <v>0</v>
      </c>
      <c r="AD65" s="200">
        <f>VLOOKUP('Physical Effects'!BG67,Lookup!$B$4:$C$14,2,FALSE)</f>
        <v>0</v>
      </c>
      <c r="AE65" s="200">
        <f>VLOOKUP('Physical Effects'!BI67,Lookup!$B$4:$C$14,2,FALSE)</f>
        <v>0</v>
      </c>
      <c r="AF65" s="200">
        <f>VLOOKUP('Physical Effects'!BK67,Lookup!$B$4:$C$14,2,FALSE)</f>
        <v>0</v>
      </c>
      <c r="AG65" s="200">
        <f>VLOOKUP('Physical Effects'!BM67,Lookup!$B$4:$C$14,2,FALSE)</f>
        <v>0</v>
      </c>
      <c r="AH65" s="200">
        <f>VLOOKUP('Physical Effects'!BO67,Lookup!$B$4:$C$14,2,FALSE)</f>
        <v>0</v>
      </c>
      <c r="AI65" s="200">
        <f>VLOOKUP('Physical Effects'!BQ67,Lookup!$B$4:$C$14,2,FALSE)</f>
        <v>0</v>
      </c>
      <c r="AJ65" s="200">
        <f>VLOOKUP('Physical Effects'!BS67,Lookup!$B$4:$C$14,2,FALSE)</f>
        <v>1</v>
      </c>
      <c r="AK65" s="200">
        <f>VLOOKUP('Physical Effects'!BU67,Lookup!$B$4:$C$14,2,FALSE)</f>
        <v>0</v>
      </c>
      <c r="AL65" s="200">
        <f>VLOOKUP('Physical Effects'!BW67,Lookup!$B$4:$C$14,2,FALSE)</f>
        <v>0</v>
      </c>
      <c r="AM65" s="200">
        <f>VLOOKUP('Physical Effects'!BY67,Lookup!$B$4:$C$14,2,FALSE)</f>
        <v>0</v>
      </c>
      <c r="AN65" s="200">
        <f>VLOOKUP('Physical Effects'!CA67,Lookup!$B$4:$C$14,2,FALSE)</f>
        <v>2</v>
      </c>
      <c r="AO65" s="200">
        <f>VLOOKUP('Physical Effects'!CC67,Lookup!$B$4:$C$14,2,FALSE)</f>
        <v>4</v>
      </c>
      <c r="AP65" s="200">
        <f>VLOOKUP('Physical Effects'!CE67,Lookup!$B$4:$C$14,2,FALSE)</f>
        <v>4</v>
      </c>
      <c r="AQ65" s="200">
        <f>VLOOKUP('Physical Effects'!CG67,Lookup!$B$4:$C$14,2,FALSE)</f>
        <v>1</v>
      </c>
      <c r="AR65" s="200">
        <f>VLOOKUP('Physical Effects'!CI67,Lookup!$B$4:$C$14,2,FALSE)</f>
        <v>1</v>
      </c>
      <c r="AS65" s="200">
        <f>VLOOKUP('Physical Effects'!CK67,Lookup!$B$4:$C$14,2,FALSE)</f>
        <v>0</v>
      </c>
      <c r="AT65" s="200">
        <f>VLOOKUP('Physical Effects'!CM67,Lookup!$B$4:$C$14,2,FALSE)</f>
        <v>4</v>
      </c>
      <c r="AU65" s="200">
        <f>VLOOKUP('Physical Effects'!CO67,Lookup!$B$4:$C$14,2,FALSE)</f>
        <v>0</v>
      </c>
      <c r="AV65" s="200">
        <f>VLOOKUP('Physical Effects'!CQ67,Lookup!$B$4:$C$14,2,FALSE)</f>
        <v>0</v>
      </c>
      <c r="AW65" s="200">
        <f>VLOOKUP('Physical Effects'!CS67,Lookup!$B$4:$C$14,2,FALSE)</f>
        <v>0</v>
      </c>
      <c r="AX65" s="200">
        <f>VLOOKUP('Physical Effects'!CU67,Lookup!$B$4:$C$14,2,FALSE)</f>
        <v>0</v>
      </c>
      <c r="AY65" s="200"/>
      <c r="AZ65" s="200"/>
    </row>
    <row r="66" spans="1:52" s="16" customFormat="1" ht="13.5" thickBot="1" x14ac:dyDescent="0.3">
      <c r="A66" s="49">
        <f t="shared" si="0"/>
        <v>65</v>
      </c>
      <c r="B66" s="18" t="str">
        <f>+'Physical Effects'!C68</f>
        <v>Herbaceous Wind Barriers (ft)</v>
      </c>
      <c r="C66" s="25">
        <f>+'Physical Effects'!E68</f>
        <v>603</v>
      </c>
      <c r="D66" s="200">
        <f>VLOOKUP('Physical Effects'!G68,Lookup!$B$4:$C$14,2,FALSE)</f>
        <v>0</v>
      </c>
      <c r="E66" s="200">
        <f>VLOOKUP('Physical Effects'!I68,Lookup!$B$4:$C$14,2,FALSE)</f>
        <v>4</v>
      </c>
      <c r="F66" s="200">
        <f>VLOOKUP('Physical Effects'!K68,Lookup!$B$4:$C$14,2,FALSE)</f>
        <v>0</v>
      </c>
      <c r="G66" s="200">
        <f>VLOOKUP('Physical Effects'!M68,Lookup!$B$4:$C$14,2,FALSE)</f>
        <v>0</v>
      </c>
      <c r="H66" s="200">
        <f>VLOOKUP('Physical Effects'!O68,Lookup!$B$4:$C$14,2,FALSE)</f>
        <v>0</v>
      </c>
      <c r="I66" s="200">
        <f>VLOOKUP('Physical Effects'!Q68,Lookup!$B$4:$C$14,2,FALSE)</f>
        <v>0</v>
      </c>
      <c r="J66" s="200">
        <f>VLOOKUP('Physical Effects'!S68,Lookup!$B$4:$C$14,2,FALSE)</f>
        <v>0</v>
      </c>
      <c r="K66" s="200">
        <f>VLOOKUP('Physical Effects'!U68,Lookup!$B$4:$C$14,2,FALSE)</f>
        <v>2</v>
      </c>
      <c r="L66" s="200">
        <f>VLOOKUP('Physical Effects'!W68,Lookup!$B$4:$C$14,2,FALSE)</f>
        <v>0</v>
      </c>
      <c r="M66" s="200">
        <f>VLOOKUP('Physical Effects'!Y68,Lookup!$B$4:$C$14,2,FALSE)</f>
        <v>0</v>
      </c>
      <c r="N66" s="200">
        <f>VLOOKUP('Physical Effects'!AA68,Lookup!$B$4:$C$14,2,FALSE)</f>
        <v>0</v>
      </c>
      <c r="O66" s="200">
        <f>VLOOKUP('Physical Effects'!AC68,Lookup!$B$4:$C$14,2,FALSE)</f>
        <v>0</v>
      </c>
      <c r="P66" s="200">
        <f>VLOOKUP('Physical Effects'!AE68,Lookup!$B$4:$C$14,2,FALSE)</f>
        <v>0</v>
      </c>
      <c r="Q66" s="200">
        <f>VLOOKUP('Physical Effects'!AG68,Lookup!$B$4:$C$14,2,FALSE)</f>
        <v>0</v>
      </c>
      <c r="R66" s="200">
        <f>VLOOKUP('Physical Effects'!AI68,Lookup!$B$4:$C$14,2,FALSE)</f>
        <v>2</v>
      </c>
      <c r="S66" s="200">
        <f>VLOOKUP('Physical Effects'!AK68,Lookup!$B$4:$C$14,2,FALSE)</f>
        <v>0</v>
      </c>
      <c r="T66" s="200">
        <f>VLOOKUP('Physical Effects'!AM68,Lookup!$B$4:$C$14,2,FALSE)</f>
        <v>0</v>
      </c>
      <c r="U66" s="200">
        <f>VLOOKUP('Physical Effects'!AO68,Lookup!$B$4:$C$14,2,FALSE)</f>
        <v>0</v>
      </c>
      <c r="V66" s="200">
        <f>VLOOKUP('Physical Effects'!AQ68,Lookup!$B$4:$C$14,2,FALSE)</f>
        <v>0</v>
      </c>
      <c r="W66" s="200">
        <f>VLOOKUP('Physical Effects'!AS68,Lookup!$B$4:$C$14,2,FALSE)</f>
        <v>1</v>
      </c>
      <c r="X66" s="200">
        <f>VLOOKUP('Physical Effects'!AU68,Lookup!$B$4:$C$14,2,FALSE)</f>
        <v>0</v>
      </c>
      <c r="Y66" s="200">
        <f>VLOOKUP('Physical Effects'!AW68,Lookup!$B$4:$C$14,2,FALSE)</f>
        <v>1</v>
      </c>
      <c r="Z66" s="200">
        <f>VLOOKUP('Physical Effects'!AY68,Lookup!$B$4:$C$14,2,FALSE)</f>
        <v>0</v>
      </c>
      <c r="AA66" s="200">
        <f>VLOOKUP('Physical Effects'!BA68,Lookup!$B$4:$C$14,2,FALSE)</f>
        <v>0</v>
      </c>
      <c r="AB66" s="200">
        <f>VLOOKUP('Physical Effects'!BC68,Lookup!$B$4:$C$14,2,FALSE)</f>
        <v>0</v>
      </c>
      <c r="AC66" s="200">
        <f>VLOOKUP('Physical Effects'!BE68,Lookup!$B$4:$C$14,2,FALSE)</f>
        <v>0</v>
      </c>
      <c r="AD66" s="200">
        <f>VLOOKUP('Physical Effects'!BG68,Lookup!$B$4:$C$14,2,FALSE)</f>
        <v>0</v>
      </c>
      <c r="AE66" s="200">
        <f>VLOOKUP('Physical Effects'!BI68,Lookup!$B$4:$C$14,2,FALSE)</f>
        <v>0</v>
      </c>
      <c r="AF66" s="200">
        <f>VLOOKUP('Physical Effects'!BK68,Lookup!$B$4:$C$14,2,FALSE)</f>
        <v>0</v>
      </c>
      <c r="AG66" s="200">
        <f>VLOOKUP('Physical Effects'!BM68,Lookup!$B$4:$C$14,2,FALSE)</f>
        <v>1</v>
      </c>
      <c r="AH66" s="200">
        <f>VLOOKUP('Physical Effects'!BO68,Lookup!$B$4:$C$14,2,FALSE)</f>
        <v>0</v>
      </c>
      <c r="AI66" s="200">
        <f>VLOOKUP('Physical Effects'!BQ68,Lookup!$B$4:$C$14,2,FALSE)</f>
        <v>2</v>
      </c>
      <c r="AJ66" s="200">
        <f>VLOOKUP('Physical Effects'!BS68,Lookup!$B$4:$C$14,2,FALSE)</f>
        <v>2</v>
      </c>
      <c r="AK66" s="200">
        <f>VLOOKUP('Physical Effects'!BU68,Lookup!$B$4:$C$14,2,FALSE)</f>
        <v>0</v>
      </c>
      <c r="AL66" s="200">
        <f>VLOOKUP('Physical Effects'!BW68,Lookup!$B$4:$C$14,2,FALSE)</f>
        <v>0</v>
      </c>
      <c r="AM66" s="200">
        <f>VLOOKUP('Physical Effects'!BY68,Lookup!$B$4:$C$14,2,FALSE)</f>
        <v>0</v>
      </c>
      <c r="AN66" s="200">
        <f>VLOOKUP('Physical Effects'!CA68,Lookup!$B$4:$C$14,2,FALSE)</f>
        <v>2</v>
      </c>
      <c r="AO66" s="200">
        <f>VLOOKUP('Physical Effects'!CC68,Lookup!$B$4:$C$14,2,FALSE)</f>
        <v>5</v>
      </c>
      <c r="AP66" s="200">
        <f>VLOOKUP('Physical Effects'!CE68,Lookup!$B$4:$C$14,2,FALSE)</f>
        <v>3</v>
      </c>
      <c r="AQ66" s="200">
        <f>VLOOKUP('Physical Effects'!CG68,Lookup!$B$4:$C$14,2,FALSE)</f>
        <v>0</v>
      </c>
      <c r="AR66" s="200">
        <f>VLOOKUP('Physical Effects'!CI68,Lookup!$B$4:$C$14,2,FALSE)</f>
        <v>1</v>
      </c>
      <c r="AS66" s="200">
        <f>VLOOKUP('Physical Effects'!CK68,Lookup!$B$4:$C$14,2,FALSE)</f>
        <v>2</v>
      </c>
      <c r="AT66" s="200">
        <f>VLOOKUP('Physical Effects'!CM68,Lookup!$B$4:$C$14,2,FALSE)</f>
        <v>0</v>
      </c>
      <c r="AU66" s="200">
        <f>VLOOKUP('Physical Effects'!CO68,Lookup!$B$4:$C$14,2,FALSE)</f>
        <v>0</v>
      </c>
      <c r="AV66" s="200">
        <f>VLOOKUP('Physical Effects'!CQ68,Lookup!$B$4:$C$14,2,FALSE)</f>
        <v>0</v>
      </c>
      <c r="AW66" s="200">
        <f>VLOOKUP('Physical Effects'!CS68,Lookup!$B$4:$C$14,2,FALSE)</f>
        <v>0</v>
      </c>
      <c r="AX66" s="200">
        <f>VLOOKUP('Physical Effects'!CU68,Lookup!$B$4:$C$14,2,FALSE)</f>
        <v>0</v>
      </c>
      <c r="AY66" s="200"/>
      <c r="AZ66" s="200"/>
    </row>
    <row r="67" spans="1:52" s="5" customFormat="1" ht="13.5" thickBot="1" x14ac:dyDescent="0.3">
      <c r="A67" s="49">
        <f t="shared" si="0"/>
        <v>66</v>
      </c>
      <c r="B67" s="18" t="str">
        <f>+'Physical Effects'!C69</f>
        <v>High Tunnel System (sf)</v>
      </c>
      <c r="C67" s="25">
        <f>+'Physical Effects'!E69</f>
        <v>325</v>
      </c>
      <c r="D67" s="200">
        <f>VLOOKUP('Physical Effects'!G69,Lookup!$B$4:$C$14,2,FALSE)</f>
        <v>0</v>
      </c>
      <c r="E67" s="200">
        <f>VLOOKUP('Physical Effects'!I69,Lookup!$B$4:$C$14,2,FALSE)</f>
        <v>0</v>
      </c>
      <c r="F67" s="200">
        <f>VLOOKUP('Physical Effects'!K69,Lookup!$B$4:$C$14,2,FALSE)</f>
        <v>-1</v>
      </c>
      <c r="G67" s="200">
        <f>VLOOKUP('Physical Effects'!M69,Lookup!$B$4:$C$14,2,FALSE)</f>
        <v>0</v>
      </c>
      <c r="H67" s="200">
        <f>VLOOKUP('Physical Effects'!O69,Lookup!$B$4:$C$14,2,FALSE)</f>
        <v>0</v>
      </c>
      <c r="I67" s="200">
        <f>VLOOKUP('Physical Effects'!Q69,Lookup!$B$4:$C$14,2,FALSE)</f>
        <v>0</v>
      </c>
      <c r="J67" s="200">
        <f>VLOOKUP('Physical Effects'!S69,Lookup!$B$4:$C$14,2,FALSE)</f>
        <v>0</v>
      </c>
      <c r="K67" s="200">
        <f>VLOOKUP('Physical Effects'!U69,Lookup!$B$4:$C$14,2,FALSE)</f>
        <v>0</v>
      </c>
      <c r="L67" s="200">
        <f>VLOOKUP('Physical Effects'!W69,Lookup!$B$4:$C$14,2,FALSE)</f>
        <v>0</v>
      </c>
      <c r="M67" s="200">
        <f>VLOOKUP('Physical Effects'!Y69,Lookup!$B$4:$C$14,2,FALSE)</f>
        <v>0</v>
      </c>
      <c r="N67" s="200">
        <f>VLOOKUP('Physical Effects'!AA69,Lookup!$B$4:$C$14,2,FALSE)</f>
        <v>0</v>
      </c>
      <c r="O67" s="200">
        <f>VLOOKUP('Physical Effects'!AC69,Lookup!$B$4:$C$14,2,FALSE)</f>
        <v>-3</v>
      </c>
      <c r="P67" s="200">
        <f>VLOOKUP('Physical Effects'!AE69,Lookup!$B$4:$C$14,2,FALSE)</f>
        <v>0</v>
      </c>
      <c r="Q67" s="200">
        <f>VLOOKUP('Physical Effects'!AG69,Lookup!$B$4:$C$14,2,FALSE)</f>
        <v>0</v>
      </c>
      <c r="R67" s="200">
        <f>VLOOKUP('Physical Effects'!AI69,Lookup!$B$4:$C$14,2,FALSE)</f>
        <v>0</v>
      </c>
      <c r="S67" s="200">
        <f>VLOOKUP('Physical Effects'!AK69,Lookup!$B$4:$C$14,2,FALSE)</f>
        <v>0</v>
      </c>
      <c r="T67" s="200">
        <f>VLOOKUP('Physical Effects'!AM69,Lookup!$B$4:$C$14,2,FALSE)</f>
        <v>0</v>
      </c>
      <c r="U67" s="200">
        <f>VLOOKUP('Physical Effects'!AO69,Lookup!$B$4:$C$14,2,FALSE)</f>
        <v>-1</v>
      </c>
      <c r="V67" s="200">
        <f>VLOOKUP('Physical Effects'!AQ69,Lookup!$B$4:$C$14,2,FALSE)</f>
        <v>0</v>
      </c>
      <c r="W67" s="200">
        <f>VLOOKUP('Physical Effects'!AS69,Lookup!$B$4:$C$14,2,FALSE)</f>
        <v>0</v>
      </c>
      <c r="X67" s="200">
        <f>VLOOKUP('Physical Effects'!AU69,Lookup!$B$4:$C$14,2,FALSE)</f>
        <v>0</v>
      </c>
      <c r="Y67" s="200">
        <f>VLOOKUP('Physical Effects'!AW69,Lookup!$B$4:$C$14,2,FALSE)</f>
        <v>0</v>
      </c>
      <c r="Z67" s="200">
        <f>VLOOKUP('Physical Effects'!AY69,Lookup!$B$4:$C$14,2,FALSE)</f>
        <v>0</v>
      </c>
      <c r="AA67" s="200">
        <f>VLOOKUP('Physical Effects'!BA69,Lookup!$B$4:$C$14,2,FALSE)</f>
        <v>0</v>
      </c>
      <c r="AB67" s="200">
        <f>VLOOKUP('Physical Effects'!BC69,Lookup!$B$4:$C$14,2,FALSE)</f>
        <v>0</v>
      </c>
      <c r="AC67" s="200">
        <f>VLOOKUP('Physical Effects'!BE69,Lookup!$B$4:$C$14,2,FALSE)</f>
        <v>0</v>
      </c>
      <c r="AD67" s="200">
        <f>VLOOKUP('Physical Effects'!BG69,Lookup!$B$4:$C$14,2,FALSE)</f>
        <v>0</v>
      </c>
      <c r="AE67" s="200">
        <f>VLOOKUP('Physical Effects'!BI69,Lookup!$B$4:$C$14,2,FALSE)</f>
        <v>0</v>
      </c>
      <c r="AF67" s="200">
        <f>VLOOKUP('Physical Effects'!BK69,Lookup!$B$4:$C$14,2,FALSE)</f>
        <v>0</v>
      </c>
      <c r="AG67" s="200">
        <f>VLOOKUP('Physical Effects'!BM69,Lookup!$B$4:$C$14,2,FALSE)</f>
        <v>-1</v>
      </c>
      <c r="AH67" s="200">
        <f>VLOOKUP('Physical Effects'!BO69,Lookup!$B$4:$C$14,2,FALSE)</f>
        <v>0</v>
      </c>
      <c r="AI67" s="200">
        <f>VLOOKUP('Physical Effects'!BQ69,Lookup!$B$4:$C$14,2,FALSE)</f>
        <v>0</v>
      </c>
      <c r="AJ67" s="200">
        <f>VLOOKUP('Physical Effects'!BS69,Lookup!$B$4:$C$14,2,FALSE)</f>
        <v>0</v>
      </c>
      <c r="AK67" s="200">
        <f>VLOOKUP('Physical Effects'!BU69,Lookup!$B$4:$C$14,2,FALSE)</f>
        <v>0</v>
      </c>
      <c r="AL67" s="200">
        <f>VLOOKUP('Physical Effects'!BW69,Lookup!$B$4:$C$14,2,FALSE)</f>
        <v>0</v>
      </c>
      <c r="AM67" s="200">
        <f>VLOOKUP('Physical Effects'!BY69,Lookup!$B$4:$C$14,2,FALSE)</f>
        <v>0</v>
      </c>
      <c r="AN67" s="200">
        <f>VLOOKUP('Physical Effects'!CA69,Lookup!$B$4:$C$14,2,FALSE)</f>
        <v>2</v>
      </c>
      <c r="AO67" s="200">
        <f>VLOOKUP('Physical Effects'!CC69,Lookup!$B$4:$C$14,2,FALSE)</f>
        <v>0</v>
      </c>
      <c r="AP67" s="200">
        <f>VLOOKUP('Physical Effects'!CE69,Lookup!$B$4:$C$14,2,FALSE)</f>
        <v>0</v>
      </c>
      <c r="AQ67" s="200">
        <f>VLOOKUP('Physical Effects'!CG69,Lookup!$B$4:$C$14,2,FALSE)</f>
        <v>0</v>
      </c>
      <c r="AR67" s="200">
        <f>VLOOKUP('Physical Effects'!CI69,Lookup!$B$4:$C$14,2,FALSE)</f>
        <v>0</v>
      </c>
      <c r="AS67" s="200">
        <f>VLOOKUP('Physical Effects'!CK69,Lookup!$B$4:$C$14,2,FALSE)</f>
        <v>0</v>
      </c>
      <c r="AT67" s="200">
        <f>VLOOKUP('Physical Effects'!CM69,Lookup!$B$4:$C$14,2,FALSE)</f>
        <v>0</v>
      </c>
      <c r="AU67" s="200">
        <f>VLOOKUP('Physical Effects'!CO69,Lookup!$B$4:$C$14,2,FALSE)</f>
        <v>0</v>
      </c>
      <c r="AV67" s="200">
        <f>VLOOKUP('Physical Effects'!CQ69,Lookup!$B$4:$C$14,2,FALSE)</f>
        <v>0</v>
      </c>
      <c r="AW67" s="200">
        <f>VLOOKUP('Physical Effects'!CS69,Lookup!$B$4:$C$14,2,FALSE)</f>
        <v>0</v>
      </c>
      <c r="AX67" s="200">
        <f>VLOOKUP('Physical Effects'!CU69,Lookup!$B$4:$C$14,2,FALSE)</f>
        <v>0</v>
      </c>
      <c r="AY67" s="200"/>
      <c r="AZ67" s="200"/>
    </row>
    <row r="68" spans="1:52" s="16" customFormat="1" ht="13.5" thickBot="1" x14ac:dyDescent="0.3">
      <c r="A68" s="49">
        <f t="shared" ref="A68:A131" si="1">+A67+1</f>
        <v>67</v>
      </c>
      <c r="B68" s="18" t="str">
        <f>+'Physical Effects'!C70</f>
        <v>Hillside Ditch (ft)</v>
      </c>
      <c r="C68" s="25">
        <f>+'Physical Effects'!E70</f>
        <v>423</v>
      </c>
      <c r="D68" s="200">
        <f>VLOOKUP('Physical Effects'!G70,Lookup!$B$4:$C$14,2,FALSE)</f>
        <v>2</v>
      </c>
      <c r="E68" s="200">
        <f>VLOOKUP('Physical Effects'!I70,Lookup!$B$4:$C$14,2,FALSE)</f>
        <v>0</v>
      </c>
      <c r="F68" s="200">
        <f>VLOOKUP('Physical Effects'!K70,Lookup!$B$4:$C$14,2,FALSE)</f>
        <v>2</v>
      </c>
      <c r="G68" s="200">
        <f>VLOOKUP('Physical Effects'!M70,Lookup!$B$4:$C$14,2,FALSE)</f>
        <v>2</v>
      </c>
      <c r="H68" s="200">
        <f>VLOOKUP('Physical Effects'!O70,Lookup!$B$4:$C$14,2,FALSE)</f>
        <v>1</v>
      </c>
      <c r="I68" s="200">
        <f>VLOOKUP('Physical Effects'!Q70,Lookup!$B$4:$C$14,2,FALSE)</f>
        <v>0</v>
      </c>
      <c r="J68" s="200">
        <f>VLOOKUP('Physical Effects'!S70,Lookup!$B$4:$C$14,2,FALSE)</f>
        <v>0</v>
      </c>
      <c r="K68" s="200">
        <f>VLOOKUP('Physical Effects'!U70,Lookup!$B$4:$C$14,2,FALSE)</f>
        <v>0</v>
      </c>
      <c r="L68" s="200">
        <f>VLOOKUP('Physical Effects'!W70,Lookup!$B$4:$C$14,2,FALSE)</f>
        <v>0</v>
      </c>
      <c r="M68" s="200">
        <f>VLOOKUP('Physical Effects'!Y70,Lookup!$B$4:$C$14,2,FALSE)</f>
        <v>0</v>
      </c>
      <c r="N68" s="200">
        <f>VLOOKUP('Physical Effects'!AA70,Lookup!$B$4:$C$14,2,FALSE)</f>
        <v>0</v>
      </c>
      <c r="O68" s="200">
        <f>VLOOKUP('Physical Effects'!AC70,Lookup!$B$4:$C$14,2,FALSE)</f>
        <v>4</v>
      </c>
      <c r="P68" s="200">
        <f>VLOOKUP('Physical Effects'!AE70,Lookup!$B$4:$C$14,2,FALSE)</f>
        <v>0</v>
      </c>
      <c r="Q68" s="200">
        <f>VLOOKUP('Physical Effects'!AG70,Lookup!$B$4:$C$14,2,FALSE)</f>
        <v>0</v>
      </c>
      <c r="R68" s="200">
        <f>VLOOKUP('Physical Effects'!AI70,Lookup!$B$4:$C$14,2,FALSE)</f>
        <v>0</v>
      </c>
      <c r="S68" s="200">
        <f>VLOOKUP('Physical Effects'!AK70,Lookup!$B$4:$C$14,2,FALSE)</f>
        <v>-1</v>
      </c>
      <c r="T68" s="200">
        <f>VLOOKUP('Physical Effects'!AM70,Lookup!$B$4:$C$14,2,FALSE)</f>
        <v>1</v>
      </c>
      <c r="U68" s="200">
        <f>VLOOKUP('Physical Effects'!AO70,Lookup!$B$4:$C$14,2,FALSE)</f>
        <v>1</v>
      </c>
      <c r="V68" s="200">
        <f>VLOOKUP('Physical Effects'!AQ70,Lookup!$B$4:$C$14,2,FALSE)</f>
        <v>0</v>
      </c>
      <c r="W68" s="200">
        <f>VLOOKUP('Physical Effects'!AS70,Lookup!$B$4:$C$14,2,FALSE)</f>
        <v>-1</v>
      </c>
      <c r="X68" s="200">
        <f>VLOOKUP('Physical Effects'!AU70,Lookup!$B$4:$C$14,2,FALSE)</f>
        <v>-1</v>
      </c>
      <c r="Y68" s="200">
        <f>VLOOKUP('Physical Effects'!AW70,Lookup!$B$4:$C$14,2,FALSE)</f>
        <v>1</v>
      </c>
      <c r="Z68" s="200">
        <f>VLOOKUP('Physical Effects'!AY70,Lookup!$B$4:$C$14,2,FALSE)</f>
        <v>0</v>
      </c>
      <c r="AA68" s="200">
        <f>VLOOKUP('Physical Effects'!BA70,Lookup!$B$4:$C$14,2,FALSE)</f>
        <v>-2</v>
      </c>
      <c r="AB68" s="200">
        <f>VLOOKUP('Physical Effects'!BC70,Lookup!$B$4:$C$14,2,FALSE)</f>
        <v>0</v>
      </c>
      <c r="AC68" s="200">
        <f>VLOOKUP('Physical Effects'!BE70,Lookup!$B$4:$C$14,2,FALSE)</f>
        <v>0</v>
      </c>
      <c r="AD68" s="200">
        <f>VLOOKUP('Physical Effects'!BG70,Lookup!$B$4:$C$14,2,FALSE)</f>
        <v>0</v>
      </c>
      <c r="AE68" s="200">
        <f>VLOOKUP('Physical Effects'!BI70,Lookup!$B$4:$C$14,2,FALSE)</f>
        <v>-1</v>
      </c>
      <c r="AF68" s="200">
        <f>VLOOKUP('Physical Effects'!BK70,Lookup!$B$4:$C$14,2,FALSE)</f>
        <v>0</v>
      </c>
      <c r="AG68" s="200">
        <f>VLOOKUP('Physical Effects'!BM70,Lookup!$B$4:$C$14,2,FALSE)</f>
        <v>2</v>
      </c>
      <c r="AH68" s="200">
        <f>VLOOKUP('Physical Effects'!BO70,Lookup!$B$4:$C$14,2,FALSE)</f>
        <v>0</v>
      </c>
      <c r="AI68" s="200">
        <f>VLOOKUP('Physical Effects'!BQ70,Lookup!$B$4:$C$14,2,FALSE)</f>
        <v>0</v>
      </c>
      <c r="AJ68" s="200">
        <f>VLOOKUP('Physical Effects'!BS70,Lookup!$B$4:$C$14,2,FALSE)</f>
        <v>0</v>
      </c>
      <c r="AK68" s="200">
        <f>VLOOKUP('Physical Effects'!BU70,Lookup!$B$4:$C$14,2,FALSE)</f>
        <v>0</v>
      </c>
      <c r="AL68" s="200">
        <f>VLOOKUP('Physical Effects'!BW70,Lookup!$B$4:$C$14,2,FALSE)</f>
        <v>0</v>
      </c>
      <c r="AM68" s="200">
        <f>VLOOKUP('Physical Effects'!BY70,Lookup!$B$4:$C$14,2,FALSE)</f>
        <v>0</v>
      </c>
      <c r="AN68" s="200">
        <f>VLOOKUP('Physical Effects'!CA70,Lookup!$B$4:$C$14,2,FALSE)</f>
        <v>1</v>
      </c>
      <c r="AO68" s="200">
        <f>VLOOKUP('Physical Effects'!CC70,Lookup!$B$4:$C$14,2,FALSE)</f>
        <v>0</v>
      </c>
      <c r="AP68" s="200">
        <f>VLOOKUP('Physical Effects'!CE70,Lookup!$B$4:$C$14,2,FALSE)</f>
        <v>0</v>
      </c>
      <c r="AQ68" s="200">
        <f>VLOOKUP('Physical Effects'!CG70,Lookup!$B$4:$C$14,2,FALSE)</f>
        <v>0</v>
      </c>
      <c r="AR68" s="200">
        <f>VLOOKUP('Physical Effects'!CI70,Lookup!$B$4:$C$14,2,FALSE)</f>
        <v>0</v>
      </c>
      <c r="AS68" s="200">
        <f>VLOOKUP('Physical Effects'!CK70,Lookup!$B$4:$C$14,2,FALSE)</f>
        <v>0</v>
      </c>
      <c r="AT68" s="200">
        <f>VLOOKUP('Physical Effects'!CM70,Lookup!$B$4:$C$14,2,FALSE)</f>
        <v>0</v>
      </c>
      <c r="AU68" s="200">
        <f>VLOOKUP('Physical Effects'!CO70,Lookup!$B$4:$C$14,2,FALSE)</f>
        <v>0</v>
      </c>
      <c r="AV68" s="200">
        <f>VLOOKUP('Physical Effects'!CQ70,Lookup!$B$4:$C$14,2,FALSE)</f>
        <v>0</v>
      </c>
      <c r="AW68" s="200">
        <f>VLOOKUP('Physical Effects'!CS70,Lookup!$B$4:$C$14,2,FALSE)</f>
        <v>0</v>
      </c>
      <c r="AX68" s="200">
        <f>VLOOKUP('Physical Effects'!CU70,Lookup!$B$4:$C$14,2,FALSE)</f>
        <v>0</v>
      </c>
      <c r="AY68" s="200"/>
      <c r="AZ68" s="200"/>
    </row>
    <row r="69" spans="1:52" s="5" customFormat="1" ht="13.5" thickBot="1" x14ac:dyDescent="0.3">
      <c r="A69" s="49">
        <f t="shared" si="1"/>
        <v>68</v>
      </c>
      <c r="B69" s="18" t="str">
        <f>+'Physical Effects'!C71</f>
        <v>Irrigation Canal or Lateral (ft)</v>
      </c>
      <c r="C69" s="25">
        <f>+'Physical Effects'!E71</f>
        <v>320</v>
      </c>
      <c r="D69" s="200">
        <f>VLOOKUP('Physical Effects'!G71,Lookup!$B$4:$C$14,2,FALSE)</f>
        <v>0</v>
      </c>
      <c r="E69" s="200">
        <f>VLOOKUP('Physical Effects'!I71,Lookup!$B$4:$C$14,2,FALSE)</f>
        <v>0</v>
      </c>
      <c r="F69" s="200">
        <f>VLOOKUP('Physical Effects'!K71,Lookup!$B$4:$C$14,2,FALSE)</f>
        <v>0</v>
      </c>
      <c r="G69" s="200">
        <f>VLOOKUP('Physical Effects'!M71,Lookup!$B$4:$C$14,2,FALSE)</f>
        <v>0</v>
      </c>
      <c r="H69" s="200">
        <f>VLOOKUP('Physical Effects'!O71,Lookup!$B$4:$C$14,2,FALSE)</f>
        <v>0</v>
      </c>
      <c r="I69" s="200">
        <f>VLOOKUP('Physical Effects'!Q71,Lookup!$B$4:$C$14,2,FALSE)</f>
        <v>0</v>
      </c>
      <c r="J69" s="200">
        <f>VLOOKUP('Physical Effects'!S71,Lookup!$B$4:$C$14,2,FALSE)</f>
        <v>0</v>
      </c>
      <c r="K69" s="200">
        <f>VLOOKUP('Physical Effects'!U71,Lookup!$B$4:$C$14,2,FALSE)</f>
        <v>0</v>
      </c>
      <c r="L69" s="200">
        <f>VLOOKUP('Physical Effects'!W71,Lookup!$B$4:$C$14,2,FALSE)</f>
        <v>0</v>
      </c>
      <c r="M69" s="200">
        <f>VLOOKUP('Physical Effects'!Y71,Lookup!$B$4:$C$14,2,FALSE)</f>
        <v>0</v>
      </c>
      <c r="N69" s="200">
        <f>VLOOKUP('Physical Effects'!AA71,Lookup!$B$4:$C$14,2,FALSE)</f>
        <v>0</v>
      </c>
      <c r="O69" s="200">
        <f>VLOOKUP('Physical Effects'!AC71,Lookup!$B$4:$C$14,2,FALSE)</f>
        <v>2</v>
      </c>
      <c r="P69" s="200">
        <f>VLOOKUP('Physical Effects'!AE71,Lookup!$B$4:$C$14,2,FALSE)</f>
        <v>-2</v>
      </c>
      <c r="Q69" s="200">
        <f>VLOOKUP('Physical Effects'!AG71,Lookup!$B$4:$C$14,2,FALSE)</f>
        <v>0</v>
      </c>
      <c r="R69" s="200">
        <f>VLOOKUP('Physical Effects'!AI71,Lookup!$B$4:$C$14,2,FALSE)</f>
        <v>0</v>
      </c>
      <c r="S69" s="200">
        <f>VLOOKUP('Physical Effects'!AK71,Lookup!$B$4:$C$14,2,FALSE)</f>
        <v>0</v>
      </c>
      <c r="T69" s="200">
        <f>VLOOKUP('Physical Effects'!AM71,Lookup!$B$4:$C$14,2,FALSE)</f>
        <v>0</v>
      </c>
      <c r="U69" s="200">
        <f>VLOOKUP('Physical Effects'!AO71,Lookup!$B$4:$C$14,2,FALSE)</f>
        <v>0</v>
      </c>
      <c r="V69" s="200">
        <f>VLOOKUP('Physical Effects'!AQ71,Lookup!$B$4:$C$14,2,FALSE)</f>
        <v>3</v>
      </c>
      <c r="W69" s="200">
        <f>VLOOKUP('Physical Effects'!AS71,Lookup!$B$4:$C$14,2,FALSE)</f>
        <v>-2</v>
      </c>
      <c r="X69" s="200">
        <f>VLOOKUP('Physical Effects'!AU71,Lookup!$B$4:$C$14,2,FALSE)</f>
        <v>0</v>
      </c>
      <c r="Y69" s="200">
        <f>VLOOKUP('Physical Effects'!AW71,Lookup!$B$4:$C$14,2,FALSE)</f>
        <v>0</v>
      </c>
      <c r="Z69" s="200">
        <f>VLOOKUP('Physical Effects'!AY71,Lookup!$B$4:$C$14,2,FALSE)</f>
        <v>0</v>
      </c>
      <c r="AA69" s="200">
        <f>VLOOKUP('Physical Effects'!BA71,Lookup!$B$4:$C$14,2,FALSE)</f>
        <v>-2</v>
      </c>
      <c r="AB69" s="200">
        <f>VLOOKUP('Physical Effects'!BC71,Lookup!$B$4:$C$14,2,FALSE)</f>
        <v>0</v>
      </c>
      <c r="AC69" s="200">
        <f>VLOOKUP('Physical Effects'!BE71,Lookup!$B$4:$C$14,2,FALSE)</f>
        <v>0</v>
      </c>
      <c r="AD69" s="200">
        <f>VLOOKUP('Physical Effects'!BG71,Lookup!$B$4:$C$14,2,FALSE)</f>
        <v>0</v>
      </c>
      <c r="AE69" s="200">
        <f>VLOOKUP('Physical Effects'!BI71,Lookup!$B$4:$C$14,2,FALSE)</f>
        <v>0</v>
      </c>
      <c r="AF69" s="200">
        <f>VLOOKUP('Physical Effects'!BK71,Lookup!$B$4:$C$14,2,FALSE)</f>
        <v>0</v>
      </c>
      <c r="AG69" s="200">
        <f>VLOOKUP('Physical Effects'!BM71,Lookup!$B$4:$C$14,2,FALSE)</f>
        <v>0</v>
      </c>
      <c r="AH69" s="200">
        <f>VLOOKUP('Physical Effects'!BO71,Lookup!$B$4:$C$14,2,FALSE)</f>
        <v>0</v>
      </c>
      <c r="AI69" s="200">
        <f>VLOOKUP('Physical Effects'!BQ71,Lookup!$B$4:$C$14,2,FALSE)</f>
        <v>0</v>
      </c>
      <c r="AJ69" s="200">
        <f>VLOOKUP('Physical Effects'!BS71,Lookup!$B$4:$C$14,2,FALSE)</f>
        <v>0</v>
      </c>
      <c r="AK69" s="200">
        <f>VLOOKUP('Physical Effects'!BU71,Lookup!$B$4:$C$14,2,FALSE)</f>
        <v>0</v>
      </c>
      <c r="AL69" s="200">
        <f>VLOOKUP('Physical Effects'!BW71,Lookup!$B$4:$C$14,2,FALSE)</f>
        <v>0</v>
      </c>
      <c r="AM69" s="200">
        <f>VLOOKUP('Physical Effects'!BY71,Lookup!$B$4:$C$14,2,FALSE)</f>
        <v>0</v>
      </c>
      <c r="AN69" s="200">
        <f>VLOOKUP('Physical Effects'!CA71,Lookup!$B$4:$C$14,2,FALSE)</f>
        <v>2</v>
      </c>
      <c r="AO69" s="200">
        <f>VLOOKUP('Physical Effects'!CC71,Lookup!$B$4:$C$14,2,FALSE)</f>
        <v>0</v>
      </c>
      <c r="AP69" s="200">
        <f>VLOOKUP('Physical Effects'!CE71,Lookup!$B$4:$C$14,2,FALSE)</f>
        <v>0</v>
      </c>
      <c r="AQ69" s="200">
        <f>VLOOKUP('Physical Effects'!CG71,Lookup!$B$4:$C$14,2,FALSE)</f>
        <v>0</v>
      </c>
      <c r="AR69" s="200">
        <f>VLOOKUP('Physical Effects'!CI71,Lookup!$B$4:$C$14,2,FALSE)</f>
        <v>0</v>
      </c>
      <c r="AS69" s="200">
        <f>VLOOKUP('Physical Effects'!CK71,Lookup!$B$4:$C$14,2,FALSE)</f>
        <v>0</v>
      </c>
      <c r="AT69" s="200">
        <f>VLOOKUP('Physical Effects'!CM71,Lookup!$B$4:$C$14,2,FALSE)</f>
        <v>0</v>
      </c>
      <c r="AU69" s="200">
        <f>VLOOKUP('Physical Effects'!CO71,Lookup!$B$4:$C$14,2,FALSE)</f>
        <v>0</v>
      </c>
      <c r="AV69" s="200">
        <f>VLOOKUP('Physical Effects'!CQ71,Lookup!$B$4:$C$14,2,FALSE)</f>
        <v>0</v>
      </c>
      <c r="AW69" s="200">
        <f>VLOOKUP('Physical Effects'!CS71,Lookup!$B$4:$C$14,2,FALSE)</f>
        <v>0</v>
      </c>
      <c r="AX69" s="200">
        <f>VLOOKUP('Physical Effects'!CU71,Lookup!$B$4:$C$14,2,FALSE)</f>
        <v>0</v>
      </c>
      <c r="AY69" s="200"/>
      <c r="AZ69" s="200"/>
    </row>
    <row r="70" spans="1:52" s="16" customFormat="1" ht="13.5" thickBot="1" x14ac:dyDescent="0.3">
      <c r="A70" s="49">
        <f t="shared" si="1"/>
        <v>69</v>
      </c>
      <c r="B70" s="18" t="str">
        <f>+'Physical Effects'!C72</f>
        <v>Irrigation Ditch Lining (ft)</v>
      </c>
      <c r="C70" s="25">
        <f>+'Physical Effects'!E72</f>
        <v>428</v>
      </c>
      <c r="D70" s="200">
        <f>VLOOKUP('Physical Effects'!G72,Lookup!$B$4:$C$14,2,FALSE)</f>
        <v>0</v>
      </c>
      <c r="E70" s="200">
        <f>VLOOKUP('Physical Effects'!I72,Lookup!$B$4:$C$14,2,FALSE)</f>
        <v>0</v>
      </c>
      <c r="F70" s="200">
        <f>VLOOKUP('Physical Effects'!K72,Lookup!$B$4:$C$14,2,FALSE)</f>
        <v>0</v>
      </c>
      <c r="G70" s="200">
        <f>VLOOKUP('Physical Effects'!M72,Lookup!$B$4:$C$14,2,FALSE)</f>
        <v>0</v>
      </c>
      <c r="H70" s="200">
        <f>VLOOKUP('Physical Effects'!O72,Lookup!$B$4:$C$14,2,FALSE)</f>
        <v>0</v>
      </c>
      <c r="I70" s="200">
        <f>VLOOKUP('Physical Effects'!Q72,Lookup!$B$4:$C$14,2,FALSE)</f>
        <v>0</v>
      </c>
      <c r="J70" s="200">
        <f>VLOOKUP('Physical Effects'!S72,Lookup!$B$4:$C$14,2,FALSE)</f>
        <v>0</v>
      </c>
      <c r="K70" s="200">
        <f>VLOOKUP('Physical Effects'!U72,Lookup!$B$4:$C$14,2,FALSE)</f>
        <v>0</v>
      </c>
      <c r="L70" s="200">
        <f>VLOOKUP('Physical Effects'!W72,Lookup!$B$4:$C$14,2,FALSE)</f>
        <v>0</v>
      </c>
      <c r="M70" s="200">
        <f>VLOOKUP('Physical Effects'!Y72,Lookup!$B$4:$C$14,2,FALSE)</f>
        <v>0</v>
      </c>
      <c r="N70" s="200">
        <f>VLOOKUP('Physical Effects'!AA72,Lookup!$B$4:$C$14,2,FALSE)</f>
        <v>0</v>
      </c>
      <c r="O70" s="200">
        <f>VLOOKUP('Physical Effects'!AC72,Lookup!$B$4:$C$14,2,FALSE)</f>
        <v>0</v>
      </c>
      <c r="P70" s="200">
        <f>VLOOKUP('Physical Effects'!AE72,Lookup!$B$4:$C$14,2,FALSE)</f>
        <v>-1</v>
      </c>
      <c r="Q70" s="200">
        <f>VLOOKUP('Physical Effects'!AG72,Lookup!$B$4:$C$14,2,FALSE)</f>
        <v>1</v>
      </c>
      <c r="R70" s="200">
        <f>VLOOKUP('Physical Effects'!AI72,Lookup!$B$4:$C$14,2,FALSE)</f>
        <v>0</v>
      </c>
      <c r="S70" s="200">
        <f>VLOOKUP('Physical Effects'!AK72,Lookup!$B$4:$C$14,2,FALSE)</f>
        <v>0</v>
      </c>
      <c r="T70" s="200">
        <f>VLOOKUP('Physical Effects'!AM72,Lookup!$B$4:$C$14,2,FALSE)</f>
        <v>0</v>
      </c>
      <c r="U70" s="200">
        <f>VLOOKUP('Physical Effects'!AO72,Lookup!$B$4:$C$14,2,FALSE)</f>
        <v>0</v>
      </c>
      <c r="V70" s="200">
        <f>VLOOKUP('Physical Effects'!AQ72,Lookup!$B$4:$C$14,2,FALSE)</f>
        <v>4</v>
      </c>
      <c r="W70" s="200">
        <f>VLOOKUP('Physical Effects'!AS72,Lookup!$B$4:$C$14,2,FALSE)</f>
        <v>1</v>
      </c>
      <c r="X70" s="200">
        <f>VLOOKUP('Physical Effects'!AU72,Lookup!$B$4:$C$14,2,FALSE)</f>
        <v>1</v>
      </c>
      <c r="Y70" s="200">
        <f>VLOOKUP('Physical Effects'!AW72,Lookup!$B$4:$C$14,2,FALSE)</f>
        <v>0</v>
      </c>
      <c r="Z70" s="200">
        <f>VLOOKUP('Physical Effects'!AY72,Lookup!$B$4:$C$14,2,FALSE)</f>
        <v>0</v>
      </c>
      <c r="AA70" s="200">
        <f>VLOOKUP('Physical Effects'!BA72,Lookup!$B$4:$C$14,2,FALSE)</f>
        <v>-1</v>
      </c>
      <c r="AB70" s="200">
        <f>VLOOKUP('Physical Effects'!BC72,Lookup!$B$4:$C$14,2,FALSE)</f>
        <v>1</v>
      </c>
      <c r="AC70" s="200">
        <f>VLOOKUP('Physical Effects'!BE72,Lookup!$B$4:$C$14,2,FALSE)</f>
        <v>1</v>
      </c>
      <c r="AD70" s="200">
        <f>VLOOKUP('Physical Effects'!BG72,Lookup!$B$4:$C$14,2,FALSE)</f>
        <v>2</v>
      </c>
      <c r="AE70" s="200">
        <f>VLOOKUP('Physical Effects'!BI72,Lookup!$B$4:$C$14,2,FALSE)</f>
        <v>-1</v>
      </c>
      <c r="AF70" s="200">
        <f>VLOOKUP('Physical Effects'!BK72,Lookup!$B$4:$C$14,2,FALSE)</f>
        <v>1</v>
      </c>
      <c r="AG70" s="200">
        <f>VLOOKUP('Physical Effects'!BM72,Lookup!$B$4:$C$14,2,FALSE)</f>
        <v>1</v>
      </c>
      <c r="AH70" s="200">
        <f>VLOOKUP('Physical Effects'!BO72,Lookup!$B$4:$C$14,2,FALSE)</f>
        <v>0</v>
      </c>
      <c r="AI70" s="200">
        <f>VLOOKUP('Physical Effects'!BQ72,Lookup!$B$4:$C$14,2,FALSE)</f>
        <v>0</v>
      </c>
      <c r="AJ70" s="200">
        <f>VLOOKUP('Physical Effects'!BS72,Lookup!$B$4:$C$14,2,FALSE)</f>
        <v>0</v>
      </c>
      <c r="AK70" s="200">
        <f>VLOOKUP('Physical Effects'!BU72,Lookup!$B$4:$C$14,2,FALSE)</f>
        <v>0</v>
      </c>
      <c r="AL70" s="200">
        <f>VLOOKUP('Physical Effects'!BW72,Lookup!$B$4:$C$14,2,FALSE)</f>
        <v>0</v>
      </c>
      <c r="AM70" s="200">
        <f>VLOOKUP('Physical Effects'!BY72,Lookup!$B$4:$C$14,2,FALSE)</f>
        <v>0</v>
      </c>
      <c r="AN70" s="200">
        <f>VLOOKUP('Physical Effects'!CA72,Lookup!$B$4:$C$14,2,FALSE)</f>
        <v>2</v>
      </c>
      <c r="AO70" s="200">
        <f>VLOOKUP('Physical Effects'!CC72,Lookup!$B$4:$C$14,2,FALSE)</f>
        <v>0</v>
      </c>
      <c r="AP70" s="200">
        <f>VLOOKUP('Physical Effects'!CE72,Lookup!$B$4:$C$14,2,FALSE)</f>
        <v>0</v>
      </c>
      <c r="AQ70" s="200">
        <f>VLOOKUP('Physical Effects'!CG72,Lookup!$B$4:$C$14,2,FALSE)</f>
        <v>0</v>
      </c>
      <c r="AR70" s="200">
        <f>VLOOKUP('Physical Effects'!CI72,Lookup!$B$4:$C$14,2,FALSE)</f>
        <v>0</v>
      </c>
      <c r="AS70" s="200">
        <f>VLOOKUP('Physical Effects'!CK72,Lookup!$B$4:$C$14,2,FALSE)</f>
        <v>0</v>
      </c>
      <c r="AT70" s="200">
        <f>VLOOKUP('Physical Effects'!CM72,Lookup!$B$4:$C$14,2,FALSE)</f>
        <v>0</v>
      </c>
      <c r="AU70" s="200">
        <f>VLOOKUP('Physical Effects'!CO72,Lookup!$B$4:$C$14,2,FALSE)</f>
        <v>0</v>
      </c>
      <c r="AV70" s="200">
        <f>VLOOKUP('Physical Effects'!CQ72,Lookup!$B$4:$C$14,2,FALSE)</f>
        <v>0</v>
      </c>
      <c r="AW70" s="200">
        <f>VLOOKUP('Physical Effects'!CS72,Lookup!$B$4:$C$14,2,FALSE)</f>
        <v>2</v>
      </c>
      <c r="AX70" s="200">
        <f>VLOOKUP('Physical Effects'!CU72,Lookup!$B$4:$C$14,2,FALSE)</f>
        <v>0</v>
      </c>
      <c r="AY70" s="200"/>
      <c r="AZ70" s="200"/>
    </row>
    <row r="71" spans="1:52" s="5" customFormat="1" ht="13.5" thickBot="1" x14ac:dyDescent="0.3">
      <c r="A71" s="49">
        <f t="shared" si="1"/>
        <v>70</v>
      </c>
      <c r="B71" s="18" t="str">
        <f>+'Physical Effects'!C73</f>
        <v>Irrigation Field Ditch (ft)</v>
      </c>
      <c r="C71" s="25">
        <f>+'Physical Effects'!E73</f>
        <v>388</v>
      </c>
      <c r="D71" s="200">
        <f>VLOOKUP('Physical Effects'!G73,Lookup!$B$4:$C$14,2,FALSE)</f>
        <v>0</v>
      </c>
      <c r="E71" s="200">
        <f>VLOOKUP('Physical Effects'!I73,Lookup!$B$4:$C$14,2,FALSE)</f>
        <v>0</v>
      </c>
      <c r="F71" s="200">
        <f>VLOOKUP('Physical Effects'!K73,Lookup!$B$4:$C$14,2,FALSE)</f>
        <v>0</v>
      </c>
      <c r="G71" s="200">
        <f>VLOOKUP('Physical Effects'!M73,Lookup!$B$4:$C$14,2,FALSE)</f>
        <v>0</v>
      </c>
      <c r="H71" s="200">
        <f>VLOOKUP('Physical Effects'!O73,Lookup!$B$4:$C$14,2,FALSE)</f>
        <v>0</v>
      </c>
      <c r="I71" s="200">
        <f>VLOOKUP('Physical Effects'!Q73,Lookup!$B$4:$C$14,2,FALSE)</f>
        <v>0</v>
      </c>
      <c r="J71" s="200">
        <f>VLOOKUP('Physical Effects'!S73,Lookup!$B$4:$C$14,2,FALSE)</f>
        <v>0</v>
      </c>
      <c r="K71" s="200">
        <f>VLOOKUP('Physical Effects'!U73,Lookup!$B$4:$C$14,2,FALSE)</f>
        <v>0</v>
      </c>
      <c r="L71" s="200">
        <f>VLOOKUP('Physical Effects'!W73,Lookup!$B$4:$C$14,2,FALSE)</f>
        <v>0</v>
      </c>
      <c r="M71" s="200">
        <f>VLOOKUP('Physical Effects'!Y73,Lookup!$B$4:$C$14,2,FALSE)</f>
        <v>0</v>
      </c>
      <c r="N71" s="200">
        <f>VLOOKUP('Physical Effects'!AA73,Lookup!$B$4:$C$14,2,FALSE)</f>
        <v>0</v>
      </c>
      <c r="O71" s="200">
        <f>VLOOKUP('Physical Effects'!AC73,Lookup!$B$4:$C$14,2,FALSE)</f>
        <v>1</v>
      </c>
      <c r="P71" s="200">
        <f>VLOOKUP('Physical Effects'!AE73,Lookup!$B$4:$C$14,2,FALSE)</f>
        <v>-1</v>
      </c>
      <c r="Q71" s="200">
        <f>VLOOKUP('Physical Effects'!AG73,Lookup!$B$4:$C$14,2,FALSE)</f>
        <v>0</v>
      </c>
      <c r="R71" s="200">
        <f>VLOOKUP('Physical Effects'!AI73,Lookup!$B$4:$C$14,2,FALSE)</f>
        <v>0</v>
      </c>
      <c r="S71" s="200">
        <f>VLOOKUP('Physical Effects'!AK73,Lookup!$B$4:$C$14,2,FALSE)</f>
        <v>0</v>
      </c>
      <c r="T71" s="200">
        <f>VLOOKUP('Physical Effects'!AM73,Lookup!$B$4:$C$14,2,FALSE)</f>
        <v>0</v>
      </c>
      <c r="U71" s="200">
        <f>VLOOKUP('Physical Effects'!AO73,Lookup!$B$4:$C$14,2,FALSE)</f>
        <v>0</v>
      </c>
      <c r="V71" s="200">
        <f>VLOOKUP('Physical Effects'!AQ73,Lookup!$B$4:$C$14,2,FALSE)</f>
        <v>3</v>
      </c>
      <c r="W71" s="200">
        <f>VLOOKUP('Physical Effects'!AS73,Lookup!$B$4:$C$14,2,FALSE)</f>
        <v>0</v>
      </c>
      <c r="X71" s="200">
        <f>VLOOKUP('Physical Effects'!AU73,Lookup!$B$4:$C$14,2,FALSE)</f>
        <v>0</v>
      </c>
      <c r="Y71" s="200">
        <f>VLOOKUP('Physical Effects'!AW73,Lookup!$B$4:$C$14,2,FALSE)</f>
        <v>0</v>
      </c>
      <c r="Z71" s="200">
        <f>VLOOKUP('Physical Effects'!AY73,Lookup!$B$4:$C$14,2,FALSE)</f>
        <v>0</v>
      </c>
      <c r="AA71" s="200">
        <f>VLOOKUP('Physical Effects'!BA73,Lookup!$B$4:$C$14,2,FALSE)</f>
        <v>-1</v>
      </c>
      <c r="AB71" s="200">
        <f>VLOOKUP('Physical Effects'!BC73,Lookup!$B$4:$C$14,2,FALSE)</f>
        <v>0</v>
      </c>
      <c r="AC71" s="200">
        <f>VLOOKUP('Physical Effects'!BE73,Lookup!$B$4:$C$14,2,FALSE)</f>
        <v>0</v>
      </c>
      <c r="AD71" s="200">
        <f>VLOOKUP('Physical Effects'!BG73,Lookup!$B$4:$C$14,2,FALSE)</f>
        <v>0</v>
      </c>
      <c r="AE71" s="200">
        <f>VLOOKUP('Physical Effects'!BI73,Lookup!$B$4:$C$14,2,FALSE)</f>
        <v>1</v>
      </c>
      <c r="AF71" s="200">
        <f>VLOOKUP('Physical Effects'!BK73,Lookup!$B$4:$C$14,2,FALSE)</f>
        <v>0</v>
      </c>
      <c r="AG71" s="200">
        <f>VLOOKUP('Physical Effects'!BM73,Lookup!$B$4:$C$14,2,FALSE)</f>
        <v>0</v>
      </c>
      <c r="AH71" s="200">
        <f>VLOOKUP('Physical Effects'!BO73,Lookup!$B$4:$C$14,2,FALSE)</f>
        <v>0</v>
      </c>
      <c r="AI71" s="200">
        <f>VLOOKUP('Physical Effects'!BQ73,Lookup!$B$4:$C$14,2,FALSE)</f>
        <v>0</v>
      </c>
      <c r="AJ71" s="200">
        <f>VLOOKUP('Physical Effects'!BS73,Lookup!$B$4:$C$14,2,FALSE)</f>
        <v>0</v>
      </c>
      <c r="AK71" s="200">
        <f>VLOOKUP('Physical Effects'!BU73,Lookup!$B$4:$C$14,2,FALSE)</f>
        <v>0</v>
      </c>
      <c r="AL71" s="200">
        <f>VLOOKUP('Physical Effects'!BW73,Lookup!$B$4:$C$14,2,FALSE)</f>
        <v>0</v>
      </c>
      <c r="AM71" s="200">
        <f>VLOOKUP('Physical Effects'!BY73,Lookup!$B$4:$C$14,2,FALSE)</f>
        <v>0</v>
      </c>
      <c r="AN71" s="200">
        <f>VLOOKUP('Physical Effects'!CA73,Lookup!$B$4:$C$14,2,FALSE)</f>
        <v>2</v>
      </c>
      <c r="AO71" s="200">
        <f>VLOOKUP('Physical Effects'!CC73,Lookup!$B$4:$C$14,2,FALSE)</f>
        <v>0</v>
      </c>
      <c r="AP71" s="200">
        <f>VLOOKUP('Physical Effects'!CE73,Lookup!$B$4:$C$14,2,FALSE)</f>
        <v>0</v>
      </c>
      <c r="AQ71" s="200">
        <f>VLOOKUP('Physical Effects'!CG73,Lookup!$B$4:$C$14,2,FALSE)</f>
        <v>0</v>
      </c>
      <c r="AR71" s="200">
        <f>VLOOKUP('Physical Effects'!CI73,Lookup!$B$4:$C$14,2,FALSE)</f>
        <v>0</v>
      </c>
      <c r="AS71" s="200">
        <f>VLOOKUP('Physical Effects'!CK73,Lookup!$B$4:$C$14,2,FALSE)</f>
        <v>0</v>
      </c>
      <c r="AT71" s="200">
        <f>VLOOKUP('Physical Effects'!CM73,Lookup!$B$4:$C$14,2,FALSE)</f>
        <v>0</v>
      </c>
      <c r="AU71" s="200">
        <f>VLOOKUP('Physical Effects'!CO73,Lookup!$B$4:$C$14,2,FALSE)</f>
        <v>0</v>
      </c>
      <c r="AV71" s="200">
        <f>VLOOKUP('Physical Effects'!CQ73,Lookup!$B$4:$C$14,2,FALSE)</f>
        <v>0</v>
      </c>
      <c r="AW71" s="200">
        <f>VLOOKUP('Physical Effects'!CS73,Lookup!$B$4:$C$14,2,FALSE)</f>
        <v>1</v>
      </c>
      <c r="AX71" s="200">
        <f>VLOOKUP('Physical Effects'!CU73,Lookup!$B$4:$C$14,2,FALSE)</f>
        <v>0</v>
      </c>
      <c r="AY71" s="200"/>
      <c r="AZ71" s="200"/>
    </row>
    <row r="72" spans="1:52" s="16" customFormat="1" ht="13.5" thickBot="1" x14ac:dyDescent="0.3">
      <c r="A72" s="49">
        <f t="shared" si="1"/>
        <v>71</v>
      </c>
      <c r="B72" s="18" t="str">
        <f>+'Physical Effects'!C74</f>
        <v>Irrigation Land Leveling (ac)</v>
      </c>
      <c r="C72" s="25">
        <f>+'Physical Effects'!E74</f>
        <v>464</v>
      </c>
      <c r="D72" s="200">
        <f>VLOOKUP('Physical Effects'!G74,Lookup!$B$4:$C$14,2,FALSE)</f>
        <v>1</v>
      </c>
      <c r="E72" s="200">
        <f>VLOOKUP('Physical Effects'!I74,Lookup!$B$4:$C$14,2,FALSE)</f>
        <v>0</v>
      </c>
      <c r="F72" s="200">
        <f>VLOOKUP('Physical Effects'!K74,Lookup!$B$4:$C$14,2,FALSE)</f>
        <v>1</v>
      </c>
      <c r="G72" s="200">
        <f>VLOOKUP('Physical Effects'!M74,Lookup!$B$4:$C$14,2,FALSE)</f>
        <v>0</v>
      </c>
      <c r="H72" s="200">
        <f>VLOOKUP('Physical Effects'!O74,Lookup!$B$4:$C$14,2,FALSE)</f>
        <v>0</v>
      </c>
      <c r="I72" s="200">
        <f>VLOOKUP('Physical Effects'!Q74,Lookup!$B$4:$C$14,2,FALSE)</f>
        <v>0</v>
      </c>
      <c r="J72" s="200">
        <f>VLOOKUP('Physical Effects'!S74,Lookup!$B$4:$C$14,2,FALSE)</f>
        <v>-2</v>
      </c>
      <c r="K72" s="200">
        <f>VLOOKUP('Physical Effects'!U74,Lookup!$B$4:$C$14,2,FALSE)</f>
        <v>-2</v>
      </c>
      <c r="L72" s="200">
        <f>VLOOKUP('Physical Effects'!W74,Lookup!$B$4:$C$14,2,FALSE)</f>
        <v>-1</v>
      </c>
      <c r="M72" s="200">
        <f>VLOOKUP('Physical Effects'!Y74,Lookup!$B$4:$C$14,2,FALSE)</f>
        <v>0</v>
      </c>
      <c r="N72" s="200">
        <f>VLOOKUP('Physical Effects'!AA74,Lookup!$B$4:$C$14,2,FALSE)</f>
        <v>0</v>
      </c>
      <c r="O72" s="200">
        <f>VLOOKUP('Physical Effects'!AC74,Lookup!$B$4:$C$14,2,FALSE)</f>
        <v>1</v>
      </c>
      <c r="P72" s="200">
        <f>VLOOKUP('Physical Effects'!AE74,Lookup!$B$4:$C$14,2,FALSE)</f>
        <v>2</v>
      </c>
      <c r="Q72" s="200">
        <f>VLOOKUP('Physical Effects'!AG74,Lookup!$B$4:$C$14,2,FALSE)</f>
        <v>0</v>
      </c>
      <c r="R72" s="200">
        <f>VLOOKUP('Physical Effects'!AI74,Lookup!$B$4:$C$14,2,FALSE)</f>
        <v>0</v>
      </c>
      <c r="S72" s="200">
        <f>VLOOKUP('Physical Effects'!AK74,Lookup!$B$4:$C$14,2,FALSE)</f>
        <v>0</v>
      </c>
      <c r="T72" s="200">
        <f>VLOOKUP('Physical Effects'!AM74,Lookup!$B$4:$C$14,2,FALSE)</f>
        <v>0</v>
      </c>
      <c r="U72" s="200">
        <f>VLOOKUP('Physical Effects'!AO74,Lookup!$B$4:$C$14,2,FALSE)</f>
        <v>0</v>
      </c>
      <c r="V72" s="200">
        <f>VLOOKUP('Physical Effects'!AQ74,Lookup!$B$4:$C$14,2,FALSE)</f>
        <v>4</v>
      </c>
      <c r="W72" s="200">
        <f>VLOOKUP('Physical Effects'!AS74,Lookup!$B$4:$C$14,2,FALSE)</f>
        <v>2</v>
      </c>
      <c r="X72" s="200">
        <f>VLOOKUP('Physical Effects'!AU74,Lookup!$B$4:$C$14,2,FALSE)</f>
        <v>2</v>
      </c>
      <c r="Y72" s="200">
        <f>VLOOKUP('Physical Effects'!AW74,Lookup!$B$4:$C$14,2,FALSE)</f>
        <v>2</v>
      </c>
      <c r="Z72" s="200">
        <f>VLOOKUP('Physical Effects'!AY74,Lookup!$B$4:$C$14,2,FALSE)</f>
        <v>2</v>
      </c>
      <c r="AA72" s="200">
        <f>VLOOKUP('Physical Effects'!BA74,Lookup!$B$4:$C$14,2,FALSE)</f>
        <v>2</v>
      </c>
      <c r="AB72" s="200">
        <f>VLOOKUP('Physical Effects'!BC74,Lookup!$B$4:$C$14,2,FALSE)</f>
        <v>2</v>
      </c>
      <c r="AC72" s="200">
        <f>VLOOKUP('Physical Effects'!BE74,Lookup!$B$4:$C$14,2,FALSE)</f>
        <v>0</v>
      </c>
      <c r="AD72" s="200">
        <f>VLOOKUP('Physical Effects'!BG74,Lookup!$B$4:$C$14,2,FALSE)</f>
        <v>2</v>
      </c>
      <c r="AE72" s="200">
        <f>VLOOKUP('Physical Effects'!BI74,Lookup!$B$4:$C$14,2,FALSE)</f>
        <v>1</v>
      </c>
      <c r="AF72" s="200">
        <f>VLOOKUP('Physical Effects'!BK74,Lookup!$B$4:$C$14,2,FALSE)</f>
        <v>1</v>
      </c>
      <c r="AG72" s="200">
        <f>VLOOKUP('Physical Effects'!BM74,Lookup!$B$4:$C$14,2,FALSE)</f>
        <v>1</v>
      </c>
      <c r="AH72" s="200">
        <f>VLOOKUP('Physical Effects'!BO74,Lookup!$B$4:$C$14,2,FALSE)</f>
        <v>0</v>
      </c>
      <c r="AI72" s="200">
        <f>VLOOKUP('Physical Effects'!BQ74,Lookup!$B$4:$C$14,2,FALSE)</f>
        <v>0</v>
      </c>
      <c r="AJ72" s="200">
        <f>VLOOKUP('Physical Effects'!BS74,Lookup!$B$4:$C$14,2,FALSE)</f>
        <v>0</v>
      </c>
      <c r="AK72" s="200">
        <f>VLOOKUP('Physical Effects'!BU74,Lookup!$B$4:$C$14,2,FALSE)</f>
        <v>0</v>
      </c>
      <c r="AL72" s="200">
        <f>VLOOKUP('Physical Effects'!BW74,Lookup!$B$4:$C$14,2,FALSE)</f>
        <v>0</v>
      </c>
      <c r="AM72" s="200">
        <f>VLOOKUP('Physical Effects'!BY74,Lookup!$B$4:$C$14,2,FALSE)</f>
        <v>0</v>
      </c>
      <c r="AN72" s="200">
        <f>VLOOKUP('Physical Effects'!CA74,Lookup!$B$4:$C$14,2,FALSE)</f>
        <v>2</v>
      </c>
      <c r="AO72" s="200">
        <f>VLOOKUP('Physical Effects'!CC74,Lookup!$B$4:$C$14,2,FALSE)</f>
        <v>0</v>
      </c>
      <c r="AP72" s="200">
        <f>VLOOKUP('Physical Effects'!CE74,Lookup!$B$4:$C$14,2,FALSE)</f>
        <v>1</v>
      </c>
      <c r="AQ72" s="200">
        <f>VLOOKUP('Physical Effects'!CG74,Lookup!$B$4:$C$14,2,FALSE)</f>
        <v>0</v>
      </c>
      <c r="AR72" s="200">
        <f>VLOOKUP('Physical Effects'!CI74,Lookup!$B$4:$C$14,2,FALSE)</f>
        <v>0</v>
      </c>
      <c r="AS72" s="200">
        <f>VLOOKUP('Physical Effects'!CK74,Lookup!$B$4:$C$14,2,FALSE)</f>
        <v>0</v>
      </c>
      <c r="AT72" s="200">
        <f>VLOOKUP('Physical Effects'!CM74,Lookup!$B$4:$C$14,2,FALSE)</f>
        <v>0</v>
      </c>
      <c r="AU72" s="200">
        <f>VLOOKUP('Physical Effects'!CO74,Lookup!$B$4:$C$14,2,FALSE)</f>
        <v>0</v>
      </c>
      <c r="AV72" s="200">
        <f>VLOOKUP('Physical Effects'!CQ74,Lookup!$B$4:$C$14,2,FALSE)</f>
        <v>0</v>
      </c>
      <c r="AW72" s="200">
        <f>VLOOKUP('Physical Effects'!CS74,Lookup!$B$4:$C$14,2,FALSE)</f>
        <v>1</v>
      </c>
      <c r="AX72" s="200">
        <f>VLOOKUP('Physical Effects'!CU74,Lookup!$B$4:$C$14,2,FALSE)</f>
        <v>0</v>
      </c>
      <c r="AY72" s="200"/>
      <c r="AZ72" s="200"/>
    </row>
    <row r="73" spans="1:52" s="16" customFormat="1" ht="13.5" thickBot="1" x14ac:dyDescent="0.3">
      <c r="A73" s="49">
        <f t="shared" si="1"/>
        <v>72</v>
      </c>
      <c r="B73" s="18" t="str">
        <f>+'Physical Effects'!C75</f>
        <v>Irrigation Pipeline (ft)</v>
      </c>
      <c r="C73" s="25">
        <f>+'Physical Effects'!E75</f>
        <v>430</v>
      </c>
      <c r="D73" s="200">
        <f>VLOOKUP('Physical Effects'!G75,Lookup!$B$4:$C$14,2,FALSE)</f>
        <v>0</v>
      </c>
      <c r="E73" s="200">
        <f>VLOOKUP('Physical Effects'!I75,Lookup!$B$4:$C$14,2,FALSE)</f>
        <v>0</v>
      </c>
      <c r="F73" s="200">
        <f>VLOOKUP('Physical Effects'!K75,Lookup!$B$4:$C$14,2,FALSE)</f>
        <v>0</v>
      </c>
      <c r="G73" s="200">
        <f>VLOOKUP('Physical Effects'!M75,Lookup!$B$4:$C$14,2,FALSE)</f>
        <v>2</v>
      </c>
      <c r="H73" s="200">
        <f>VLOOKUP('Physical Effects'!O75,Lookup!$B$4:$C$14,2,FALSE)</f>
        <v>0</v>
      </c>
      <c r="I73" s="200">
        <f>VLOOKUP('Physical Effects'!Q75,Lookup!$B$4:$C$14,2,FALSE)</f>
        <v>0</v>
      </c>
      <c r="J73" s="200">
        <f>VLOOKUP('Physical Effects'!S75,Lookup!$B$4:$C$14,2,FALSE)</f>
        <v>0</v>
      </c>
      <c r="K73" s="200">
        <f>VLOOKUP('Physical Effects'!U75,Lookup!$B$4:$C$14,2,FALSE)</f>
        <v>0</v>
      </c>
      <c r="L73" s="200">
        <f>VLOOKUP('Physical Effects'!W75,Lookup!$B$4:$C$14,2,FALSE)</f>
        <v>0</v>
      </c>
      <c r="M73" s="200">
        <f>VLOOKUP('Physical Effects'!Y75,Lookup!$B$4:$C$14,2,FALSE)</f>
        <v>0</v>
      </c>
      <c r="N73" s="200">
        <f>VLOOKUP('Physical Effects'!AA75,Lookup!$B$4:$C$14,2,FALSE)</f>
        <v>0</v>
      </c>
      <c r="O73" s="200">
        <f>VLOOKUP('Physical Effects'!AC75,Lookup!$B$4:$C$14,2,FALSE)</f>
        <v>0</v>
      </c>
      <c r="P73" s="200">
        <f>VLOOKUP('Physical Effects'!AE75,Lookup!$B$4:$C$14,2,FALSE)</f>
        <v>1</v>
      </c>
      <c r="Q73" s="200">
        <f>VLOOKUP('Physical Effects'!AG75,Lookup!$B$4:$C$14,2,FALSE)</f>
        <v>1</v>
      </c>
      <c r="R73" s="200">
        <f>VLOOKUP('Physical Effects'!AI75,Lookup!$B$4:$C$14,2,FALSE)</f>
        <v>0</v>
      </c>
      <c r="S73" s="200">
        <f>VLOOKUP('Physical Effects'!AK75,Lookup!$B$4:$C$14,2,FALSE)</f>
        <v>0</v>
      </c>
      <c r="T73" s="200">
        <f>VLOOKUP('Physical Effects'!AM75,Lookup!$B$4:$C$14,2,FALSE)</f>
        <v>0</v>
      </c>
      <c r="U73" s="200">
        <f>VLOOKUP('Physical Effects'!AO75,Lookup!$B$4:$C$14,2,FALSE)</f>
        <v>0</v>
      </c>
      <c r="V73" s="200">
        <f>VLOOKUP('Physical Effects'!AQ75,Lookup!$B$4:$C$14,2,FALSE)</f>
        <v>3</v>
      </c>
      <c r="W73" s="200">
        <f>VLOOKUP('Physical Effects'!AS75,Lookup!$B$4:$C$14,2,FALSE)</f>
        <v>1</v>
      </c>
      <c r="X73" s="200">
        <f>VLOOKUP('Physical Effects'!AU75,Lookup!$B$4:$C$14,2,FALSE)</f>
        <v>0</v>
      </c>
      <c r="Y73" s="200">
        <f>VLOOKUP('Physical Effects'!AW75,Lookup!$B$4:$C$14,2,FALSE)</f>
        <v>0</v>
      </c>
      <c r="Z73" s="200">
        <f>VLOOKUP('Physical Effects'!AY75,Lookup!$B$4:$C$14,2,FALSE)</f>
        <v>0</v>
      </c>
      <c r="AA73" s="200">
        <f>VLOOKUP('Physical Effects'!BA75,Lookup!$B$4:$C$14,2,FALSE)</f>
        <v>1</v>
      </c>
      <c r="AB73" s="200">
        <f>VLOOKUP('Physical Effects'!BC75,Lookup!$B$4:$C$14,2,FALSE)</f>
        <v>1</v>
      </c>
      <c r="AC73" s="200">
        <f>VLOOKUP('Physical Effects'!BE75,Lookup!$B$4:$C$14,2,FALSE)</f>
        <v>1</v>
      </c>
      <c r="AD73" s="200">
        <f>VLOOKUP('Physical Effects'!BG75,Lookup!$B$4:$C$14,2,FALSE)</f>
        <v>2</v>
      </c>
      <c r="AE73" s="200">
        <f>VLOOKUP('Physical Effects'!BI75,Lookup!$B$4:$C$14,2,FALSE)</f>
        <v>0</v>
      </c>
      <c r="AF73" s="200">
        <f>VLOOKUP('Physical Effects'!BK75,Lookup!$B$4:$C$14,2,FALSE)</f>
        <v>1</v>
      </c>
      <c r="AG73" s="200">
        <f>VLOOKUP('Physical Effects'!BM75,Lookup!$B$4:$C$14,2,FALSE)</f>
        <v>1</v>
      </c>
      <c r="AH73" s="200">
        <f>VLOOKUP('Physical Effects'!BO75,Lookup!$B$4:$C$14,2,FALSE)</f>
        <v>0</v>
      </c>
      <c r="AI73" s="200">
        <f>VLOOKUP('Physical Effects'!BQ75,Lookup!$B$4:$C$14,2,FALSE)</f>
        <v>0</v>
      </c>
      <c r="AJ73" s="200">
        <f>VLOOKUP('Physical Effects'!BS75,Lookup!$B$4:$C$14,2,FALSE)</f>
        <v>0</v>
      </c>
      <c r="AK73" s="200">
        <f>VLOOKUP('Physical Effects'!BU75,Lookup!$B$4:$C$14,2,FALSE)</f>
        <v>0</v>
      </c>
      <c r="AL73" s="200">
        <f>VLOOKUP('Physical Effects'!BW75,Lookup!$B$4:$C$14,2,FALSE)</f>
        <v>0</v>
      </c>
      <c r="AM73" s="200">
        <f>VLOOKUP('Physical Effects'!BY75,Lookup!$B$4:$C$14,2,FALSE)</f>
        <v>0</v>
      </c>
      <c r="AN73" s="200">
        <f>VLOOKUP('Physical Effects'!CA75,Lookup!$B$4:$C$14,2,FALSE)</f>
        <v>2</v>
      </c>
      <c r="AO73" s="200">
        <f>VLOOKUP('Physical Effects'!CC75,Lookup!$B$4:$C$14,2,FALSE)</f>
        <v>0</v>
      </c>
      <c r="AP73" s="200">
        <f>VLOOKUP('Physical Effects'!CE75,Lookup!$B$4:$C$14,2,FALSE)</f>
        <v>0</v>
      </c>
      <c r="AQ73" s="200">
        <f>VLOOKUP('Physical Effects'!CG75,Lookup!$B$4:$C$14,2,FALSE)</f>
        <v>0</v>
      </c>
      <c r="AR73" s="200">
        <f>VLOOKUP('Physical Effects'!CI75,Lookup!$B$4:$C$14,2,FALSE)</f>
        <v>0</v>
      </c>
      <c r="AS73" s="200">
        <f>VLOOKUP('Physical Effects'!CK75,Lookup!$B$4:$C$14,2,FALSE)</f>
        <v>0</v>
      </c>
      <c r="AT73" s="200">
        <f>VLOOKUP('Physical Effects'!CM75,Lookup!$B$4:$C$14,2,FALSE)</f>
        <v>0</v>
      </c>
      <c r="AU73" s="200">
        <f>VLOOKUP('Physical Effects'!CO75,Lookup!$B$4:$C$14,2,FALSE)</f>
        <v>0</v>
      </c>
      <c r="AV73" s="200">
        <f>VLOOKUP('Physical Effects'!CQ75,Lookup!$B$4:$C$14,2,FALSE)</f>
        <v>0</v>
      </c>
      <c r="AW73" s="200">
        <f>VLOOKUP('Physical Effects'!CS75,Lookup!$B$4:$C$14,2,FALSE)</f>
        <v>3</v>
      </c>
      <c r="AX73" s="200">
        <f>VLOOKUP('Physical Effects'!CU75,Lookup!$B$4:$C$14,2,FALSE)</f>
        <v>0</v>
      </c>
      <c r="AY73" s="200"/>
      <c r="AZ73" s="200"/>
    </row>
    <row r="74" spans="1:52" s="5" customFormat="1" ht="13.5" thickBot="1" x14ac:dyDescent="0.3">
      <c r="A74" s="49">
        <f t="shared" si="1"/>
        <v>73</v>
      </c>
      <c r="B74" s="18" t="str">
        <f>+'Physical Effects'!C76</f>
        <v>Irrigation Reservoir (no)</v>
      </c>
      <c r="C74" s="25">
        <f>+'Physical Effects'!E76</f>
        <v>436</v>
      </c>
      <c r="D74" s="200">
        <f>VLOOKUP('Physical Effects'!G76,Lookup!$B$4:$C$14,2,FALSE)</f>
        <v>0</v>
      </c>
      <c r="E74" s="200">
        <f>VLOOKUP('Physical Effects'!I76,Lookup!$B$4:$C$14,2,FALSE)</f>
        <v>0</v>
      </c>
      <c r="F74" s="200">
        <f>VLOOKUP('Physical Effects'!K76,Lookup!$B$4:$C$14,2,FALSE)</f>
        <v>0</v>
      </c>
      <c r="G74" s="200">
        <f>VLOOKUP('Physical Effects'!M76,Lookup!$B$4:$C$14,2,FALSE)</f>
        <v>2</v>
      </c>
      <c r="H74" s="200">
        <f>VLOOKUP('Physical Effects'!O76,Lookup!$B$4:$C$14,2,FALSE)</f>
        <v>1</v>
      </c>
      <c r="I74" s="200">
        <f>VLOOKUP('Physical Effects'!Q76,Lookup!$B$4:$C$14,2,FALSE)</f>
        <v>0</v>
      </c>
      <c r="J74" s="200">
        <f>VLOOKUP('Physical Effects'!S76,Lookup!$B$4:$C$14,2,FALSE)</f>
        <v>0</v>
      </c>
      <c r="K74" s="200">
        <f>VLOOKUP('Physical Effects'!U76,Lookup!$B$4:$C$14,2,FALSE)</f>
        <v>0</v>
      </c>
      <c r="L74" s="200">
        <f>VLOOKUP('Physical Effects'!W76,Lookup!$B$4:$C$14,2,FALSE)</f>
        <v>0</v>
      </c>
      <c r="M74" s="200">
        <f>VLOOKUP('Physical Effects'!Y76,Lookup!$B$4:$C$14,2,FALSE)</f>
        <v>0</v>
      </c>
      <c r="N74" s="200">
        <f>VLOOKUP('Physical Effects'!AA76,Lookup!$B$4:$C$14,2,FALSE)</f>
        <v>0</v>
      </c>
      <c r="O74" s="200">
        <f>VLOOKUP('Physical Effects'!AC76,Lookup!$B$4:$C$14,2,FALSE)</f>
        <v>2</v>
      </c>
      <c r="P74" s="200">
        <f>VLOOKUP('Physical Effects'!AE76,Lookup!$B$4:$C$14,2,FALSE)</f>
        <v>-1</v>
      </c>
      <c r="Q74" s="200">
        <f>VLOOKUP('Physical Effects'!AG76,Lookup!$B$4:$C$14,2,FALSE)</f>
        <v>-1</v>
      </c>
      <c r="R74" s="200">
        <f>VLOOKUP('Physical Effects'!AI76,Lookup!$B$4:$C$14,2,FALSE)</f>
        <v>0</v>
      </c>
      <c r="S74" s="200">
        <f>VLOOKUP('Physical Effects'!AK76,Lookup!$B$4:$C$14,2,FALSE)</f>
        <v>0</v>
      </c>
      <c r="T74" s="200">
        <f>VLOOKUP('Physical Effects'!AM76,Lookup!$B$4:$C$14,2,FALSE)</f>
        <v>0</v>
      </c>
      <c r="U74" s="200">
        <f>VLOOKUP('Physical Effects'!AO76,Lookup!$B$4:$C$14,2,FALSE)</f>
        <v>0</v>
      </c>
      <c r="V74" s="200">
        <f>VLOOKUP('Physical Effects'!AQ76,Lookup!$B$4:$C$14,2,FALSE)</f>
        <v>2</v>
      </c>
      <c r="W74" s="200">
        <f>VLOOKUP('Physical Effects'!AS76,Lookup!$B$4:$C$14,2,FALSE)</f>
        <v>0</v>
      </c>
      <c r="X74" s="200">
        <f>VLOOKUP('Physical Effects'!AU76,Lookup!$B$4:$C$14,2,FALSE)</f>
        <v>-1</v>
      </c>
      <c r="Y74" s="200">
        <f>VLOOKUP('Physical Effects'!AW76,Lookup!$B$4:$C$14,2,FALSE)</f>
        <v>0</v>
      </c>
      <c r="Z74" s="200">
        <f>VLOOKUP('Physical Effects'!AY76,Lookup!$B$4:$C$14,2,FALSE)</f>
        <v>0</v>
      </c>
      <c r="AA74" s="200">
        <f>VLOOKUP('Physical Effects'!BA76,Lookup!$B$4:$C$14,2,FALSE)</f>
        <v>0</v>
      </c>
      <c r="AB74" s="200">
        <f>VLOOKUP('Physical Effects'!BC76,Lookup!$B$4:$C$14,2,FALSE)</f>
        <v>0</v>
      </c>
      <c r="AC74" s="200">
        <f>VLOOKUP('Physical Effects'!BE76,Lookup!$B$4:$C$14,2,FALSE)</f>
        <v>0</v>
      </c>
      <c r="AD74" s="200">
        <f>VLOOKUP('Physical Effects'!BG76,Lookup!$B$4:$C$14,2,FALSE)</f>
        <v>0</v>
      </c>
      <c r="AE74" s="200">
        <f>VLOOKUP('Physical Effects'!BI76,Lookup!$B$4:$C$14,2,FALSE)</f>
        <v>0</v>
      </c>
      <c r="AF74" s="200">
        <f>VLOOKUP('Physical Effects'!BK76,Lookup!$B$4:$C$14,2,FALSE)</f>
        <v>0</v>
      </c>
      <c r="AG74" s="200">
        <f>VLOOKUP('Physical Effects'!BM76,Lookup!$B$4:$C$14,2,FALSE)</f>
        <v>2</v>
      </c>
      <c r="AH74" s="200">
        <f>VLOOKUP('Physical Effects'!BO76,Lookup!$B$4:$C$14,2,FALSE)</f>
        <v>0</v>
      </c>
      <c r="AI74" s="200">
        <f>VLOOKUP('Physical Effects'!BQ76,Lookup!$B$4:$C$14,2,FALSE)</f>
        <v>0</v>
      </c>
      <c r="AJ74" s="200">
        <f>VLOOKUP('Physical Effects'!BS76,Lookup!$B$4:$C$14,2,FALSE)</f>
        <v>0</v>
      </c>
      <c r="AK74" s="200">
        <f>VLOOKUP('Physical Effects'!BU76,Lookup!$B$4:$C$14,2,FALSE)</f>
        <v>0</v>
      </c>
      <c r="AL74" s="200">
        <f>VLOOKUP('Physical Effects'!BW76,Lookup!$B$4:$C$14,2,FALSE)</f>
        <v>0</v>
      </c>
      <c r="AM74" s="200">
        <f>VLOOKUP('Physical Effects'!BY76,Lookup!$B$4:$C$14,2,FALSE)</f>
        <v>0</v>
      </c>
      <c r="AN74" s="200">
        <f>VLOOKUP('Physical Effects'!CA76,Lookup!$B$4:$C$14,2,FALSE)</f>
        <v>2</v>
      </c>
      <c r="AO74" s="200">
        <f>VLOOKUP('Physical Effects'!CC76,Lookup!$B$4:$C$14,2,FALSE)</f>
        <v>0</v>
      </c>
      <c r="AP74" s="200">
        <f>VLOOKUP('Physical Effects'!CE76,Lookup!$B$4:$C$14,2,FALSE)</f>
        <v>0</v>
      </c>
      <c r="AQ74" s="200">
        <f>VLOOKUP('Physical Effects'!CG76,Lookup!$B$4:$C$14,2,FALSE)</f>
        <v>0</v>
      </c>
      <c r="AR74" s="200">
        <f>VLOOKUP('Physical Effects'!CI76,Lookup!$B$4:$C$14,2,FALSE)</f>
        <v>0</v>
      </c>
      <c r="AS74" s="200">
        <f>VLOOKUP('Physical Effects'!CK76,Lookup!$B$4:$C$14,2,FALSE)</f>
        <v>0</v>
      </c>
      <c r="AT74" s="200">
        <f>VLOOKUP('Physical Effects'!CM76,Lookup!$B$4:$C$14,2,FALSE)</f>
        <v>0</v>
      </c>
      <c r="AU74" s="200">
        <f>VLOOKUP('Physical Effects'!CO76,Lookup!$B$4:$C$14,2,FALSE)</f>
        <v>0</v>
      </c>
      <c r="AV74" s="200">
        <f>VLOOKUP('Physical Effects'!CQ76,Lookup!$B$4:$C$14,2,FALSE)</f>
        <v>4</v>
      </c>
      <c r="AW74" s="200">
        <f>VLOOKUP('Physical Effects'!CS76,Lookup!$B$4:$C$14,2,FALSE)</f>
        <v>2</v>
      </c>
      <c r="AX74" s="200">
        <f>VLOOKUP('Physical Effects'!CU76,Lookup!$B$4:$C$14,2,FALSE)</f>
        <v>0</v>
      </c>
      <c r="AY74" s="200"/>
      <c r="AZ74" s="200"/>
    </row>
    <row r="75" spans="1:52" s="5" customFormat="1" ht="13.5" thickBot="1" x14ac:dyDescent="0.3">
      <c r="A75" s="49">
        <f t="shared" si="1"/>
        <v>74</v>
      </c>
      <c r="B75" s="18" t="str">
        <f>+'Physical Effects'!C77</f>
        <v>Irrigation System, Microirrigation (ac)</v>
      </c>
      <c r="C75" s="25">
        <f>+'Physical Effects'!E77</f>
        <v>441</v>
      </c>
      <c r="D75" s="200">
        <f>VLOOKUP('Physical Effects'!G77,Lookup!$B$4:$C$14,2,FALSE)</f>
        <v>0</v>
      </c>
      <c r="E75" s="200">
        <f>VLOOKUP('Physical Effects'!I77,Lookup!$B$4:$C$14,2,FALSE)</f>
        <v>0</v>
      </c>
      <c r="F75" s="200">
        <f>VLOOKUP('Physical Effects'!K77,Lookup!$B$4:$C$14,2,FALSE)</f>
        <v>0</v>
      </c>
      <c r="G75" s="200">
        <f>VLOOKUP('Physical Effects'!M77,Lookup!$B$4:$C$14,2,FALSE)</f>
        <v>0</v>
      </c>
      <c r="H75" s="200">
        <f>VLOOKUP('Physical Effects'!O77,Lookup!$B$4:$C$14,2,FALSE)</f>
        <v>0</v>
      </c>
      <c r="I75" s="200">
        <f>VLOOKUP('Physical Effects'!Q77,Lookup!$B$4:$C$14,2,FALSE)</f>
        <v>0</v>
      </c>
      <c r="J75" s="200">
        <f>VLOOKUP('Physical Effects'!S77,Lookup!$B$4:$C$14,2,FALSE)</f>
        <v>0</v>
      </c>
      <c r="K75" s="200">
        <f>VLOOKUP('Physical Effects'!U77,Lookup!$B$4:$C$14,2,FALSE)</f>
        <v>0</v>
      </c>
      <c r="L75" s="200">
        <f>VLOOKUP('Physical Effects'!W77,Lookup!$B$4:$C$14,2,FALSE)</f>
        <v>1</v>
      </c>
      <c r="M75" s="200">
        <f>VLOOKUP('Physical Effects'!Y77,Lookup!$B$4:$C$14,2,FALSE)</f>
        <v>0</v>
      </c>
      <c r="N75" s="200">
        <f>VLOOKUP('Physical Effects'!AA77,Lookup!$B$4:$C$14,2,FALSE)</f>
        <v>0</v>
      </c>
      <c r="O75" s="200">
        <f>VLOOKUP('Physical Effects'!AC77,Lookup!$B$4:$C$14,2,FALSE)</f>
        <v>2</v>
      </c>
      <c r="P75" s="200">
        <f>VLOOKUP('Physical Effects'!AE77,Lookup!$B$4:$C$14,2,FALSE)</f>
        <v>2</v>
      </c>
      <c r="Q75" s="200">
        <f>VLOOKUP('Physical Effects'!AG77,Lookup!$B$4:$C$14,2,FALSE)</f>
        <v>2</v>
      </c>
      <c r="R75" s="200">
        <f>VLOOKUP('Physical Effects'!AI77,Lookup!$B$4:$C$14,2,FALSE)</f>
        <v>0</v>
      </c>
      <c r="S75" s="200">
        <f>VLOOKUP('Physical Effects'!AK77,Lookup!$B$4:$C$14,2,FALSE)</f>
        <v>0</v>
      </c>
      <c r="T75" s="200">
        <f>VLOOKUP('Physical Effects'!AM77,Lookup!$B$4:$C$14,2,FALSE)</f>
        <v>0</v>
      </c>
      <c r="U75" s="200">
        <f>VLOOKUP('Physical Effects'!AO77,Lookup!$B$4:$C$14,2,FALSE)</f>
        <v>0</v>
      </c>
      <c r="V75" s="200">
        <f>VLOOKUP('Physical Effects'!AQ77,Lookup!$B$4:$C$14,2,FALSE)</f>
        <v>4</v>
      </c>
      <c r="W75" s="200">
        <f>VLOOKUP('Physical Effects'!AS77,Lookup!$B$4:$C$14,2,FALSE)</f>
        <v>2</v>
      </c>
      <c r="X75" s="200">
        <f>VLOOKUP('Physical Effects'!AU77,Lookup!$B$4:$C$14,2,FALSE)</f>
        <v>2</v>
      </c>
      <c r="Y75" s="200">
        <f>VLOOKUP('Physical Effects'!AW77,Lookup!$B$4:$C$14,2,FALSE)</f>
        <v>2</v>
      </c>
      <c r="Z75" s="200">
        <f>VLOOKUP('Physical Effects'!AY77,Lookup!$B$4:$C$14,2,FALSE)</f>
        <v>2</v>
      </c>
      <c r="AA75" s="200">
        <f>VLOOKUP('Physical Effects'!BA77,Lookup!$B$4:$C$14,2,FALSE)</f>
        <v>2</v>
      </c>
      <c r="AB75" s="200">
        <f>VLOOKUP('Physical Effects'!BC77,Lookup!$B$4:$C$14,2,FALSE)</f>
        <v>1</v>
      </c>
      <c r="AC75" s="200">
        <f>VLOOKUP('Physical Effects'!BE77,Lookup!$B$4:$C$14,2,FALSE)</f>
        <v>0</v>
      </c>
      <c r="AD75" s="200">
        <f>VLOOKUP('Physical Effects'!BG77,Lookup!$B$4:$C$14,2,FALSE)</f>
        <v>2</v>
      </c>
      <c r="AE75" s="200">
        <f>VLOOKUP('Physical Effects'!BI77,Lookup!$B$4:$C$14,2,FALSE)</f>
        <v>1</v>
      </c>
      <c r="AF75" s="200">
        <f>VLOOKUP('Physical Effects'!BK77,Lookup!$B$4:$C$14,2,FALSE)</f>
        <v>1</v>
      </c>
      <c r="AG75" s="200">
        <f>VLOOKUP('Physical Effects'!BM77,Lookup!$B$4:$C$14,2,FALSE)</f>
        <v>1</v>
      </c>
      <c r="AH75" s="200">
        <f>VLOOKUP('Physical Effects'!BO77,Lookup!$B$4:$C$14,2,FALSE)</f>
        <v>0</v>
      </c>
      <c r="AI75" s="200">
        <f>VLOOKUP('Physical Effects'!BQ77,Lookup!$B$4:$C$14,2,FALSE)</f>
        <v>1</v>
      </c>
      <c r="AJ75" s="200">
        <f>VLOOKUP('Physical Effects'!BS77,Lookup!$B$4:$C$14,2,FALSE)</f>
        <v>1</v>
      </c>
      <c r="AK75" s="200">
        <f>VLOOKUP('Physical Effects'!BU77,Lookup!$B$4:$C$14,2,FALSE)</f>
        <v>0</v>
      </c>
      <c r="AL75" s="200">
        <f>VLOOKUP('Physical Effects'!BW77,Lookup!$B$4:$C$14,2,FALSE)</f>
        <v>0</v>
      </c>
      <c r="AM75" s="200">
        <f>VLOOKUP('Physical Effects'!BY77,Lookup!$B$4:$C$14,2,FALSE)</f>
        <v>0</v>
      </c>
      <c r="AN75" s="200">
        <f>VLOOKUP('Physical Effects'!CA77,Lookup!$B$4:$C$14,2,FALSE)</f>
        <v>2</v>
      </c>
      <c r="AO75" s="200">
        <f>VLOOKUP('Physical Effects'!CC77,Lookup!$B$4:$C$14,2,FALSE)</f>
        <v>0</v>
      </c>
      <c r="AP75" s="200">
        <f>VLOOKUP('Physical Effects'!CE77,Lookup!$B$4:$C$14,2,FALSE)</f>
        <v>1</v>
      </c>
      <c r="AQ75" s="200">
        <f>VLOOKUP('Physical Effects'!CG77,Lookup!$B$4:$C$14,2,FALSE)</f>
        <v>0</v>
      </c>
      <c r="AR75" s="200">
        <f>VLOOKUP('Physical Effects'!CI77,Lookup!$B$4:$C$14,2,FALSE)</f>
        <v>0</v>
      </c>
      <c r="AS75" s="200">
        <f>VLOOKUP('Physical Effects'!CK77,Lookup!$B$4:$C$14,2,FALSE)</f>
        <v>0</v>
      </c>
      <c r="AT75" s="200">
        <f>VLOOKUP('Physical Effects'!CM77,Lookup!$B$4:$C$14,2,FALSE)</f>
        <v>4</v>
      </c>
      <c r="AU75" s="200">
        <f>VLOOKUP('Physical Effects'!CO77,Lookup!$B$4:$C$14,2,FALSE)</f>
        <v>0</v>
      </c>
      <c r="AV75" s="200">
        <f>VLOOKUP('Physical Effects'!CQ77,Lookup!$B$4:$C$14,2,FALSE)</f>
        <v>0</v>
      </c>
      <c r="AW75" s="200">
        <f>VLOOKUP('Physical Effects'!CS77,Lookup!$B$4:$C$14,2,FALSE)</f>
        <v>3</v>
      </c>
      <c r="AX75" s="200">
        <f>VLOOKUP('Physical Effects'!CU77,Lookup!$B$4:$C$14,2,FALSE)</f>
        <v>0</v>
      </c>
      <c r="AY75" s="200"/>
      <c r="AZ75" s="200"/>
    </row>
    <row r="76" spans="1:52" s="5" customFormat="1" ht="13.5" thickBot="1" x14ac:dyDescent="0.3">
      <c r="A76" s="49">
        <f t="shared" si="1"/>
        <v>75</v>
      </c>
      <c r="B76" s="18" t="str">
        <f>+'Physical Effects'!C78</f>
        <v>Irrigation System, Surface and Subsurface (ac)</v>
      </c>
      <c r="C76" s="25">
        <f>+'Physical Effects'!E78</f>
        <v>443</v>
      </c>
      <c r="D76" s="200">
        <f>VLOOKUP('Physical Effects'!G78,Lookup!$B$4:$C$14,2,FALSE)</f>
        <v>0</v>
      </c>
      <c r="E76" s="200">
        <f>VLOOKUP('Physical Effects'!I78,Lookup!$B$4:$C$14,2,FALSE)</f>
        <v>1</v>
      </c>
      <c r="F76" s="200">
        <f>VLOOKUP('Physical Effects'!K78,Lookup!$B$4:$C$14,2,FALSE)</f>
        <v>0</v>
      </c>
      <c r="G76" s="200">
        <f>VLOOKUP('Physical Effects'!M78,Lookup!$B$4:$C$14,2,FALSE)</f>
        <v>-1</v>
      </c>
      <c r="H76" s="200">
        <f>VLOOKUP('Physical Effects'!O78,Lookup!$B$4:$C$14,2,FALSE)</f>
        <v>-1</v>
      </c>
      <c r="I76" s="200">
        <f>VLOOKUP('Physical Effects'!Q78,Lookup!$B$4:$C$14,2,FALSE)</f>
        <v>0</v>
      </c>
      <c r="J76" s="200">
        <f>VLOOKUP('Physical Effects'!S78,Lookup!$B$4:$C$14,2,FALSE)</f>
        <v>-1</v>
      </c>
      <c r="K76" s="200">
        <f>VLOOKUP('Physical Effects'!U78,Lookup!$B$4:$C$14,2,FALSE)</f>
        <v>0</v>
      </c>
      <c r="L76" s="200">
        <f>VLOOKUP('Physical Effects'!W78,Lookup!$B$4:$C$14,2,FALSE)</f>
        <v>0</v>
      </c>
      <c r="M76" s="200">
        <f>VLOOKUP('Physical Effects'!Y78,Lookup!$B$4:$C$14,2,FALSE)</f>
        <v>0</v>
      </c>
      <c r="N76" s="200">
        <f>VLOOKUP('Physical Effects'!AA78,Lookup!$B$4:$C$14,2,FALSE)</f>
        <v>0</v>
      </c>
      <c r="O76" s="200">
        <f>VLOOKUP('Physical Effects'!AC78,Lookup!$B$4:$C$14,2,FALSE)</f>
        <v>1</v>
      </c>
      <c r="P76" s="200">
        <f>VLOOKUP('Physical Effects'!AE78,Lookup!$B$4:$C$14,2,FALSE)</f>
        <v>1</v>
      </c>
      <c r="Q76" s="200">
        <f>VLOOKUP('Physical Effects'!AG78,Lookup!$B$4:$C$14,2,FALSE)</f>
        <v>1</v>
      </c>
      <c r="R76" s="200">
        <f>VLOOKUP('Physical Effects'!AI78,Lookup!$B$4:$C$14,2,FALSE)</f>
        <v>0</v>
      </c>
      <c r="S76" s="200">
        <f>VLOOKUP('Physical Effects'!AK78,Lookup!$B$4:$C$14,2,FALSE)</f>
        <v>0</v>
      </c>
      <c r="T76" s="200">
        <f>VLOOKUP('Physical Effects'!AM78,Lookup!$B$4:$C$14,2,FALSE)</f>
        <v>0</v>
      </c>
      <c r="U76" s="200">
        <f>VLOOKUP('Physical Effects'!AO78,Lookup!$B$4:$C$14,2,FALSE)</f>
        <v>0</v>
      </c>
      <c r="V76" s="200">
        <f>VLOOKUP('Physical Effects'!AQ78,Lookup!$B$4:$C$14,2,FALSE)</f>
        <v>2</v>
      </c>
      <c r="W76" s="200">
        <f>VLOOKUP('Physical Effects'!AS78,Lookup!$B$4:$C$14,2,FALSE)</f>
        <v>1</v>
      </c>
      <c r="X76" s="200">
        <f>VLOOKUP('Physical Effects'!AU78,Lookup!$B$4:$C$14,2,FALSE)</f>
        <v>1</v>
      </c>
      <c r="Y76" s="200">
        <f>VLOOKUP('Physical Effects'!AW78,Lookup!$B$4:$C$14,2,FALSE)</f>
        <v>1</v>
      </c>
      <c r="Z76" s="200">
        <f>VLOOKUP('Physical Effects'!AY78,Lookup!$B$4:$C$14,2,FALSE)</f>
        <v>1</v>
      </c>
      <c r="AA76" s="200">
        <f>VLOOKUP('Physical Effects'!BA78,Lookup!$B$4:$C$14,2,FALSE)</f>
        <v>1</v>
      </c>
      <c r="AB76" s="200">
        <f>VLOOKUP('Physical Effects'!BC78,Lookup!$B$4:$C$14,2,FALSE)</f>
        <v>1</v>
      </c>
      <c r="AC76" s="200">
        <f>VLOOKUP('Physical Effects'!BE78,Lookup!$B$4:$C$14,2,FALSE)</f>
        <v>1</v>
      </c>
      <c r="AD76" s="200">
        <f>VLOOKUP('Physical Effects'!BG78,Lookup!$B$4:$C$14,2,FALSE)</f>
        <v>1</v>
      </c>
      <c r="AE76" s="200">
        <f>VLOOKUP('Physical Effects'!BI78,Lookup!$B$4:$C$14,2,FALSE)</f>
        <v>1</v>
      </c>
      <c r="AF76" s="200">
        <f>VLOOKUP('Physical Effects'!BK78,Lookup!$B$4:$C$14,2,FALSE)</f>
        <v>1</v>
      </c>
      <c r="AG76" s="200">
        <f>VLOOKUP('Physical Effects'!BM78,Lookup!$B$4:$C$14,2,FALSE)</f>
        <v>0</v>
      </c>
      <c r="AH76" s="200">
        <f>VLOOKUP('Physical Effects'!BO78,Lookup!$B$4:$C$14,2,FALSE)</f>
        <v>0</v>
      </c>
      <c r="AI76" s="200">
        <f>VLOOKUP('Physical Effects'!BQ78,Lookup!$B$4:$C$14,2,FALSE)</f>
        <v>1</v>
      </c>
      <c r="AJ76" s="200">
        <f>VLOOKUP('Physical Effects'!BS78,Lookup!$B$4:$C$14,2,FALSE)</f>
        <v>1</v>
      </c>
      <c r="AK76" s="200">
        <f>VLOOKUP('Physical Effects'!BU78,Lookup!$B$4:$C$14,2,FALSE)</f>
        <v>0</v>
      </c>
      <c r="AL76" s="200">
        <f>VLOOKUP('Physical Effects'!BW78,Lookup!$B$4:$C$14,2,FALSE)</f>
        <v>0</v>
      </c>
      <c r="AM76" s="200">
        <f>VLOOKUP('Physical Effects'!BY78,Lookup!$B$4:$C$14,2,FALSE)</f>
        <v>0</v>
      </c>
      <c r="AN76" s="200">
        <f>VLOOKUP('Physical Effects'!CA78,Lookup!$B$4:$C$14,2,FALSE)</f>
        <v>2</v>
      </c>
      <c r="AO76" s="200">
        <f>VLOOKUP('Physical Effects'!CC78,Lookup!$B$4:$C$14,2,FALSE)</f>
        <v>0</v>
      </c>
      <c r="AP76" s="200">
        <f>VLOOKUP('Physical Effects'!CE78,Lookup!$B$4:$C$14,2,FALSE)</f>
        <v>1</v>
      </c>
      <c r="AQ76" s="200">
        <f>VLOOKUP('Physical Effects'!CG78,Lookup!$B$4:$C$14,2,FALSE)</f>
        <v>0</v>
      </c>
      <c r="AR76" s="200">
        <f>VLOOKUP('Physical Effects'!CI78,Lookup!$B$4:$C$14,2,FALSE)</f>
        <v>0</v>
      </c>
      <c r="AS76" s="200">
        <f>VLOOKUP('Physical Effects'!CK78,Lookup!$B$4:$C$14,2,FALSE)</f>
        <v>0</v>
      </c>
      <c r="AT76" s="200">
        <f>VLOOKUP('Physical Effects'!CM78,Lookup!$B$4:$C$14,2,FALSE)</f>
        <v>4</v>
      </c>
      <c r="AU76" s="200">
        <f>VLOOKUP('Physical Effects'!CO78,Lookup!$B$4:$C$14,2,FALSE)</f>
        <v>0</v>
      </c>
      <c r="AV76" s="200">
        <f>VLOOKUP('Physical Effects'!CQ78,Lookup!$B$4:$C$14,2,FALSE)</f>
        <v>0</v>
      </c>
      <c r="AW76" s="200">
        <f>VLOOKUP('Physical Effects'!CS78,Lookup!$B$4:$C$14,2,FALSE)</f>
        <v>1</v>
      </c>
      <c r="AX76" s="200">
        <f>VLOOKUP('Physical Effects'!CU78,Lookup!$B$4:$C$14,2,FALSE)</f>
        <v>0</v>
      </c>
      <c r="AY76" s="200"/>
      <c r="AZ76" s="200"/>
    </row>
    <row r="77" spans="1:52" s="5" customFormat="1" ht="13.5" thickBot="1" x14ac:dyDescent="0.3">
      <c r="A77" s="49">
        <f t="shared" si="1"/>
        <v>76</v>
      </c>
      <c r="B77" s="18" t="str">
        <f>+'Physical Effects'!C79</f>
        <v>Irrigation and Drainage Tailwater Recovery (no)</v>
      </c>
      <c r="C77" s="25">
        <f>+'Physical Effects'!E79</f>
        <v>447</v>
      </c>
      <c r="D77" s="200">
        <f>VLOOKUP('Physical Effects'!G79,Lookup!$B$4:$C$14,2,FALSE)</f>
        <v>0</v>
      </c>
      <c r="E77" s="200">
        <f>VLOOKUP('Physical Effects'!I79,Lookup!$B$4:$C$14,2,FALSE)</f>
        <v>0</v>
      </c>
      <c r="F77" s="200">
        <f>VLOOKUP('Physical Effects'!K79,Lookup!$B$4:$C$14,2,FALSE)</f>
        <v>1</v>
      </c>
      <c r="G77" s="200">
        <f>VLOOKUP('Physical Effects'!M79,Lookup!$B$4:$C$14,2,FALSE)</f>
        <v>1</v>
      </c>
      <c r="H77" s="200">
        <f>VLOOKUP('Physical Effects'!O79,Lookup!$B$4:$C$14,2,FALSE)</f>
        <v>1</v>
      </c>
      <c r="I77" s="200">
        <f>VLOOKUP('Physical Effects'!Q79,Lookup!$B$4:$C$14,2,FALSE)</f>
        <v>0</v>
      </c>
      <c r="J77" s="200">
        <f>VLOOKUP('Physical Effects'!S79,Lookup!$B$4:$C$14,2,FALSE)</f>
        <v>-1</v>
      </c>
      <c r="K77" s="200">
        <f>VLOOKUP('Physical Effects'!U79,Lookup!$B$4:$C$14,2,FALSE)</f>
        <v>0</v>
      </c>
      <c r="L77" s="200">
        <f>VLOOKUP('Physical Effects'!W79,Lookup!$B$4:$C$14,2,FALSE)</f>
        <v>-1</v>
      </c>
      <c r="M77" s="200">
        <f>VLOOKUP('Physical Effects'!Y79,Lookup!$B$4:$C$14,2,FALSE)</f>
        <v>0</v>
      </c>
      <c r="N77" s="200">
        <f>VLOOKUP('Physical Effects'!AA79,Lookup!$B$4:$C$14,2,FALSE)</f>
        <v>0</v>
      </c>
      <c r="O77" s="200">
        <f>VLOOKUP('Physical Effects'!AC79,Lookup!$B$4:$C$14,2,FALSE)</f>
        <v>1</v>
      </c>
      <c r="P77" s="200">
        <f>VLOOKUP('Physical Effects'!AE79,Lookup!$B$4:$C$14,2,FALSE)</f>
        <v>-1</v>
      </c>
      <c r="Q77" s="200">
        <f>VLOOKUP('Physical Effects'!AG79,Lookup!$B$4:$C$14,2,FALSE)</f>
        <v>-1</v>
      </c>
      <c r="R77" s="200">
        <f>VLOOKUP('Physical Effects'!AI79,Lookup!$B$4:$C$14,2,FALSE)</f>
        <v>0</v>
      </c>
      <c r="S77" s="200">
        <f>VLOOKUP('Physical Effects'!AK79,Lookup!$B$4:$C$14,2,FALSE)</f>
        <v>0</v>
      </c>
      <c r="T77" s="200">
        <f>VLOOKUP('Physical Effects'!AM79,Lookup!$B$4:$C$14,2,FALSE)</f>
        <v>0</v>
      </c>
      <c r="U77" s="200">
        <f>VLOOKUP('Physical Effects'!AO79,Lookup!$B$4:$C$14,2,FALSE)</f>
        <v>0</v>
      </c>
      <c r="V77" s="200">
        <f>VLOOKUP('Physical Effects'!AQ79,Lookup!$B$4:$C$14,2,FALSE)</f>
        <v>4</v>
      </c>
      <c r="W77" s="200">
        <f>VLOOKUP('Physical Effects'!AS79,Lookup!$B$4:$C$14,2,FALSE)</f>
        <v>2</v>
      </c>
      <c r="X77" s="200">
        <f>VLOOKUP('Physical Effects'!AU79,Lookup!$B$4:$C$14,2,FALSE)</f>
        <v>-1</v>
      </c>
      <c r="Y77" s="200">
        <f>VLOOKUP('Physical Effects'!AW79,Lookup!$B$4:$C$14,2,FALSE)</f>
        <v>2</v>
      </c>
      <c r="Z77" s="200">
        <f>VLOOKUP('Physical Effects'!AY79,Lookup!$B$4:$C$14,2,FALSE)</f>
        <v>2</v>
      </c>
      <c r="AA77" s="200">
        <f>VLOOKUP('Physical Effects'!BA79,Lookup!$B$4:$C$14,2,FALSE)</f>
        <v>1</v>
      </c>
      <c r="AB77" s="200">
        <f>VLOOKUP('Physical Effects'!BC79,Lookup!$B$4:$C$14,2,FALSE)</f>
        <v>0</v>
      </c>
      <c r="AC77" s="200">
        <f>VLOOKUP('Physical Effects'!BE79,Lookup!$B$4:$C$14,2,FALSE)</f>
        <v>1</v>
      </c>
      <c r="AD77" s="200">
        <f>VLOOKUP('Physical Effects'!BG79,Lookup!$B$4:$C$14,2,FALSE)</f>
        <v>-1</v>
      </c>
      <c r="AE77" s="200">
        <f>VLOOKUP('Physical Effects'!BI79,Lookup!$B$4:$C$14,2,FALSE)</f>
        <v>4</v>
      </c>
      <c r="AF77" s="200">
        <f>VLOOKUP('Physical Effects'!BK79,Lookup!$B$4:$C$14,2,FALSE)</f>
        <v>-1</v>
      </c>
      <c r="AG77" s="200">
        <f>VLOOKUP('Physical Effects'!BM79,Lookup!$B$4:$C$14,2,FALSE)</f>
        <v>1</v>
      </c>
      <c r="AH77" s="200">
        <f>VLOOKUP('Physical Effects'!BO79,Lookup!$B$4:$C$14,2,FALSE)</f>
        <v>0</v>
      </c>
      <c r="AI77" s="200">
        <f>VLOOKUP('Physical Effects'!BQ79,Lookup!$B$4:$C$14,2,FALSE)</f>
        <v>0</v>
      </c>
      <c r="AJ77" s="200">
        <f>VLOOKUP('Physical Effects'!BS79,Lookup!$B$4:$C$14,2,FALSE)</f>
        <v>0</v>
      </c>
      <c r="AK77" s="200">
        <f>VLOOKUP('Physical Effects'!BU79,Lookup!$B$4:$C$14,2,FALSE)</f>
        <v>0</v>
      </c>
      <c r="AL77" s="200">
        <f>VLOOKUP('Physical Effects'!BW79,Lookup!$B$4:$C$14,2,FALSE)</f>
        <v>0</v>
      </c>
      <c r="AM77" s="200">
        <f>VLOOKUP('Physical Effects'!BY79,Lookup!$B$4:$C$14,2,FALSE)</f>
        <v>0</v>
      </c>
      <c r="AN77" s="200">
        <f>VLOOKUP('Physical Effects'!CA79,Lookup!$B$4:$C$14,2,FALSE)</f>
        <v>2</v>
      </c>
      <c r="AO77" s="200">
        <f>VLOOKUP('Physical Effects'!CC79,Lookup!$B$4:$C$14,2,FALSE)</f>
        <v>0</v>
      </c>
      <c r="AP77" s="200">
        <f>VLOOKUP('Physical Effects'!CE79,Lookup!$B$4:$C$14,2,FALSE)</f>
        <v>0</v>
      </c>
      <c r="AQ77" s="200">
        <f>VLOOKUP('Physical Effects'!CG79,Lookup!$B$4:$C$14,2,FALSE)</f>
        <v>0</v>
      </c>
      <c r="AR77" s="200">
        <f>VLOOKUP('Physical Effects'!CI79,Lookup!$B$4:$C$14,2,FALSE)</f>
        <v>0</v>
      </c>
      <c r="AS77" s="200">
        <f>VLOOKUP('Physical Effects'!CK79,Lookup!$B$4:$C$14,2,FALSE)</f>
        <v>0</v>
      </c>
      <c r="AT77" s="200">
        <f>VLOOKUP('Physical Effects'!CM79,Lookup!$B$4:$C$14,2,FALSE)</f>
        <v>0</v>
      </c>
      <c r="AU77" s="200">
        <f>VLOOKUP('Physical Effects'!CO79,Lookup!$B$4:$C$14,2,FALSE)</f>
        <v>0</v>
      </c>
      <c r="AV77" s="200">
        <f>VLOOKUP('Physical Effects'!CQ79,Lookup!$B$4:$C$14,2,FALSE)</f>
        <v>0</v>
      </c>
      <c r="AW77" s="200">
        <f>VLOOKUP('Physical Effects'!CS79,Lookup!$B$4:$C$14,2,FALSE)</f>
        <v>2</v>
      </c>
      <c r="AX77" s="200">
        <f>VLOOKUP('Physical Effects'!CU79,Lookup!$B$4:$C$14,2,FALSE)</f>
        <v>0</v>
      </c>
      <c r="AY77" s="200"/>
      <c r="AZ77" s="200"/>
    </row>
    <row r="78" spans="1:52" s="5" customFormat="1" ht="13.5" thickBot="1" x14ac:dyDescent="0.3">
      <c r="A78" s="49">
        <f t="shared" si="1"/>
        <v>77</v>
      </c>
      <c r="B78" s="18" t="str">
        <f>+'Physical Effects'!C80</f>
        <v>Irrigation Water Management (ac)</v>
      </c>
      <c r="C78" s="25">
        <f>+'Physical Effects'!E80</f>
        <v>449</v>
      </c>
      <c r="D78" s="200">
        <f>VLOOKUP('Physical Effects'!G80,Lookup!$B$4:$C$14,2,FALSE)</f>
        <v>0</v>
      </c>
      <c r="E78" s="200">
        <f>VLOOKUP('Physical Effects'!I80,Lookup!$B$4:$C$14,2,FALSE)</f>
        <v>2</v>
      </c>
      <c r="F78" s="200">
        <f>VLOOKUP('Physical Effects'!K80,Lookup!$B$4:$C$14,2,FALSE)</f>
        <v>0</v>
      </c>
      <c r="G78" s="200">
        <f>VLOOKUP('Physical Effects'!M80,Lookup!$B$4:$C$14,2,FALSE)</f>
        <v>0</v>
      </c>
      <c r="H78" s="200">
        <f>VLOOKUP('Physical Effects'!O80,Lookup!$B$4:$C$14,2,FALSE)</f>
        <v>0</v>
      </c>
      <c r="I78" s="200">
        <f>VLOOKUP('Physical Effects'!Q80,Lookup!$B$4:$C$14,2,FALSE)</f>
        <v>0</v>
      </c>
      <c r="J78" s="200">
        <f>VLOOKUP('Physical Effects'!S80,Lookup!$B$4:$C$14,2,FALSE)</f>
        <v>0</v>
      </c>
      <c r="K78" s="200">
        <f>VLOOKUP('Physical Effects'!U80,Lookup!$B$4:$C$14,2,FALSE)</f>
        <v>1</v>
      </c>
      <c r="L78" s="200">
        <f>VLOOKUP('Physical Effects'!W80,Lookup!$B$4:$C$14,2,FALSE)</f>
        <v>2</v>
      </c>
      <c r="M78" s="200">
        <f>VLOOKUP('Physical Effects'!Y80,Lookup!$B$4:$C$14,2,FALSE)</f>
        <v>0</v>
      </c>
      <c r="N78" s="200">
        <f>VLOOKUP('Physical Effects'!AA80,Lookup!$B$4:$C$14,2,FALSE)</f>
        <v>0</v>
      </c>
      <c r="O78" s="200">
        <f>VLOOKUP('Physical Effects'!AC80,Lookup!$B$4:$C$14,2,FALSE)</f>
        <v>0</v>
      </c>
      <c r="P78" s="200">
        <f>VLOOKUP('Physical Effects'!AE80,Lookup!$B$4:$C$14,2,FALSE)</f>
        <v>1</v>
      </c>
      <c r="Q78" s="200">
        <f>VLOOKUP('Physical Effects'!AG80,Lookup!$B$4:$C$14,2,FALSE)</f>
        <v>0</v>
      </c>
      <c r="R78" s="200">
        <f>VLOOKUP('Physical Effects'!AI80,Lookup!$B$4:$C$14,2,FALSE)</f>
        <v>0</v>
      </c>
      <c r="S78" s="200">
        <f>VLOOKUP('Physical Effects'!AK80,Lookup!$B$4:$C$14,2,FALSE)</f>
        <v>0</v>
      </c>
      <c r="T78" s="200">
        <f>VLOOKUP('Physical Effects'!AM80,Lookup!$B$4:$C$14,2,FALSE)</f>
        <v>0</v>
      </c>
      <c r="U78" s="200">
        <f>VLOOKUP('Physical Effects'!AO80,Lookup!$B$4:$C$14,2,FALSE)</f>
        <v>0</v>
      </c>
      <c r="V78" s="200">
        <f>VLOOKUP('Physical Effects'!AQ80,Lookup!$B$4:$C$14,2,FALSE)</f>
        <v>5</v>
      </c>
      <c r="W78" s="200">
        <f>VLOOKUP('Physical Effects'!AS80,Lookup!$B$4:$C$14,2,FALSE)</f>
        <v>2</v>
      </c>
      <c r="X78" s="200">
        <f>VLOOKUP('Physical Effects'!AU80,Lookup!$B$4:$C$14,2,FALSE)</f>
        <v>2</v>
      </c>
      <c r="Y78" s="200">
        <f>VLOOKUP('Physical Effects'!AW80,Lookup!$B$4:$C$14,2,FALSE)</f>
        <v>2</v>
      </c>
      <c r="Z78" s="200">
        <f>VLOOKUP('Physical Effects'!AY80,Lookup!$B$4:$C$14,2,FALSE)</f>
        <v>2</v>
      </c>
      <c r="AA78" s="200">
        <f>VLOOKUP('Physical Effects'!BA80,Lookup!$B$4:$C$14,2,FALSE)</f>
        <v>2</v>
      </c>
      <c r="AB78" s="200">
        <f>VLOOKUP('Physical Effects'!BC80,Lookup!$B$4:$C$14,2,FALSE)</f>
        <v>2</v>
      </c>
      <c r="AC78" s="200">
        <f>VLOOKUP('Physical Effects'!BE80,Lookup!$B$4:$C$14,2,FALSE)</f>
        <v>2</v>
      </c>
      <c r="AD78" s="200">
        <f>VLOOKUP('Physical Effects'!BG80,Lookup!$B$4:$C$14,2,FALSE)</f>
        <v>2</v>
      </c>
      <c r="AE78" s="200">
        <f>VLOOKUP('Physical Effects'!BI80,Lookup!$B$4:$C$14,2,FALSE)</f>
        <v>2</v>
      </c>
      <c r="AF78" s="200">
        <f>VLOOKUP('Physical Effects'!BK80,Lookup!$B$4:$C$14,2,FALSE)</f>
        <v>2</v>
      </c>
      <c r="AG78" s="200">
        <f>VLOOKUP('Physical Effects'!BM80,Lookup!$B$4:$C$14,2,FALSE)</f>
        <v>2</v>
      </c>
      <c r="AH78" s="200">
        <f>VLOOKUP('Physical Effects'!BO80,Lookup!$B$4:$C$14,2,FALSE)</f>
        <v>0</v>
      </c>
      <c r="AI78" s="200">
        <f>VLOOKUP('Physical Effects'!BQ80,Lookup!$B$4:$C$14,2,FALSE)</f>
        <v>2</v>
      </c>
      <c r="AJ78" s="200">
        <f>VLOOKUP('Physical Effects'!BS80,Lookup!$B$4:$C$14,2,FALSE)</f>
        <v>1</v>
      </c>
      <c r="AK78" s="200">
        <f>VLOOKUP('Physical Effects'!BU80,Lookup!$B$4:$C$14,2,FALSE)</f>
        <v>0</v>
      </c>
      <c r="AL78" s="200">
        <f>VLOOKUP('Physical Effects'!BW80,Lookup!$B$4:$C$14,2,FALSE)</f>
        <v>0</v>
      </c>
      <c r="AM78" s="200">
        <f>VLOOKUP('Physical Effects'!BY80,Lookup!$B$4:$C$14,2,FALSE)</f>
        <v>0</v>
      </c>
      <c r="AN78" s="200">
        <f>VLOOKUP('Physical Effects'!CA80,Lookup!$B$4:$C$14,2,FALSE)</f>
        <v>2</v>
      </c>
      <c r="AO78" s="200">
        <f>VLOOKUP('Physical Effects'!CC80,Lookup!$B$4:$C$14,2,FALSE)</f>
        <v>0</v>
      </c>
      <c r="AP78" s="200">
        <f>VLOOKUP('Physical Effects'!CE80,Lookup!$B$4:$C$14,2,FALSE)</f>
        <v>1</v>
      </c>
      <c r="AQ78" s="200">
        <f>VLOOKUP('Physical Effects'!CG80,Lookup!$B$4:$C$14,2,FALSE)</f>
        <v>0</v>
      </c>
      <c r="AR78" s="200">
        <f>VLOOKUP('Physical Effects'!CI80,Lookup!$B$4:$C$14,2,FALSE)</f>
        <v>0</v>
      </c>
      <c r="AS78" s="200">
        <f>VLOOKUP('Physical Effects'!CK80,Lookup!$B$4:$C$14,2,FALSE)</f>
        <v>0</v>
      </c>
      <c r="AT78" s="200">
        <f>VLOOKUP('Physical Effects'!CM80,Lookup!$B$4:$C$14,2,FALSE)</f>
        <v>4</v>
      </c>
      <c r="AU78" s="200">
        <f>VLOOKUP('Physical Effects'!CO80,Lookup!$B$4:$C$14,2,FALSE)</f>
        <v>0</v>
      </c>
      <c r="AV78" s="200">
        <f>VLOOKUP('Physical Effects'!CQ80,Lookup!$B$4:$C$14,2,FALSE)</f>
        <v>0</v>
      </c>
      <c r="AW78" s="200">
        <f>VLOOKUP('Physical Effects'!CS80,Lookup!$B$4:$C$14,2,FALSE)</f>
        <v>3</v>
      </c>
      <c r="AX78" s="200">
        <f>VLOOKUP('Physical Effects'!CU80,Lookup!$B$4:$C$14,2,FALSE)</f>
        <v>0</v>
      </c>
      <c r="AY78" s="200"/>
      <c r="AZ78" s="200"/>
    </row>
    <row r="79" spans="1:52" s="5" customFormat="1" ht="13.5" thickBot="1" x14ac:dyDescent="0.3">
      <c r="A79" s="49">
        <f t="shared" si="1"/>
        <v>78</v>
      </c>
      <c r="B79" s="18" t="str">
        <f>+'Physical Effects'!C81</f>
        <v>Karst Sinkhole Treatment (no)</v>
      </c>
      <c r="C79" s="25">
        <f>+'Physical Effects'!E81</f>
        <v>527</v>
      </c>
      <c r="D79" s="200">
        <f>VLOOKUP('Physical Effects'!G81,Lookup!$B$4:$C$14,2,FALSE)</f>
        <v>0</v>
      </c>
      <c r="E79" s="200">
        <f>VLOOKUP('Physical Effects'!I81,Lookup!$B$4:$C$14,2,FALSE)</f>
        <v>0</v>
      </c>
      <c r="F79" s="200">
        <f>VLOOKUP('Physical Effects'!K81,Lookup!$B$4:$C$14,2,FALSE)</f>
        <v>4</v>
      </c>
      <c r="G79" s="200">
        <f>VLOOKUP('Physical Effects'!M81,Lookup!$B$4:$C$14,2,FALSE)</f>
        <v>4</v>
      </c>
      <c r="H79" s="200">
        <f>VLOOKUP('Physical Effects'!O81,Lookup!$B$4:$C$14,2,FALSE)</f>
        <v>0</v>
      </c>
      <c r="I79" s="200">
        <f>VLOOKUP('Physical Effects'!Q81,Lookup!$B$4:$C$14,2,FALSE)</f>
        <v>0</v>
      </c>
      <c r="J79" s="200">
        <f>VLOOKUP('Physical Effects'!S81,Lookup!$B$4:$C$14,2,FALSE)</f>
        <v>0</v>
      </c>
      <c r="K79" s="200">
        <f>VLOOKUP('Physical Effects'!U81,Lookup!$B$4:$C$14,2,FALSE)</f>
        <v>0</v>
      </c>
      <c r="L79" s="200">
        <f>VLOOKUP('Physical Effects'!W81,Lookup!$B$4:$C$14,2,FALSE)</f>
        <v>2</v>
      </c>
      <c r="M79" s="200">
        <f>VLOOKUP('Physical Effects'!Y81,Lookup!$B$4:$C$14,2,FALSE)</f>
        <v>0</v>
      </c>
      <c r="N79" s="200">
        <f>VLOOKUP('Physical Effects'!AA81,Lookup!$B$4:$C$14,2,FALSE)</f>
        <v>0</v>
      </c>
      <c r="O79" s="200">
        <f>VLOOKUP('Physical Effects'!AC81,Lookup!$B$4:$C$14,2,FALSE)</f>
        <v>-2</v>
      </c>
      <c r="P79" s="200">
        <f>VLOOKUP('Physical Effects'!AE81,Lookup!$B$4:$C$14,2,FALSE)</f>
        <v>0</v>
      </c>
      <c r="Q79" s="200">
        <f>VLOOKUP('Physical Effects'!AG81,Lookup!$B$4:$C$14,2,FALSE)</f>
        <v>0</v>
      </c>
      <c r="R79" s="200">
        <f>VLOOKUP('Physical Effects'!AI81,Lookup!$B$4:$C$14,2,FALSE)</f>
        <v>0</v>
      </c>
      <c r="S79" s="200">
        <f>VLOOKUP('Physical Effects'!AK81,Lookup!$B$4:$C$14,2,FALSE)</f>
        <v>0</v>
      </c>
      <c r="T79" s="200">
        <f>VLOOKUP('Physical Effects'!AM81,Lookup!$B$4:$C$14,2,FALSE)</f>
        <v>0</v>
      </c>
      <c r="U79" s="200">
        <f>VLOOKUP('Physical Effects'!AO81,Lookup!$B$4:$C$14,2,FALSE)</f>
        <v>0</v>
      </c>
      <c r="V79" s="200">
        <f>VLOOKUP('Physical Effects'!AQ81,Lookup!$B$4:$C$14,2,FALSE)</f>
        <v>0</v>
      </c>
      <c r="W79" s="200">
        <f>VLOOKUP('Physical Effects'!AS81,Lookup!$B$4:$C$14,2,FALSE)</f>
        <v>2</v>
      </c>
      <c r="X79" s="200">
        <f>VLOOKUP('Physical Effects'!AU81,Lookup!$B$4:$C$14,2,FALSE)</f>
        <v>2</v>
      </c>
      <c r="Y79" s="200">
        <f>VLOOKUP('Physical Effects'!AW81,Lookup!$B$4:$C$14,2,FALSE)</f>
        <v>2</v>
      </c>
      <c r="Z79" s="200">
        <f>VLOOKUP('Physical Effects'!AY81,Lookup!$B$4:$C$14,2,FALSE)</f>
        <v>2</v>
      </c>
      <c r="AA79" s="200">
        <f>VLOOKUP('Physical Effects'!BA81,Lookup!$B$4:$C$14,2,FALSE)</f>
        <v>2</v>
      </c>
      <c r="AB79" s="200">
        <f>VLOOKUP('Physical Effects'!BC81,Lookup!$B$4:$C$14,2,FALSE)</f>
        <v>2</v>
      </c>
      <c r="AC79" s="200">
        <f>VLOOKUP('Physical Effects'!BE81,Lookup!$B$4:$C$14,2,FALSE)</f>
        <v>0</v>
      </c>
      <c r="AD79" s="200">
        <f>VLOOKUP('Physical Effects'!BG81,Lookup!$B$4:$C$14,2,FALSE)</f>
        <v>2</v>
      </c>
      <c r="AE79" s="200">
        <f>VLOOKUP('Physical Effects'!BI81,Lookup!$B$4:$C$14,2,FALSE)</f>
        <v>0</v>
      </c>
      <c r="AF79" s="200">
        <f>VLOOKUP('Physical Effects'!BK81,Lookup!$B$4:$C$14,2,FALSE)</f>
        <v>2</v>
      </c>
      <c r="AG79" s="200">
        <f>VLOOKUP('Physical Effects'!BM81,Lookup!$B$4:$C$14,2,FALSE)</f>
        <v>2</v>
      </c>
      <c r="AH79" s="200">
        <f>VLOOKUP('Physical Effects'!BO81,Lookup!$B$4:$C$14,2,FALSE)</f>
        <v>0</v>
      </c>
      <c r="AI79" s="200">
        <f>VLOOKUP('Physical Effects'!BQ81,Lookup!$B$4:$C$14,2,FALSE)</f>
        <v>0</v>
      </c>
      <c r="AJ79" s="200">
        <f>VLOOKUP('Physical Effects'!BS81,Lookup!$B$4:$C$14,2,FALSE)</f>
        <v>0</v>
      </c>
      <c r="AK79" s="200">
        <f>VLOOKUP('Physical Effects'!BU81,Lookup!$B$4:$C$14,2,FALSE)</f>
        <v>0</v>
      </c>
      <c r="AL79" s="200">
        <f>VLOOKUP('Physical Effects'!BW81,Lookup!$B$4:$C$14,2,FALSE)</f>
        <v>0</v>
      </c>
      <c r="AM79" s="200">
        <f>VLOOKUP('Physical Effects'!BY81,Lookup!$B$4:$C$14,2,FALSE)</f>
        <v>0</v>
      </c>
      <c r="AN79" s="200">
        <f>VLOOKUP('Physical Effects'!CA81,Lookup!$B$4:$C$14,2,FALSE)</f>
        <v>0</v>
      </c>
      <c r="AO79" s="200">
        <f>VLOOKUP('Physical Effects'!CC81,Lookup!$B$4:$C$14,2,FALSE)</f>
        <v>0</v>
      </c>
      <c r="AP79" s="200">
        <f>VLOOKUP('Physical Effects'!CE81,Lookup!$B$4:$C$14,2,FALSE)</f>
        <v>0</v>
      </c>
      <c r="AQ79" s="200">
        <f>VLOOKUP('Physical Effects'!CG81,Lookup!$B$4:$C$14,2,FALSE)</f>
        <v>0</v>
      </c>
      <c r="AR79" s="200">
        <f>VLOOKUP('Physical Effects'!CI81,Lookup!$B$4:$C$14,2,FALSE)</f>
        <v>0</v>
      </c>
      <c r="AS79" s="200">
        <f>VLOOKUP('Physical Effects'!CK81,Lookup!$B$4:$C$14,2,FALSE)</f>
        <v>0</v>
      </c>
      <c r="AT79" s="200">
        <f>VLOOKUP('Physical Effects'!CM81,Lookup!$B$4:$C$14,2,FALSE)</f>
        <v>0</v>
      </c>
      <c r="AU79" s="200">
        <f>VLOOKUP('Physical Effects'!CO81,Lookup!$B$4:$C$14,2,FALSE)</f>
        <v>0</v>
      </c>
      <c r="AV79" s="200">
        <f>VLOOKUP('Physical Effects'!CQ81,Lookup!$B$4:$C$14,2,FALSE)</f>
        <v>0</v>
      </c>
      <c r="AW79" s="200">
        <f>VLOOKUP('Physical Effects'!CS81,Lookup!$B$4:$C$14,2,FALSE)</f>
        <v>0</v>
      </c>
      <c r="AX79" s="200">
        <f>VLOOKUP('Physical Effects'!CU81,Lookup!$B$4:$C$14,2,FALSE)</f>
        <v>0</v>
      </c>
      <c r="AY79" s="200"/>
      <c r="AZ79" s="200"/>
    </row>
    <row r="80" spans="1:52" s="5" customFormat="1" ht="13.5" thickBot="1" x14ac:dyDescent="0.3">
      <c r="A80" s="49">
        <f t="shared" si="1"/>
        <v>79</v>
      </c>
      <c r="B80" s="18" t="str">
        <f>+'Physical Effects'!C82</f>
        <v>Land Clearing (ac)</v>
      </c>
      <c r="C80" s="25">
        <f>+'Physical Effects'!E82</f>
        <v>460</v>
      </c>
      <c r="D80" s="200">
        <f>VLOOKUP('Physical Effects'!G82,Lookup!$B$4:$C$14,2,FALSE)</f>
        <v>0</v>
      </c>
      <c r="E80" s="200">
        <f>VLOOKUP('Physical Effects'!I82,Lookup!$B$4:$C$14,2,FALSE)</f>
        <v>0</v>
      </c>
      <c r="F80" s="200">
        <f>VLOOKUP('Physical Effects'!K82,Lookup!$B$4:$C$14,2,FALSE)</f>
        <v>0</v>
      </c>
      <c r="G80" s="200">
        <f>VLOOKUP('Physical Effects'!M82,Lookup!$B$4:$C$14,2,FALSE)</f>
        <v>0</v>
      </c>
      <c r="H80" s="200">
        <f>VLOOKUP('Physical Effects'!O82,Lookup!$B$4:$C$14,2,FALSE)</f>
        <v>0</v>
      </c>
      <c r="I80" s="200">
        <f>VLOOKUP('Physical Effects'!Q82,Lookup!$B$4:$C$14,2,FALSE)</f>
        <v>0</v>
      </c>
      <c r="J80" s="200">
        <f>VLOOKUP('Physical Effects'!S82,Lookup!$B$4:$C$14,2,FALSE)</f>
        <v>-1</v>
      </c>
      <c r="K80" s="200">
        <f>VLOOKUP('Physical Effects'!U82,Lookup!$B$4:$C$14,2,FALSE)</f>
        <v>-3</v>
      </c>
      <c r="L80" s="200">
        <f>VLOOKUP('Physical Effects'!W82,Lookup!$B$4:$C$14,2,FALSE)</f>
        <v>0</v>
      </c>
      <c r="M80" s="200">
        <f>VLOOKUP('Physical Effects'!Y82,Lookup!$B$4:$C$14,2,FALSE)</f>
        <v>-3</v>
      </c>
      <c r="N80" s="200">
        <f>VLOOKUP('Physical Effects'!AA82,Lookup!$B$4:$C$14,2,FALSE)</f>
        <v>-4</v>
      </c>
      <c r="O80" s="200">
        <f>VLOOKUP('Physical Effects'!AC82,Lookup!$B$4:$C$14,2,FALSE)</f>
        <v>-1</v>
      </c>
      <c r="P80" s="200">
        <f>VLOOKUP('Physical Effects'!AE82,Lookup!$B$4:$C$14,2,FALSE)</f>
        <v>0</v>
      </c>
      <c r="Q80" s="200">
        <f>VLOOKUP('Physical Effects'!AG82,Lookup!$B$4:$C$14,2,FALSE)</f>
        <v>0</v>
      </c>
      <c r="R80" s="200">
        <f>VLOOKUP('Physical Effects'!AI82,Lookup!$B$4:$C$14,2,FALSE)</f>
        <v>0</v>
      </c>
      <c r="S80" s="200">
        <f>VLOOKUP('Physical Effects'!AK82,Lookup!$B$4:$C$14,2,FALSE)</f>
        <v>1</v>
      </c>
      <c r="T80" s="200">
        <f>VLOOKUP('Physical Effects'!AM82,Lookup!$B$4:$C$14,2,FALSE)</f>
        <v>-2</v>
      </c>
      <c r="U80" s="200">
        <f>VLOOKUP('Physical Effects'!AO82,Lookup!$B$4:$C$14,2,FALSE)</f>
        <v>0</v>
      </c>
      <c r="V80" s="200">
        <f>VLOOKUP('Physical Effects'!AQ82,Lookup!$B$4:$C$14,2,FALSE)</f>
        <v>0</v>
      </c>
      <c r="W80" s="200">
        <f>VLOOKUP('Physical Effects'!AS82,Lookup!$B$4:$C$14,2,FALSE)</f>
        <v>-1</v>
      </c>
      <c r="X80" s="200">
        <f>VLOOKUP('Physical Effects'!AU82,Lookup!$B$4:$C$14,2,FALSE)</f>
        <v>0</v>
      </c>
      <c r="Y80" s="200">
        <f>VLOOKUP('Physical Effects'!AW82,Lookup!$B$4:$C$14,2,FALSE)</f>
        <v>-1</v>
      </c>
      <c r="Z80" s="200">
        <f>VLOOKUP('Physical Effects'!AY82,Lookup!$B$4:$C$14,2,FALSE)</f>
        <v>0</v>
      </c>
      <c r="AA80" s="200">
        <f>VLOOKUP('Physical Effects'!BA82,Lookup!$B$4:$C$14,2,FALSE)</f>
        <v>-1</v>
      </c>
      <c r="AB80" s="200">
        <f>VLOOKUP('Physical Effects'!BC82,Lookup!$B$4:$C$14,2,FALSE)</f>
        <v>0</v>
      </c>
      <c r="AC80" s="200">
        <f>VLOOKUP('Physical Effects'!BE82,Lookup!$B$4:$C$14,2,FALSE)</f>
        <v>0</v>
      </c>
      <c r="AD80" s="200">
        <f>VLOOKUP('Physical Effects'!BG82,Lookup!$B$4:$C$14,2,FALSE)</f>
        <v>0</v>
      </c>
      <c r="AE80" s="200">
        <f>VLOOKUP('Physical Effects'!BI82,Lookup!$B$4:$C$14,2,FALSE)</f>
        <v>-1</v>
      </c>
      <c r="AF80" s="200">
        <f>VLOOKUP('Physical Effects'!BK82,Lookup!$B$4:$C$14,2,FALSE)</f>
        <v>0</v>
      </c>
      <c r="AG80" s="200">
        <f>VLOOKUP('Physical Effects'!BM82,Lookup!$B$4:$C$14,2,FALSE)</f>
        <v>-1</v>
      </c>
      <c r="AH80" s="200">
        <f>VLOOKUP('Physical Effects'!BO82,Lookup!$B$4:$C$14,2,FALSE)</f>
        <v>-2</v>
      </c>
      <c r="AI80" s="200">
        <f>VLOOKUP('Physical Effects'!BQ82,Lookup!$B$4:$C$14,2,FALSE)</f>
        <v>-1</v>
      </c>
      <c r="AJ80" s="200">
        <f>VLOOKUP('Physical Effects'!BS82,Lookup!$B$4:$C$14,2,FALSE)</f>
        <v>-1</v>
      </c>
      <c r="AK80" s="200">
        <f>VLOOKUP('Physical Effects'!BU82,Lookup!$B$4:$C$14,2,FALSE)</f>
        <v>0</v>
      </c>
      <c r="AL80" s="200">
        <f>VLOOKUP('Physical Effects'!BW82,Lookup!$B$4:$C$14,2,FALSE)</f>
        <v>0</v>
      </c>
      <c r="AM80" s="200">
        <f>VLOOKUP('Physical Effects'!BY82,Lookup!$B$4:$C$14,2,FALSE)</f>
        <v>0</v>
      </c>
      <c r="AN80" s="200">
        <f>VLOOKUP('Physical Effects'!CA82,Lookup!$B$4:$C$14,2,FALSE)</f>
        <v>2</v>
      </c>
      <c r="AO80" s="200">
        <f>VLOOKUP('Physical Effects'!CC82,Lookup!$B$4:$C$14,2,FALSE)</f>
        <v>0</v>
      </c>
      <c r="AP80" s="200">
        <f>VLOOKUP('Physical Effects'!CE82,Lookup!$B$4:$C$14,2,FALSE)</f>
        <v>-2</v>
      </c>
      <c r="AQ80" s="200">
        <f>VLOOKUP('Physical Effects'!CG82,Lookup!$B$4:$C$14,2,FALSE)</f>
        <v>4</v>
      </c>
      <c r="AR80" s="200">
        <f>VLOOKUP('Physical Effects'!CI82,Lookup!$B$4:$C$14,2,FALSE)</f>
        <v>-2</v>
      </c>
      <c r="AS80" s="200">
        <f>VLOOKUP('Physical Effects'!CK82,Lookup!$B$4:$C$14,2,FALSE)</f>
        <v>-1</v>
      </c>
      <c r="AT80" s="200">
        <f>VLOOKUP('Physical Effects'!CM82,Lookup!$B$4:$C$14,2,FALSE)</f>
        <v>0</v>
      </c>
      <c r="AU80" s="200">
        <f>VLOOKUP('Physical Effects'!CO82,Lookup!$B$4:$C$14,2,FALSE)</f>
        <v>-2</v>
      </c>
      <c r="AV80" s="200">
        <f>VLOOKUP('Physical Effects'!CQ82,Lookup!$B$4:$C$14,2,FALSE)</f>
        <v>0</v>
      </c>
      <c r="AW80" s="200">
        <f>VLOOKUP('Physical Effects'!CS82,Lookup!$B$4:$C$14,2,FALSE)</f>
        <v>0</v>
      </c>
      <c r="AX80" s="200">
        <f>VLOOKUP('Physical Effects'!CU82,Lookup!$B$4:$C$14,2,FALSE)</f>
        <v>1</v>
      </c>
      <c r="AY80" s="200"/>
      <c r="AZ80" s="200"/>
    </row>
    <row r="81" spans="1:52" s="5" customFormat="1" ht="13.5" thickBot="1" x14ac:dyDescent="0.3">
      <c r="A81" s="49">
        <f t="shared" si="1"/>
        <v>80</v>
      </c>
      <c r="B81" s="18" t="str">
        <f>+'Physical Effects'!C83</f>
        <v>Land Reclamation, Abandoned Mined Land (ac)</v>
      </c>
      <c r="C81" s="25">
        <f>+'Physical Effects'!E83</f>
        <v>543</v>
      </c>
      <c r="D81" s="200">
        <f>VLOOKUP('Physical Effects'!G83,Lookup!$B$4:$C$14,2,FALSE)</f>
        <v>4</v>
      </c>
      <c r="E81" s="200">
        <f>VLOOKUP('Physical Effects'!I83,Lookup!$B$4:$C$14,2,FALSE)</f>
        <v>4</v>
      </c>
      <c r="F81" s="200">
        <f>VLOOKUP('Physical Effects'!K83,Lookup!$B$4:$C$14,2,FALSE)</f>
        <v>4</v>
      </c>
      <c r="G81" s="200">
        <f>VLOOKUP('Physical Effects'!M83,Lookup!$B$4:$C$14,2,FALSE)</f>
        <v>1</v>
      </c>
      <c r="H81" s="200">
        <f>VLOOKUP('Physical Effects'!O83,Lookup!$B$4:$C$14,2,FALSE)</f>
        <v>0</v>
      </c>
      <c r="I81" s="200">
        <f>VLOOKUP('Physical Effects'!Q83,Lookup!$B$4:$C$14,2,FALSE)</f>
        <v>0</v>
      </c>
      <c r="J81" s="200">
        <f>VLOOKUP('Physical Effects'!S83,Lookup!$B$4:$C$14,2,FALSE)</f>
        <v>1</v>
      </c>
      <c r="K81" s="200">
        <f>VLOOKUP('Physical Effects'!U83,Lookup!$B$4:$C$14,2,FALSE)</f>
        <v>3</v>
      </c>
      <c r="L81" s="200">
        <f>VLOOKUP('Physical Effects'!W83,Lookup!$B$4:$C$14,2,FALSE)</f>
        <v>4</v>
      </c>
      <c r="M81" s="200">
        <f>VLOOKUP('Physical Effects'!Y83,Lookup!$B$4:$C$14,2,FALSE)</f>
        <v>0</v>
      </c>
      <c r="N81" s="200">
        <f>VLOOKUP('Physical Effects'!AA83,Lookup!$B$4:$C$14,2,FALSE)</f>
        <v>0</v>
      </c>
      <c r="O81" s="200">
        <f>VLOOKUP('Physical Effects'!AC83,Lookup!$B$4:$C$14,2,FALSE)</f>
        <v>3</v>
      </c>
      <c r="P81" s="200">
        <f>VLOOKUP('Physical Effects'!AE83,Lookup!$B$4:$C$14,2,FALSE)</f>
        <v>0</v>
      </c>
      <c r="Q81" s="200">
        <f>VLOOKUP('Physical Effects'!AG83,Lookup!$B$4:$C$14,2,FALSE)</f>
        <v>0</v>
      </c>
      <c r="R81" s="200">
        <f>VLOOKUP('Physical Effects'!AI83,Lookup!$B$4:$C$14,2,FALSE)</f>
        <v>0</v>
      </c>
      <c r="S81" s="200">
        <f>VLOOKUP('Physical Effects'!AK83,Lookup!$B$4:$C$14,2,FALSE)</f>
        <v>0</v>
      </c>
      <c r="T81" s="200">
        <f>VLOOKUP('Physical Effects'!AM83,Lookup!$B$4:$C$14,2,FALSE)</f>
        <v>0</v>
      </c>
      <c r="U81" s="200">
        <f>VLOOKUP('Physical Effects'!AO83,Lookup!$B$4:$C$14,2,FALSE)</f>
        <v>0</v>
      </c>
      <c r="V81" s="200">
        <f>VLOOKUP('Physical Effects'!AQ83,Lookup!$B$4:$C$14,2,FALSE)</f>
        <v>0</v>
      </c>
      <c r="W81" s="200">
        <f>VLOOKUP('Physical Effects'!AS83,Lookup!$B$4:$C$14,2,FALSE)</f>
        <v>0</v>
      </c>
      <c r="X81" s="200">
        <f>VLOOKUP('Physical Effects'!AU83,Lookup!$B$4:$C$14,2,FALSE)</f>
        <v>0</v>
      </c>
      <c r="Y81" s="200">
        <f>VLOOKUP('Physical Effects'!AW83,Lookup!$B$4:$C$14,2,FALSE)</f>
        <v>0</v>
      </c>
      <c r="Z81" s="200">
        <f>VLOOKUP('Physical Effects'!AY83,Lookup!$B$4:$C$14,2,FALSE)</f>
        <v>0</v>
      </c>
      <c r="AA81" s="200">
        <f>VLOOKUP('Physical Effects'!BA83,Lookup!$B$4:$C$14,2,FALSE)</f>
        <v>3</v>
      </c>
      <c r="AB81" s="200">
        <f>VLOOKUP('Physical Effects'!BC83,Lookup!$B$4:$C$14,2,FALSE)</f>
        <v>0</v>
      </c>
      <c r="AC81" s="200">
        <f>VLOOKUP('Physical Effects'!BE83,Lookup!$B$4:$C$14,2,FALSE)</f>
        <v>1</v>
      </c>
      <c r="AD81" s="200">
        <f>VLOOKUP('Physical Effects'!BG83,Lookup!$B$4:$C$14,2,FALSE)</f>
        <v>1</v>
      </c>
      <c r="AE81" s="200">
        <f>VLOOKUP('Physical Effects'!BI83,Lookup!$B$4:$C$14,2,FALSE)</f>
        <v>0</v>
      </c>
      <c r="AF81" s="200">
        <f>VLOOKUP('Physical Effects'!BK83,Lookup!$B$4:$C$14,2,FALSE)</f>
        <v>1</v>
      </c>
      <c r="AG81" s="200">
        <f>VLOOKUP('Physical Effects'!BM83,Lookup!$B$4:$C$14,2,FALSE)</f>
        <v>4</v>
      </c>
      <c r="AH81" s="200">
        <f>VLOOKUP('Physical Effects'!BO83,Lookup!$B$4:$C$14,2,FALSE)</f>
        <v>0</v>
      </c>
      <c r="AI81" s="200">
        <f>VLOOKUP('Physical Effects'!BQ83,Lookup!$B$4:$C$14,2,FALSE)</f>
        <v>1</v>
      </c>
      <c r="AJ81" s="200">
        <f>VLOOKUP('Physical Effects'!BS83,Lookup!$B$4:$C$14,2,FALSE)</f>
        <v>1</v>
      </c>
      <c r="AK81" s="200">
        <f>VLOOKUP('Physical Effects'!BU83,Lookup!$B$4:$C$14,2,FALSE)</f>
        <v>0</v>
      </c>
      <c r="AL81" s="200">
        <f>VLOOKUP('Physical Effects'!BW83,Lookup!$B$4:$C$14,2,FALSE)</f>
        <v>0</v>
      </c>
      <c r="AM81" s="200">
        <f>VLOOKUP('Physical Effects'!BY83,Lookup!$B$4:$C$14,2,FALSE)</f>
        <v>0</v>
      </c>
      <c r="AN81" s="200">
        <f>VLOOKUP('Physical Effects'!CA83,Lookup!$B$4:$C$14,2,FALSE)</f>
        <v>4</v>
      </c>
      <c r="AO81" s="200">
        <f>VLOOKUP('Physical Effects'!CC83,Lookup!$B$4:$C$14,2,FALSE)</f>
        <v>5</v>
      </c>
      <c r="AP81" s="200">
        <f>VLOOKUP('Physical Effects'!CE83,Lookup!$B$4:$C$14,2,FALSE)</f>
        <v>4</v>
      </c>
      <c r="AQ81" s="200">
        <f>VLOOKUP('Physical Effects'!CG83,Lookup!$B$4:$C$14,2,FALSE)</f>
        <v>0</v>
      </c>
      <c r="AR81" s="200">
        <f>VLOOKUP('Physical Effects'!CI83,Lookup!$B$4:$C$14,2,FALSE)</f>
        <v>1</v>
      </c>
      <c r="AS81" s="200">
        <f>VLOOKUP('Physical Effects'!CK83,Lookup!$B$4:$C$14,2,FALSE)</f>
        <v>1</v>
      </c>
      <c r="AT81" s="200">
        <f>VLOOKUP('Physical Effects'!CM83,Lookup!$B$4:$C$14,2,FALSE)</f>
        <v>4</v>
      </c>
      <c r="AU81" s="200">
        <f>VLOOKUP('Physical Effects'!CO83,Lookup!$B$4:$C$14,2,FALSE)</f>
        <v>0</v>
      </c>
      <c r="AV81" s="200">
        <f>VLOOKUP('Physical Effects'!CQ83,Lookup!$B$4:$C$14,2,FALSE)</f>
        <v>0</v>
      </c>
      <c r="AW81" s="200">
        <f>VLOOKUP('Physical Effects'!CS83,Lookup!$B$4:$C$14,2,FALSE)</f>
        <v>0</v>
      </c>
      <c r="AX81" s="200">
        <f>VLOOKUP('Physical Effects'!CU83,Lookup!$B$4:$C$14,2,FALSE)</f>
        <v>0</v>
      </c>
      <c r="AY81" s="200"/>
      <c r="AZ81" s="200"/>
    </row>
    <row r="82" spans="1:52" s="17" customFormat="1" ht="13.5" thickBot="1" x14ac:dyDescent="0.3">
      <c r="A82" s="49">
        <f t="shared" si="1"/>
        <v>81</v>
      </c>
      <c r="B82" s="18" t="str">
        <f>+'Physical Effects'!C84</f>
        <v>Land Reclamation, Currently Mined Land (ac)</v>
      </c>
      <c r="C82" s="25">
        <f>+'Physical Effects'!E84</f>
        <v>544</v>
      </c>
      <c r="D82" s="200">
        <f>VLOOKUP('Physical Effects'!G84,Lookup!$B$4:$C$14,2,FALSE)</f>
        <v>4</v>
      </c>
      <c r="E82" s="200">
        <f>VLOOKUP('Physical Effects'!I84,Lookup!$B$4:$C$14,2,FALSE)</f>
        <v>4</v>
      </c>
      <c r="F82" s="200">
        <f>VLOOKUP('Physical Effects'!K84,Lookup!$B$4:$C$14,2,FALSE)</f>
        <v>4</v>
      </c>
      <c r="G82" s="200">
        <f>VLOOKUP('Physical Effects'!M84,Lookup!$B$4:$C$14,2,FALSE)</f>
        <v>1</v>
      </c>
      <c r="H82" s="200">
        <f>VLOOKUP('Physical Effects'!O84,Lookup!$B$4:$C$14,2,FALSE)</f>
        <v>0</v>
      </c>
      <c r="I82" s="200">
        <f>VLOOKUP('Physical Effects'!Q84,Lookup!$B$4:$C$14,2,FALSE)</f>
        <v>0</v>
      </c>
      <c r="J82" s="200">
        <f>VLOOKUP('Physical Effects'!S84,Lookup!$B$4:$C$14,2,FALSE)</f>
        <v>1</v>
      </c>
      <c r="K82" s="200">
        <f>VLOOKUP('Physical Effects'!U84,Lookup!$B$4:$C$14,2,FALSE)</f>
        <v>3</v>
      </c>
      <c r="L82" s="200">
        <f>VLOOKUP('Physical Effects'!W84,Lookup!$B$4:$C$14,2,FALSE)</f>
        <v>4</v>
      </c>
      <c r="M82" s="200">
        <f>VLOOKUP('Physical Effects'!Y84,Lookup!$B$4:$C$14,2,FALSE)</f>
        <v>0</v>
      </c>
      <c r="N82" s="200">
        <f>VLOOKUP('Physical Effects'!AA84,Lookup!$B$4:$C$14,2,FALSE)</f>
        <v>0</v>
      </c>
      <c r="O82" s="200">
        <f>VLOOKUP('Physical Effects'!AC84,Lookup!$B$4:$C$14,2,FALSE)</f>
        <v>3</v>
      </c>
      <c r="P82" s="200">
        <f>VLOOKUP('Physical Effects'!AE84,Lookup!$B$4:$C$14,2,FALSE)</f>
        <v>0</v>
      </c>
      <c r="Q82" s="200">
        <f>VLOOKUP('Physical Effects'!AG84,Lookup!$B$4:$C$14,2,FALSE)</f>
        <v>0</v>
      </c>
      <c r="R82" s="200">
        <f>VLOOKUP('Physical Effects'!AI84,Lookup!$B$4:$C$14,2,FALSE)</f>
        <v>0</v>
      </c>
      <c r="S82" s="200">
        <f>VLOOKUP('Physical Effects'!AK84,Lookup!$B$4:$C$14,2,FALSE)</f>
        <v>0</v>
      </c>
      <c r="T82" s="200">
        <f>VLOOKUP('Physical Effects'!AM84,Lookup!$B$4:$C$14,2,FALSE)</f>
        <v>0</v>
      </c>
      <c r="U82" s="200">
        <f>VLOOKUP('Physical Effects'!AO84,Lookup!$B$4:$C$14,2,FALSE)</f>
        <v>0</v>
      </c>
      <c r="V82" s="200">
        <f>VLOOKUP('Physical Effects'!AQ84,Lookup!$B$4:$C$14,2,FALSE)</f>
        <v>0</v>
      </c>
      <c r="W82" s="200">
        <f>VLOOKUP('Physical Effects'!AS84,Lookup!$B$4:$C$14,2,FALSE)</f>
        <v>0</v>
      </c>
      <c r="X82" s="200">
        <f>VLOOKUP('Physical Effects'!AU84,Lookup!$B$4:$C$14,2,FALSE)</f>
        <v>0</v>
      </c>
      <c r="Y82" s="200">
        <f>VLOOKUP('Physical Effects'!AW84,Lookup!$B$4:$C$14,2,FALSE)</f>
        <v>0</v>
      </c>
      <c r="Z82" s="200">
        <f>VLOOKUP('Physical Effects'!AY84,Lookup!$B$4:$C$14,2,FALSE)</f>
        <v>0</v>
      </c>
      <c r="AA82" s="200">
        <f>VLOOKUP('Physical Effects'!BA84,Lookup!$B$4:$C$14,2,FALSE)</f>
        <v>3</v>
      </c>
      <c r="AB82" s="200">
        <f>VLOOKUP('Physical Effects'!BC84,Lookup!$B$4:$C$14,2,FALSE)</f>
        <v>0</v>
      </c>
      <c r="AC82" s="200">
        <f>VLOOKUP('Physical Effects'!BE84,Lookup!$B$4:$C$14,2,FALSE)</f>
        <v>1</v>
      </c>
      <c r="AD82" s="200">
        <f>VLOOKUP('Physical Effects'!BG84,Lookup!$B$4:$C$14,2,FALSE)</f>
        <v>1</v>
      </c>
      <c r="AE82" s="200">
        <f>VLOOKUP('Physical Effects'!BI84,Lookup!$B$4:$C$14,2,FALSE)</f>
        <v>0</v>
      </c>
      <c r="AF82" s="200">
        <f>VLOOKUP('Physical Effects'!BK84,Lookup!$B$4:$C$14,2,FALSE)</f>
        <v>1</v>
      </c>
      <c r="AG82" s="200">
        <f>VLOOKUP('Physical Effects'!BM84,Lookup!$B$4:$C$14,2,FALSE)</f>
        <v>4</v>
      </c>
      <c r="AH82" s="200">
        <f>VLOOKUP('Physical Effects'!BO84,Lookup!$B$4:$C$14,2,FALSE)</f>
        <v>0</v>
      </c>
      <c r="AI82" s="200">
        <f>VLOOKUP('Physical Effects'!BQ84,Lookup!$B$4:$C$14,2,FALSE)</f>
        <v>1</v>
      </c>
      <c r="AJ82" s="200">
        <f>VLOOKUP('Physical Effects'!BS84,Lookup!$B$4:$C$14,2,FALSE)</f>
        <v>1</v>
      </c>
      <c r="AK82" s="200">
        <f>VLOOKUP('Physical Effects'!BU84,Lookup!$B$4:$C$14,2,FALSE)</f>
        <v>0</v>
      </c>
      <c r="AL82" s="200">
        <f>VLOOKUP('Physical Effects'!BW84,Lookup!$B$4:$C$14,2,FALSE)</f>
        <v>0</v>
      </c>
      <c r="AM82" s="200">
        <f>VLOOKUP('Physical Effects'!BY84,Lookup!$B$4:$C$14,2,FALSE)</f>
        <v>0</v>
      </c>
      <c r="AN82" s="200">
        <f>VLOOKUP('Physical Effects'!CA84,Lookup!$B$4:$C$14,2,FALSE)</f>
        <v>4</v>
      </c>
      <c r="AO82" s="200">
        <f>VLOOKUP('Physical Effects'!CC84,Lookup!$B$4:$C$14,2,FALSE)</f>
        <v>5</v>
      </c>
      <c r="AP82" s="200">
        <f>VLOOKUP('Physical Effects'!CE84,Lookup!$B$4:$C$14,2,FALSE)</f>
        <v>4</v>
      </c>
      <c r="AQ82" s="200">
        <f>VLOOKUP('Physical Effects'!CG84,Lookup!$B$4:$C$14,2,FALSE)</f>
        <v>0</v>
      </c>
      <c r="AR82" s="200">
        <f>VLOOKUP('Physical Effects'!CI84,Lookup!$B$4:$C$14,2,FALSE)</f>
        <v>0</v>
      </c>
      <c r="AS82" s="200">
        <f>VLOOKUP('Physical Effects'!CK84,Lookup!$B$4:$C$14,2,FALSE)</f>
        <v>0</v>
      </c>
      <c r="AT82" s="200">
        <f>VLOOKUP('Physical Effects'!CM84,Lookup!$B$4:$C$14,2,FALSE)</f>
        <v>2</v>
      </c>
      <c r="AU82" s="200">
        <f>VLOOKUP('Physical Effects'!CO84,Lookup!$B$4:$C$14,2,FALSE)</f>
        <v>0</v>
      </c>
      <c r="AV82" s="200">
        <f>VLOOKUP('Physical Effects'!CQ84,Lookup!$B$4:$C$14,2,FALSE)</f>
        <v>0</v>
      </c>
      <c r="AW82" s="200">
        <f>VLOOKUP('Physical Effects'!CS84,Lookup!$B$4:$C$14,2,FALSE)</f>
        <v>0</v>
      </c>
      <c r="AX82" s="200">
        <f>VLOOKUP('Physical Effects'!CU84,Lookup!$B$4:$C$14,2,FALSE)</f>
        <v>0</v>
      </c>
      <c r="AY82" s="200"/>
      <c r="AZ82" s="200"/>
    </row>
    <row r="83" spans="1:52" s="17" customFormat="1" ht="13.5" thickBot="1" x14ac:dyDescent="0.3">
      <c r="A83" s="49">
        <f t="shared" si="1"/>
        <v>82</v>
      </c>
      <c r="B83" s="18" t="str">
        <f>+'Physical Effects'!C85</f>
        <v>Land Reclamation, Landslide Treatment (ac)</v>
      </c>
      <c r="C83" s="25">
        <f>+'Physical Effects'!E85</f>
        <v>453</v>
      </c>
      <c r="D83" s="200">
        <f>VLOOKUP('Physical Effects'!G85,Lookup!$B$4:$C$14,2,FALSE)</f>
        <v>2</v>
      </c>
      <c r="E83" s="200">
        <f>VLOOKUP('Physical Effects'!I85,Lookup!$B$4:$C$14,2,FALSE)</f>
        <v>2</v>
      </c>
      <c r="F83" s="200">
        <f>VLOOKUP('Physical Effects'!K85,Lookup!$B$4:$C$14,2,FALSE)</f>
        <v>2</v>
      </c>
      <c r="G83" s="200">
        <f>VLOOKUP('Physical Effects'!M85,Lookup!$B$4:$C$14,2,FALSE)</f>
        <v>0</v>
      </c>
      <c r="H83" s="200">
        <f>VLOOKUP('Physical Effects'!O85,Lookup!$B$4:$C$14,2,FALSE)</f>
        <v>0</v>
      </c>
      <c r="I83" s="200">
        <f>VLOOKUP('Physical Effects'!Q85,Lookup!$B$4:$C$14,2,FALSE)</f>
        <v>0</v>
      </c>
      <c r="J83" s="200">
        <f>VLOOKUP('Physical Effects'!S85,Lookup!$B$4:$C$14,2,FALSE)</f>
        <v>0</v>
      </c>
      <c r="K83" s="200">
        <f>VLOOKUP('Physical Effects'!U85,Lookup!$B$4:$C$14,2,FALSE)</f>
        <v>2</v>
      </c>
      <c r="L83" s="200">
        <f>VLOOKUP('Physical Effects'!W85,Lookup!$B$4:$C$14,2,FALSE)</f>
        <v>0</v>
      </c>
      <c r="M83" s="200">
        <f>VLOOKUP('Physical Effects'!Y85,Lookup!$B$4:$C$14,2,FALSE)</f>
        <v>0</v>
      </c>
      <c r="N83" s="200">
        <f>VLOOKUP('Physical Effects'!AA85,Lookup!$B$4:$C$14,2,FALSE)</f>
        <v>0</v>
      </c>
      <c r="O83" s="200">
        <f>VLOOKUP('Physical Effects'!AC85,Lookup!$B$4:$C$14,2,FALSE)</f>
        <v>0</v>
      </c>
      <c r="P83" s="200">
        <f>VLOOKUP('Physical Effects'!AE85,Lookup!$B$4:$C$14,2,FALSE)</f>
        <v>2</v>
      </c>
      <c r="Q83" s="200">
        <f>VLOOKUP('Physical Effects'!AG85,Lookup!$B$4:$C$14,2,FALSE)</f>
        <v>2</v>
      </c>
      <c r="R83" s="200">
        <f>VLOOKUP('Physical Effects'!AI85,Lookup!$B$4:$C$14,2,FALSE)</f>
        <v>0</v>
      </c>
      <c r="S83" s="200">
        <f>VLOOKUP('Physical Effects'!AK85,Lookup!$B$4:$C$14,2,FALSE)</f>
        <v>0</v>
      </c>
      <c r="T83" s="200">
        <f>VLOOKUP('Physical Effects'!AM85,Lookup!$B$4:$C$14,2,FALSE)</f>
        <v>0</v>
      </c>
      <c r="U83" s="200">
        <f>VLOOKUP('Physical Effects'!AO85,Lookup!$B$4:$C$14,2,FALSE)</f>
        <v>0</v>
      </c>
      <c r="V83" s="200">
        <f>VLOOKUP('Physical Effects'!AQ85,Lookup!$B$4:$C$14,2,FALSE)</f>
        <v>0</v>
      </c>
      <c r="W83" s="200">
        <f>VLOOKUP('Physical Effects'!AS85,Lookup!$B$4:$C$14,2,FALSE)</f>
        <v>0</v>
      </c>
      <c r="X83" s="200">
        <f>VLOOKUP('Physical Effects'!AU85,Lookup!$B$4:$C$14,2,FALSE)</f>
        <v>0</v>
      </c>
      <c r="Y83" s="200">
        <f>VLOOKUP('Physical Effects'!AW85,Lookup!$B$4:$C$14,2,FALSE)</f>
        <v>0</v>
      </c>
      <c r="Z83" s="200">
        <f>VLOOKUP('Physical Effects'!AY85,Lookup!$B$4:$C$14,2,FALSE)</f>
        <v>0</v>
      </c>
      <c r="AA83" s="200">
        <f>VLOOKUP('Physical Effects'!BA85,Lookup!$B$4:$C$14,2,FALSE)</f>
        <v>1</v>
      </c>
      <c r="AB83" s="200">
        <f>VLOOKUP('Physical Effects'!BC85,Lookup!$B$4:$C$14,2,FALSE)</f>
        <v>0</v>
      </c>
      <c r="AC83" s="200">
        <f>VLOOKUP('Physical Effects'!BE85,Lookup!$B$4:$C$14,2,FALSE)</f>
        <v>0</v>
      </c>
      <c r="AD83" s="200">
        <f>VLOOKUP('Physical Effects'!BG85,Lookup!$B$4:$C$14,2,FALSE)</f>
        <v>0</v>
      </c>
      <c r="AE83" s="200">
        <f>VLOOKUP('Physical Effects'!BI85,Lookup!$B$4:$C$14,2,FALSE)</f>
        <v>4</v>
      </c>
      <c r="AF83" s="200">
        <f>VLOOKUP('Physical Effects'!BK85,Lookup!$B$4:$C$14,2,FALSE)</f>
        <v>0</v>
      </c>
      <c r="AG83" s="200">
        <f>VLOOKUP('Physical Effects'!BM85,Lookup!$B$4:$C$14,2,FALSE)</f>
        <v>4</v>
      </c>
      <c r="AH83" s="200">
        <f>VLOOKUP('Physical Effects'!BO85,Lookup!$B$4:$C$14,2,FALSE)</f>
        <v>0</v>
      </c>
      <c r="AI83" s="200">
        <f>VLOOKUP('Physical Effects'!BQ85,Lookup!$B$4:$C$14,2,FALSE)</f>
        <v>0</v>
      </c>
      <c r="AJ83" s="200">
        <f>VLOOKUP('Physical Effects'!BS85,Lookup!$B$4:$C$14,2,FALSE)</f>
        <v>0</v>
      </c>
      <c r="AK83" s="200">
        <f>VLOOKUP('Physical Effects'!BU85,Lookup!$B$4:$C$14,2,FALSE)</f>
        <v>0</v>
      </c>
      <c r="AL83" s="200">
        <f>VLOOKUP('Physical Effects'!BW85,Lookup!$B$4:$C$14,2,FALSE)</f>
        <v>0</v>
      </c>
      <c r="AM83" s="200">
        <f>VLOOKUP('Physical Effects'!BY85,Lookup!$B$4:$C$14,2,FALSE)</f>
        <v>0</v>
      </c>
      <c r="AN83" s="200">
        <f>VLOOKUP('Physical Effects'!CA85,Lookup!$B$4:$C$14,2,FALSE)</f>
        <v>4</v>
      </c>
      <c r="AO83" s="200">
        <f>VLOOKUP('Physical Effects'!CC85,Lookup!$B$4:$C$14,2,FALSE)</f>
        <v>5</v>
      </c>
      <c r="AP83" s="200">
        <f>VLOOKUP('Physical Effects'!CE85,Lookup!$B$4:$C$14,2,FALSE)</f>
        <v>4</v>
      </c>
      <c r="AQ83" s="200">
        <f>VLOOKUP('Physical Effects'!CG85,Lookup!$B$4:$C$14,2,FALSE)</f>
        <v>0</v>
      </c>
      <c r="AR83" s="200">
        <f>VLOOKUP('Physical Effects'!CI85,Lookup!$B$4:$C$14,2,FALSE)</f>
        <v>0</v>
      </c>
      <c r="AS83" s="200">
        <f>VLOOKUP('Physical Effects'!CK85,Lookup!$B$4:$C$14,2,FALSE)</f>
        <v>0</v>
      </c>
      <c r="AT83" s="200">
        <f>VLOOKUP('Physical Effects'!CM85,Lookup!$B$4:$C$14,2,FALSE)</f>
        <v>0</v>
      </c>
      <c r="AU83" s="200">
        <f>VLOOKUP('Physical Effects'!CO85,Lookup!$B$4:$C$14,2,FALSE)</f>
        <v>0</v>
      </c>
      <c r="AV83" s="200">
        <f>VLOOKUP('Physical Effects'!CQ85,Lookup!$B$4:$C$14,2,FALSE)</f>
        <v>0</v>
      </c>
      <c r="AW83" s="200">
        <f>VLOOKUP('Physical Effects'!CS85,Lookup!$B$4:$C$14,2,FALSE)</f>
        <v>0</v>
      </c>
      <c r="AX83" s="200">
        <f>VLOOKUP('Physical Effects'!CU85,Lookup!$B$4:$C$14,2,FALSE)</f>
        <v>0</v>
      </c>
      <c r="AY83" s="200"/>
      <c r="AZ83" s="200"/>
    </row>
    <row r="84" spans="1:52" s="5" customFormat="1" ht="13.5" thickBot="1" x14ac:dyDescent="0.3">
      <c r="A84" s="49">
        <f t="shared" si="1"/>
        <v>83</v>
      </c>
      <c r="B84" s="18" t="str">
        <f>+'Physical Effects'!C86</f>
        <v>Land Reclamation, Toxic Discharge Control (no)</v>
      </c>
      <c r="C84" s="25">
        <f>+'Physical Effects'!E86</f>
        <v>455</v>
      </c>
      <c r="D84" s="200">
        <f>VLOOKUP('Physical Effects'!G86,Lookup!$B$4:$C$14,2,FALSE)</f>
        <v>2</v>
      </c>
      <c r="E84" s="200">
        <f>VLOOKUP('Physical Effects'!I86,Lookup!$B$4:$C$14,2,FALSE)</f>
        <v>2</v>
      </c>
      <c r="F84" s="200">
        <f>VLOOKUP('Physical Effects'!K86,Lookup!$B$4:$C$14,2,FALSE)</f>
        <v>2</v>
      </c>
      <c r="G84" s="200">
        <f>VLOOKUP('Physical Effects'!M86,Lookup!$B$4:$C$14,2,FALSE)</f>
        <v>0</v>
      </c>
      <c r="H84" s="200">
        <f>VLOOKUP('Physical Effects'!O86,Lookup!$B$4:$C$14,2,FALSE)</f>
        <v>0</v>
      </c>
      <c r="I84" s="200">
        <f>VLOOKUP('Physical Effects'!Q86,Lookup!$B$4:$C$14,2,FALSE)</f>
        <v>0</v>
      </c>
      <c r="J84" s="200">
        <f>VLOOKUP('Physical Effects'!S86,Lookup!$B$4:$C$14,2,FALSE)</f>
        <v>0</v>
      </c>
      <c r="K84" s="200">
        <f>VLOOKUP('Physical Effects'!U86,Lookup!$B$4:$C$14,2,FALSE)</f>
        <v>0</v>
      </c>
      <c r="L84" s="200">
        <f>VLOOKUP('Physical Effects'!W86,Lookup!$B$4:$C$14,2,FALSE)</f>
        <v>2</v>
      </c>
      <c r="M84" s="200">
        <f>VLOOKUP('Physical Effects'!Y86,Lookup!$B$4:$C$14,2,FALSE)</f>
        <v>0</v>
      </c>
      <c r="N84" s="200">
        <f>VLOOKUP('Physical Effects'!AA86,Lookup!$B$4:$C$14,2,FALSE)</f>
        <v>0</v>
      </c>
      <c r="O84" s="200">
        <f>VLOOKUP('Physical Effects'!AC86,Lookup!$B$4:$C$14,2,FALSE)</f>
        <v>1</v>
      </c>
      <c r="P84" s="200">
        <f>VLOOKUP('Physical Effects'!AE86,Lookup!$B$4:$C$14,2,FALSE)</f>
        <v>2</v>
      </c>
      <c r="Q84" s="200">
        <f>VLOOKUP('Physical Effects'!AG86,Lookup!$B$4:$C$14,2,FALSE)</f>
        <v>2</v>
      </c>
      <c r="R84" s="200">
        <f>VLOOKUP('Physical Effects'!AI86,Lookup!$B$4:$C$14,2,FALSE)</f>
        <v>0</v>
      </c>
      <c r="S84" s="200">
        <f>VLOOKUP('Physical Effects'!AK86,Lookup!$B$4:$C$14,2,FALSE)</f>
        <v>0</v>
      </c>
      <c r="T84" s="200">
        <f>VLOOKUP('Physical Effects'!AM86,Lookup!$B$4:$C$14,2,FALSE)</f>
        <v>0</v>
      </c>
      <c r="U84" s="200">
        <f>VLOOKUP('Physical Effects'!AO86,Lookup!$B$4:$C$14,2,FALSE)</f>
        <v>0</v>
      </c>
      <c r="V84" s="200">
        <f>VLOOKUP('Physical Effects'!AQ86,Lookup!$B$4:$C$14,2,FALSE)</f>
        <v>0</v>
      </c>
      <c r="W84" s="200">
        <f>VLOOKUP('Physical Effects'!AS86,Lookup!$B$4:$C$14,2,FALSE)</f>
        <v>0</v>
      </c>
      <c r="X84" s="200">
        <f>VLOOKUP('Physical Effects'!AU86,Lookup!$B$4:$C$14,2,FALSE)</f>
        <v>0</v>
      </c>
      <c r="Y84" s="200">
        <f>VLOOKUP('Physical Effects'!AW86,Lookup!$B$4:$C$14,2,FALSE)</f>
        <v>0</v>
      </c>
      <c r="Z84" s="200">
        <f>VLOOKUP('Physical Effects'!AY86,Lookup!$B$4:$C$14,2,FALSE)</f>
        <v>0</v>
      </c>
      <c r="AA84" s="200">
        <f>VLOOKUP('Physical Effects'!BA86,Lookup!$B$4:$C$14,2,FALSE)</f>
        <v>0</v>
      </c>
      <c r="AB84" s="200">
        <f>VLOOKUP('Physical Effects'!BC86,Lookup!$B$4:$C$14,2,FALSE)</f>
        <v>0</v>
      </c>
      <c r="AC84" s="200">
        <f>VLOOKUP('Physical Effects'!BE86,Lookup!$B$4:$C$14,2,FALSE)</f>
        <v>0</v>
      </c>
      <c r="AD84" s="200">
        <f>VLOOKUP('Physical Effects'!BG86,Lookup!$B$4:$C$14,2,FALSE)</f>
        <v>2</v>
      </c>
      <c r="AE84" s="200">
        <f>VLOOKUP('Physical Effects'!BI86,Lookup!$B$4:$C$14,2,FALSE)</f>
        <v>4</v>
      </c>
      <c r="AF84" s="200">
        <f>VLOOKUP('Physical Effects'!BK86,Lookup!$B$4:$C$14,2,FALSE)</f>
        <v>2</v>
      </c>
      <c r="AG84" s="200">
        <f>VLOOKUP('Physical Effects'!BM86,Lookup!$B$4:$C$14,2,FALSE)</f>
        <v>0</v>
      </c>
      <c r="AH84" s="200">
        <f>VLOOKUP('Physical Effects'!BO86,Lookup!$B$4:$C$14,2,FALSE)</f>
        <v>0</v>
      </c>
      <c r="AI84" s="200">
        <f>VLOOKUP('Physical Effects'!BQ86,Lookup!$B$4:$C$14,2,FALSE)</f>
        <v>0</v>
      </c>
      <c r="AJ84" s="200">
        <f>VLOOKUP('Physical Effects'!BS86,Lookup!$B$4:$C$14,2,FALSE)</f>
        <v>0</v>
      </c>
      <c r="AK84" s="200">
        <f>VLOOKUP('Physical Effects'!BU86,Lookup!$B$4:$C$14,2,FALSE)</f>
        <v>0</v>
      </c>
      <c r="AL84" s="200">
        <f>VLOOKUP('Physical Effects'!BW86,Lookup!$B$4:$C$14,2,FALSE)</f>
        <v>0</v>
      </c>
      <c r="AM84" s="200">
        <f>VLOOKUP('Physical Effects'!BY86,Lookup!$B$4:$C$14,2,FALSE)</f>
        <v>0</v>
      </c>
      <c r="AN84" s="200">
        <f>VLOOKUP('Physical Effects'!CA86,Lookup!$B$4:$C$14,2,FALSE)</f>
        <v>4</v>
      </c>
      <c r="AO84" s="200">
        <f>VLOOKUP('Physical Effects'!CC86,Lookup!$B$4:$C$14,2,FALSE)</f>
        <v>5</v>
      </c>
      <c r="AP84" s="200">
        <f>VLOOKUP('Physical Effects'!CE86,Lookup!$B$4:$C$14,2,FALSE)</f>
        <v>4</v>
      </c>
      <c r="AQ84" s="200">
        <f>VLOOKUP('Physical Effects'!CG86,Lookup!$B$4:$C$14,2,FALSE)</f>
        <v>0</v>
      </c>
      <c r="AR84" s="200">
        <f>VLOOKUP('Physical Effects'!CI86,Lookup!$B$4:$C$14,2,FALSE)</f>
        <v>0</v>
      </c>
      <c r="AS84" s="200">
        <f>VLOOKUP('Physical Effects'!CK86,Lookup!$B$4:$C$14,2,FALSE)</f>
        <v>0</v>
      </c>
      <c r="AT84" s="200">
        <f>VLOOKUP('Physical Effects'!CM86,Lookup!$B$4:$C$14,2,FALSE)</f>
        <v>0</v>
      </c>
      <c r="AU84" s="200">
        <f>VLOOKUP('Physical Effects'!CO86,Lookup!$B$4:$C$14,2,FALSE)</f>
        <v>0</v>
      </c>
      <c r="AV84" s="200">
        <f>VLOOKUP('Physical Effects'!CQ86,Lookup!$B$4:$C$14,2,FALSE)</f>
        <v>0</v>
      </c>
      <c r="AW84" s="200">
        <f>VLOOKUP('Physical Effects'!CS86,Lookup!$B$4:$C$14,2,FALSE)</f>
        <v>0</v>
      </c>
      <c r="AX84" s="200">
        <f>VLOOKUP('Physical Effects'!CU86,Lookup!$B$4:$C$14,2,FALSE)</f>
        <v>0</v>
      </c>
      <c r="AY84" s="200"/>
      <c r="AZ84" s="200"/>
    </row>
    <row r="85" spans="1:52" s="5" customFormat="1" ht="13.5" thickBot="1" x14ac:dyDescent="0.3">
      <c r="A85" s="49">
        <f t="shared" si="1"/>
        <v>84</v>
      </c>
      <c r="B85" s="18" t="str">
        <f>+'Physical Effects'!C87</f>
        <v>Land Smoothing (ac)</v>
      </c>
      <c r="C85" s="25">
        <f>+'Physical Effects'!E87</f>
        <v>466</v>
      </c>
      <c r="D85" s="200">
        <f>VLOOKUP('Physical Effects'!G87,Lookup!$B$4:$C$14,2,FALSE)</f>
        <v>0</v>
      </c>
      <c r="E85" s="200">
        <f>VLOOKUP('Physical Effects'!I87,Lookup!$B$4:$C$14,2,FALSE)</f>
        <v>0</v>
      </c>
      <c r="F85" s="200">
        <f>VLOOKUP('Physical Effects'!K87,Lookup!$B$4:$C$14,2,FALSE)</f>
        <v>1</v>
      </c>
      <c r="G85" s="200">
        <f>VLOOKUP('Physical Effects'!M87,Lookup!$B$4:$C$14,2,FALSE)</f>
        <v>0</v>
      </c>
      <c r="H85" s="200">
        <f>VLOOKUP('Physical Effects'!O87,Lookup!$B$4:$C$14,2,FALSE)</f>
        <v>0</v>
      </c>
      <c r="I85" s="200">
        <f>VLOOKUP('Physical Effects'!Q87,Lookup!$B$4:$C$14,2,FALSE)</f>
        <v>0</v>
      </c>
      <c r="J85" s="200">
        <f>VLOOKUP('Physical Effects'!S87,Lookup!$B$4:$C$14,2,FALSE)</f>
        <v>-2</v>
      </c>
      <c r="K85" s="200">
        <f>VLOOKUP('Physical Effects'!U87,Lookup!$B$4:$C$14,2,FALSE)</f>
        <v>-2</v>
      </c>
      <c r="L85" s="200">
        <f>VLOOKUP('Physical Effects'!W87,Lookup!$B$4:$C$14,2,FALSE)</f>
        <v>-1</v>
      </c>
      <c r="M85" s="200">
        <f>VLOOKUP('Physical Effects'!Y87,Lookup!$B$4:$C$14,2,FALSE)</f>
        <v>-3</v>
      </c>
      <c r="N85" s="200">
        <f>VLOOKUP('Physical Effects'!AA87,Lookup!$B$4:$C$14,2,FALSE)</f>
        <v>-4</v>
      </c>
      <c r="O85" s="200">
        <f>VLOOKUP('Physical Effects'!AC87,Lookup!$B$4:$C$14,2,FALSE)</f>
        <v>2</v>
      </c>
      <c r="P85" s="200">
        <f>VLOOKUP('Physical Effects'!AE87,Lookup!$B$4:$C$14,2,FALSE)</f>
        <v>2</v>
      </c>
      <c r="Q85" s="200">
        <f>VLOOKUP('Physical Effects'!AG87,Lookup!$B$4:$C$14,2,FALSE)</f>
        <v>2</v>
      </c>
      <c r="R85" s="200">
        <f>VLOOKUP('Physical Effects'!AI87,Lookup!$B$4:$C$14,2,FALSE)</f>
        <v>0</v>
      </c>
      <c r="S85" s="200">
        <f>VLOOKUP('Physical Effects'!AK87,Lookup!$B$4:$C$14,2,FALSE)</f>
        <v>0</v>
      </c>
      <c r="T85" s="200">
        <f>VLOOKUP('Physical Effects'!AM87,Lookup!$B$4:$C$14,2,FALSE)</f>
        <v>0</v>
      </c>
      <c r="U85" s="200">
        <f>VLOOKUP('Physical Effects'!AO87,Lookup!$B$4:$C$14,2,FALSE)</f>
        <v>2</v>
      </c>
      <c r="V85" s="200">
        <f>VLOOKUP('Physical Effects'!AQ87,Lookup!$B$4:$C$14,2,FALSE)</f>
        <v>2</v>
      </c>
      <c r="W85" s="200">
        <f>VLOOKUP('Physical Effects'!AS87,Lookup!$B$4:$C$14,2,FALSE)</f>
        <v>1</v>
      </c>
      <c r="X85" s="200">
        <f>VLOOKUP('Physical Effects'!AU87,Lookup!$B$4:$C$14,2,FALSE)</f>
        <v>2</v>
      </c>
      <c r="Y85" s="200">
        <f>VLOOKUP('Physical Effects'!AW87,Lookup!$B$4:$C$14,2,FALSE)</f>
        <v>1</v>
      </c>
      <c r="Z85" s="200">
        <f>VLOOKUP('Physical Effects'!AY87,Lookup!$B$4:$C$14,2,FALSE)</f>
        <v>1</v>
      </c>
      <c r="AA85" s="200">
        <f>VLOOKUP('Physical Effects'!BA87,Lookup!$B$4:$C$14,2,FALSE)</f>
        <v>0</v>
      </c>
      <c r="AB85" s="200">
        <f>VLOOKUP('Physical Effects'!BC87,Lookup!$B$4:$C$14,2,FALSE)</f>
        <v>0</v>
      </c>
      <c r="AC85" s="200">
        <f>VLOOKUP('Physical Effects'!BE87,Lookup!$B$4:$C$14,2,FALSE)</f>
        <v>0</v>
      </c>
      <c r="AD85" s="200">
        <f>VLOOKUP('Physical Effects'!BG87,Lookup!$B$4:$C$14,2,FALSE)</f>
        <v>0</v>
      </c>
      <c r="AE85" s="200">
        <f>VLOOKUP('Physical Effects'!BI87,Lookup!$B$4:$C$14,2,FALSE)</f>
        <v>0</v>
      </c>
      <c r="AF85" s="200">
        <f>VLOOKUP('Physical Effects'!BK87,Lookup!$B$4:$C$14,2,FALSE)</f>
        <v>0</v>
      </c>
      <c r="AG85" s="200">
        <f>VLOOKUP('Physical Effects'!BM87,Lookup!$B$4:$C$14,2,FALSE)</f>
        <v>1</v>
      </c>
      <c r="AH85" s="200">
        <f>VLOOKUP('Physical Effects'!BO87,Lookup!$B$4:$C$14,2,FALSE)</f>
        <v>0</v>
      </c>
      <c r="AI85" s="200">
        <f>VLOOKUP('Physical Effects'!BQ87,Lookup!$B$4:$C$14,2,FALSE)</f>
        <v>0</v>
      </c>
      <c r="AJ85" s="200">
        <f>VLOOKUP('Physical Effects'!BS87,Lookup!$B$4:$C$14,2,FALSE)</f>
        <v>-1</v>
      </c>
      <c r="AK85" s="200">
        <f>VLOOKUP('Physical Effects'!BU87,Lookup!$B$4:$C$14,2,FALSE)</f>
        <v>0</v>
      </c>
      <c r="AL85" s="200">
        <f>VLOOKUP('Physical Effects'!BW87,Lookup!$B$4:$C$14,2,FALSE)</f>
        <v>0</v>
      </c>
      <c r="AM85" s="200">
        <f>VLOOKUP('Physical Effects'!BY87,Lookup!$B$4:$C$14,2,FALSE)</f>
        <v>0</v>
      </c>
      <c r="AN85" s="200">
        <f>VLOOKUP('Physical Effects'!CA87,Lookup!$B$4:$C$14,2,FALSE)</f>
        <v>2</v>
      </c>
      <c r="AO85" s="200">
        <f>VLOOKUP('Physical Effects'!CC87,Lookup!$B$4:$C$14,2,FALSE)</f>
        <v>0</v>
      </c>
      <c r="AP85" s="200">
        <f>VLOOKUP('Physical Effects'!CE87,Lookup!$B$4:$C$14,2,FALSE)</f>
        <v>2</v>
      </c>
      <c r="AQ85" s="200">
        <f>VLOOKUP('Physical Effects'!CG87,Lookup!$B$4:$C$14,2,FALSE)</f>
        <v>0</v>
      </c>
      <c r="AR85" s="200">
        <f>VLOOKUP('Physical Effects'!CI87,Lookup!$B$4:$C$14,2,FALSE)</f>
        <v>0</v>
      </c>
      <c r="AS85" s="200">
        <f>VLOOKUP('Physical Effects'!CK87,Lookup!$B$4:$C$14,2,FALSE)</f>
        <v>0</v>
      </c>
      <c r="AT85" s="200">
        <f>VLOOKUP('Physical Effects'!CM87,Lookup!$B$4:$C$14,2,FALSE)</f>
        <v>0</v>
      </c>
      <c r="AU85" s="200">
        <f>VLOOKUP('Physical Effects'!CO87,Lookup!$B$4:$C$14,2,FALSE)</f>
        <v>0</v>
      </c>
      <c r="AV85" s="200">
        <f>VLOOKUP('Physical Effects'!CQ87,Lookup!$B$4:$C$14,2,FALSE)</f>
        <v>0</v>
      </c>
      <c r="AW85" s="200">
        <f>VLOOKUP('Physical Effects'!CS87,Lookup!$B$4:$C$14,2,FALSE)</f>
        <v>0</v>
      </c>
      <c r="AX85" s="200">
        <f>VLOOKUP('Physical Effects'!CU87,Lookup!$B$4:$C$14,2,FALSE)</f>
        <v>0</v>
      </c>
      <c r="AY85" s="200"/>
      <c r="AZ85" s="200"/>
    </row>
    <row r="86" spans="1:52" s="5" customFormat="1" ht="13.5" thickBot="1" x14ac:dyDescent="0.3">
      <c r="A86" s="49">
        <f t="shared" si="1"/>
        <v>85</v>
      </c>
      <c r="B86" s="18" t="str">
        <f>+'Physical Effects'!C88</f>
        <v>Energy Efficent Lighting System</v>
      </c>
      <c r="C86" s="25" t="str">
        <f>+'Physical Effects'!E88</f>
        <v>670</v>
      </c>
      <c r="D86" s="200">
        <f>VLOOKUP('Physical Effects'!G88,Lookup!$B$4:$C$14,2,FALSE)</f>
        <v>0</v>
      </c>
      <c r="E86" s="200">
        <f>VLOOKUP('Physical Effects'!I88,Lookup!$B$4:$C$14,2,FALSE)</f>
        <v>0</v>
      </c>
      <c r="F86" s="200">
        <f>VLOOKUP('Physical Effects'!K88,Lookup!$B$4:$C$14,2,FALSE)</f>
        <v>0</v>
      </c>
      <c r="G86" s="200">
        <f>VLOOKUP('Physical Effects'!M88,Lookup!$B$4:$C$14,2,FALSE)</f>
        <v>0</v>
      </c>
      <c r="H86" s="200">
        <f>VLOOKUP('Physical Effects'!O88,Lookup!$B$4:$C$14,2,FALSE)</f>
        <v>0</v>
      </c>
      <c r="I86" s="200">
        <f>VLOOKUP('Physical Effects'!Q88,Lookup!$B$4:$C$14,2,FALSE)</f>
        <v>0</v>
      </c>
      <c r="J86" s="200">
        <f>VLOOKUP('Physical Effects'!S88,Lookup!$B$4:$C$14,2,FALSE)</f>
        <v>0</v>
      </c>
      <c r="K86" s="200">
        <f>VLOOKUP('Physical Effects'!U88,Lookup!$B$4:$C$14,2,FALSE)</f>
        <v>0</v>
      </c>
      <c r="L86" s="200">
        <f>VLOOKUP('Physical Effects'!W88,Lookup!$B$4:$C$14,2,FALSE)</f>
        <v>0</v>
      </c>
      <c r="M86" s="200">
        <f>VLOOKUP('Physical Effects'!Y88,Lookup!$B$4:$C$14,2,FALSE)</f>
        <v>0</v>
      </c>
      <c r="N86" s="200">
        <f>VLOOKUP('Physical Effects'!AA88,Lookup!$B$4:$C$14,2,FALSE)</f>
        <v>0</v>
      </c>
      <c r="O86" s="200">
        <f>VLOOKUP('Physical Effects'!AC88,Lookup!$B$4:$C$14,2,FALSE)</f>
        <v>0</v>
      </c>
      <c r="P86" s="200">
        <f>VLOOKUP('Physical Effects'!AE88,Lookup!$B$4:$C$14,2,FALSE)</f>
        <v>0</v>
      </c>
      <c r="Q86" s="200">
        <f>VLOOKUP('Physical Effects'!AG88,Lookup!$B$4:$C$14,2,FALSE)</f>
        <v>0</v>
      </c>
      <c r="R86" s="200">
        <f>VLOOKUP('Physical Effects'!AI88,Lookup!$B$4:$C$14,2,FALSE)</f>
        <v>0</v>
      </c>
      <c r="S86" s="200">
        <f>VLOOKUP('Physical Effects'!AK88,Lookup!$B$4:$C$14,2,FALSE)</f>
        <v>0</v>
      </c>
      <c r="T86" s="200">
        <f>VLOOKUP('Physical Effects'!AM88,Lookup!$B$4:$C$14,2,FALSE)</f>
        <v>0</v>
      </c>
      <c r="U86" s="200">
        <f>VLOOKUP('Physical Effects'!AO88,Lookup!$B$4:$C$14,2,FALSE)</f>
        <v>0</v>
      </c>
      <c r="V86" s="200">
        <f>VLOOKUP('Physical Effects'!AQ88,Lookup!$B$4:$C$14,2,FALSE)</f>
        <v>0</v>
      </c>
      <c r="W86" s="200">
        <f>VLOOKUP('Physical Effects'!AS88,Lookup!$B$4:$C$14,2,FALSE)</f>
        <v>0</v>
      </c>
      <c r="X86" s="200">
        <f>VLOOKUP('Physical Effects'!AU88,Lookup!$B$4:$C$14,2,FALSE)</f>
        <v>0</v>
      </c>
      <c r="Y86" s="200">
        <f>VLOOKUP('Physical Effects'!AW88,Lookup!$B$4:$C$14,2,FALSE)</f>
        <v>0</v>
      </c>
      <c r="Z86" s="200">
        <f>VLOOKUP('Physical Effects'!AY88,Lookup!$B$4:$C$14,2,FALSE)</f>
        <v>0</v>
      </c>
      <c r="AA86" s="200">
        <f>VLOOKUP('Physical Effects'!BA88,Lookup!$B$4:$C$14,2,FALSE)</f>
        <v>0</v>
      </c>
      <c r="AB86" s="200">
        <f>VLOOKUP('Physical Effects'!BC88,Lookup!$B$4:$C$14,2,FALSE)</f>
        <v>0</v>
      </c>
      <c r="AC86" s="200">
        <f>VLOOKUP('Physical Effects'!BE88,Lookup!$B$4:$C$14,2,FALSE)</f>
        <v>0</v>
      </c>
      <c r="AD86" s="200">
        <f>VLOOKUP('Physical Effects'!BG88,Lookup!$B$4:$C$14,2,FALSE)</f>
        <v>0</v>
      </c>
      <c r="AE86" s="200">
        <f>VLOOKUP('Physical Effects'!BI88,Lookup!$B$4:$C$14,2,FALSE)</f>
        <v>0</v>
      </c>
      <c r="AF86" s="200">
        <f>VLOOKUP('Physical Effects'!BK88,Lookup!$B$4:$C$14,2,FALSE)</f>
        <v>0</v>
      </c>
      <c r="AG86" s="200">
        <f>VLOOKUP('Physical Effects'!BM88,Lookup!$B$4:$C$14,2,FALSE)</f>
        <v>0</v>
      </c>
      <c r="AH86" s="200">
        <f>VLOOKUP('Physical Effects'!BO88,Lookup!$B$4:$C$14,2,FALSE)</f>
        <v>0</v>
      </c>
      <c r="AI86" s="200">
        <f>VLOOKUP('Physical Effects'!BQ88,Lookup!$B$4:$C$14,2,FALSE)</f>
        <v>0</v>
      </c>
      <c r="AJ86" s="200">
        <f>VLOOKUP('Physical Effects'!BS88,Lookup!$B$4:$C$14,2,FALSE)</f>
        <v>0</v>
      </c>
      <c r="AK86" s="200">
        <f>VLOOKUP('Physical Effects'!BU88,Lookup!$B$4:$C$14,2,FALSE)</f>
        <v>0</v>
      </c>
      <c r="AL86" s="200">
        <f>VLOOKUP('Physical Effects'!BW88,Lookup!$B$4:$C$14,2,FALSE)</f>
        <v>0</v>
      </c>
      <c r="AM86" s="200">
        <f>VLOOKUP('Physical Effects'!BY88,Lookup!$B$4:$C$14,2,FALSE)</f>
        <v>0</v>
      </c>
      <c r="AN86" s="200">
        <f>VLOOKUP('Physical Effects'!CA88,Lookup!$B$4:$C$14,2,FALSE)</f>
        <v>0</v>
      </c>
      <c r="AO86" s="200">
        <f>VLOOKUP('Physical Effects'!CC88,Lookup!$B$4:$C$14,2,FALSE)</f>
        <v>0</v>
      </c>
      <c r="AP86" s="200">
        <f>VLOOKUP('Physical Effects'!CE88,Lookup!$B$4:$C$14,2,FALSE)</f>
        <v>0</v>
      </c>
      <c r="AQ86" s="200">
        <f>VLOOKUP('Physical Effects'!CG88,Lookup!$B$4:$C$14,2,FALSE)</f>
        <v>0</v>
      </c>
      <c r="AR86" s="200">
        <f>VLOOKUP('Physical Effects'!CI88,Lookup!$B$4:$C$14,2,FALSE)</f>
        <v>0</v>
      </c>
      <c r="AS86" s="200">
        <f>VLOOKUP('Physical Effects'!CK88,Lookup!$B$4:$C$14,2,FALSE)</f>
        <v>0</v>
      </c>
      <c r="AT86" s="200">
        <f>VLOOKUP('Physical Effects'!CM88,Lookup!$B$4:$C$14,2,FALSE)</f>
        <v>0</v>
      </c>
      <c r="AU86" s="200">
        <f>VLOOKUP('Physical Effects'!CO88,Lookup!$B$4:$C$14,2,FALSE)</f>
        <v>0</v>
      </c>
      <c r="AV86" s="200">
        <f>VLOOKUP('Physical Effects'!CQ88,Lookup!$B$4:$C$14,2,FALSE)</f>
        <v>0</v>
      </c>
      <c r="AW86" s="200">
        <f>VLOOKUP('Physical Effects'!CS88,Lookup!$B$4:$C$14,2,FALSE)</f>
        <v>5</v>
      </c>
      <c r="AX86" s="200">
        <f>VLOOKUP('Physical Effects'!CU88,Lookup!$B$4:$C$14,2,FALSE)</f>
        <v>0</v>
      </c>
      <c r="AY86" s="200"/>
      <c r="AZ86" s="200"/>
    </row>
    <row r="87" spans="1:52" s="5" customFormat="1" ht="13.5" thickBot="1" x14ac:dyDescent="0.3">
      <c r="A87" s="49">
        <f t="shared" si="1"/>
        <v>86</v>
      </c>
      <c r="B87" s="18" t="str">
        <f>+'Physical Effects'!C89</f>
        <v>Lined Waterway or Outlet (ft)</v>
      </c>
      <c r="C87" s="25">
        <f>+'Physical Effects'!E89</f>
        <v>468</v>
      </c>
      <c r="D87" s="200">
        <f>VLOOKUP('Physical Effects'!G89,Lookup!$B$4:$C$14,2,FALSE)</f>
        <v>0</v>
      </c>
      <c r="E87" s="200">
        <f>VLOOKUP('Physical Effects'!I89,Lookup!$B$4:$C$14,2,FALSE)</f>
        <v>0</v>
      </c>
      <c r="F87" s="200">
        <f>VLOOKUP('Physical Effects'!K89,Lookup!$B$4:$C$14,2,FALSE)</f>
        <v>5</v>
      </c>
      <c r="G87" s="200">
        <f>VLOOKUP('Physical Effects'!M89,Lookup!$B$4:$C$14,2,FALSE)</f>
        <v>2</v>
      </c>
      <c r="H87" s="200">
        <f>VLOOKUP('Physical Effects'!O89,Lookup!$B$4:$C$14,2,FALSE)</f>
        <v>0</v>
      </c>
      <c r="I87" s="200">
        <f>VLOOKUP('Physical Effects'!Q89,Lookup!$B$4:$C$14,2,FALSE)</f>
        <v>0</v>
      </c>
      <c r="J87" s="200">
        <f>VLOOKUP('Physical Effects'!S89,Lookup!$B$4:$C$14,2,FALSE)</f>
        <v>0</v>
      </c>
      <c r="K87" s="200">
        <f>VLOOKUP('Physical Effects'!U89,Lookup!$B$4:$C$14,2,FALSE)</f>
        <v>0</v>
      </c>
      <c r="L87" s="200">
        <f>VLOOKUP('Physical Effects'!W89,Lookup!$B$4:$C$14,2,FALSE)</f>
        <v>0</v>
      </c>
      <c r="M87" s="200">
        <f>VLOOKUP('Physical Effects'!Y89,Lookup!$B$4:$C$14,2,FALSE)</f>
        <v>0</v>
      </c>
      <c r="N87" s="200">
        <f>VLOOKUP('Physical Effects'!AA89,Lookup!$B$4:$C$14,2,FALSE)</f>
        <v>1</v>
      </c>
      <c r="O87" s="200">
        <f>VLOOKUP('Physical Effects'!AC89,Lookup!$B$4:$C$14,2,FALSE)</f>
        <v>2</v>
      </c>
      <c r="P87" s="200">
        <f>VLOOKUP('Physical Effects'!AE89,Lookup!$B$4:$C$14,2,FALSE)</f>
        <v>2</v>
      </c>
      <c r="Q87" s="200">
        <f>VLOOKUP('Physical Effects'!AG89,Lookup!$B$4:$C$14,2,FALSE)</f>
        <v>2</v>
      </c>
      <c r="R87" s="200">
        <f>VLOOKUP('Physical Effects'!AI89,Lookup!$B$4:$C$14,2,FALSE)</f>
        <v>0</v>
      </c>
      <c r="S87" s="200">
        <f>VLOOKUP('Physical Effects'!AK89,Lookup!$B$4:$C$14,2,FALSE)</f>
        <v>0</v>
      </c>
      <c r="T87" s="200">
        <f>VLOOKUP('Physical Effects'!AM89,Lookup!$B$4:$C$14,2,FALSE)</f>
        <v>-1</v>
      </c>
      <c r="U87" s="200">
        <f>VLOOKUP('Physical Effects'!AO89,Lookup!$B$4:$C$14,2,FALSE)</f>
        <v>0</v>
      </c>
      <c r="V87" s="200">
        <f>VLOOKUP('Physical Effects'!AQ89,Lookup!$B$4:$C$14,2,FALSE)</f>
        <v>0</v>
      </c>
      <c r="W87" s="200">
        <f>VLOOKUP('Physical Effects'!AS89,Lookup!$B$4:$C$14,2,FALSE)</f>
        <v>0</v>
      </c>
      <c r="X87" s="200">
        <f>VLOOKUP('Physical Effects'!AU89,Lookup!$B$4:$C$14,2,FALSE)</f>
        <v>2</v>
      </c>
      <c r="Y87" s="200">
        <f>VLOOKUP('Physical Effects'!AW89,Lookup!$B$4:$C$14,2,FALSE)</f>
        <v>0</v>
      </c>
      <c r="Z87" s="200">
        <f>VLOOKUP('Physical Effects'!AY89,Lookup!$B$4:$C$14,2,FALSE)</f>
        <v>0</v>
      </c>
      <c r="AA87" s="200">
        <f>VLOOKUP('Physical Effects'!BA89,Lookup!$B$4:$C$14,2,FALSE)</f>
        <v>0</v>
      </c>
      <c r="AB87" s="200">
        <f>VLOOKUP('Physical Effects'!BC89,Lookup!$B$4:$C$14,2,FALSE)</f>
        <v>0</v>
      </c>
      <c r="AC87" s="200">
        <f>VLOOKUP('Physical Effects'!BE89,Lookup!$B$4:$C$14,2,FALSE)</f>
        <v>0</v>
      </c>
      <c r="AD87" s="200">
        <f>VLOOKUP('Physical Effects'!BG89,Lookup!$B$4:$C$14,2,FALSE)</f>
        <v>0</v>
      </c>
      <c r="AE87" s="200">
        <f>VLOOKUP('Physical Effects'!BI89,Lookup!$B$4:$C$14,2,FALSE)</f>
        <v>1</v>
      </c>
      <c r="AF87" s="200">
        <f>VLOOKUP('Physical Effects'!BK89,Lookup!$B$4:$C$14,2,FALSE)</f>
        <v>0</v>
      </c>
      <c r="AG87" s="200">
        <f>VLOOKUP('Physical Effects'!BM89,Lookup!$B$4:$C$14,2,FALSE)</f>
        <v>5</v>
      </c>
      <c r="AH87" s="200">
        <f>VLOOKUP('Physical Effects'!BO89,Lookup!$B$4:$C$14,2,FALSE)</f>
        <v>0</v>
      </c>
      <c r="AI87" s="200">
        <f>VLOOKUP('Physical Effects'!BQ89,Lookup!$B$4:$C$14,2,FALSE)</f>
        <v>0</v>
      </c>
      <c r="AJ87" s="200">
        <f>VLOOKUP('Physical Effects'!BS89,Lookup!$B$4:$C$14,2,FALSE)</f>
        <v>0</v>
      </c>
      <c r="AK87" s="200">
        <f>VLOOKUP('Physical Effects'!BU89,Lookup!$B$4:$C$14,2,FALSE)</f>
        <v>0</v>
      </c>
      <c r="AL87" s="200">
        <f>VLOOKUP('Physical Effects'!BW89,Lookup!$B$4:$C$14,2,FALSE)</f>
        <v>0</v>
      </c>
      <c r="AM87" s="200">
        <f>VLOOKUP('Physical Effects'!BY89,Lookup!$B$4:$C$14,2,FALSE)</f>
        <v>0</v>
      </c>
      <c r="AN87" s="200">
        <f>VLOOKUP('Physical Effects'!CA89,Lookup!$B$4:$C$14,2,FALSE)</f>
        <v>0</v>
      </c>
      <c r="AO87" s="200">
        <f>VLOOKUP('Physical Effects'!CC89,Lookup!$B$4:$C$14,2,FALSE)</f>
        <v>0</v>
      </c>
      <c r="AP87" s="200">
        <f>VLOOKUP('Physical Effects'!CE89,Lookup!$B$4:$C$14,2,FALSE)</f>
        <v>0</v>
      </c>
      <c r="AQ87" s="200">
        <f>VLOOKUP('Physical Effects'!CG89,Lookup!$B$4:$C$14,2,FALSE)</f>
        <v>0</v>
      </c>
      <c r="AR87" s="200">
        <f>VLOOKUP('Physical Effects'!CI89,Lookup!$B$4:$C$14,2,FALSE)</f>
        <v>-1</v>
      </c>
      <c r="AS87" s="200">
        <f>VLOOKUP('Physical Effects'!CK89,Lookup!$B$4:$C$14,2,FALSE)</f>
        <v>0</v>
      </c>
      <c r="AT87" s="200">
        <f>VLOOKUP('Physical Effects'!CM89,Lookup!$B$4:$C$14,2,FALSE)</f>
        <v>0</v>
      </c>
      <c r="AU87" s="200">
        <f>VLOOKUP('Physical Effects'!CO89,Lookup!$B$4:$C$14,2,FALSE)</f>
        <v>0</v>
      </c>
      <c r="AV87" s="200">
        <f>VLOOKUP('Physical Effects'!CQ89,Lookup!$B$4:$C$14,2,FALSE)</f>
        <v>0</v>
      </c>
      <c r="AW87" s="200">
        <f>VLOOKUP('Physical Effects'!CS89,Lookup!$B$4:$C$14,2,FALSE)</f>
        <v>0</v>
      </c>
      <c r="AX87" s="200">
        <f>VLOOKUP('Physical Effects'!CU89,Lookup!$B$4:$C$14,2,FALSE)</f>
        <v>0</v>
      </c>
      <c r="AY87" s="200"/>
      <c r="AZ87" s="200"/>
    </row>
    <row r="88" spans="1:52" s="5" customFormat="1" ht="13.5" thickBot="1" x14ac:dyDescent="0.3">
      <c r="A88" s="49">
        <f t="shared" si="1"/>
        <v>87</v>
      </c>
      <c r="B88" s="18" t="str">
        <f>+'Physical Effects'!C90</f>
        <v>Livestock Pipeline (ft)</v>
      </c>
      <c r="C88" s="25">
        <f>+'Physical Effects'!E90</f>
        <v>516</v>
      </c>
      <c r="D88" s="200">
        <f>VLOOKUP('Physical Effects'!G90,Lookup!$B$4:$C$14,2,FALSE)</f>
        <v>0</v>
      </c>
      <c r="E88" s="200">
        <f>VLOOKUP('Physical Effects'!I90,Lookup!$B$4:$C$14,2,FALSE)</f>
        <v>0</v>
      </c>
      <c r="F88" s="200">
        <f>VLOOKUP('Physical Effects'!K90,Lookup!$B$4:$C$14,2,FALSE)</f>
        <v>0</v>
      </c>
      <c r="G88" s="200">
        <f>VLOOKUP('Physical Effects'!M90,Lookup!$B$4:$C$14,2,FALSE)</f>
        <v>0</v>
      </c>
      <c r="H88" s="200">
        <f>VLOOKUP('Physical Effects'!O90,Lookup!$B$4:$C$14,2,FALSE)</f>
        <v>0</v>
      </c>
      <c r="I88" s="200">
        <f>VLOOKUP('Physical Effects'!Q90,Lookup!$B$4:$C$14,2,FALSE)</f>
        <v>0</v>
      </c>
      <c r="J88" s="200">
        <f>VLOOKUP('Physical Effects'!S90,Lookup!$B$4:$C$14,2,FALSE)</f>
        <v>0</v>
      </c>
      <c r="K88" s="200">
        <f>VLOOKUP('Physical Effects'!U90,Lookup!$B$4:$C$14,2,FALSE)</f>
        <v>0</v>
      </c>
      <c r="L88" s="200">
        <f>VLOOKUP('Physical Effects'!W90,Lookup!$B$4:$C$14,2,FALSE)</f>
        <v>0</v>
      </c>
      <c r="M88" s="200">
        <f>VLOOKUP('Physical Effects'!Y90,Lookup!$B$4:$C$14,2,FALSE)</f>
        <v>0</v>
      </c>
      <c r="N88" s="200">
        <f>VLOOKUP('Physical Effects'!AA90,Lookup!$B$4:$C$14,2,FALSE)</f>
        <v>0</v>
      </c>
      <c r="O88" s="200">
        <f>VLOOKUP('Physical Effects'!AC90,Lookup!$B$4:$C$14,2,FALSE)</f>
        <v>0</v>
      </c>
      <c r="P88" s="200">
        <f>VLOOKUP('Physical Effects'!AE90,Lookup!$B$4:$C$14,2,FALSE)</f>
        <v>0</v>
      </c>
      <c r="Q88" s="200">
        <f>VLOOKUP('Physical Effects'!AG90,Lookup!$B$4:$C$14,2,FALSE)</f>
        <v>0</v>
      </c>
      <c r="R88" s="200">
        <f>VLOOKUP('Physical Effects'!AI90,Lookup!$B$4:$C$14,2,FALSE)</f>
        <v>0</v>
      </c>
      <c r="S88" s="200">
        <f>VLOOKUP('Physical Effects'!AK90,Lookup!$B$4:$C$14,2,FALSE)</f>
        <v>0</v>
      </c>
      <c r="T88" s="200">
        <f>VLOOKUP('Physical Effects'!AM90,Lookup!$B$4:$C$14,2,FALSE)</f>
        <v>0</v>
      </c>
      <c r="U88" s="200">
        <f>VLOOKUP('Physical Effects'!AO90,Lookup!$B$4:$C$14,2,FALSE)</f>
        <v>0</v>
      </c>
      <c r="V88" s="200">
        <f>VLOOKUP('Physical Effects'!AQ90,Lookup!$B$4:$C$14,2,FALSE)</f>
        <v>0</v>
      </c>
      <c r="W88" s="200">
        <f>VLOOKUP('Physical Effects'!AS90,Lookup!$B$4:$C$14,2,FALSE)</f>
        <v>0</v>
      </c>
      <c r="X88" s="200">
        <f>VLOOKUP('Physical Effects'!AU90,Lookup!$B$4:$C$14,2,FALSE)</f>
        <v>0</v>
      </c>
      <c r="Y88" s="200">
        <f>VLOOKUP('Physical Effects'!AW90,Lookup!$B$4:$C$14,2,FALSE)</f>
        <v>0</v>
      </c>
      <c r="Z88" s="200">
        <f>VLOOKUP('Physical Effects'!AY90,Lookup!$B$4:$C$14,2,FALSE)</f>
        <v>0</v>
      </c>
      <c r="AA88" s="200">
        <f>VLOOKUP('Physical Effects'!BA90,Lookup!$B$4:$C$14,2,FALSE)</f>
        <v>0</v>
      </c>
      <c r="AB88" s="200">
        <f>VLOOKUP('Physical Effects'!BC90,Lookup!$B$4:$C$14,2,FALSE)</f>
        <v>0</v>
      </c>
      <c r="AC88" s="200">
        <f>VLOOKUP('Physical Effects'!BE90,Lookup!$B$4:$C$14,2,FALSE)</f>
        <v>0</v>
      </c>
      <c r="AD88" s="200">
        <f>VLOOKUP('Physical Effects'!BG90,Lookup!$B$4:$C$14,2,FALSE)</f>
        <v>0</v>
      </c>
      <c r="AE88" s="200">
        <f>VLOOKUP('Physical Effects'!BI90,Lookup!$B$4:$C$14,2,FALSE)</f>
        <v>0</v>
      </c>
      <c r="AF88" s="200">
        <f>VLOOKUP('Physical Effects'!BK90,Lookup!$B$4:$C$14,2,FALSE)</f>
        <v>0</v>
      </c>
      <c r="AG88" s="200">
        <f>VLOOKUP('Physical Effects'!BM90,Lookup!$B$4:$C$14,2,FALSE)</f>
        <v>0</v>
      </c>
      <c r="AH88" s="200">
        <f>VLOOKUP('Physical Effects'!BO90,Lookup!$B$4:$C$14,2,FALSE)</f>
        <v>0</v>
      </c>
      <c r="AI88" s="200">
        <f>VLOOKUP('Physical Effects'!BQ90,Lookup!$B$4:$C$14,2,FALSE)</f>
        <v>0</v>
      </c>
      <c r="AJ88" s="200">
        <f>VLOOKUP('Physical Effects'!BS90,Lookup!$B$4:$C$14,2,FALSE)</f>
        <v>0</v>
      </c>
      <c r="AK88" s="200">
        <f>VLOOKUP('Physical Effects'!BU90,Lookup!$B$4:$C$14,2,FALSE)</f>
        <v>0</v>
      </c>
      <c r="AL88" s="200">
        <f>VLOOKUP('Physical Effects'!BW90,Lookup!$B$4:$C$14,2,FALSE)</f>
        <v>0</v>
      </c>
      <c r="AM88" s="200">
        <f>VLOOKUP('Physical Effects'!BY90,Lookup!$B$4:$C$14,2,FALSE)</f>
        <v>0</v>
      </c>
      <c r="AN88" s="200">
        <f>VLOOKUP('Physical Effects'!CA90,Lookup!$B$4:$C$14,2,FALSE)</f>
        <v>2</v>
      </c>
      <c r="AO88" s="200">
        <f>VLOOKUP('Physical Effects'!CC90,Lookup!$B$4:$C$14,2,FALSE)</f>
        <v>0</v>
      </c>
      <c r="AP88" s="200">
        <f>VLOOKUP('Physical Effects'!CE90,Lookup!$B$4:$C$14,2,FALSE)</f>
        <v>0</v>
      </c>
      <c r="AQ88" s="200">
        <f>VLOOKUP('Physical Effects'!CG90,Lookup!$B$4:$C$14,2,FALSE)</f>
        <v>0</v>
      </c>
      <c r="AR88" s="200">
        <f>VLOOKUP('Physical Effects'!CI90,Lookup!$B$4:$C$14,2,FALSE)</f>
        <v>0</v>
      </c>
      <c r="AS88" s="200">
        <f>VLOOKUP('Physical Effects'!CK90,Lookup!$B$4:$C$14,2,FALSE)</f>
        <v>0</v>
      </c>
      <c r="AT88" s="200">
        <f>VLOOKUP('Physical Effects'!CM90,Lookup!$B$4:$C$14,2,FALSE)</f>
        <v>0</v>
      </c>
      <c r="AU88" s="200">
        <f>VLOOKUP('Physical Effects'!CO90,Lookup!$B$4:$C$14,2,FALSE)</f>
        <v>0</v>
      </c>
      <c r="AV88" s="200">
        <f>VLOOKUP('Physical Effects'!CQ90,Lookup!$B$4:$C$14,2,FALSE)</f>
        <v>5</v>
      </c>
      <c r="AW88" s="200">
        <f>VLOOKUP('Physical Effects'!CS90,Lookup!$B$4:$C$14,2,FALSE)</f>
        <v>3</v>
      </c>
      <c r="AX88" s="200">
        <f>VLOOKUP('Physical Effects'!CU90,Lookup!$B$4:$C$14,2,FALSE)</f>
        <v>2</v>
      </c>
      <c r="AY88" s="200"/>
      <c r="AZ88" s="200"/>
    </row>
    <row r="89" spans="1:52" s="17" customFormat="1" ht="13.5" thickBot="1" x14ac:dyDescent="0.3">
      <c r="A89" s="49">
        <f t="shared" si="1"/>
        <v>88</v>
      </c>
      <c r="B89" s="18" t="str">
        <f>+'Physical Effects'!C91</f>
        <v>Livestock Shelter Structure</v>
      </c>
      <c r="C89" s="25" t="str">
        <f>+'Physical Effects'!E91</f>
        <v>576</v>
      </c>
      <c r="D89" s="200">
        <f>VLOOKUP('Physical Effects'!G91,Lookup!$B$4:$C$14,2,FALSE)</f>
        <v>0</v>
      </c>
      <c r="E89" s="200">
        <f>VLOOKUP('Physical Effects'!I91,Lookup!$B$4:$C$14,2,FALSE)</f>
        <v>0</v>
      </c>
      <c r="F89" s="200">
        <f>VLOOKUP('Physical Effects'!K91,Lookup!$B$4:$C$14,2,FALSE)</f>
        <v>0</v>
      </c>
      <c r="G89" s="200">
        <f>VLOOKUP('Physical Effects'!M91,Lookup!$B$4:$C$14,2,FALSE)</f>
        <v>0</v>
      </c>
      <c r="H89" s="200">
        <f>VLOOKUP('Physical Effects'!O91,Lookup!$B$4:$C$14,2,FALSE)</f>
        <v>3</v>
      </c>
      <c r="I89" s="200">
        <f>VLOOKUP('Physical Effects'!Q91,Lookup!$B$4:$C$14,2,FALSE)</f>
        <v>0</v>
      </c>
      <c r="J89" s="200">
        <f>VLOOKUP('Physical Effects'!S91,Lookup!$B$4:$C$14,2,FALSE)</f>
        <v>0</v>
      </c>
      <c r="K89" s="200">
        <f>VLOOKUP('Physical Effects'!U91,Lookup!$B$4:$C$14,2,FALSE)</f>
        <v>0</v>
      </c>
      <c r="L89" s="200">
        <f>VLOOKUP('Physical Effects'!W91,Lookup!$B$4:$C$14,2,FALSE)</f>
        <v>0</v>
      </c>
      <c r="M89" s="200">
        <f>VLOOKUP('Physical Effects'!Y91,Lookup!$B$4:$C$14,2,FALSE)</f>
        <v>0</v>
      </c>
      <c r="N89" s="200">
        <f>VLOOKUP('Physical Effects'!AA91,Lookup!$B$4:$C$14,2,FALSE)</f>
        <v>0</v>
      </c>
      <c r="O89" s="200">
        <f>VLOOKUP('Physical Effects'!AC91,Lookup!$B$4:$C$14,2,FALSE)</f>
        <v>0</v>
      </c>
      <c r="P89" s="200">
        <f>VLOOKUP('Physical Effects'!AE91,Lookup!$B$4:$C$14,2,FALSE)</f>
        <v>0</v>
      </c>
      <c r="Q89" s="200">
        <f>VLOOKUP('Physical Effects'!AG91,Lookup!$B$4:$C$14,2,FALSE)</f>
        <v>0</v>
      </c>
      <c r="R89" s="200">
        <f>VLOOKUP('Physical Effects'!AI91,Lookup!$B$4:$C$14,2,FALSE)</f>
        <v>0</v>
      </c>
      <c r="S89" s="200">
        <f>VLOOKUP('Physical Effects'!AK91,Lookup!$B$4:$C$14,2,FALSE)</f>
        <v>0</v>
      </c>
      <c r="T89" s="200">
        <f>VLOOKUP('Physical Effects'!AM91,Lookup!$B$4:$C$14,2,FALSE)</f>
        <v>0</v>
      </c>
      <c r="U89" s="200">
        <f>VLOOKUP('Physical Effects'!AO91,Lookup!$B$4:$C$14,2,FALSE)</f>
        <v>0</v>
      </c>
      <c r="V89" s="200">
        <f>VLOOKUP('Physical Effects'!AQ91,Lookup!$B$4:$C$14,2,FALSE)</f>
        <v>0</v>
      </c>
      <c r="W89" s="200">
        <f>VLOOKUP('Physical Effects'!AS91,Lookup!$B$4:$C$14,2,FALSE)</f>
        <v>3</v>
      </c>
      <c r="X89" s="200">
        <f>VLOOKUP('Physical Effects'!AU91,Lookup!$B$4:$C$14,2,FALSE)</f>
        <v>0</v>
      </c>
      <c r="Y89" s="200">
        <f>VLOOKUP('Physical Effects'!AW91,Lookup!$B$4:$C$14,2,FALSE)</f>
        <v>0</v>
      </c>
      <c r="Z89" s="200">
        <f>VLOOKUP('Physical Effects'!AY91,Lookup!$B$4:$C$14,2,FALSE)</f>
        <v>0</v>
      </c>
      <c r="AA89" s="200">
        <f>VLOOKUP('Physical Effects'!BA91,Lookup!$B$4:$C$14,2,FALSE)</f>
        <v>2</v>
      </c>
      <c r="AB89" s="200">
        <f>VLOOKUP('Physical Effects'!BC91,Lookup!$B$4:$C$14,2,FALSE)</f>
        <v>0</v>
      </c>
      <c r="AC89" s="200">
        <f>VLOOKUP('Physical Effects'!BE91,Lookup!$B$4:$C$14,2,FALSE)</f>
        <v>0</v>
      </c>
      <c r="AD89" s="200">
        <f>VLOOKUP('Physical Effects'!BG91,Lookup!$B$4:$C$14,2,FALSE)</f>
        <v>0</v>
      </c>
      <c r="AE89" s="200">
        <f>VLOOKUP('Physical Effects'!BI91,Lookup!$B$4:$C$14,2,FALSE)</f>
        <v>0</v>
      </c>
      <c r="AF89" s="200">
        <f>VLOOKUP('Physical Effects'!BK91,Lookup!$B$4:$C$14,2,FALSE)</f>
        <v>0</v>
      </c>
      <c r="AG89" s="200">
        <f>VLOOKUP('Physical Effects'!BM91,Lookup!$B$4:$C$14,2,FALSE)</f>
        <v>2</v>
      </c>
      <c r="AH89" s="200">
        <f>VLOOKUP('Physical Effects'!BO91,Lookup!$B$4:$C$14,2,FALSE)</f>
        <v>0</v>
      </c>
      <c r="AI89" s="200">
        <f>VLOOKUP('Physical Effects'!BQ91,Lookup!$B$4:$C$14,2,FALSE)</f>
        <v>0</v>
      </c>
      <c r="AJ89" s="200">
        <f>VLOOKUP('Physical Effects'!BS91,Lookup!$B$4:$C$14,2,FALSE)</f>
        <v>0</v>
      </c>
      <c r="AK89" s="200">
        <f>VLOOKUP('Physical Effects'!BU91,Lookup!$B$4:$C$14,2,FALSE)</f>
        <v>0</v>
      </c>
      <c r="AL89" s="200">
        <f>VLOOKUP('Physical Effects'!BW91,Lookup!$B$4:$C$14,2,FALSE)</f>
        <v>0</v>
      </c>
      <c r="AM89" s="200">
        <f>VLOOKUP('Physical Effects'!BY91,Lookup!$B$4:$C$14,2,FALSE)</f>
        <v>0</v>
      </c>
      <c r="AN89" s="200">
        <f>VLOOKUP('Physical Effects'!CA91,Lookup!$B$4:$C$14,2,FALSE)</f>
        <v>0</v>
      </c>
      <c r="AO89" s="200">
        <f>VLOOKUP('Physical Effects'!CC91,Lookup!$B$4:$C$14,2,FALSE)</f>
        <v>0</v>
      </c>
      <c r="AP89" s="200">
        <f>VLOOKUP('Physical Effects'!CE91,Lookup!$B$4:$C$14,2,FALSE)</f>
        <v>0</v>
      </c>
      <c r="AQ89" s="200">
        <f>VLOOKUP('Physical Effects'!CG91,Lookup!$B$4:$C$14,2,FALSE)</f>
        <v>0</v>
      </c>
      <c r="AR89" s="200">
        <f>VLOOKUP('Physical Effects'!CI91,Lookup!$B$4:$C$14,2,FALSE)</f>
        <v>0</v>
      </c>
      <c r="AS89" s="200">
        <f>VLOOKUP('Physical Effects'!CK91,Lookup!$B$4:$C$14,2,FALSE)</f>
        <v>0</v>
      </c>
      <c r="AT89" s="200">
        <f>VLOOKUP('Physical Effects'!CM91,Lookup!$B$4:$C$14,2,FALSE)</f>
        <v>3</v>
      </c>
      <c r="AU89" s="200">
        <f>VLOOKUP('Physical Effects'!CO91,Lookup!$B$4:$C$14,2,FALSE)</f>
        <v>5</v>
      </c>
      <c r="AV89" s="200">
        <f>VLOOKUP('Physical Effects'!CQ91,Lookup!$B$4:$C$14,2,FALSE)</f>
        <v>0</v>
      </c>
      <c r="AW89" s="200">
        <f>VLOOKUP('Physical Effects'!CS91,Lookup!$B$4:$C$14,2,FALSE)</f>
        <v>0</v>
      </c>
      <c r="AX89" s="200">
        <f>VLOOKUP('Physical Effects'!CU91,Lookup!$B$4:$C$14,2,FALSE)</f>
        <v>0</v>
      </c>
      <c r="AY89" s="200"/>
      <c r="AZ89" s="200"/>
    </row>
    <row r="90" spans="1:52" s="5" customFormat="1" ht="13.5" thickBot="1" x14ac:dyDescent="0.3">
      <c r="A90" s="49">
        <f t="shared" si="1"/>
        <v>89</v>
      </c>
      <c r="B90" s="18" t="str">
        <f>+'Physical Effects'!C92</f>
        <v>Mine Shaft and Adit Closing (no)</v>
      </c>
      <c r="C90" s="25">
        <f>+'Physical Effects'!E92</f>
        <v>457</v>
      </c>
      <c r="D90" s="200">
        <f>VLOOKUP('Physical Effects'!G92,Lookup!$B$4:$C$14,2,FALSE)</f>
        <v>0</v>
      </c>
      <c r="E90" s="200">
        <f>VLOOKUP('Physical Effects'!I92,Lookup!$B$4:$C$14,2,FALSE)</f>
        <v>0</v>
      </c>
      <c r="F90" s="200">
        <f>VLOOKUP('Physical Effects'!K92,Lookup!$B$4:$C$14,2,FALSE)</f>
        <v>0</v>
      </c>
      <c r="G90" s="200">
        <f>VLOOKUP('Physical Effects'!M92,Lookup!$B$4:$C$14,2,FALSE)</f>
        <v>0</v>
      </c>
      <c r="H90" s="200">
        <f>VLOOKUP('Physical Effects'!O92,Lookup!$B$4:$C$14,2,FALSE)</f>
        <v>0</v>
      </c>
      <c r="I90" s="200">
        <f>VLOOKUP('Physical Effects'!Q92,Lookup!$B$4:$C$14,2,FALSE)</f>
        <v>2</v>
      </c>
      <c r="J90" s="200">
        <f>VLOOKUP('Physical Effects'!S92,Lookup!$B$4:$C$14,2,FALSE)</f>
        <v>0</v>
      </c>
      <c r="K90" s="200">
        <f>VLOOKUP('Physical Effects'!U92,Lookup!$B$4:$C$14,2,FALSE)</f>
        <v>0</v>
      </c>
      <c r="L90" s="200">
        <f>VLOOKUP('Physical Effects'!W92,Lookup!$B$4:$C$14,2,FALSE)</f>
        <v>0</v>
      </c>
      <c r="M90" s="200">
        <f>VLOOKUP('Physical Effects'!Y92,Lookup!$B$4:$C$14,2,FALSE)</f>
        <v>0</v>
      </c>
      <c r="N90" s="200">
        <f>VLOOKUP('Physical Effects'!AA92,Lookup!$B$4:$C$14,2,FALSE)</f>
        <v>0</v>
      </c>
      <c r="O90" s="200">
        <f>VLOOKUP('Physical Effects'!AC92,Lookup!$B$4:$C$14,2,FALSE)</f>
        <v>0</v>
      </c>
      <c r="P90" s="200">
        <f>VLOOKUP('Physical Effects'!AE92,Lookup!$B$4:$C$14,2,FALSE)</f>
        <v>2</v>
      </c>
      <c r="Q90" s="200">
        <f>VLOOKUP('Physical Effects'!AG92,Lookup!$B$4:$C$14,2,FALSE)</f>
        <v>0</v>
      </c>
      <c r="R90" s="200">
        <f>VLOOKUP('Physical Effects'!AI92,Lookup!$B$4:$C$14,2,FALSE)</f>
        <v>0</v>
      </c>
      <c r="S90" s="200">
        <f>VLOOKUP('Physical Effects'!AK92,Lookup!$B$4:$C$14,2,FALSE)</f>
        <v>0</v>
      </c>
      <c r="T90" s="200">
        <f>VLOOKUP('Physical Effects'!AM92,Lookup!$B$4:$C$14,2,FALSE)</f>
        <v>0</v>
      </c>
      <c r="U90" s="200">
        <f>VLOOKUP('Physical Effects'!AO92,Lookup!$B$4:$C$14,2,FALSE)</f>
        <v>0</v>
      </c>
      <c r="V90" s="200">
        <f>VLOOKUP('Physical Effects'!AQ92,Lookup!$B$4:$C$14,2,FALSE)</f>
        <v>0</v>
      </c>
      <c r="W90" s="200">
        <f>VLOOKUP('Physical Effects'!AS92,Lookup!$B$4:$C$14,2,FALSE)</f>
        <v>0</v>
      </c>
      <c r="X90" s="200">
        <f>VLOOKUP('Physical Effects'!AU92,Lookup!$B$4:$C$14,2,FALSE)</f>
        <v>0</v>
      </c>
      <c r="Y90" s="200">
        <f>VLOOKUP('Physical Effects'!AW92,Lookup!$B$4:$C$14,2,FALSE)</f>
        <v>0</v>
      </c>
      <c r="Z90" s="200">
        <f>VLOOKUP('Physical Effects'!AY92,Lookup!$B$4:$C$14,2,FALSE)</f>
        <v>0</v>
      </c>
      <c r="AA90" s="200">
        <f>VLOOKUP('Physical Effects'!BA92,Lookup!$B$4:$C$14,2,FALSE)</f>
        <v>0</v>
      </c>
      <c r="AB90" s="200">
        <f>VLOOKUP('Physical Effects'!BC92,Lookup!$B$4:$C$14,2,FALSE)</f>
        <v>0</v>
      </c>
      <c r="AC90" s="200">
        <f>VLOOKUP('Physical Effects'!BE92,Lookup!$B$4:$C$14,2,FALSE)</f>
        <v>0</v>
      </c>
      <c r="AD90" s="200">
        <f>VLOOKUP('Physical Effects'!BG92,Lookup!$B$4:$C$14,2,FALSE)</f>
        <v>2</v>
      </c>
      <c r="AE90" s="200">
        <f>VLOOKUP('Physical Effects'!BI92,Lookup!$B$4:$C$14,2,FALSE)</f>
        <v>2</v>
      </c>
      <c r="AF90" s="200">
        <f>VLOOKUP('Physical Effects'!BK92,Lookup!$B$4:$C$14,2,FALSE)</f>
        <v>1</v>
      </c>
      <c r="AG90" s="200">
        <f>VLOOKUP('Physical Effects'!BM92,Lookup!$B$4:$C$14,2,FALSE)</f>
        <v>0</v>
      </c>
      <c r="AH90" s="200">
        <f>VLOOKUP('Physical Effects'!BO92,Lookup!$B$4:$C$14,2,FALSE)</f>
        <v>0</v>
      </c>
      <c r="AI90" s="200">
        <f>VLOOKUP('Physical Effects'!BQ92,Lookup!$B$4:$C$14,2,FALSE)</f>
        <v>0</v>
      </c>
      <c r="AJ90" s="200">
        <f>VLOOKUP('Physical Effects'!BS92,Lookup!$B$4:$C$14,2,FALSE)</f>
        <v>1</v>
      </c>
      <c r="AK90" s="200">
        <f>VLOOKUP('Physical Effects'!BU92,Lookup!$B$4:$C$14,2,FALSE)</f>
        <v>0</v>
      </c>
      <c r="AL90" s="200">
        <f>VLOOKUP('Physical Effects'!BW92,Lookup!$B$4:$C$14,2,FALSE)</f>
        <v>1</v>
      </c>
      <c r="AM90" s="200">
        <f>VLOOKUP('Physical Effects'!BY92,Lookup!$B$4:$C$14,2,FALSE)</f>
        <v>0</v>
      </c>
      <c r="AN90" s="200">
        <f>VLOOKUP('Physical Effects'!CA92,Lookup!$B$4:$C$14,2,FALSE)</f>
        <v>0</v>
      </c>
      <c r="AO90" s="200">
        <f>VLOOKUP('Physical Effects'!CC92,Lookup!$B$4:$C$14,2,FALSE)</f>
        <v>0</v>
      </c>
      <c r="AP90" s="200">
        <f>VLOOKUP('Physical Effects'!CE92,Lookup!$B$4:$C$14,2,FALSE)</f>
        <v>0</v>
      </c>
      <c r="AQ90" s="200">
        <f>VLOOKUP('Physical Effects'!CG92,Lookup!$B$4:$C$14,2,FALSE)</f>
        <v>0</v>
      </c>
      <c r="AR90" s="200">
        <f>VLOOKUP('Physical Effects'!CI92,Lookup!$B$4:$C$14,2,FALSE)</f>
        <v>0</v>
      </c>
      <c r="AS90" s="200">
        <f>VLOOKUP('Physical Effects'!CK92,Lookup!$B$4:$C$14,2,FALSE)</f>
        <v>0</v>
      </c>
      <c r="AT90" s="200">
        <f>VLOOKUP('Physical Effects'!CM92,Lookup!$B$4:$C$14,2,FALSE)</f>
        <v>0</v>
      </c>
      <c r="AU90" s="200">
        <f>VLOOKUP('Physical Effects'!CO92,Lookup!$B$4:$C$14,2,FALSE)</f>
        <v>0</v>
      </c>
      <c r="AV90" s="200">
        <f>VLOOKUP('Physical Effects'!CQ92,Lookup!$B$4:$C$14,2,FALSE)</f>
        <v>0</v>
      </c>
      <c r="AW90" s="200">
        <f>VLOOKUP('Physical Effects'!CS92,Lookup!$B$4:$C$14,2,FALSE)</f>
        <v>0</v>
      </c>
      <c r="AX90" s="200">
        <f>VLOOKUP('Physical Effects'!CU92,Lookup!$B$4:$C$14,2,FALSE)</f>
        <v>0</v>
      </c>
      <c r="AY90" s="200"/>
      <c r="AZ90" s="200"/>
    </row>
    <row r="91" spans="1:52" s="5" customFormat="1" ht="13.5" thickBot="1" x14ac:dyDescent="0.3">
      <c r="A91" s="49">
        <f t="shared" si="1"/>
        <v>90</v>
      </c>
      <c r="B91" s="18" t="str">
        <f>+'Physical Effects'!C93</f>
        <v>Access Control (ac)</v>
      </c>
      <c r="C91" s="25">
        <f>+'Physical Effects'!E93</f>
        <v>482</v>
      </c>
      <c r="D91" s="200">
        <f>VLOOKUP('Physical Effects'!G93,Lookup!$B$4:$C$14,2,FALSE)</f>
        <v>1</v>
      </c>
      <c r="E91" s="200">
        <f>VLOOKUP('Physical Effects'!I93,Lookup!$B$4:$C$14,2,FALSE)</f>
        <v>0</v>
      </c>
      <c r="F91" s="200">
        <f>VLOOKUP('Physical Effects'!K93,Lookup!$B$4:$C$14,2,FALSE)</f>
        <v>1</v>
      </c>
      <c r="G91" s="200">
        <f>VLOOKUP('Physical Effects'!M93,Lookup!$B$4:$C$14,2,FALSE)</f>
        <v>0</v>
      </c>
      <c r="H91" s="200">
        <f>VLOOKUP('Physical Effects'!O93,Lookup!$B$4:$C$14,2,FALSE)</f>
        <v>-1</v>
      </c>
      <c r="I91" s="200">
        <f>VLOOKUP('Physical Effects'!Q93,Lookup!$B$4:$C$14,2,FALSE)</f>
        <v>-2</v>
      </c>
      <c r="J91" s="200">
        <f>VLOOKUP('Physical Effects'!S93,Lookup!$B$4:$C$14,2,FALSE)</f>
        <v>1</v>
      </c>
      <c r="K91" s="200">
        <f>VLOOKUP('Physical Effects'!U93,Lookup!$B$4:$C$14,2,FALSE)</f>
        <v>-2</v>
      </c>
      <c r="L91" s="200">
        <f>VLOOKUP('Physical Effects'!W93,Lookup!$B$4:$C$14,2,FALSE)</f>
        <v>2</v>
      </c>
      <c r="M91" s="200">
        <f>VLOOKUP('Physical Effects'!Y93,Lookup!$B$4:$C$14,2,FALSE)</f>
        <v>0</v>
      </c>
      <c r="N91" s="200">
        <f>VLOOKUP('Physical Effects'!AA93,Lookup!$B$4:$C$14,2,FALSE)</f>
        <v>0</v>
      </c>
      <c r="O91" s="200">
        <f>VLOOKUP('Physical Effects'!AC93,Lookup!$B$4:$C$14,2,FALSE)</f>
        <v>2</v>
      </c>
      <c r="P91" s="200">
        <f>VLOOKUP('Physical Effects'!AE93,Lookup!$B$4:$C$14,2,FALSE)</f>
        <v>2</v>
      </c>
      <c r="Q91" s="200">
        <f>VLOOKUP('Physical Effects'!AG93,Lookup!$B$4:$C$14,2,FALSE)</f>
        <v>2</v>
      </c>
      <c r="R91" s="200">
        <f>VLOOKUP('Physical Effects'!AI93,Lookup!$B$4:$C$14,2,FALSE)</f>
        <v>0</v>
      </c>
      <c r="S91" s="200">
        <f>VLOOKUP('Physical Effects'!AK93,Lookup!$B$4:$C$14,2,FALSE)</f>
        <v>0</v>
      </c>
      <c r="T91" s="200">
        <f>VLOOKUP('Physical Effects'!AM93,Lookup!$B$4:$C$14,2,FALSE)</f>
        <v>0</v>
      </c>
      <c r="U91" s="200">
        <f>VLOOKUP('Physical Effects'!AO93,Lookup!$B$4:$C$14,2,FALSE)</f>
        <v>0</v>
      </c>
      <c r="V91" s="200">
        <f>VLOOKUP('Physical Effects'!AQ93,Lookup!$B$4:$C$14,2,FALSE)</f>
        <v>0</v>
      </c>
      <c r="W91" s="200">
        <f>VLOOKUP('Physical Effects'!AS93,Lookup!$B$4:$C$14,2,FALSE)</f>
        <v>-4</v>
      </c>
      <c r="X91" s="200">
        <f>VLOOKUP('Physical Effects'!AU93,Lookup!$B$4:$C$14,2,FALSE)</f>
        <v>2</v>
      </c>
      <c r="Y91" s="200">
        <f>VLOOKUP('Physical Effects'!AW93,Lookup!$B$4:$C$14,2,FALSE)</f>
        <v>1</v>
      </c>
      <c r="Z91" s="200">
        <f>VLOOKUP('Physical Effects'!AY93,Lookup!$B$4:$C$14,2,FALSE)</f>
        <v>1</v>
      </c>
      <c r="AA91" s="200">
        <f>VLOOKUP('Physical Effects'!BA93,Lookup!$B$4:$C$14,2,FALSE)</f>
        <v>0</v>
      </c>
      <c r="AB91" s="200">
        <f>VLOOKUP('Physical Effects'!BC93,Lookup!$B$4:$C$14,2,FALSE)</f>
        <v>2</v>
      </c>
      <c r="AC91" s="200">
        <f>VLOOKUP('Physical Effects'!BE93,Lookup!$B$4:$C$14,2,FALSE)</f>
        <v>-2</v>
      </c>
      <c r="AD91" s="200">
        <f>VLOOKUP('Physical Effects'!BG93,Lookup!$B$4:$C$14,2,FALSE)</f>
        <v>2</v>
      </c>
      <c r="AE91" s="200">
        <f>VLOOKUP('Physical Effects'!BI93,Lookup!$B$4:$C$14,2,FALSE)</f>
        <v>0</v>
      </c>
      <c r="AF91" s="200">
        <f>VLOOKUP('Physical Effects'!BK93,Lookup!$B$4:$C$14,2,FALSE)</f>
        <v>2</v>
      </c>
      <c r="AG91" s="200">
        <f>VLOOKUP('Physical Effects'!BM93,Lookup!$B$4:$C$14,2,FALSE)</f>
        <v>1</v>
      </c>
      <c r="AH91" s="200">
        <f>VLOOKUP('Physical Effects'!BO93,Lookup!$B$4:$C$14,2,FALSE)</f>
        <v>0</v>
      </c>
      <c r="AI91" s="200">
        <f>VLOOKUP('Physical Effects'!BQ93,Lookup!$B$4:$C$14,2,FALSE)</f>
        <v>0</v>
      </c>
      <c r="AJ91" s="200">
        <f>VLOOKUP('Physical Effects'!BS93,Lookup!$B$4:$C$14,2,FALSE)</f>
        <v>0</v>
      </c>
      <c r="AK91" s="200">
        <f>VLOOKUP('Physical Effects'!BU93,Lookup!$B$4:$C$14,2,FALSE)</f>
        <v>0</v>
      </c>
      <c r="AL91" s="200">
        <f>VLOOKUP('Physical Effects'!BW93,Lookup!$B$4:$C$14,2,FALSE)</f>
        <v>0</v>
      </c>
      <c r="AM91" s="200">
        <f>VLOOKUP('Physical Effects'!BY93,Lookup!$B$4:$C$14,2,FALSE)</f>
        <v>0</v>
      </c>
      <c r="AN91" s="200">
        <f>VLOOKUP('Physical Effects'!CA93,Lookup!$B$4:$C$14,2,FALSE)</f>
        <v>2</v>
      </c>
      <c r="AO91" s="200">
        <f>VLOOKUP('Physical Effects'!CC93,Lookup!$B$4:$C$14,2,FALSE)</f>
        <v>0</v>
      </c>
      <c r="AP91" s="200">
        <f>VLOOKUP('Physical Effects'!CE93,Lookup!$B$4:$C$14,2,FALSE)</f>
        <v>0</v>
      </c>
      <c r="AQ91" s="200">
        <f>VLOOKUP('Physical Effects'!CG93,Lookup!$B$4:$C$14,2,FALSE)</f>
        <v>0</v>
      </c>
      <c r="AR91" s="200">
        <f>VLOOKUP('Physical Effects'!CI93,Lookup!$B$4:$C$14,2,FALSE)</f>
        <v>0</v>
      </c>
      <c r="AS91" s="200">
        <f>VLOOKUP('Physical Effects'!CK93,Lookup!$B$4:$C$14,2,FALSE)</f>
        <v>0</v>
      </c>
      <c r="AT91" s="200">
        <f>VLOOKUP('Physical Effects'!CM93,Lookup!$B$4:$C$14,2,FALSE)</f>
        <v>4</v>
      </c>
      <c r="AU91" s="200">
        <f>VLOOKUP('Physical Effects'!CO93,Lookup!$B$4:$C$14,2,FALSE)</f>
        <v>0</v>
      </c>
      <c r="AV91" s="200">
        <f>VLOOKUP('Physical Effects'!CQ93,Lookup!$B$4:$C$14,2,FALSE)</f>
        <v>0</v>
      </c>
      <c r="AW91" s="200">
        <f>VLOOKUP('Physical Effects'!CS93,Lookup!$B$4:$C$14,2,FALSE)</f>
        <v>0</v>
      </c>
      <c r="AX91" s="200">
        <f>VLOOKUP('Physical Effects'!CU93,Lookup!$B$4:$C$14,2,FALSE)</f>
        <v>0</v>
      </c>
      <c r="AY91" s="200"/>
      <c r="AZ91" s="200"/>
    </row>
    <row r="92" spans="1:52" s="5" customFormat="1" ht="13.5" thickBot="1" x14ac:dyDescent="0.3">
      <c r="A92" s="49">
        <f t="shared" si="1"/>
        <v>91</v>
      </c>
      <c r="B92" s="18" t="str">
        <f>+'Physical Effects'!C94</f>
        <v>Monitoring Well (no)</v>
      </c>
      <c r="C92" s="25">
        <f>+'Physical Effects'!E94</f>
        <v>353</v>
      </c>
      <c r="D92" s="200">
        <f>VLOOKUP('Physical Effects'!G94,Lookup!$B$4:$C$14,2,FALSE)</f>
        <v>0</v>
      </c>
      <c r="E92" s="200">
        <f>VLOOKUP('Physical Effects'!I94,Lookup!$B$4:$C$14,2,FALSE)</f>
        <v>0</v>
      </c>
      <c r="F92" s="200">
        <f>VLOOKUP('Physical Effects'!K94,Lookup!$B$4:$C$14,2,FALSE)</f>
        <v>0</v>
      </c>
      <c r="G92" s="200">
        <f>VLOOKUP('Physical Effects'!M94,Lookup!$B$4:$C$14,2,FALSE)</f>
        <v>0</v>
      </c>
      <c r="H92" s="200">
        <f>VLOOKUP('Physical Effects'!O94,Lookup!$B$4:$C$14,2,FALSE)</f>
        <v>0</v>
      </c>
      <c r="I92" s="200">
        <f>VLOOKUP('Physical Effects'!Q94,Lookup!$B$4:$C$14,2,FALSE)</f>
        <v>0</v>
      </c>
      <c r="J92" s="200">
        <f>VLOOKUP('Physical Effects'!S94,Lookup!$B$4:$C$14,2,FALSE)</f>
        <v>0</v>
      </c>
      <c r="K92" s="200">
        <f>VLOOKUP('Physical Effects'!U94,Lookup!$B$4:$C$14,2,FALSE)</f>
        <v>0</v>
      </c>
      <c r="L92" s="200">
        <f>VLOOKUP('Physical Effects'!W94,Lookup!$B$4:$C$14,2,FALSE)</f>
        <v>0</v>
      </c>
      <c r="M92" s="200">
        <f>VLOOKUP('Physical Effects'!Y94,Lookup!$B$4:$C$14,2,FALSE)</f>
        <v>0</v>
      </c>
      <c r="N92" s="200">
        <f>VLOOKUP('Physical Effects'!AA94,Lookup!$B$4:$C$14,2,FALSE)</f>
        <v>0</v>
      </c>
      <c r="O92" s="200">
        <f>VLOOKUP('Physical Effects'!AC94,Lookup!$B$4:$C$14,2,FALSE)</f>
        <v>0</v>
      </c>
      <c r="P92" s="200">
        <f>VLOOKUP('Physical Effects'!AE94,Lookup!$B$4:$C$14,2,FALSE)</f>
        <v>0</v>
      </c>
      <c r="Q92" s="200">
        <f>VLOOKUP('Physical Effects'!AG94,Lookup!$B$4:$C$14,2,FALSE)</f>
        <v>0</v>
      </c>
      <c r="R92" s="200">
        <f>VLOOKUP('Physical Effects'!AI94,Lookup!$B$4:$C$14,2,FALSE)</f>
        <v>0</v>
      </c>
      <c r="S92" s="200">
        <f>VLOOKUP('Physical Effects'!AK94,Lookup!$B$4:$C$14,2,FALSE)</f>
        <v>0</v>
      </c>
      <c r="T92" s="200">
        <f>VLOOKUP('Physical Effects'!AM94,Lookup!$B$4:$C$14,2,FALSE)</f>
        <v>0</v>
      </c>
      <c r="U92" s="200">
        <f>VLOOKUP('Physical Effects'!AO94,Lookup!$B$4:$C$14,2,FALSE)</f>
        <v>0</v>
      </c>
      <c r="V92" s="200">
        <f>VLOOKUP('Physical Effects'!AQ94,Lookup!$B$4:$C$14,2,FALSE)</f>
        <v>0</v>
      </c>
      <c r="W92" s="200">
        <f>VLOOKUP('Physical Effects'!AS94,Lookup!$B$4:$C$14,2,FALSE)</f>
        <v>0</v>
      </c>
      <c r="X92" s="200">
        <f>VLOOKUP('Physical Effects'!AU94,Lookup!$B$4:$C$14,2,FALSE)</f>
        <v>0</v>
      </c>
      <c r="Y92" s="200">
        <f>VLOOKUP('Physical Effects'!AW94,Lookup!$B$4:$C$14,2,FALSE)</f>
        <v>0</v>
      </c>
      <c r="Z92" s="200">
        <f>VLOOKUP('Physical Effects'!AY94,Lookup!$B$4:$C$14,2,FALSE)</f>
        <v>0</v>
      </c>
      <c r="AA92" s="200">
        <f>VLOOKUP('Physical Effects'!BA94,Lookup!$B$4:$C$14,2,FALSE)</f>
        <v>0</v>
      </c>
      <c r="AB92" s="200">
        <f>VLOOKUP('Physical Effects'!BC94,Lookup!$B$4:$C$14,2,FALSE)</f>
        <v>0</v>
      </c>
      <c r="AC92" s="200">
        <f>VLOOKUP('Physical Effects'!BE94,Lookup!$B$4:$C$14,2,FALSE)</f>
        <v>0</v>
      </c>
      <c r="AD92" s="200">
        <f>VLOOKUP('Physical Effects'!BG94,Lookup!$B$4:$C$14,2,FALSE)</f>
        <v>0</v>
      </c>
      <c r="AE92" s="200">
        <f>VLOOKUP('Physical Effects'!BI94,Lookup!$B$4:$C$14,2,FALSE)</f>
        <v>0</v>
      </c>
      <c r="AF92" s="200">
        <f>VLOOKUP('Physical Effects'!BK94,Lookup!$B$4:$C$14,2,FALSE)</f>
        <v>0</v>
      </c>
      <c r="AG92" s="200">
        <f>VLOOKUP('Physical Effects'!BM94,Lookup!$B$4:$C$14,2,FALSE)</f>
        <v>0</v>
      </c>
      <c r="AH92" s="200">
        <f>VLOOKUP('Physical Effects'!BO94,Lookup!$B$4:$C$14,2,FALSE)</f>
        <v>0</v>
      </c>
      <c r="AI92" s="200">
        <f>VLOOKUP('Physical Effects'!BQ94,Lookup!$B$4:$C$14,2,FALSE)</f>
        <v>0</v>
      </c>
      <c r="AJ92" s="200">
        <f>VLOOKUP('Physical Effects'!BS94,Lookup!$B$4:$C$14,2,FALSE)</f>
        <v>0</v>
      </c>
      <c r="AK92" s="200">
        <f>VLOOKUP('Physical Effects'!BU94,Lookup!$B$4:$C$14,2,FALSE)</f>
        <v>0</v>
      </c>
      <c r="AL92" s="200">
        <f>VLOOKUP('Physical Effects'!BW94,Lookup!$B$4:$C$14,2,FALSE)</f>
        <v>0</v>
      </c>
      <c r="AM92" s="200">
        <f>VLOOKUP('Physical Effects'!BY94,Lookup!$B$4:$C$14,2,FALSE)</f>
        <v>0</v>
      </c>
      <c r="AN92" s="200">
        <f>VLOOKUP('Physical Effects'!CA94,Lookup!$B$4:$C$14,2,FALSE)</f>
        <v>0</v>
      </c>
      <c r="AO92" s="200">
        <f>VLOOKUP('Physical Effects'!CC94,Lookup!$B$4:$C$14,2,FALSE)</f>
        <v>0</v>
      </c>
      <c r="AP92" s="200">
        <f>VLOOKUP('Physical Effects'!CE94,Lookup!$B$4:$C$14,2,FALSE)</f>
        <v>0</v>
      </c>
      <c r="AQ92" s="200">
        <f>VLOOKUP('Physical Effects'!CG94,Lookup!$B$4:$C$14,2,FALSE)</f>
        <v>0</v>
      </c>
      <c r="AR92" s="200">
        <f>VLOOKUP('Physical Effects'!CI94,Lookup!$B$4:$C$14,2,FALSE)</f>
        <v>0</v>
      </c>
      <c r="AS92" s="200">
        <f>VLOOKUP('Physical Effects'!CK94,Lookup!$B$4:$C$14,2,FALSE)</f>
        <v>0</v>
      </c>
      <c r="AT92" s="200">
        <f>VLOOKUP('Physical Effects'!CM94,Lookup!$B$4:$C$14,2,FALSE)</f>
        <v>0</v>
      </c>
      <c r="AU92" s="200">
        <f>VLOOKUP('Physical Effects'!CO94,Lookup!$B$4:$C$14,2,FALSE)</f>
        <v>0</v>
      </c>
      <c r="AV92" s="200">
        <f>VLOOKUP('Physical Effects'!CQ94,Lookup!$B$4:$C$14,2,FALSE)</f>
        <v>0</v>
      </c>
      <c r="AW92" s="200">
        <f>VLOOKUP('Physical Effects'!CS94,Lookup!$B$4:$C$14,2,FALSE)</f>
        <v>0</v>
      </c>
      <c r="AX92" s="200">
        <f>VLOOKUP('Physical Effects'!CU94,Lookup!$B$4:$C$14,2,FALSE)</f>
        <v>0</v>
      </c>
      <c r="AY92" s="200"/>
      <c r="AZ92" s="200"/>
    </row>
    <row r="93" spans="1:52" s="5" customFormat="1" ht="13.5" thickBot="1" x14ac:dyDescent="0.3">
      <c r="A93" s="49">
        <f t="shared" si="1"/>
        <v>92</v>
      </c>
      <c r="B93" s="18" t="str">
        <f>+'Physical Effects'!C95</f>
        <v>Mulching (ac)</v>
      </c>
      <c r="C93" s="25">
        <f>+'Physical Effects'!E95</f>
        <v>484</v>
      </c>
      <c r="D93" s="200">
        <f>VLOOKUP('Physical Effects'!G95,Lookup!$B$4:$C$14,2,FALSE)</f>
        <v>4</v>
      </c>
      <c r="E93" s="200">
        <f>VLOOKUP('Physical Effects'!I95,Lookup!$B$4:$C$14,2,FALSE)</f>
        <v>4</v>
      </c>
      <c r="F93" s="200">
        <f>VLOOKUP('Physical Effects'!K95,Lookup!$B$4:$C$14,2,FALSE)</f>
        <v>0</v>
      </c>
      <c r="G93" s="200">
        <f>VLOOKUP('Physical Effects'!M95,Lookup!$B$4:$C$14,2,FALSE)</f>
        <v>0</v>
      </c>
      <c r="H93" s="200">
        <f>VLOOKUP('Physical Effects'!O95,Lookup!$B$4:$C$14,2,FALSE)</f>
        <v>0</v>
      </c>
      <c r="I93" s="200">
        <f>VLOOKUP('Physical Effects'!Q95,Lookup!$B$4:$C$14,2,FALSE)</f>
        <v>0</v>
      </c>
      <c r="J93" s="200">
        <f>VLOOKUP('Physical Effects'!S95,Lookup!$B$4:$C$14,2,FALSE)</f>
        <v>0</v>
      </c>
      <c r="K93" s="200">
        <f>VLOOKUP('Physical Effects'!U95,Lookup!$B$4:$C$14,2,FALSE)</f>
        <v>1</v>
      </c>
      <c r="L93" s="200">
        <f>VLOOKUP('Physical Effects'!W95,Lookup!$B$4:$C$14,2,FALSE)</f>
        <v>1</v>
      </c>
      <c r="M93" s="200">
        <f>VLOOKUP('Physical Effects'!Y95,Lookup!$B$4:$C$14,2,FALSE)</f>
        <v>1</v>
      </c>
      <c r="N93" s="200">
        <f>VLOOKUP('Physical Effects'!AA95,Lookup!$B$4:$C$14,2,FALSE)</f>
        <v>1</v>
      </c>
      <c r="O93" s="200">
        <f>VLOOKUP('Physical Effects'!AC95,Lookup!$B$4:$C$14,2,FALSE)</f>
        <v>1</v>
      </c>
      <c r="P93" s="200">
        <f>VLOOKUP('Physical Effects'!AE95,Lookup!$B$4:$C$14,2,FALSE)</f>
        <v>-1</v>
      </c>
      <c r="Q93" s="200">
        <f>VLOOKUP('Physical Effects'!AG95,Lookup!$B$4:$C$14,2,FALSE)</f>
        <v>-1</v>
      </c>
      <c r="R93" s="200">
        <f>VLOOKUP('Physical Effects'!AI95,Lookup!$B$4:$C$14,2,FALSE)</f>
        <v>0</v>
      </c>
      <c r="S93" s="200">
        <f>VLOOKUP('Physical Effects'!AK95,Lookup!$B$4:$C$14,2,FALSE)</f>
        <v>0</v>
      </c>
      <c r="T93" s="200">
        <f>VLOOKUP('Physical Effects'!AM95,Lookup!$B$4:$C$14,2,FALSE)</f>
        <v>1</v>
      </c>
      <c r="U93" s="200">
        <f>VLOOKUP('Physical Effects'!AO95,Lookup!$B$4:$C$14,2,FALSE)</f>
        <v>2</v>
      </c>
      <c r="V93" s="200">
        <f>VLOOKUP('Physical Effects'!AQ95,Lookup!$B$4:$C$14,2,FALSE)</f>
        <v>2</v>
      </c>
      <c r="W93" s="200">
        <f>VLOOKUP('Physical Effects'!AS95,Lookup!$B$4:$C$14,2,FALSE)</f>
        <v>2</v>
      </c>
      <c r="X93" s="200">
        <f>VLOOKUP('Physical Effects'!AU95,Lookup!$B$4:$C$14,2,FALSE)</f>
        <v>0</v>
      </c>
      <c r="Y93" s="200">
        <f>VLOOKUP('Physical Effects'!AW95,Lookup!$B$4:$C$14,2,FALSE)</f>
        <v>2</v>
      </c>
      <c r="Z93" s="200">
        <f>VLOOKUP('Physical Effects'!AY95,Lookup!$B$4:$C$14,2,FALSE)</f>
        <v>0</v>
      </c>
      <c r="AA93" s="200">
        <f>VLOOKUP('Physical Effects'!BA95,Lookup!$B$4:$C$14,2,FALSE)</f>
        <v>0</v>
      </c>
      <c r="AB93" s="200">
        <f>VLOOKUP('Physical Effects'!BC95,Lookup!$B$4:$C$14,2,FALSE)</f>
        <v>0</v>
      </c>
      <c r="AC93" s="200">
        <f>VLOOKUP('Physical Effects'!BE95,Lookup!$B$4:$C$14,2,FALSE)</f>
        <v>1</v>
      </c>
      <c r="AD93" s="200">
        <f>VLOOKUP('Physical Effects'!BG95,Lookup!$B$4:$C$14,2,FALSE)</f>
        <v>0</v>
      </c>
      <c r="AE93" s="200">
        <f>VLOOKUP('Physical Effects'!BI95,Lookup!$B$4:$C$14,2,FALSE)</f>
        <v>0</v>
      </c>
      <c r="AF93" s="200">
        <f>VLOOKUP('Physical Effects'!BK95,Lookup!$B$4:$C$14,2,FALSE)</f>
        <v>0</v>
      </c>
      <c r="AG93" s="200">
        <f>VLOOKUP('Physical Effects'!BM95,Lookup!$B$4:$C$14,2,FALSE)</f>
        <v>2</v>
      </c>
      <c r="AH93" s="200">
        <f>VLOOKUP('Physical Effects'!BO95,Lookup!$B$4:$C$14,2,FALSE)</f>
        <v>0</v>
      </c>
      <c r="AI93" s="200">
        <f>VLOOKUP('Physical Effects'!BQ95,Lookup!$B$4:$C$14,2,FALSE)</f>
        <v>2</v>
      </c>
      <c r="AJ93" s="200">
        <f>VLOOKUP('Physical Effects'!BS95,Lookup!$B$4:$C$14,2,FALSE)</f>
        <v>0</v>
      </c>
      <c r="AK93" s="200">
        <f>VLOOKUP('Physical Effects'!BU95,Lookup!$B$4:$C$14,2,FALSE)</f>
        <v>0</v>
      </c>
      <c r="AL93" s="200">
        <f>VLOOKUP('Physical Effects'!BW95,Lookup!$B$4:$C$14,2,FALSE)</f>
        <v>0</v>
      </c>
      <c r="AM93" s="200">
        <f>VLOOKUP('Physical Effects'!BY95,Lookup!$B$4:$C$14,2,FALSE)</f>
        <v>0</v>
      </c>
      <c r="AN93" s="200">
        <f>VLOOKUP('Physical Effects'!CA95,Lookup!$B$4:$C$14,2,FALSE)</f>
        <v>2</v>
      </c>
      <c r="AO93" s="200">
        <f>VLOOKUP('Physical Effects'!CC95,Lookup!$B$4:$C$14,2,FALSE)</f>
        <v>0</v>
      </c>
      <c r="AP93" s="200">
        <f>VLOOKUP('Physical Effects'!CE95,Lookup!$B$4:$C$14,2,FALSE)</f>
        <v>2</v>
      </c>
      <c r="AQ93" s="200">
        <f>VLOOKUP('Physical Effects'!CG95,Lookup!$B$4:$C$14,2,FALSE)</f>
        <v>0</v>
      </c>
      <c r="AR93" s="200">
        <f>VLOOKUP('Physical Effects'!CI95,Lookup!$B$4:$C$14,2,FALSE)</f>
        <v>1</v>
      </c>
      <c r="AS93" s="200">
        <f>VLOOKUP('Physical Effects'!CK95,Lookup!$B$4:$C$14,2,FALSE)</f>
        <v>0</v>
      </c>
      <c r="AT93" s="200">
        <f>VLOOKUP('Physical Effects'!CM95,Lookup!$B$4:$C$14,2,FALSE)</f>
        <v>0</v>
      </c>
      <c r="AU93" s="200">
        <f>VLOOKUP('Physical Effects'!CO95,Lookup!$B$4:$C$14,2,FALSE)</f>
        <v>0</v>
      </c>
      <c r="AV93" s="200">
        <f>VLOOKUP('Physical Effects'!CQ95,Lookup!$B$4:$C$14,2,FALSE)</f>
        <v>0</v>
      </c>
      <c r="AW93" s="200">
        <f>VLOOKUP('Physical Effects'!CS95,Lookup!$B$4:$C$14,2,FALSE)</f>
        <v>2</v>
      </c>
      <c r="AX93" s="200">
        <f>VLOOKUP('Physical Effects'!CU95,Lookup!$B$4:$C$14,2,FALSE)</f>
        <v>1</v>
      </c>
      <c r="AY93" s="200"/>
      <c r="AZ93" s="200"/>
    </row>
    <row r="94" spans="1:52" s="5" customFormat="1" ht="13.5" thickBot="1" x14ac:dyDescent="0.3">
      <c r="A94" s="49">
        <f t="shared" si="1"/>
        <v>93</v>
      </c>
      <c r="B94" s="18" t="str">
        <f>+'Physical Effects'!C96</f>
        <v>Multi-Story Cropping (ac)</v>
      </c>
      <c r="C94" s="25">
        <f>+'Physical Effects'!E96</f>
        <v>379</v>
      </c>
      <c r="D94" s="200">
        <f>VLOOKUP('Physical Effects'!G96,Lookup!$B$4:$C$14,2,FALSE)</f>
        <v>1</v>
      </c>
      <c r="E94" s="200">
        <f>VLOOKUP('Physical Effects'!I96,Lookup!$B$4:$C$14,2,FALSE)</f>
        <v>1</v>
      </c>
      <c r="F94" s="200">
        <f>VLOOKUP('Physical Effects'!K96,Lookup!$B$4:$C$14,2,FALSE)</f>
        <v>1</v>
      </c>
      <c r="G94" s="200">
        <f>VLOOKUP('Physical Effects'!M96,Lookup!$B$4:$C$14,2,FALSE)</f>
        <v>1</v>
      </c>
      <c r="H94" s="200">
        <f>VLOOKUP('Physical Effects'!O96,Lookup!$B$4:$C$14,2,FALSE)</f>
        <v>0</v>
      </c>
      <c r="I94" s="200">
        <f>VLOOKUP('Physical Effects'!Q96,Lookup!$B$4:$C$14,2,FALSE)</f>
        <v>1</v>
      </c>
      <c r="J94" s="200">
        <f>VLOOKUP('Physical Effects'!S96,Lookup!$B$4:$C$14,2,FALSE)</f>
        <v>2</v>
      </c>
      <c r="K94" s="200">
        <f>VLOOKUP('Physical Effects'!U96,Lookup!$B$4:$C$14,2,FALSE)</f>
        <v>5</v>
      </c>
      <c r="L94" s="200">
        <f>VLOOKUP('Physical Effects'!W96,Lookup!$B$4:$C$14,2,FALSE)</f>
        <v>1</v>
      </c>
      <c r="M94" s="200">
        <f>VLOOKUP('Physical Effects'!Y96,Lookup!$B$4:$C$14,2,FALSE)</f>
        <v>4</v>
      </c>
      <c r="N94" s="200">
        <f>VLOOKUP('Physical Effects'!AA96,Lookup!$B$4:$C$14,2,FALSE)</f>
        <v>3</v>
      </c>
      <c r="O94" s="200">
        <f>VLOOKUP('Physical Effects'!AC96,Lookup!$B$4:$C$14,2,FALSE)</f>
        <v>1</v>
      </c>
      <c r="P94" s="200">
        <f>VLOOKUP('Physical Effects'!AE96,Lookup!$B$4:$C$14,2,FALSE)</f>
        <v>1</v>
      </c>
      <c r="Q94" s="200">
        <f>VLOOKUP('Physical Effects'!AG96,Lookup!$B$4:$C$14,2,FALSE)</f>
        <v>1</v>
      </c>
      <c r="R94" s="200">
        <f>VLOOKUP('Physical Effects'!AI96,Lookup!$B$4:$C$14,2,FALSE)</f>
        <v>0</v>
      </c>
      <c r="S94" s="200">
        <f>VLOOKUP('Physical Effects'!AK96,Lookup!$B$4:$C$14,2,FALSE)</f>
        <v>2</v>
      </c>
      <c r="T94" s="200">
        <f>VLOOKUP('Physical Effects'!AM96,Lookup!$B$4:$C$14,2,FALSE)</f>
        <v>0</v>
      </c>
      <c r="U94" s="200">
        <f>VLOOKUP('Physical Effects'!AO96,Lookup!$B$4:$C$14,2,FALSE)</f>
        <v>0</v>
      </c>
      <c r="V94" s="200">
        <f>VLOOKUP('Physical Effects'!AQ96,Lookup!$B$4:$C$14,2,FALSE)</f>
        <v>0</v>
      </c>
      <c r="W94" s="200">
        <f>VLOOKUP('Physical Effects'!AS96,Lookup!$B$4:$C$14,2,FALSE)</f>
        <v>1</v>
      </c>
      <c r="X94" s="200">
        <f>VLOOKUP('Physical Effects'!AU96,Lookup!$B$4:$C$14,2,FALSE)</f>
        <v>0</v>
      </c>
      <c r="Y94" s="200">
        <f>VLOOKUP('Physical Effects'!AW96,Lookup!$B$4:$C$14,2,FALSE)</f>
        <v>3</v>
      </c>
      <c r="Z94" s="200">
        <f>VLOOKUP('Physical Effects'!AY96,Lookup!$B$4:$C$14,2,FALSE)</f>
        <v>1</v>
      </c>
      <c r="AA94" s="200">
        <f>VLOOKUP('Physical Effects'!BA96,Lookup!$B$4:$C$14,2,FALSE)</f>
        <v>1</v>
      </c>
      <c r="AB94" s="200">
        <f>VLOOKUP('Physical Effects'!BC96,Lookup!$B$4:$C$14,2,FALSE)</f>
        <v>1</v>
      </c>
      <c r="AC94" s="200">
        <f>VLOOKUP('Physical Effects'!BE96,Lookup!$B$4:$C$14,2,FALSE)</f>
        <v>1</v>
      </c>
      <c r="AD94" s="200">
        <f>VLOOKUP('Physical Effects'!BG96,Lookup!$B$4:$C$14,2,FALSE)</f>
        <v>0</v>
      </c>
      <c r="AE94" s="200">
        <f>VLOOKUP('Physical Effects'!BI96,Lookup!$B$4:$C$14,2,FALSE)</f>
        <v>1</v>
      </c>
      <c r="AF94" s="200">
        <f>VLOOKUP('Physical Effects'!BK96,Lookup!$B$4:$C$14,2,FALSE)</f>
        <v>1</v>
      </c>
      <c r="AG94" s="200">
        <f>VLOOKUP('Physical Effects'!BM96,Lookup!$B$4:$C$14,2,FALSE)</f>
        <v>1</v>
      </c>
      <c r="AH94" s="200">
        <f>VLOOKUP('Physical Effects'!BO96,Lookup!$B$4:$C$14,2,FALSE)</f>
        <v>0</v>
      </c>
      <c r="AI94" s="200">
        <f>VLOOKUP('Physical Effects'!BQ96,Lookup!$B$4:$C$14,2,FALSE)</f>
        <v>1</v>
      </c>
      <c r="AJ94" s="200">
        <f>VLOOKUP('Physical Effects'!BS96,Lookup!$B$4:$C$14,2,FALSE)</f>
        <v>2</v>
      </c>
      <c r="AK94" s="200">
        <f>VLOOKUP('Physical Effects'!BU96,Lookup!$B$4:$C$14,2,FALSE)</f>
        <v>0</v>
      </c>
      <c r="AL94" s="200">
        <f>VLOOKUP('Physical Effects'!BW96,Lookup!$B$4:$C$14,2,FALSE)</f>
        <v>0</v>
      </c>
      <c r="AM94" s="200">
        <f>VLOOKUP('Physical Effects'!BY96,Lookup!$B$4:$C$14,2,FALSE)</f>
        <v>0</v>
      </c>
      <c r="AN94" s="200">
        <f>VLOOKUP('Physical Effects'!CA96,Lookup!$B$4:$C$14,2,FALSE)</f>
        <v>5</v>
      </c>
      <c r="AO94" s="200">
        <f>VLOOKUP('Physical Effects'!CC96,Lookup!$B$4:$C$14,2,FALSE)</f>
        <v>5</v>
      </c>
      <c r="AP94" s="200">
        <f>VLOOKUP('Physical Effects'!CE96,Lookup!$B$4:$C$14,2,FALSE)</f>
        <v>3</v>
      </c>
      <c r="AQ94" s="200">
        <f>VLOOKUP('Physical Effects'!CG96,Lookup!$B$4:$C$14,2,FALSE)</f>
        <v>1</v>
      </c>
      <c r="AR94" s="200">
        <f>VLOOKUP('Physical Effects'!CI96,Lookup!$B$4:$C$14,2,FALSE)</f>
        <v>3</v>
      </c>
      <c r="AS94" s="200">
        <f>VLOOKUP('Physical Effects'!CK96,Lookup!$B$4:$C$14,2,FALSE)</f>
        <v>2</v>
      </c>
      <c r="AT94" s="200">
        <f>VLOOKUP('Physical Effects'!CM96,Lookup!$B$4:$C$14,2,FALSE)</f>
        <v>0</v>
      </c>
      <c r="AU94" s="200">
        <f>VLOOKUP('Physical Effects'!CO96,Lookup!$B$4:$C$14,2,FALSE)</f>
        <v>0</v>
      </c>
      <c r="AV94" s="200">
        <f>VLOOKUP('Physical Effects'!CQ96,Lookup!$B$4:$C$14,2,FALSE)</f>
        <v>0</v>
      </c>
      <c r="AW94" s="200">
        <f>VLOOKUP('Physical Effects'!CS96,Lookup!$B$4:$C$14,2,FALSE)</f>
        <v>0</v>
      </c>
      <c r="AX94" s="200">
        <f>VLOOKUP('Physical Effects'!CU96,Lookup!$B$4:$C$14,2,FALSE)</f>
        <v>0</v>
      </c>
      <c r="AY94" s="200"/>
      <c r="AZ94" s="200"/>
    </row>
    <row r="95" spans="1:52" s="5" customFormat="1" ht="13.5" thickBot="1" x14ac:dyDescent="0.3">
      <c r="A95" s="49">
        <f t="shared" si="1"/>
        <v>94</v>
      </c>
      <c r="B95" s="18" t="str">
        <f>+'Physical Effects'!C97</f>
        <v>Nutrient Management (ac)</v>
      </c>
      <c r="C95" s="25">
        <f>+'Physical Effects'!E97</f>
        <v>590</v>
      </c>
      <c r="D95" s="200">
        <f>VLOOKUP('Physical Effects'!G97,Lookup!$B$4:$C$14,2,FALSE)</f>
        <v>0</v>
      </c>
      <c r="E95" s="200">
        <f>VLOOKUP('Physical Effects'!I97,Lookup!$B$4:$C$14,2,FALSE)</f>
        <v>0</v>
      </c>
      <c r="F95" s="200">
        <f>VLOOKUP('Physical Effects'!K97,Lookup!$B$4:$C$14,2,FALSE)</f>
        <v>0</v>
      </c>
      <c r="G95" s="200">
        <f>VLOOKUP('Physical Effects'!M97,Lookup!$B$4:$C$14,2,FALSE)</f>
        <v>0</v>
      </c>
      <c r="H95" s="200">
        <f>VLOOKUP('Physical Effects'!O97,Lookup!$B$4:$C$14,2,FALSE)</f>
        <v>0</v>
      </c>
      <c r="I95" s="200">
        <f>VLOOKUP('Physical Effects'!Q97,Lookup!$B$4:$C$14,2,FALSE)</f>
        <v>0</v>
      </c>
      <c r="J95" s="200">
        <f>VLOOKUP('Physical Effects'!S97,Lookup!$B$4:$C$14,2,FALSE)</f>
        <v>-1</v>
      </c>
      <c r="K95" s="200">
        <f>VLOOKUP('Physical Effects'!U97,Lookup!$B$4:$C$14,2,FALSE)</f>
        <v>2</v>
      </c>
      <c r="L95" s="200">
        <f>VLOOKUP('Physical Effects'!W97,Lookup!$B$4:$C$14,2,FALSE)</f>
        <v>4</v>
      </c>
      <c r="M95" s="200">
        <f>VLOOKUP('Physical Effects'!Y97,Lookup!$B$4:$C$14,2,FALSE)</f>
        <v>0</v>
      </c>
      <c r="N95" s="200">
        <f>VLOOKUP('Physical Effects'!AA97,Lookup!$B$4:$C$14,2,FALSE)</f>
        <v>0</v>
      </c>
      <c r="O95" s="200">
        <f>VLOOKUP('Physical Effects'!AC97,Lookup!$B$4:$C$14,2,FALSE)</f>
        <v>0</v>
      </c>
      <c r="P95" s="200">
        <f>VLOOKUP('Physical Effects'!AE97,Lookup!$B$4:$C$14,2,FALSE)</f>
        <v>0</v>
      </c>
      <c r="Q95" s="200">
        <f>VLOOKUP('Physical Effects'!AG97,Lookup!$B$4:$C$14,2,FALSE)</f>
        <v>0</v>
      </c>
      <c r="R95" s="200">
        <f>VLOOKUP('Physical Effects'!AI97,Lookup!$B$4:$C$14,2,FALSE)</f>
        <v>0</v>
      </c>
      <c r="S95" s="200">
        <f>VLOOKUP('Physical Effects'!AK97,Lookup!$B$4:$C$14,2,FALSE)</f>
        <v>0</v>
      </c>
      <c r="T95" s="200">
        <f>VLOOKUP('Physical Effects'!AM97,Lookup!$B$4:$C$14,2,FALSE)</f>
        <v>0</v>
      </c>
      <c r="U95" s="200">
        <f>VLOOKUP('Physical Effects'!AO97,Lookup!$B$4:$C$14,2,FALSE)</f>
        <v>0</v>
      </c>
      <c r="V95" s="200">
        <f>VLOOKUP('Physical Effects'!AQ97,Lookup!$B$4:$C$14,2,FALSE)</f>
        <v>0</v>
      </c>
      <c r="W95" s="200">
        <f>VLOOKUP('Physical Effects'!AS97,Lookup!$B$4:$C$14,2,FALSE)</f>
        <v>5</v>
      </c>
      <c r="X95" s="200">
        <f>VLOOKUP('Physical Effects'!AU97,Lookup!$B$4:$C$14,2,FALSE)</f>
        <v>5</v>
      </c>
      <c r="Y95" s="200">
        <f>VLOOKUP('Physical Effects'!AW97,Lookup!$B$4:$C$14,2,FALSE)</f>
        <v>0</v>
      </c>
      <c r="Z95" s="200">
        <f>VLOOKUP('Physical Effects'!AY97,Lookup!$B$4:$C$14,2,FALSE)</f>
        <v>0</v>
      </c>
      <c r="AA95" s="200">
        <f>VLOOKUP('Physical Effects'!BA97,Lookup!$B$4:$C$14,2,FALSE)</f>
        <v>4</v>
      </c>
      <c r="AB95" s="200">
        <f>VLOOKUP('Physical Effects'!BC97,Lookup!$B$4:$C$14,2,FALSE)</f>
        <v>4</v>
      </c>
      <c r="AC95" s="200">
        <f>VLOOKUP('Physical Effects'!BE97,Lookup!$B$4:$C$14,2,FALSE)</f>
        <v>3</v>
      </c>
      <c r="AD95" s="200">
        <f>VLOOKUP('Physical Effects'!BG97,Lookup!$B$4:$C$14,2,FALSE)</f>
        <v>3</v>
      </c>
      <c r="AE95" s="200">
        <f>VLOOKUP('Physical Effects'!BI97,Lookup!$B$4:$C$14,2,FALSE)</f>
        <v>2</v>
      </c>
      <c r="AF95" s="200">
        <f>VLOOKUP('Physical Effects'!BK97,Lookup!$B$4:$C$14,2,FALSE)</f>
        <v>2</v>
      </c>
      <c r="AG95" s="200">
        <f>VLOOKUP('Physical Effects'!BM97,Lookup!$B$4:$C$14,2,FALSE)</f>
        <v>0</v>
      </c>
      <c r="AH95" s="200">
        <f>VLOOKUP('Physical Effects'!BO97,Lookup!$B$4:$C$14,2,FALSE)</f>
        <v>0</v>
      </c>
      <c r="AI95" s="200">
        <f>VLOOKUP('Physical Effects'!BQ97,Lookup!$B$4:$C$14,2,FALSE)</f>
        <v>2</v>
      </c>
      <c r="AJ95" s="200">
        <f>VLOOKUP('Physical Effects'!BS97,Lookup!$B$4:$C$14,2,FALSE)</f>
        <v>4</v>
      </c>
      <c r="AK95" s="200">
        <f>VLOOKUP('Physical Effects'!BU97,Lookup!$B$4:$C$14,2,FALSE)</f>
        <v>2</v>
      </c>
      <c r="AL95" s="200">
        <f>VLOOKUP('Physical Effects'!BW97,Lookup!$B$4:$C$14,2,FALSE)</f>
        <v>2</v>
      </c>
      <c r="AM95" s="200">
        <f>VLOOKUP('Physical Effects'!BY97,Lookup!$B$4:$C$14,2,FALSE)</f>
        <v>4</v>
      </c>
      <c r="AN95" s="200">
        <f>VLOOKUP('Physical Effects'!CA97,Lookup!$B$4:$C$14,2,FALSE)</f>
        <v>4</v>
      </c>
      <c r="AO95" s="200">
        <f>VLOOKUP('Physical Effects'!CC97,Lookup!$B$4:$C$14,2,FALSE)</f>
        <v>2</v>
      </c>
      <c r="AP95" s="200">
        <f>VLOOKUP('Physical Effects'!CE97,Lookup!$B$4:$C$14,2,FALSE)</f>
        <v>0</v>
      </c>
      <c r="AQ95" s="200">
        <f>VLOOKUP('Physical Effects'!CG97,Lookup!$B$4:$C$14,2,FALSE)</f>
        <v>0</v>
      </c>
      <c r="AR95" s="200">
        <f>VLOOKUP('Physical Effects'!CI97,Lookup!$B$4:$C$14,2,FALSE)</f>
        <v>0</v>
      </c>
      <c r="AS95" s="200">
        <f>VLOOKUP('Physical Effects'!CK97,Lookup!$B$4:$C$14,2,FALSE)</f>
        <v>0</v>
      </c>
      <c r="AT95" s="200">
        <f>VLOOKUP('Physical Effects'!CM97,Lookup!$B$4:$C$14,2,FALSE)</f>
        <v>4</v>
      </c>
      <c r="AU95" s="200">
        <f>VLOOKUP('Physical Effects'!CO97,Lookup!$B$4:$C$14,2,FALSE)</f>
        <v>0</v>
      </c>
      <c r="AV95" s="200">
        <f>VLOOKUP('Physical Effects'!CQ97,Lookup!$B$4:$C$14,2,FALSE)</f>
        <v>0</v>
      </c>
      <c r="AW95" s="200">
        <f>VLOOKUP('Physical Effects'!CS97,Lookup!$B$4:$C$14,2,FALSE)</f>
        <v>0</v>
      </c>
      <c r="AX95" s="200">
        <f>VLOOKUP('Physical Effects'!CU97,Lookup!$B$4:$C$14,2,FALSE)</f>
        <v>0</v>
      </c>
      <c r="AY95" s="200"/>
      <c r="AZ95" s="200"/>
    </row>
    <row r="96" spans="1:52" s="5" customFormat="1" ht="13.5" thickBot="1" x14ac:dyDescent="0.3">
      <c r="A96" s="49">
        <f t="shared" si="1"/>
        <v>95</v>
      </c>
      <c r="B96" s="18" t="str">
        <f>+'Physical Effects'!C98</f>
        <v>Obstruction Removal (no)</v>
      </c>
      <c r="C96" s="25">
        <f>+'Physical Effects'!E98</f>
        <v>500</v>
      </c>
      <c r="D96" s="200">
        <f>VLOOKUP('Physical Effects'!G98,Lookup!$B$4:$C$14,2,FALSE)</f>
        <v>0</v>
      </c>
      <c r="E96" s="200">
        <f>VLOOKUP('Physical Effects'!I98,Lookup!$B$4:$C$14,2,FALSE)</f>
        <v>0</v>
      </c>
      <c r="F96" s="200">
        <f>VLOOKUP('Physical Effects'!K98,Lookup!$B$4:$C$14,2,FALSE)</f>
        <v>0</v>
      </c>
      <c r="G96" s="200">
        <f>VLOOKUP('Physical Effects'!M98,Lookup!$B$4:$C$14,2,FALSE)</f>
        <v>0</v>
      </c>
      <c r="H96" s="200">
        <f>VLOOKUP('Physical Effects'!O98,Lookup!$B$4:$C$14,2,FALSE)</f>
        <v>0</v>
      </c>
      <c r="I96" s="200">
        <f>VLOOKUP('Physical Effects'!Q98,Lookup!$B$4:$C$14,2,FALSE)</f>
        <v>0</v>
      </c>
      <c r="J96" s="200">
        <f>VLOOKUP('Physical Effects'!S98,Lookup!$B$4:$C$14,2,FALSE)</f>
        <v>-1</v>
      </c>
      <c r="K96" s="200">
        <f>VLOOKUP('Physical Effects'!U98,Lookup!$B$4:$C$14,2,FALSE)</f>
        <v>1</v>
      </c>
      <c r="L96" s="200">
        <f>VLOOKUP('Physical Effects'!W98,Lookup!$B$4:$C$14,2,FALSE)</f>
        <v>0</v>
      </c>
      <c r="M96" s="200">
        <f>VLOOKUP('Physical Effects'!Y98,Lookup!$B$4:$C$14,2,FALSE)</f>
        <v>0</v>
      </c>
      <c r="N96" s="200">
        <f>VLOOKUP('Physical Effects'!AA98,Lookup!$B$4:$C$14,2,FALSE)</f>
        <v>0</v>
      </c>
      <c r="O96" s="200">
        <f>VLOOKUP('Physical Effects'!AC98,Lookup!$B$4:$C$14,2,FALSE)</f>
        <v>0</v>
      </c>
      <c r="P96" s="200">
        <f>VLOOKUP('Physical Effects'!AE98,Lookup!$B$4:$C$14,2,FALSE)</f>
        <v>0</v>
      </c>
      <c r="Q96" s="200">
        <f>VLOOKUP('Physical Effects'!AG98,Lookup!$B$4:$C$14,2,FALSE)</f>
        <v>0</v>
      </c>
      <c r="R96" s="200">
        <f>VLOOKUP('Physical Effects'!AI98,Lookup!$B$4:$C$14,2,FALSE)</f>
        <v>2</v>
      </c>
      <c r="S96" s="200">
        <f>VLOOKUP('Physical Effects'!AK98,Lookup!$B$4:$C$14,2,FALSE)</f>
        <v>0</v>
      </c>
      <c r="T96" s="200">
        <f>VLOOKUP('Physical Effects'!AM98,Lookup!$B$4:$C$14,2,FALSE)</f>
        <v>0</v>
      </c>
      <c r="U96" s="200">
        <f>VLOOKUP('Physical Effects'!AO98,Lookup!$B$4:$C$14,2,FALSE)</f>
        <v>0</v>
      </c>
      <c r="V96" s="200">
        <f>VLOOKUP('Physical Effects'!AQ98,Lookup!$B$4:$C$14,2,FALSE)</f>
        <v>0</v>
      </c>
      <c r="W96" s="200">
        <f>VLOOKUP('Physical Effects'!AS98,Lookup!$B$4:$C$14,2,FALSE)</f>
        <v>0</v>
      </c>
      <c r="X96" s="200">
        <f>VLOOKUP('Physical Effects'!AU98,Lookup!$B$4:$C$14,2,FALSE)</f>
        <v>0</v>
      </c>
      <c r="Y96" s="200">
        <f>VLOOKUP('Physical Effects'!AW98,Lookup!$B$4:$C$14,2,FALSE)</f>
        <v>0</v>
      </c>
      <c r="Z96" s="200">
        <f>VLOOKUP('Physical Effects'!AY98,Lookup!$B$4:$C$14,2,FALSE)</f>
        <v>0</v>
      </c>
      <c r="AA96" s="200">
        <f>VLOOKUP('Physical Effects'!BA98,Lookup!$B$4:$C$14,2,FALSE)</f>
        <v>0</v>
      </c>
      <c r="AB96" s="200">
        <f>VLOOKUP('Physical Effects'!BC98,Lookup!$B$4:$C$14,2,FALSE)</f>
        <v>0</v>
      </c>
      <c r="AC96" s="200">
        <f>VLOOKUP('Physical Effects'!BE98,Lookup!$B$4:$C$14,2,FALSE)</f>
        <v>0</v>
      </c>
      <c r="AD96" s="200">
        <f>VLOOKUP('Physical Effects'!BG98,Lookup!$B$4:$C$14,2,FALSE)</f>
        <v>0</v>
      </c>
      <c r="AE96" s="200">
        <f>VLOOKUP('Physical Effects'!BI98,Lookup!$B$4:$C$14,2,FALSE)</f>
        <v>0</v>
      </c>
      <c r="AF96" s="200">
        <f>VLOOKUP('Physical Effects'!BK98,Lookup!$B$4:$C$14,2,FALSE)</f>
        <v>0</v>
      </c>
      <c r="AG96" s="200">
        <f>VLOOKUP('Physical Effects'!BM98,Lookup!$B$4:$C$14,2,FALSE)</f>
        <v>0</v>
      </c>
      <c r="AH96" s="200">
        <f>VLOOKUP('Physical Effects'!BO98,Lookup!$B$4:$C$14,2,FALSE)</f>
        <v>0</v>
      </c>
      <c r="AI96" s="200">
        <f>VLOOKUP('Physical Effects'!BQ98,Lookup!$B$4:$C$14,2,FALSE)</f>
        <v>0</v>
      </c>
      <c r="AJ96" s="200">
        <f>VLOOKUP('Physical Effects'!BS98,Lookup!$B$4:$C$14,2,FALSE)</f>
        <v>0</v>
      </c>
      <c r="AK96" s="200">
        <f>VLOOKUP('Physical Effects'!BU98,Lookup!$B$4:$C$14,2,FALSE)</f>
        <v>0</v>
      </c>
      <c r="AL96" s="200">
        <f>VLOOKUP('Physical Effects'!BW98,Lookup!$B$4:$C$14,2,FALSE)</f>
        <v>0</v>
      </c>
      <c r="AM96" s="200">
        <f>VLOOKUP('Physical Effects'!BY98,Lookup!$B$4:$C$14,2,FALSE)</f>
        <v>0</v>
      </c>
      <c r="AN96" s="200">
        <f>VLOOKUP('Physical Effects'!CA98,Lookup!$B$4:$C$14,2,FALSE)</f>
        <v>0</v>
      </c>
      <c r="AO96" s="200">
        <f>VLOOKUP('Physical Effects'!CC98,Lookup!$B$4:$C$14,2,FALSE)</f>
        <v>0</v>
      </c>
      <c r="AP96" s="200">
        <f>VLOOKUP('Physical Effects'!CE98,Lookup!$B$4:$C$14,2,FALSE)</f>
        <v>0</v>
      </c>
      <c r="AQ96" s="200">
        <f>VLOOKUP('Physical Effects'!CG98,Lookup!$B$4:$C$14,2,FALSE)</f>
        <v>0</v>
      </c>
      <c r="AR96" s="200">
        <f>VLOOKUP('Physical Effects'!CI98,Lookup!$B$4:$C$14,2,FALSE)</f>
        <v>0</v>
      </c>
      <c r="AS96" s="200">
        <f>VLOOKUP('Physical Effects'!CK98,Lookup!$B$4:$C$14,2,FALSE)</f>
        <v>0</v>
      </c>
      <c r="AT96" s="200">
        <f>VLOOKUP('Physical Effects'!CM98,Lookup!$B$4:$C$14,2,FALSE)</f>
        <v>2</v>
      </c>
      <c r="AU96" s="200">
        <f>VLOOKUP('Physical Effects'!CO98,Lookup!$B$4:$C$14,2,FALSE)</f>
        <v>-1</v>
      </c>
      <c r="AV96" s="200">
        <f>VLOOKUP('Physical Effects'!CQ98,Lookup!$B$4:$C$14,2,FALSE)</f>
        <v>0</v>
      </c>
      <c r="AW96" s="200">
        <f>VLOOKUP('Physical Effects'!CS98,Lookup!$B$4:$C$14,2,FALSE)</f>
        <v>0</v>
      </c>
      <c r="AX96" s="200">
        <f>VLOOKUP('Physical Effects'!CU98,Lookup!$B$4:$C$14,2,FALSE)</f>
        <v>1</v>
      </c>
      <c r="AY96" s="200"/>
      <c r="AZ96" s="200"/>
    </row>
    <row r="97" spans="1:52" s="5" customFormat="1" ht="13.5" thickBot="1" x14ac:dyDescent="0.3">
      <c r="A97" s="49">
        <f t="shared" si="1"/>
        <v>96</v>
      </c>
      <c r="B97" s="18" t="str">
        <f>+'Physical Effects'!C99</f>
        <v>On-Farm Secondary Containment Facility</v>
      </c>
      <c r="C97" s="25" t="str">
        <f>+'Physical Effects'!E99</f>
        <v>319</v>
      </c>
      <c r="D97" s="200">
        <f>VLOOKUP('Physical Effects'!G99,Lookup!$B$4:$C$14,2,FALSE)</f>
        <v>0</v>
      </c>
      <c r="E97" s="200">
        <f>VLOOKUP('Physical Effects'!I99,Lookup!$B$4:$C$14,2,FALSE)</f>
        <v>0</v>
      </c>
      <c r="F97" s="200">
        <f>VLOOKUP('Physical Effects'!K99,Lookup!$B$4:$C$14,2,FALSE)</f>
        <v>0</v>
      </c>
      <c r="G97" s="200">
        <f>VLOOKUP('Physical Effects'!M99,Lookup!$B$4:$C$14,2,FALSE)</f>
        <v>0</v>
      </c>
      <c r="H97" s="200">
        <f>VLOOKUP('Physical Effects'!O99,Lookup!$B$4:$C$14,2,FALSE)</f>
        <v>0</v>
      </c>
      <c r="I97" s="200">
        <f>VLOOKUP('Physical Effects'!Q99,Lookup!$B$4:$C$14,2,FALSE)</f>
        <v>0</v>
      </c>
      <c r="J97" s="200">
        <f>VLOOKUP('Physical Effects'!S99,Lookup!$B$4:$C$14,2,FALSE)</f>
        <v>0</v>
      </c>
      <c r="K97" s="200">
        <f>VLOOKUP('Physical Effects'!U99,Lookup!$B$4:$C$14,2,FALSE)</f>
        <v>0</v>
      </c>
      <c r="L97" s="200">
        <f>VLOOKUP('Physical Effects'!W99,Lookup!$B$4:$C$14,2,FALSE)</f>
        <v>0</v>
      </c>
      <c r="M97" s="200">
        <f>VLOOKUP('Physical Effects'!Y99,Lookup!$B$4:$C$14,2,FALSE)</f>
        <v>0</v>
      </c>
      <c r="N97" s="200">
        <f>VLOOKUP('Physical Effects'!AA99,Lookup!$B$4:$C$14,2,FALSE)</f>
        <v>0</v>
      </c>
      <c r="O97" s="200">
        <f>VLOOKUP('Physical Effects'!AC99,Lookup!$B$4:$C$14,2,FALSE)</f>
        <v>0</v>
      </c>
      <c r="P97" s="200">
        <f>VLOOKUP('Physical Effects'!AE99,Lookup!$B$4:$C$14,2,FALSE)</f>
        <v>0</v>
      </c>
      <c r="Q97" s="200">
        <f>VLOOKUP('Physical Effects'!AG99,Lookup!$B$4:$C$14,2,FALSE)</f>
        <v>0</v>
      </c>
      <c r="R97" s="200">
        <f>VLOOKUP('Physical Effects'!AI99,Lookup!$B$4:$C$14,2,FALSE)</f>
        <v>0</v>
      </c>
      <c r="S97" s="200">
        <f>VLOOKUP('Physical Effects'!AK99,Lookup!$B$4:$C$14,2,FALSE)</f>
        <v>0</v>
      </c>
      <c r="T97" s="200">
        <f>VLOOKUP('Physical Effects'!AM99,Lookup!$B$4:$C$14,2,FALSE)</f>
        <v>0</v>
      </c>
      <c r="U97" s="200">
        <f>VLOOKUP('Physical Effects'!AO99,Lookup!$B$4:$C$14,2,FALSE)</f>
        <v>0</v>
      </c>
      <c r="V97" s="200">
        <f>VLOOKUP('Physical Effects'!AQ99,Lookup!$B$4:$C$14,2,FALSE)</f>
        <v>0</v>
      </c>
      <c r="W97" s="200">
        <f>VLOOKUP('Physical Effects'!AS99,Lookup!$B$4:$C$14,2,FALSE)</f>
        <v>0</v>
      </c>
      <c r="X97" s="200">
        <f>VLOOKUP('Physical Effects'!AU99,Lookup!$B$4:$C$14,2,FALSE)</f>
        <v>0</v>
      </c>
      <c r="Y97" s="200">
        <f>VLOOKUP('Physical Effects'!AW99,Lookup!$B$4:$C$14,2,FALSE)</f>
        <v>0</v>
      </c>
      <c r="Z97" s="200">
        <f>VLOOKUP('Physical Effects'!AY99,Lookup!$B$4:$C$14,2,FALSE)</f>
        <v>0</v>
      </c>
      <c r="AA97" s="200">
        <f>VLOOKUP('Physical Effects'!BA99,Lookup!$B$4:$C$14,2,FALSE)</f>
        <v>0</v>
      </c>
      <c r="AB97" s="200">
        <f>VLOOKUP('Physical Effects'!BC99,Lookup!$B$4:$C$14,2,FALSE)</f>
        <v>0</v>
      </c>
      <c r="AC97" s="200">
        <f>VLOOKUP('Physical Effects'!BE99,Lookup!$B$4:$C$14,2,FALSE)</f>
        <v>0</v>
      </c>
      <c r="AD97" s="200">
        <f>VLOOKUP('Physical Effects'!BG99,Lookup!$B$4:$C$14,2,FALSE)</f>
        <v>0</v>
      </c>
      <c r="AE97" s="200">
        <f>VLOOKUP('Physical Effects'!BI99,Lookup!$B$4:$C$14,2,FALSE)</f>
        <v>5</v>
      </c>
      <c r="AF97" s="200">
        <f>VLOOKUP('Physical Effects'!BK99,Lookup!$B$4:$C$14,2,FALSE)</f>
        <v>5</v>
      </c>
      <c r="AG97" s="200">
        <f>VLOOKUP('Physical Effects'!BM99,Lookup!$B$4:$C$14,2,FALSE)</f>
        <v>0</v>
      </c>
      <c r="AH97" s="200">
        <f>VLOOKUP('Physical Effects'!BO99,Lookup!$B$4:$C$14,2,FALSE)</f>
        <v>0</v>
      </c>
      <c r="AI97" s="200">
        <f>VLOOKUP('Physical Effects'!BQ99,Lookup!$B$4:$C$14,2,FALSE)</f>
        <v>0</v>
      </c>
      <c r="AJ97" s="200">
        <f>VLOOKUP('Physical Effects'!BS99,Lookup!$B$4:$C$14,2,FALSE)</f>
        <v>0</v>
      </c>
      <c r="AK97" s="200">
        <f>VLOOKUP('Physical Effects'!BU99,Lookup!$B$4:$C$14,2,FALSE)</f>
        <v>0</v>
      </c>
      <c r="AL97" s="200">
        <f>VLOOKUP('Physical Effects'!BW99,Lookup!$B$4:$C$14,2,FALSE)</f>
        <v>0</v>
      </c>
      <c r="AM97" s="200">
        <f>VLOOKUP('Physical Effects'!BY99,Lookup!$B$4:$C$14,2,FALSE)</f>
        <v>0</v>
      </c>
      <c r="AN97" s="200">
        <f>VLOOKUP('Physical Effects'!CA99,Lookup!$B$4:$C$14,2,FALSE)</f>
        <v>0</v>
      </c>
      <c r="AO97" s="200">
        <f>VLOOKUP('Physical Effects'!CC99,Lookup!$B$4:$C$14,2,FALSE)</f>
        <v>0</v>
      </c>
      <c r="AP97" s="200">
        <f>VLOOKUP('Physical Effects'!CE99,Lookup!$B$4:$C$14,2,FALSE)</f>
        <v>0</v>
      </c>
      <c r="AQ97" s="200">
        <f>VLOOKUP('Physical Effects'!CG99,Lookup!$B$4:$C$14,2,FALSE)</f>
        <v>0</v>
      </c>
      <c r="AR97" s="200">
        <f>VLOOKUP('Physical Effects'!CI99,Lookup!$B$4:$C$14,2,FALSE)</f>
        <v>0</v>
      </c>
      <c r="AS97" s="200">
        <f>VLOOKUP('Physical Effects'!CK99,Lookup!$B$4:$C$14,2,FALSE)</f>
        <v>0</v>
      </c>
      <c r="AT97" s="200">
        <f>VLOOKUP('Physical Effects'!CM99,Lookup!$B$4:$C$14,2,FALSE)</f>
        <v>0</v>
      </c>
      <c r="AU97" s="200">
        <f>VLOOKUP('Physical Effects'!CO99,Lookup!$B$4:$C$14,2,FALSE)</f>
        <v>0</v>
      </c>
      <c r="AV97" s="200">
        <f>VLOOKUP('Physical Effects'!CQ99,Lookup!$B$4:$C$14,2,FALSE)</f>
        <v>0</v>
      </c>
      <c r="AW97" s="200">
        <f>VLOOKUP('Physical Effects'!CS99,Lookup!$B$4:$C$14,2,FALSE)</f>
        <v>0</v>
      </c>
      <c r="AX97" s="200">
        <f>VLOOKUP('Physical Effects'!CU99,Lookup!$B$4:$C$14,2,FALSE)</f>
        <v>0</v>
      </c>
      <c r="AY97" s="200"/>
      <c r="AZ97" s="200"/>
    </row>
    <row r="98" spans="1:52" s="5" customFormat="1" ht="13.5" thickBot="1" x14ac:dyDescent="0.3">
      <c r="A98" s="49">
        <f t="shared" si="1"/>
        <v>97</v>
      </c>
      <c r="B98" s="18" t="str">
        <f>+'Physical Effects'!C100</f>
        <v>Open Channel (ft)</v>
      </c>
      <c r="C98" s="25">
        <f>+'Physical Effects'!E100</f>
        <v>582</v>
      </c>
      <c r="D98" s="200">
        <f>VLOOKUP('Physical Effects'!G100,Lookup!$B$4:$C$14,2,FALSE)</f>
        <v>0</v>
      </c>
      <c r="E98" s="200">
        <f>VLOOKUP('Physical Effects'!I100,Lookup!$B$4:$C$14,2,FALSE)</f>
        <v>0</v>
      </c>
      <c r="F98" s="200">
        <f>VLOOKUP('Physical Effects'!K100,Lookup!$B$4:$C$14,2,FALSE)</f>
        <v>0</v>
      </c>
      <c r="G98" s="200">
        <f>VLOOKUP('Physical Effects'!M100,Lookup!$B$4:$C$14,2,FALSE)</f>
        <v>0</v>
      </c>
      <c r="H98" s="200">
        <f>VLOOKUP('Physical Effects'!O100,Lookup!$B$4:$C$14,2,FALSE)</f>
        <v>2</v>
      </c>
      <c r="I98" s="200">
        <f>VLOOKUP('Physical Effects'!Q100,Lookup!$B$4:$C$14,2,FALSE)</f>
        <v>0</v>
      </c>
      <c r="J98" s="200">
        <f>VLOOKUP('Physical Effects'!S100,Lookup!$B$4:$C$14,2,FALSE)</f>
        <v>0</v>
      </c>
      <c r="K98" s="200">
        <f>VLOOKUP('Physical Effects'!U100,Lookup!$B$4:$C$14,2,FALSE)</f>
        <v>0</v>
      </c>
      <c r="L98" s="200">
        <f>VLOOKUP('Physical Effects'!W100,Lookup!$B$4:$C$14,2,FALSE)</f>
        <v>0</v>
      </c>
      <c r="M98" s="200">
        <f>VLOOKUP('Physical Effects'!Y100,Lookup!$B$4:$C$14,2,FALSE)</f>
        <v>0</v>
      </c>
      <c r="N98" s="200">
        <f>VLOOKUP('Physical Effects'!AA100,Lookup!$B$4:$C$14,2,FALSE)</f>
        <v>2</v>
      </c>
      <c r="O98" s="200">
        <f>VLOOKUP('Physical Effects'!AC100,Lookup!$B$4:$C$14,2,FALSE)</f>
        <v>5</v>
      </c>
      <c r="P98" s="200">
        <f>VLOOKUP('Physical Effects'!AE100,Lookup!$B$4:$C$14,2,FALSE)</f>
        <v>2</v>
      </c>
      <c r="Q98" s="200">
        <f>VLOOKUP('Physical Effects'!AG100,Lookup!$B$4:$C$14,2,FALSE)</f>
        <v>1</v>
      </c>
      <c r="R98" s="200">
        <f>VLOOKUP('Physical Effects'!AI100,Lookup!$B$4:$C$14,2,FALSE)</f>
        <v>0</v>
      </c>
      <c r="S98" s="200">
        <f>VLOOKUP('Physical Effects'!AK100,Lookup!$B$4:$C$14,2,FALSE)</f>
        <v>0</v>
      </c>
      <c r="T98" s="200">
        <f>VLOOKUP('Physical Effects'!AM100,Lookup!$B$4:$C$14,2,FALSE)</f>
        <v>2</v>
      </c>
      <c r="U98" s="200">
        <f>VLOOKUP('Physical Effects'!AO100,Lookup!$B$4:$C$14,2,FALSE)</f>
        <v>0</v>
      </c>
      <c r="V98" s="200">
        <f>VLOOKUP('Physical Effects'!AQ100,Lookup!$B$4:$C$14,2,FALSE)</f>
        <v>0</v>
      </c>
      <c r="W98" s="200">
        <f>VLOOKUP('Physical Effects'!AS100,Lookup!$B$4:$C$14,2,FALSE)</f>
        <v>-1</v>
      </c>
      <c r="X98" s="200">
        <f>VLOOKUP('Physical Effects'!AU100,Lookup!$B$4:$C$14,2,FALSE)</f>
        <v>0</v>
      </c>
      <c r="Y98" s="200">
        <f>VLOOKUP('Physical Effects'!AW100,Lookup!$B$4:$C$14,2,FALSE)</f>
        <v>0</v>
      </c>
      <c r="Z98" s="200">
        <f>VLOOKUP('Physical Effects'!AY100,Lookup!$B$4:$C$14,2,FALSE)</f>
        <v>0</v>
      </c>
      <c r="AA98" s="200">
        <f>VLOOKUP('Physical Effects'!BA100,Lookup!$B$4:$C$14,2,FALSE)</f>
        <v>0</v>
      </c>
      <c r="AB98" s="200">
        <f>VLOOKUP('Physical Effects'!BC100,Lookup!$B$4:$C$14,2,FALSE)</f>
        <v>0</v>
      </c>
      <c r="AC98" s="200">
        <f>VLOOKUP('Physical Effects'!BE100,Lookup!$B$4:$C$14,2,FALSE)</f>
        <v>0</v>
      </c>
      <c r="AD98" s="200">
        <f>VLOOKUP('Physical Effects'!BG100,Lookup!$B$4:$C$14,2,FALSE)</f>
        <v>0</v>
      </c>
      <c r="AE98" s="200">
        <f>VLOOKUP('Physical Effects'!BI100,Lookup!$B$4:$C$14,2,FALSE)</f>
        <v>-1</v>
      </c>
      <c r="AF98" s="200">
        <f>VLOOKUP('Physical Effects'!BK100,Lookup!$B$4:$C$14,2,FALSE)</f>
        <v>0</v>
      </c>
      <c r="AG98" s="200">
        <f>VLOOKUP('Physical Effects'!BM100,Lookup!$B$4:$C$14,2,FALSE)</f>
        <v>0</v>
      </c>
      <c r="AH98" s="200">
        <f>VLOOKUP('Physical Effects'!BO100,Lookup!$B$4:$C$14,2,FALSE)</f>
        <v>0</v>
      </c>
      <c r="AI98" s="200">
        <f>VLOOKUP('Physical Effects'!BQ100,Lookup!$B$4:$C$14,2,FALSE)</f>
        <v>0</v>
      </c>
      <c r="AJ98" s="200">
        <f>VLOOKUP('Physical Effects'!BS100,Lookup!$B$4:$C$14,2,FALSE)</f>
        <v>0</v>
      </c>
      <c r="AK98" s="200">
        <f>VLOOKUP('Physical Effects'!BU100,Lookup!$B$4:$C$14,2,FALSE)</f>
        <v>0</v>
      </c>
      <c r="AL98" s="200">
        <f>VLOOKUP('Physical Effects'!BW100,Lookup!$B$4:$C$14,2,FALSE)</f>
        <v>0</v>
      </c>
      <c r="AM98" s="200">
        <f>VLOOKUP('Physical Effects'!BY100,Lookup!$B$4:$C$14,2,FALSE)</f>
        <v>0</v>
      </c>
      <c r="AN98" s="200">
        <f>VLOOKUP('Physical Effects'!CA100,Lookup!$B$4:$C$14,2,FALSE)</f>
        <v>0</v>
      </c>
      <c r="AO98" s="200">
        <f>VLOOKUP('Physical Effects'!CC100,Lookup!$B$4:$C$14,2,FALSE)</f>
        <v>0</v>
      </c>
      <c r="AP98" s="200">
        <f>VLOOKUP('Physical Effects'!CE100,Lookup!$B$4:$C$14,2,FALSE)</f>
        <v>0</v>
      </c>
      <c r="AQ98" s="200">
        <f>VLOOKUP('Physical Effects'!CG100,Lookup!$B$4:$C$14,2,FALSE)</f>
        <v>0</v>
      </c>
      <c r="AR98" s="200">
        <f>VLOOKUP('Physical Effects'!CI100,Lookup!$B$4:$C$14,2,FALSE)</f>
        <v>0</v>
      </c>
      <c r="AS98" s="200">
        <f>VLOOKUP('Physical Effects'!CK100,Lookup!$B$4:$C$14,2,FALSE)</f>
        <v>0</v>
      </c>
      <c r="AT98" s="200">
        <f>VLOOKUP('Physical Effects'!CM100,Lookup!$B$4:$C$14,2,FALSE)</f>
        <v>0</v>
      </c>
      <c r="AU98" s="200">
        <f>VLOOKUP('Physical Effects'!CO100,Lookup!$B$4:$C$14,2,FALSE)</f>
        <v>0</v>
      </c>
      <c r="AV98" s="200">
        <f>VLOOKUP('Physical Effects'!CQ100,Lookup!$B$4:$C$14,2,FALSE)</f>
        <v>0</v>
      </c>
      <c r="AW98" s="200">
        <f>VLOOKUP('Physical Effects'!CS100,Lookup!$B$4:$C$14,2,FALSE)</f>
        <v>0</v>
      </c>
      <c r="AX98" s="200">
        <f>VLOOKUP('Physical Effects'!CU100,Lookup!$B$4:$C$14,2,FALSE)</f>
        <v>0</v>
      </c>
      <c r="AY98" s="200"/>
      <c r="AZ98" s="200"/>
    </row>
    <row r="99" spans="1:52" s="5" customFormat="1" ht="13.5" thickBot="1" x14ac:dyDescent="0.3">
      <c r="A99" s="49">
        <f t="shared" si="1"/>
        <v>98</v>
      </c>
      <c r="B99" s="18" t="str">
        <f>+'Physical Effects'!C101</f>
        <v>Pest Management Conservation System (ac)</v>
      </c>
      <c r="C99" s="25">
        <f>+'Physical Effects'!E101</f>
        <v>595</v>
      </c>
      <c r="D99" s="200">
        <f>VLOOKUP('Physical Effects'!G101,Lookup!$B$4:$C$14,2,FALSE)</f>
        <v>2</v>
      </c>
      <c r="E99" s="200">
        <f>VLOOKUP('Physical Effects'!I101,Lookup!$B$4:$C$14,2,FALSE)</f>
        <v>2</v>
      </c>
      <c r="F99" s="200">
        <f>VLOOKUP('Physical Effects'!K101,Lookup!$B$4:$C$14,2,FALSE)</f>
        <v>2</v>
      </c>
      <c r="G99" s="200">
        <f>VLOOKUP('Physical Effects'!M101,Lookup!$B$4:$C$14,2,FALSE)</f>
        <v>2</v>
      </c>
      <c r="H99" s="200">
        <f>VLOOKUP('Physical Effects'!O101,Lookup!$B$4:$C$14,2,FALSE)</f>
        <v>0</v>
      </c>
      <c r="I99" s="200">
        <f>VLOOKUP('Physical Effects'!Q101,Lookup!$B$4:$C$14,2,FALSE)</f>
        <v>0</v>
      </c>
      <c r="J99" s="200">
        <f>VLOOKUP('Physical Effects'!S101,Lookup!$B$4:$C$14,2,FALSE)</f>
        <v>2</v>
      </c>
      <c r="K99" s="200">
        <f>VLOOKUP('Physical Effects'!U101,Lookup!$B$4:$C$14,2,FALSE)</f>
        <v>2</v>
      </c>
      <c r="L99" s="200">
        <f>VLOOKUP('Physical Effects'!W101,Lookup!$B$4:$C$14,2,FALSE)</f>
        <v>0</v>
      </c>
      <c r="M99" s="200">
        <f>VLOOKUP('Physical Effects'!Y101,Lookup!$B$4:$C$14,2,FALSE)</f>
        <v>2</v>
      </c>
      <c r="N99" s="200">
        <f>VLOOKUP('Physical Effects'!AA101,Lookup!$B$4:$C$14,2,FALSE)</f>
        <v>0</v>
      </c>
      <c r="O99" s="200">
        <f>VLOOKUP('Physical Effects'!AC101,Lookup!$B$4:$C$14,2,FALSE)</f>
        <v>0</v>
      </c>
      <c r="P99" s="200">
        <f>VLOOKUP('Physical Effects'!AE101,Lookup!$B$4:$C$14,2,FALSE)</f>
        <v>0</v>
      </c>
      <c r="Q99" s="200">
        <f>VLOOKUP('Physical Effects'!AG101,Lookup!$B$4:$C$14,2,FALSE)</f>
        <v>0</v>
      </c>
      <c r="R99" s="200">
        <f>VLOOKUP('Physical Effects'!AI101,Lookup!$B$4:$C$14,2,FALSE)</f>
        <v>0</v>
      </c>
      <c r="S99" s="200">
        <f>VLOOKUP('Physical Effects'!AK101,Lookup!$B$4:$C$14,2,FALSE)</f>
        <v>0</v>
      </c>
      <c r="T99" s="200">
        <f>VLOOKUP('Physical Effects'!AM101,Lookup!$B$4:$C$14,2,FALSE)</f>
        <v>0</v>
      </c>
      <c r="U99" s="200">
        <f>VLOOKUP('Physical Effects'!AO101,Lookup!$B$4:$C$14,2,FALSE)</f>
        <v>0</v>
      </c>
      <c r="V99" s="200">
        <f>VLOOKUP('Physical Effects'!AQ101,Lookup!$B$4:$C$14,2,FALSE)</f>
        <v>0</v>
      </c>
      <c r="W99" s="200">
        <f>VLOOKUP('Physical Effects'!AS101,Lookup!$B$4:$C$14,2,FALSE)</f>
        <v>0</v>
      </c>
      <c r="X99" s="200">
        <f>VLOOKUP('Physical Effects'!AU101,Lookup!$B$4:$C$14,2,FALSE)</f>
        <v>0</v>
      </c>
      <c r="Y99" s="200">
        <f>VLOOKUP('Physical Effects'!AW101,Lookup!$B$4:$C$14,2,FALSE)</f>
        <v>5</v>
      </c>
      <c r="Z99" s="200">
        <f>VLOOKUP('Physical Effects'!AY101,Lookup!$B$4:$C$14,2,FALSE)</f>
        <v>5</v>
      </c>
      <c r="AA99" s="200">
        <f>VLOOKUP('Physical Effects'!BA101,Lookup!$B$4:$C$14,2,FALSE)</f>
        <v>0</v>
      </c>
      <c r="AB99" s="200">
        <f>VLOOKUP('Physical Effects'!BC101,Lookup!$B$4:$C$14,2,FALSE)</f>
        <v>0</v>
      </c>
      <c r="AC99" s="200">
        <f>VLOOKUP('Physical Effects'!BE101,Lookup!$B$4:$C$14,2,FALSE)</f>
        <v>0</v>
      </c>
      <c r="AD99" s="200">
        <f>VLOOKUP('Physical Effects'!BG101,Lookup!$B$4:$C$14,2,FALSE)</f>
        <v>0</v>
      </c>
      <c r="AE99" s="200">
        <f>VLOOKUP('Physical Effects'!BI101,Lookup!$B$4:$C$14,2,FALSE)</f>
        <v>0</v>
      </c>
      <c r="AF99" s="200">
        <f>VLOOKUP('Physical Effects'!BK101,Lookup!$B$4:$C$14,2,FALSE)</f>
        <v>0</v>
      </c>
      <c r="AG99" s="200">
        <f>VLOOKUP('Physical Effects'!BM101,Lookup!$B$4:$C$14,2,FALSE)</f>
        <v>2</v>
      </c>
      <c r="AH99" s="200">
        <f>VLOOKUP('Physical Effects'!BO101,Lookup!$B$4:$C$14,2,FALSE)</f>
        <v>0</v>
      </c>
      <c r="AI99" s="200">
        <f>VLOOKUP('Physical Effects'!BQ101,Lookup!$B$4:$C$14,2,FALSE)</f>
        <v>2</v>
      </c>
      <c r="AJ99" s="200">
        <f>VLOOKUP('Physical Effects'!BS101,Lookup!$B$4:$C$14,2,FALSE)</f>
        <v>0</v>
      </c>
      <c r="AK99" s="200">
        <f>VLOOKUP('Physical Effects'!BU101,Lookup!$B$4:$C$14,2,FALSE)</f>
        <v>2</v>
      </c>
      <c r="AL99" s="200">
        <f>VLOOKUP('Physical Effects'!BW101,Lookup!$B$4:$C$14,2,FALSE)</f>
        <v>1</v>
      </c>
      <c r="AM99" s="200">
        <f>VLOOKUP('Physical Effects'!BY101,Lookup!$B$4:$C$14,2,FALSE)</f>
        <v>0</v>
      </c>
      <c r="AN99" s="200">
        <f>VLOOKUP('Physical Effects'!CA101,Lookup!$B$4:$C$14,2,FALSE)</f>
        <v>0</v>
      </c>
      <c r="AO99" s="200">
        <f>VLOOKUP('Physical Effects'!CC101,Lookup!$B$4:$C$14,2,FALSE)</f>
        <v>0</v>
      </c>
      <c r="AP99" s="200">
        <f>VLOOKUP('Physical Effects'!CE101,Lookup!$B$4:$C$14,2,FALSE)</f>
        <v>4</v>
      </c>
      <c r="AQ99" s="200">
        <f>VLOOKUP('Physical Effects'!CG101,Lookup!$B$4:$C$14,2,FALSE)</f>
        <v>0</v>
      </c>
      <c r="AR99" s="200">
        <f>VLOOKUP('Physical Effects'!CI101,Lookup!$B$4:$C$14,2,FALSE)</f>
        <v>2</v>
      </c>
      <c r="AS99" s="200">
        <f>VLOOKUP('Physical Effects'!CK101,Lookup!$B$4:$C$14,2,FALSE)</f>
        <v>2</v>
      </c>
      <c r="AT99" s="200">
        <f>VLOOKUP('Physical Effects'!CM101,Lookup!$B$4:$C$14,2,FALSE)</f>
        <v>0</v>
      </c>
      <c r="AU99" s="200">
        <f>VLOOKUP('Physical Effects'!CO101,Lookup!$B$4:$C$14,2,FALSE)</f>
        <v>0</v>
      </c>
      <c r="AV99" s="200">
        <f>VLOOKUP('Physical Effects'!CQ101,Lookup!$B$4:$C$14,2,FALSE)</f>
        <v>2</v>
      </c>
      <c r="AW99" s="200">
        <f>VLOOKUP('Physical Effects'!CS101,Lookup!$B$4:$C$14,2,FALSE)</f>
        <v>0</v>
      </c>
      <c r="AX99" s="200">
        <f>VLOOKUP('Physical Effects'!CU101,Lookup!$B$4:$C$14,2,FALSE)</f>
        <v>1</v>
      </c>
      <c r="AY99" s="200"/>
      <c r="AZ99" s="200"/>
    </row>
    <row r="100" spans="1:52" s="5" customFormat="1" ht="13.5" thickBot="1" x14ac:dyDescent="0.3">
      <c r="A100" s="49">
        <f t="shared" si="1"/>
        <v>99</v>
      </c>
      <c r="B100" s="18" t="str">
        <f>+'Physical Effects'!C102</f>
        <v>Pond (no)</v>
      </c>
      <c r="C100" s="25">
        <f>+'Physical Effects'!E102</f>
        <v>378</v>
      </c>
      <c r="D100" s="200">
        <f>VLOOKUP('Physical Effects'!G102,Lookup!$B$4:$C$14,2,FALSE)</f>
        <v>0</v>
      </c>
      <c r="E100" s="200">
        <f>VLOOKUP('Physical Effects'!I102,Lookup!$B$4:$C$14,2,FALSE)</f>
        <v>0</v>
      </c>
      <c r="F100" s="200">
        <f>VLOOKUP('Physical Effects'!K102,Lookup!$B$4:$C$14,2,FALSE)</f>
        <v>0</v>
      </c>
      <c r="G100" s="200">
        <f>VLOOKUP('Physical Effects'!M102,Lookup!$B$4:$C$14,2,FALSE)</f>
        <v>2</v>
      </c>
      <c r="H100" s="200">
        <f>VLOOKUP('Physical Effects'!O102,Lookup!$B$4:$C$14,2,FALSE)</f>
        <v>1</v>
      </c>
      <c r="I100" s="200">
        <f>VLOOKUP('Physical Effects'!Q102,Lookup!$B$4:$C$14,2,FALSE)</f>
        <v>0</v>
      </c>
      <c r="J100" s="200">
        <f>VLOOKUP('Physical Effects'!S102,Lookup!$B$4:$C$14,2,FALSE)</f>
        <v>0</v>
      </c>
      <c r="K100" s="200">
        <f>VLOOKUP('Physical Effects'!U102,Lookup!$B$4:$C$14,2,FALSE)</f>
        <v>0</v>
      </c>
      <c r="L100" s="200">
        <f>VLOOKUP('Physical Effects'!W102,Lookup!$B$4:$C$14,2,FALSE)</f>
        <v>-1</v>
      </c>
      <c r="M100" s="200">
        <f>VLOOKUP('Physical Effects'!Y102,Lookup!$B$4:$C$14,2,FALSE)</f>
        <v>0</v>
      </c>
      <c r="N100" s="200">
        <f>VLOOKUP('Physical Effects'!AA102,Lookup!$B$4:$C$14,2,FALSE)</f>
        <v>0</v>
      </c>
      <c r="O100" s="200">
        <f>VLOOKUP('Physical Effects'!AC102,Lookup!$B$4:$C$14,2,FALSE)</f>
        <v>2</v>
      </c>
      <c r="P100" s="200">
        <f>VLOOKUP('Physical Effects'!AE102,Lookup!$B$4:$C$14,2,FALSE)</f>
        <v>-1</v>
      </c>
      <c r="Q100" s="200">
        <f>VLOOKUP('Physical Effects'!AG102,Lookup!$B$4:$C$14,2,FALSE)</f>
        <v>-2</v>
      </c>
      <c r="R100" s="200">
        <f>VLOOKUP('Physical Effects'!AI102,Lookup!$B$4:$C$14,2,FALSE)</f>
        <v>0</v>
      </c>
      <c r="S100" s="200">
        <f>VLOOKUP('Physical Effects'!AK102,Lookup!$B$4:$C$14,2,FALSE)</f>
        <v>2</v>
      </c>
      <c r="T100" s="200">
        <f>VLOOKUP('Physical Effects'!AM102,Lookup!$B$4:$C$14,2,FALSE)</f>
        <v>1</v>
      </c>
      <c r="U100" s="200">
        <f>VLOOKUP('Physical Effects'!AO102,Lookup!$B$4:$C$14,2,FALSE)</f>
        <v>2</v>
      </c>
      <c r="V100" s="200">
        <f>VLOOKUP('Physical Effects'!AQ102,Lookup!$B$4:$C$14,2,FALSE)</f>
        <v>2</v>
      </c>
      <c r="W100" s="200">
        <f>VLOOKUP('Physical Effects'!AS102,Lookup!$B$4:$C$14,2,FALSE)</f>
        <v>2</v>
      </c>
      <c r="X100" s="200">
        <f>VLOOKUP('Physical Effects'!AU102,Lookup!$B$4:$C$14,2,FALSE)</f>
        <v>-1</v>
      </c>
      <c r="Y100" s="200">
        <f>VLOOKUP('Physical Effects'!AW102,Lookup!$B$4:$C$14,2,FALSE)</f>
        <v>0</v>
      </c>
      <c r="Z100" s="200">
        <f>VLOOKUP('Physical Effects'!AY102,Lookup!$B$4:$C$14,2,FALSE)</f>
        <v>0</v>
      </c>
      <c r="AA100" s="200">
        <f>VLOOKUP('Physical Effects'!BA102,Lookup!$B$4:$C$14,2,FALSE)</f>
        <v>-2</v>
      </c>
      <c r="AB100" s="200">
        <f>VLOOKUP('Physical Effects'!BC102,Lookup!$B$4:$C$14,2,FALSE)</f>
        <v>0</v>
      </c>
      <c r="AC100" s="200">
        <f>VLOOKUP('Physical Effects'!BE102,Lookup!$B$4:$C$14,2,FALSE)</f>
        <v>0</v>
      </c>
      <c r="AD100" s="200">
        <f>VLOOKUP('Physical Effects'!BG102,Lookup!$B$4:$C$14,2,FALSE)</f>
        <v>0</v>
      </c>
      <c r="AE100" s="200">
        <f>VLOOKUP('Physical Effects'!BI102,Lookup!$B$4:$C$14,2,FALSE)</f>
        <v>0</v>
      </c>
      <c r="AF100" s="200">
        <f>VLOOKUP('Physical Effects'!BK102,Lookup!$B$4:$C$14,2,FALSE)</f>
        <v>0</v>
      </c>
      <c r="AG100" s="200">
        <f>VLOOKUP('Physical Effects'!BM102,Lookup!$B$4:$C$14,2,FALSE)</f>
        <v>2</v>
      </c>
      <c r="AH100" s="200">
        <f>VLOOKUP('Physical Effects'!BO102,Lookup!$B$4:$C$14,2,FALSE)</f>
        <v>0</v>
      </c>
      <c r="AI100" s="200">
        <f>VLOOKUP('Physical Effects'!BQ102,Lookup!$B$4:$C$14,2,FALSE)</f>
        <v>0</v>
      </c>
      <c r="AJ100" s="200">
        <f>VLOOKUP('Physical Effects'!BS102,Lookup!$B$4:$C$14,2,FALSE)</f>
        <v>0</v>
      </c>
      <c r="AK100" s="200">
        <f>VLOOKUP('Physical Effects'!BU102,Lookup!$B$4:$C$14,2,FALSE)</f>
        <v>0</v>
      </c>
      <c r="AL100" s="200">
        <f>VLOOKUP('Physical Effects'!BW102,Lookup!$B$4:$C$14,2,FALSE)</f>
        <v>0</v>
      </c>
      <c r="AM100" s="200">
        <f>VLOOKUP('Physical Effects'!BY102,Lookup!$B$4:$C$14,2,FALSE)</f>
        <v>0</v>
      </c>
      <c r="AN100" s="200">
        <f>VLOOKUP('Physical Effects'!CA102,Lookup!$B$4:$C$14,2,FALSE)</f>
        <v>2</v>
      </c>
      <c r="AO100" s="200">
        <f>VLOOKUP('Physical Effects'!CC102,Lookup!$B$4:$C$14,2,FALSE)</f>
        <v>0</v>
      </c>
      <c r="AP100" s="200">
        <f>VLOOKUP('Physical Effects'!CE102,Lookup!$B$4:$C$14,2,FALSE)</f>
        <v>0</v>
      </c>
      <c r="AQ100" s="200">
        <f>VLOOKUP('Physical Effects'!CG102,Lookup!$B$4:$C$14,2,FALSE)</f>
        <v>0</v>
      </c>
      <c r="AR100" s="200">
        <f>VLOOKUP('Physical Effects'!CI102,Lookup!$B$4:$C$14,2,FALSE)</f>
        <v>2</v>
      </c>
      <c r="AS100" s="200">
        <f>VLOOKUP('Physical Effects'!CK102,Lookup!$B$4:$C$14,2,FALSE)</f>
        <v>4</v>
      </c>
      <c r="AT100" s="200">
        <f>VLOOKUP('Physical Effects'!CM102,Lookup!$B$4:$C$14,2,FALSE)</f>
        <v>0</v>
      </c>
      <c r="AU100" s="200">
        <f>VLOOKUP('Physical Effects'!CO102,Lookup!$B$4:$C$14,2,FALSE)</f>
        <v>0</v>
      </c>
      <c r="AV100" s="200">
        <f>VLOOKUP('Physical Effects'!CQ102,Lookup!$B$4:$C$14,2,FALSE)</f>
        <v>5</v>
      </c>
      <c r="AW100" s="200">
        <f>VLOOKUP('Physical Effects'!CS102,Lookup!$B$4:$C$14,2,FALSE)</f>
        <v>0</v>
      </c>
      <c r="AX100" s="200">
        <f>VLOOKUP('Physical Effects'!CU102,Lookup!$B$4:$C$14,2,FALSE)</f>
        <v>0</v>
      </c>
      <c r="AY100" s="200"/>
      <c r="AZ100" s="200"/>
    </row>
    <row r="101" spans="1:52" s="5" customFormat="1" ht="13.5" thickBot="1" x14ac:dyDescent="0.3">
      <c r="A101" s="49">
        <f t="shared" si="1"/>
        <v>100</v>
      </c>
      <c r="B101" s="18" t="str">
        <f>+'Physical Effects'!C103</f>
        <v>Pond Sealing or Lining, Concrete (sf)</v>
      </c>
      <c r="C101" s="25">
        <f>+'Physical Effects'!E103</f>
        <v>522</v>
      </c>
      <c r="D101" s="200">
        <f>VLOOKUP('Physical Effects'!G103,Lookup!$B$4:$C$14,2,FALSE)</f>
        <v>0</v>
      </c>
      <c r="E101" s="200">
        <f>VLOOKUP('Physical Effects'!I103,Lookup!$B$4:$C$14,2,FALSE)</f>
        <v>0</v>
      </c>
      <c r="F101" s="200">
        <f>VLOOKUP('Physical Effects'!K103,Lookup!$B$4:$C$14,2,FALSE)</f>
        <v>0</v>
      </c>
      <c r="G101" s="200">
        <f>VLOOKUP('Physical Effects'!M103,Lookup!$B$4:$C$14,2,FALSE)</f>
        <v>0</v>
      </c>
      <c r="H101" s="200">
        <f>VLOOKUP('Physical Effects'!O103,Lookup!$B$4:$C$14,2,FALSE)</f>
        <v>0</v>
      </c>
      <c r="I101" s="200">
        <f>VLOOKUP('Physical Effects'!Q103,Lookup!$B$4:$C$14,2,FALSE)</f>
        <v>0</v>
      </c>
      <c r="J101" s="200">
        <f>VLOOKUP('Physical Effects'!S103,Lookup!$B$4:$C$14,2,FALSE)</f>
        <v>0</v>
      </c>
      <c r="K101" s="200">
        <f>VLOOKUP('Physical Effects'!U103,Lookup!$B$4:$C$14,2,FALSE)</f>
        <v>0</v>
      </c>
      <c r="L101" s="200">
        <f>VLOOKUP('Physical Effects'!W103,Lookup!$B$4:$C$14,2,FALSE)</f>
        <v>1</v>
      </c>
      <c r="M101" s="200">
        <f>VLOOKUP('Physical Effects'!Y103,Lookup!$B$4:$C$14,2,FALSE)</f>
        <v>0</v>
      </c>
      <c r="N101" s="200">
        <f>VLOOKUP('Physical Effects'!AA103,Lookup!$B$4:$C$14,2,FALSE)</f>
        <v>0</v>
      </c>
      <c r="O101" s="200">
        <f>VLOOKUP('Physical Effects'!AC103,Lookup!$B$4:$C$14,2,FALSE)</f>
        <v>0</v>
      </c>
      <c r="P101" s="200">
        <f>VLOOKUP('Physical Effects'!AE103,Lookup!$B$4:$C$14,2,FALSE)</f>
        <v>2</v>
      </c>
      <c r="Q101" s="200">
        <f>VLOOKUP('Physical Effects'!AG103,Lookup!$B$4:$C$14,2,FALSE)</f>
        <v>1</v>
      </c>
      <c r="R101" s="200">
        <f>VLOOKUP('Physical Effects'!AI103,Lookup!$B$4:$C$14,2,FALSE)</f>
        <v>0</v>
      </c>
      <c r="S101" s="200">
        <f>VLOOKUP('Physical Effects'!AK103,Lookup!$B$4:$C$14,2,FALSE)</f>
        <v>0</v>
      </c>
      <c r="T101" s="200">
        <f>VLOOKUP('Physical Effects'!AM103,Lookup!$B$4:$C$14,2,FALSE)</f>
        <v>0</v>
      </c>
      <c r="U101" s="200">
        <f>VLOOKUP('Physical Effects'!AO103,Lookup!$B$4:$C$14,2,FALSE)</f>
        <v>2</v>
      </c>
      <c r="V101" s="200">
        <f>VLOOKUP('Physical Effects'!AQ103,Lookup!$B$4:$C$14,2,FALSE)</f>
        <v>2</v>
      </c>
      <c r="W101" s="200">
        <f>VLOOKUP('Physical Effects'!AS103,Lookup!$B$4:$C$14,2,FALSE)</f>
        <v>2</v>
      </c>
      <c r="X101" s="200">
        <f>VLOOKUP('Physical Effects'!AU103,Lookup!$B$4:$C$14,2,FALSE)</f>
        <v>2</v>
      </c>
      <c r="Y101" s="200">
        <f>VLOOKUP('Physical Effects'!AW103,Lookup!$B$4:$C$14,2,FALSE)</f>
        <v>0</v>
      </c>
      <c r="Z101" s="200">
        <f>VLOOKUP('Physical Effects'!AY103,Lookup!$B$4:$C$14,2,FALSE)</f>
        <v>0</v>
      </c>
      <c r="AA101" s="200">
        <f>VLOOKUP('Physical Effects'!BA103,Lookup!$B$4:$C$14,2,FALSE)</f>
        <v>0</v>
      </c>
      <c r="AB101" s="200">
        <f>VLOOKUP('Physical Effects'!BC103,Lookup!$B$4:$C$14,2,FALSE)</f>
        <v>2</v>
      </c>
      <c r="AC101" s="200">
        <f>VLOOKUP('Physical Effects'!BE103,Lookup!$B$4:$C$14,2,FALSE)</f>
        <v>0</v>
      </c>
      <c r="AD101" s="200">
        <f>VLOOKUP('Physical Effects'!BG103,Lookup!$B$4:$C$14,2,FALSE)</f>
        <v>3</v>
      </c>
      <c r="AE101" s="200">
        <f>VLOOKUP('Physical Effects'!BI103,Lookup!$B$4:$C$14,2,FALSE)</f>
        <v>0</v>
      </c>
      <c r="AF101" s="200">
        <f>VLOOKUP('Physical Effects'!BK103,Lookup!$B$4:$C$14,2,FALSE)</f>
        <v>1</v>
      </c>
      <c r="AG101" s="200">
        <f>VLOOKUP('Physical Effects'!BM103,Lookup!$B$4:$C$14,2,FALSE)</f>
        <v>0</v>
      </c>
      <c r="AH101" s="200">
        <f>VLOOKUP('Physical Effects'!BO103,Lookup!$B$4:$C$14,2,FALSE)</f>
        <v>0</v>
      </c>
      <c r="AI101" s="200">
        <f>VLOOKUP('Physical Effects'!BQ103,Lookup!$B$4:$C$14,2,FALSE)</f>
        <v>0</v>
      </c>
      <c r="AJ101" s="200">
        <f>VLOOKUP('Physical Effects'!BS103,Lookup!$B$4:$C$14,2,FALSE)</f>
        <v>0</v>
      </c>
      <c r="AK101" s="200">
        <f>VLOOKUP('Physical Effects'!BU103,Lookup!$B$4:$C$14,2,FALSE)</f>
        <v>0</v>
      </c>
      <c r="AL101" s="200">
        <f>VLOOKUP('Physical Effects'!BW103,Lookup!$B$4:$C$14,2,FALSE)</f>
        <v>0</v>
      </c>
      <c r="AM101" s="200">
        <f>VLOOKUP('Physical Effects'!BY103,Lookup!$B$4:$C$14,2,FALSE)</f>
        <v>0</v>
      </c>
      <c r="AN101" s="200">
        <f>VLOOKUP('Physical Effects'!CA103,Lookup!$B$4:$C$14,2,FALSE)</f>
        <v>1</v>
      </c>
      <c r="AO101" s="200">
        <f>VLOOKUP('Physical Effects'!CC103,Lookup!$B$4:$C$14,2,FALSE)</f>
        <v>0</v>
      </c>
      <c r="AP101" s="200">
        <f>VLOOKUP('Physical Effects'!CE103,Lookup!$B$4:$C$14,2,FALSE)</f>
        <v>0</v>
      </c>
      <c r="AQ101" s="200">
        <f>VLOOKUP('Physical Effects'!CG103,Lookup!$B$4:$C$14,2,FALSE)</f>
        <v>0</v>
      </c>
      <c r="AR101" s="200">
        <f>VLOOKUP('Physical Effects'!CI103,Lookup!$B$4:$C$14,2,FALSE)</f>
        <v>0</v>
      </c>
      <c r="AS101" s="200">
        <f>VLOOKUP('Physical Effects'!CK103,Lookup!$B$4:$C$14,2,FALSE)</f>
        <v>0</v>
      </c>
      <c r="AT101" s="200">
        <f>VLOOKUP('Physical Effects'!CM103,Lookup!$B$4:$C$14,2,FALSE)</f>
        <v>0</v>
      </c>
      <c r="AU101" s="200">
        <f>VLOOKUP('Physical Effects'!CO103,Lookup!$B$4:$C$14,2,FALSE)</f>
        <v>0</v>
      </c>
      <c r="AV101" s="200">
        <f>VLOOKUP('Physical Effects'!CQ103,Lookup!$B$4:$C$14,2,FALSE)</f>
        <v>4</v>
      </c>
      <c r="AW101" s="200">
        <f>VLOOKUP('Physical Effects'!CS103,Lookup!$B$4:$C$14,2,FALSE)</f>
        <v>0</v>
      </c>
      <c r="AX101" s="200">
        <f>VLOOKUP('Physical Effects'!CU103,Lookup!$B$4:$C$14,2,FALSE)</f>
        <v>0</v>
      </c>
      <c r="AY101" s="200"/>
      <c r="AZ101" s="200"/>
    </row>
    <row r="102" spans="1:52" s="5" customFormat="1" ht="13.5" thickBot="1" x14ac:dyDescent="0.3">
      <c r="A102" s="49">
        <f t="shared" si="1"/>
        <v>101</v>
      </c>
      <c r="B102" s="18" t="str">
        <f>+'Physical Effects'!C104</f>
        <v>Pond Sealing or Lining, Compacted Soil Treatment (sf)</v>
      </c>
      <c r="C102" s="25">
        <f>+'Physical Effects'!E104</f>
        <v>520</v>
      </c>
      <c r="D102" s="200">
        <f>VLOOKUP('Physical Effects'!G104,Lookup!$B$4:$C$14,2,FALSE)</f>
        <v>0</v>
      </c>
      <c r="E102" s="200">
        <f>VLOOKUP('Physical Effects'!I104,Lookup!$B$4:$C$14,2,FALSE)</f>
        <v>0</v>
      </c>
      <c r="F102" s="200">
        <f>VLOOKUP('Physical Effects'!K104,Lookup!$B$4:$C$14,2,FALSE)</f>
        <v>0</v>
      </c>
      <c r="G102" s="200">
        <f>VLOOKUP('Physical Effects'!M104,Lookup!$B$4:$C$14,2,FALSE)</f>
        <v>0</v>
      </c>
      <c r="H102" s="200">
        <f>VLOOKUP('Physical Effects'!O104,Lookup!$B$4:$C$14,2,FALSE)</f>
        <v>0</v>
      </c>
      <c r="I102" s="200">
        <f>VLOOKUP('Physical Effects'!Q104,Lookup!$B$4:$C$14,2,FALSE)</f>
        <v>0</v>
      </c>
      <c r="J102" s="200">
        <f>VLOOKUP('Physical Effects'!S104,Lookup!$B$4:$C$14,2,FALSE)</f>
        <v>0</v>
      </c>
      <c r="K102" s="200">
        <f>VLOOKUP('Physical Effects'!U104,Lookup!$B$4:$C$14,2,FALSE)</f>
        <v>0</v>
      </c>
      <c r="L102" s="200">
        <f>VLOOKUP('Physical Effects'!W104,Lookup!$B$4:$C$14,2,FALSE)</f>
        <v>1</v>
      </c>
      <c r="M102" s="200">
        <f>VLOOKUP('Physical Effects'!Y104,Lookup!$B$4:$C$14,2,FALSE)</f>
        <v>0</v>
      </c>
      <c r="N102" s="200">
        <f>VLOOKUP('Physical Effects'!AA104,Lookup!$B$4:$C$14,2,FALSE)</f>
        <v>0</v>
      </c>
      <c r="O102" s="200">
        <f>VLOOKUP('Physical Effects'!AC104,Lookup!$B$4:$C$14,2,FALSE)</f>
        <v>0</v>
      </c>
      <c r="P102" s="200">
        <f>VLOOKUP('Physical Effects'!AE104,Lookup!$B$4:$C$14,2,FALSE)</f>
        <v>2</v>
      </c>
      <c r="Q102" s="200">
        <f>VLOOKUP('Physical Effects'!AG104,Lookup!$B$4:$C$14,2,FALSE)</f>
        <v>1</v>
      </c>
      <c r="R102" s="200">
        <f>VLOOKUP('Physical Effects'!AI104,Lookup!$B$4:$C$14,2,FALSE)</f>
        <v>0</v>
      </c>
      <c r="S102" s="200">
        <f>VLOOKUP('Physical Effects'!AK104,Lookup!$B$4:$C$14,2,FALSE)</f>
        <v>0</v>
      </c>
      <c r="T102" s="200">
        <f>VLOOKUP('Physical Effects'!AM104,Lookup!$B$4:$C$14,2,FALSE)</f>
        <v>0</v>
      </c>
      <c r="U102" s="200">
        <f>VLOOKUP('Physical Effects'!AO104,Lookup!$B$4:$C$14,2,FALSE)</f>
        <v>2</v>
      </c>
      <c r="V102" s="200">
        <f>VLOOKUP('Physical Effects'!AQ104,Lookup!$B$4:$C$14,2,FALSE)</f>
        <v>2</v>
      </c>
      <c r="W102" s="200">
        <f>VLOOKUP('Physical Effects'!AS104,Lookup!$B$4:$C$14,2,FALSE)</f>
        <v>2</v>
      </c>
      <c r="X102" s="200">
        <f>VLOOKUP('Physical Effects'!AU104,Lookup!$B$4:$C$14,2,FALSE)</f>
        <v>2</v>
      </c>
      <c r="Y102" s="200">
        <f>VLOOKUP('Physical Effects'!AW104,Lookup!$B$4:$C$14,2,FALSE)</f>
        <v>0</v>
      </c>
      <c r="Z102" s="200">
        <f>VLOOKUP('Physical Effects'!AY104,Lookup!$B$4:$C$14,2,FALSE)</f>
        <v>0</v>
      </c>
      <c r="AA102" s="200">
        <f>VLOOKUP('Physical Effects'!BA104,Lookup!$B$4:$C$14,2,FALSE)</f>
        <v>0</v>
      </c>
      <c r="AB102" s="200">
        <f>VLOOKUP('Physical Effects'!BC104,Lookup!$B$4:$C$14,2,FALSE)</f>
        <v>2</v>
      </c>
      <c r="AC102" s="200">
        <f>VLOOKUP('Physical Effects'!BE104,Lookup!$B$4:$C$14,2,FALSE)</f>
        <v>0</v>
      </c>
      <c r="AD102" s="200">
        <f>VLOOKUP('Physical Effects'!BG104,Lookup!$B$4:$C$14,2,FALSE)</f>
        <v>3</v>
      </c>
      <c r="AE102" s="200">
        <f>VLOOKUP('Physical Effects'!BI104,Lookup!$B$4:$C$14,2,FALSE)</f>
        <v>0</v>
      </c>
      <c r="AF102" s="200">
        <f>VLOOKUP('Physical Effects'!BK104,Lookup!$B$4:$C$14,2,FALSE)</f>
        <v>1</v>
      </c>
      <c r="AG102" s="200">
        <f>VLOOKUP('Physical Effects'!BM104,Lookup!$B$4:$C$14,2,FALSE)</f>
        <v>0</v>
      </c>
      <c r="AH102" s="200">
        <f>VLOOKUP('Physical Effects'!BO104,Lookup!$B$4:$C$14,2,FALSE)</f>
        <v>0</v>
      </c>
      <c r="AI102" s="200">
        <f>VLOOKUP('Physical Effects'!BQ104,Lookup!$B$4:$C$14,2,FALSE)</f>
        <v>0</v>
      </c>
      <c r="AJ102" s="200">
        <f>VLOOKUP('Physical Effects'!BS104,Lookup!$B$4:$C$14,2,FALSE)</f>
        <v>0</v>
      </c>
      <c r="AK102" s="200">
        <f>VLOOKUP('Physical Effects'!BU104,Lookup!$B$4:$C$14,2,FALSE)</f>
        <v>0</v>
      </c>
      <c r="AL102" s="200">
        <f>VLOOKUP('Physical Effects'!BW104,Lookup!$B$4:$C$14,2,FALSE)</f>
        <v>0</v>
      </c>
      <c r="AM102" s="200">
        <f>VLOOKUP('Physical Effects'!BY104,Lookup!$B$4:$C$14,2,FALSE)</f>
        <v>0</v>
      </c>
      <c r="AN102" s="200">
        <f>VLOOKUP('Physical Effects'!CA104,Lookup!$B$4:$C$14,2,FALSE)</f>
        <v>1</v>
      </c>
      <c r="AO102" s="200">
        <f>VLOOKUP('Physical Effects'!CC104,Lookup!$B$4:$C$14,2,FALSE)</f>
        <v>0</v>
      </c>
      <c r="AP102" s="200">
        <f>VLOOKUP('Physical Effects'!CE104,Lookup!$B$4:$C$14,2,FALSE)</f>
        <v>0</v>
      </c>
      <c r="AQ102" s="200">
        <f>VLOOKUP('Physical Effects'!CG104,Lookup!$B$4:$C$14,2,FALSE)</f>
        <v>0</v>
      </c>
      <c r="AR102" s="200">
        <f>VLOOKUP('Physical Effects'!CI104,Lookup!$B$4:$C$14,2,FALSE)</f>
        <v>0</v>
      </c>
      <c r="AS102" s="200">
        <f>VLOOKUP('Physical Effects'!CK104,Lookup!$B$4:$C$14,2,FALSE)</f>
        <v>0</v>
      </c>
      <c r="AT102" s="200">
        <f>VLOOKUP('Physical Effects'!CM104,Lookup!$B$4:$C$14,2,FALSE)</f>
        <v>0</v>
      </c>
      <c r="AU102" s="200">
        <f>VLOOKUP('Physical Effects'!CO104,Lookup!$B$4:$C$14,2,FALSE)</f>
        <v>0</v>
      </c>
      <c r="AV102" s="200">
        <f>VLOOKUP('Physical Effects'!CQ104,Lookup!$B$4:$C$14,2,FALSE)</f>
        <v>4</v>
      </c>
      <c r="AW102" s="200">
        <f>VLOOKUP('Physical Effects'!CS104,Lookup!$B$4:$C$14,2,FALSE)</f>
        <v>0</v>
      </c>
      <c r="AX102" s="200">
        <f>VLOOKUP('Physical Effects'!CU104,Lookup!$B$4:$C$14,2,FALSE)</f>
        <v>0</v>
      </c>
      <c r="AY102" s="200"/>
      <c r="AZ102" s="200"/>
    </row>
    <row r="103" spans="1:52" s="16" customFormat="1" ht="13.5" thickBot="1" x14ac:dyDescent="0.3">
      <c r="A103" s="49">
        <f t="shared" si="1"/>
        <v>102</v>
      </c>
      <c r="B103" s="18" t="str">
        <f>+'Physical Effects'!C105</f>
        <v>Pond Sealing or Lining, Flexible Membrane</v>
      </c>
      <c r="C103" s="25" t="str">
        <f>+'Physical Effects'!E105</f>
        <v>521A</v>
      </c>
      <c r="D103" s="200">
        <f>VLOOKUP('Physical Effects'!G105,Lookup!$B$4:$C$14,2,FALSE)</f>
        <v>0</v>
      </c>
      <c r="E103" s="200">
        <f>VLOOKUP('Physical Effects'!I105,Lookup!$B$4:$C$14,2,FALSE)</f>
        <v>0</v>
      </c>
      <c r="F103" s="200">
        <f>VLOOKUP('Physical Effects'!K105,Lookup!$B$4:$C$14,2,FALSE)</f>
        <v>0</v>
      </c>
      <c r="G103" s="200">
        <f>VLOOKUP('Physical Effects'!M105,Lookup!$B$4:$C$14,2,FALSE)</f>
        <v>0</v>
      </c>
      <c r="H103" s="200">
        <f>VLOOKUP('Physical Effects'!O105,Lookup!$B$4:$C$14,2,FALSE)</f>
        <v>0</v>
      </c>
      <c r="I103" s="200">
        <f>VLOOKUP('Physical Effects'!Q105,Lookup!$B$4:$C$14,2,FALSE)</f>
        <v>0</v>
      </c>
      <c r="J103" s="200">
        <f>VLOOKUP('Physical Effects'!S105,Lookup!$B$4:$C$14,2,FALSE)</f>
        <v>0</v>
      </c>
      <c r="K103" s="200">
        <f>VLOOKUP('Physical Effects'!U105,Lookup!$B$4:$C$14,2,FALSE)</f>
        <v>0</v>
      </c>
      <c r="L103" s="200">
        <f>VLOOKUP('Physical Effects'!W105,Lookup!$B$4:$C$14,2,FALSE)</f>
        <v>1</v>
      </c>
      <c r="M103" s="200">
        <f>VLOOKUP('Physical Effects'!Y105,Lookup!$B$4:$C$14,2,FALSE)</f>
        <v>0</v>
      </c>
      <c r="N103" s="200">
        <f>VLOOKUP('Physical Effects'!AA105,Lookup!$B$4:$C$14,2,FALSE)</f>
        <v>0</v>
      </c>
      <c r="O103" s="200">
        <f>VLOOKUP('Physical Effects'!AC105,Lookup!$B$4:$C$14,2,FALSE)</f>
        <v>0</v>
      </c>
      <c r="P103" s="200">
        <f>VLOOKUP('Physical Effects'!AE105,Lookup!$B$4:$C$14,2,FALSE)</f>
        <v>2</v>
      </c>
      <c r="Q103" s="200">
        <f>VLOOKUP('Physical Effects'!AG105,Lookup!$B$4:$C$14,2,FALSE)</f>
        <v>1</v>
      </c>
      <c r="R103" s="200">
        <f>VLOOKUP('Physical Effects'!AI105,Lookup!$B$4:$C$14,2,FALSE)</f>
        <v>0</v>
      </c>
      <c r="S103" s="200">
        <f>VLOOKUP('Physical Effects'!AK105,Lookup!$B$4:$C$14,2,FALSE)</f>
        <v>0</v>
      </c>
      <c r="T103" s="200">
        <f>VLOOKUP('Physical Effects'!AM105,Lookup!$B$4:$C$14,2,FALSE)</f>
        <v>0</v>
      </c>
      <c r="U103" s="200">
        <f>VLOOKUP('Physical Effects'!AO105,Lookup!$B$4:$C$14,2,FALSE)</f>
        <v>2</v>
      </c>
      <c r="V103" s="200">
        <f>VLOOKUP('Physical Effects'!AQ105,Lookup!$B$4:$C$14,2,FALSE)</f>
        <v>2</v>
      </c>
      <c r="W103" s="200">
        <f>VLOOKUP('Physical Effects'!AS105,Lookup!$B$4:$C$14,2,FALSE)</f>
        <v>2</v>
      </c>
      <c r="X103" s="200">
        <f>VLOOKUP('Physical Effects'!AU105,Lookup!$B$4:$C$14,2,FALSE)</f>
        <v>2</v>
      </c>
      <c r="Y103" s="200">
        <f>VLOOKUP('Physical Effects'!AW105,Lookup!$B$4:$C$14,2,FALSE)</f>
        <v>0</v>
      </c>
      <c r="Z103" s="200">
        <f>VLOOKUP('Physical Effects'!AY105,Lookup!$B$4:$C$14,2,FALSE)</f>
        <v>0</v>
      </c>
      <c r="AA103" s="200">
        <f>VLOOKUP('Physical Effects'!BA105,Lookup!$B$4:$C$14,2,FALSE)</f>
        <v>0</v>
      </c>
      <c r="AB103" s="200">
        <f>VLOOKUP('Physical Effects'!BC105,Lookup!$B$4:$C$14,2,FALSE)</f>
        <v>2</v>
      </c>
      <c r="AC103" s="200">
        <f>VLOOKUP('Physical Effects'!BE105,Lookup!$B$4:$C$14,2,FALSE)</f>
        <v>0</v>
      </c>
      <c r="AD103" s="200">
        <f>VLOOKUP('Physical Effects'!BG105,Lookup!$B$4:$C$14,2,FALSE)</f>
        <v>3</v>
      </c>
      <c r="AE103" s="200">
        <f>VLOOKUP('Physical Effects'!BI105,Lookup!$B$4:$C$14,2,FALSE)</f>
        <v>0</v>
      </c>
      <c r="AF103" s="200">
        <f>VLOOKUP('Physical Effects'!BK105,Lookup!$B$4:$C$14,2,FALSE)</f>
        <v>1</v>
      </c>
      <c r="AG103" s="200">
        <f>VLOOKUP('Physical Effects'!BM105,Lookup!$B$4:$C$14,2,FALSE)</f>
        <v>0</v>
      </c>
      <c r="AH103" s="200">
        <f>VLOOKUP('Physical Effects'!BO105,Lookup!$B$4:$C$14,2,FALSE)</f>
        <v>0</v>
      </c>
      <c r="AI103" s="200">
        <f>VLOOKUP('Physical Effects'!BQ105,Lookup!$B$4:$C$14,2,FALSE)</f>
        <v>0</v>
      </c>
      <c r="AJ103" s="200">
        <f>VLOOKUP('Physical Effects'!BS105,Lookup!$B$4:$C$14,2,FALSE)</f>
        <v>0</v>
      </c>
      <c r="AK103" s="200">
        <f>VLOOKUP('Physical Effects'!BU105,Lookup!$B$4:$C$14,2,FALSE)</f>
        <v>0</v>
      </c>
      <c r="AL103" s="200">
        <f>VLOOKUP('Physical Effects'!BW105,Lookup!$B$4:$C$14,2,FALSE)</f>
        <v>0</v>
      </c>
      <c r="AM103" s="200">
        <f>VLOOKUP('Physical Effects'!BY105,Lookup!$B$4:$C$14,2,FALSE)</f>
        <v>0</v>
      </c>
      <c r="AN103" s="200">
        <f>VLOOKUP('Physical Effects'!CA105,Lookup!$B$4:$C$14,2,FALSE)</f>
        <v>1</v>
      </c>
      <c r="AO103" s="200">
        <f>VLOOKUP('Physical Effects'!CC105,Lookup!$B$4:$C$14,2,FALSE)</f>
        <v>0</v>
      </c>
      <c r="AP103" s="200">
        <f>VLOOKUP('Physical Effects'!CE105,Lookup!$B$4:$C$14,2,FALSE)</f>
        <v>0</v>
      </c>
      <c r="AQ103" s="200">
        <f>VLOOKUP('Physical Effects'!CG105,Lookup!$B$4:$C$14,2,FALSE)</f>
        <v>0</v>
      </c>
      <c r="AR103" s="200">
        <f>VLOOKUP('Physical Effects'!CI105,Lookup!$B$4:$C$14,2,FALSE)</f>
        <v>0</v>
      </c>
      <c r="AS103" s="200">
        <f>VLOOKUP('Physical Effects'!CK105,Lookup!$B$4:$C$14,2,FALSE)</f>
        <v>0</v>
      </c>
      <c r="AT103" s="200">
        <f>VLOOKUP('Physical Effects'!CM105,Lookup!$B$4:$C$14,2,FALSE)</f>
        <v>0</v>
      </c>
      <c r="AU103" s="200">
        <f>VLOOKUP('Physical Effects'!CO105,Lookup!$B$4:$C$14,2,FALSE)</f>
        <v>0</v>
      </c>
      <c r="AV103" s="200">
        <f>VLOOKUP('Physical Effects'!CQ105,Lookup!$B$4:$C$14,2,FALSE)</f>
        <v>4</v>
      </c>
      <c r="AW103" s="200">
        <f>VLOOKUP('Physical Effects'!CS105,Lookup!$B$4:$C$14,2,FALSE)</f>
        <v>0</v>
      </c>
      <c r="AX103" s="200">
        <f>VLOOKUP('Physical Effects'!CU105,Lookup!$B$4:$C$14,2,FALSE)</f>
        <v>0</v>
      </c>
      <c r="AY103" s="200"/>
      <c r="AZ103" s="200"/>
    </row>
    <row r="104" spans="1:52" s="5" customFormat="1" ht="13.5" thickBot="1" x14ac:dyDescent="0.3">
      <c r="A104" s="49">
        <f t="shared" si="1"/>
        <v>103</v>
      </c>
      <c r="B104" s="18" t="str">
        <f>+'Physical Effects'!C106</f>
        <v>Precision Land Forming (ac)</v>
      </c>
      <c r="C104" s="25">
        <f>+'Physical Effects'!E106</f>
        <v>462</v>
      </c>
      <c r="D104" s="200">
        <f>VLOOKUP('Physical Effects'!G106,Lookup!$B$4:$C$14,2,FALSE)</f>
        <v>0</v>
      </c>
      <c r="E104" s="200">
        <f>VLOOKUP('Physical Effects'!I106,Lookup!$B$4:$C$14,2,FALSE)</f>
        <v>0</v>
      </c>
      <c r="F104" s="200">
        <f>VLOOKUP('Physical Effects'!K106,Lookup!$B$4:$C$14,2,FALSE)</f>
        <v>2</v>
      </c>
      <c r="G104" s="200">
        <f>VLOOKUP('Physical Effects'!M106,Lookup!$B$4:$C$14,2,FALSE)</f>
        <v>4</v>
      </c>
      <c r="H104" s="200">
        <f>VLOOKUP('Physical Effects'!O106,Lookup!$B$4:$C$14,2,FALSE)</f>
        <v>0</v>
      </c>
      <c r="I104" s="200">
        <f>VLOOKUP('Physical Effects'!Q106,Lookup!$B$4:$C$14,2,FALSE)</f>
        <v>0</v>
      </c>
      <c r="J104" s="200">
        <f>VLOOKUP('Physical Effects'!S106,Lookup!$B$4:$C$14,2,FALSE)</f>
        <v>-1</v>
      </c>
      <c r="K104" s="200">
        <f>VLOOKUP('Physical Effects'!U106,Lookup!$B$4:$C$14,2,FALSE)</f>
        <v>-2</v>
      </c>
      <c r="L104" s="200">
        <f>VLOOKUP('Physical Effects'!W106,Lookup!$B$4:$C$14,2,FALSE)</f>
        <v>1</v>
      </c>
      <c r="M104" s="200">
        <f>VLOOKUP('Physical Effects'!Y106,Lookup!$B$4:$C$14,2,FALSE)</f>
        <v>-3</v>
      </c>
      <c r="N104" s="200">
        <f>VLOOKUP('Physical Effects'!AA106,Lookup!$B$4:$C$14,2,FALSE)</f>
        <v>-3</v>
      </c>
      <c r="O104" s="200">
        <f>VLOOKUP('Physical Effects'!AC106,Lookup!$B$4:$C$14,2,FALSE)</f>
        <v>2</v>
      </c>
      <c r="P104" s="200">
        <f>VLOOKUP('Physical Effects'!AE106,Lookup!$B$4:$C$14,2,FALSE)</f>
        <v>2</v>
      </c>
      <c r="Q104" s="200">
        <f>VLOOKUP('Physical Effects'!AG106,Lookup!$B$4:$C$14,2,FALSE)</f>
        <v>2</v>
      </c>
      <c r="R104" s="200">
        <f>VLOOKUP('Physical Effects'!AI106,Lookup!$B$4:$C$14,2,FALSE)</f>
        <v>0</v>
      </c>
      <c r="S104" s="200">
        <f>VLOOKUP('Physical Effects'!AK106,Lookup!$B$4:$C$14,2,FALSE)</f>
        <v>0</v>
      </c>
      <c r="T104" s="200">
        <f>VLOOKUP('Physical Effects'!AM106,Lookup!$B$4:$C$14,2,FALSE)</f>
        <v>0</v>
      </c>
      <c r="U104" s="200">
        <f>VLOOKUP('Physical Effects'!AO106,Lookup!$B$4:$C$14,2,FALSE)</f>
        <v>2</v>
      </c>
      <c r="V104" s="200">
        <f>VLOOKUP('Physical Effects'!AQ106,Lookup!$B$4:$C$14,2,FALSE)</f>
        <v>0</v>
      </c>
      <c r="W104" s="200">
        <f>VLOOKUP('Physical Effects'!AS106,Lookup!$B$4:$C$14,2,FALSE)</f>
        <v>1</v>
      </c>
      <c r="X104" s="200">
        <f>VLOOKUP('Physical Effects'!AU106,Lookup!$B$4:$C$14,2,FALSE)</f>
        <v>2</v>
      </c>
      <c r="Y104" s="200">
        <f>VLOOKUP('Physical Effects'!AW106,Lookup!$B$4:$C$14,2,FALSE)</f>
        <v>1</v>
      </c>
      <c r="Z104" s="200">
        <f>VLOOKUP('Physical Effects'!AY106,Lookup!$B$4:$C$14,2,FALSE)</f>
        <v>1</v>
      </c>
      <c r="AA104" s="200">
        <f>VLOOKUP('Physical Effects'!BA106,Lookup!$B$4:$C$14,2,FALSE)</f>
        <v>0</v>
      </c>
      <c r="AB104" s="200">
        <f>VLOOKUP('Physical Effects'!BC106,Lookup!$B$4:$C$14,2,FALSE)</f>
        <v>1</v>
      </c>
      <c r="AC104" s="200">
        <f>VLOOKUP('Physical Effects'!BE106,Lookup!$B$4:$C$14,2,FALSE)</f>
        <v>0</v>
      </c>
      <c r="AD104" s="200">
        <f>VLOOKUP('Physical Effects'!BG106,Lookup!$B$4:$C$14,2,FALSE)</f>
        <v>1</v>
      </c>
      <c r="AE104" s="200">
        <f>VLOOKUP('Physical Effects'!BI106,Lookup!$B$4:$C$14,2,FALSE)</f>
        <v>1</v>
      </c>
      <c r="AF104" s="200">
        <f>VLOOKUP('Physical Effects'!BK106,Lookup!$B$4:$C$14,2,FALSE)</f>
        <v>1</v>
      </c>
      <c r="AG104" s="200">
        <f>VLOOKUP('Physical Effects'!BM106,Lookup!$B$4:$C$14,2,FALSE)</f>
        <v>1</v>
      </c>
      <c r="AH104" s="200">
        <f>VLOOKUP('Physical Effects'!BO106,Lookup!$B$4:$C$14,2,FALSE)</f>
        <v>0</v>
      </c>
      <c r="AI104" s="200">
        <f>VLOOKUP('Physical Effects'!BQ106,Lookup!$B$4:$C$14,2,FALSE)</f>
        <v>0</v>
      </c>
      <c r="AJ104" s="200">
        <f>VLOOKUP('Physical Effects'!BS106,Lookup!$B$4:$C$14,2,FALSE)</f>
        <v>-1</v>
      </c>
      <c r="AK104" s="200">
        <f>VLOOKUP('Physical Effects'!BU106,Lookup!$B$4:$C$14,2,FALSE)</f>
        <v>0</v>
      </c>
      <c r="AL104" s="200">
        <f>VLOOKUP('Physical Effects'!BW106,Lookup!$B$4:$C$14,2,FALSE)</f>
        <v>0</v>
      </c>
      <c r="AM104" s="200">
        <f>VLOOKUP('Physical Effects'!BY106,Lookup!$B$4:$C$14,2,FALSE)</f>
        <v>0</v>
      </c>
      <c r="AN104" s="200">
        <f>VLOOKUP('Physical Effects'!CA106,Lookup!$B$4:$C$14,2,FALSE)</f>
        <v>4</v>
      </c>
      <c r="AO104" s="200">
        <f>VLOOKUP('Physical Effects'!CC106,Lookup!$B$4:$C$14,2,FALSE)</f>
        <v>0</v>
      </c>
      <c r="AP104" s="200">
        <f>VLOOKUP('Physical Effects'!CE106,Lookup!$B$4:$C$14,2,FALSE)</f>
        <v>0</v>
      </c>
      <c r="AQ104" s="200">
        <f>VLOOKUP('Physical Effects'!CG106,Lookup!$B$4:$C$14,2,FALSE)</f>
        <v>0</v>
      </c>
      <c r="AR104" s="200">
        <f>VLOOKUP('Physical Effects'!CI106,Lookup!$B$4:$C$14,2,FALSE)</f>
        <v>0</v>
      </c>
      <c r="AS104" s="200">
        <f>VLOOKUP('Physical Effects'!CK106,Lookup!$B$4:$C$14,2,FALSE)</f>
        <v>0</v>
      </c>
      <c r="AT104" s="200">
        <f>VLOOKUP('Physical Effects'!CM106,Lookup!$B$4:$C$14,2,FALSE)</f>
        <v>0</v>
      </c>
      <c r="AU104" s="200">
        <f>VLOOKUP('Physical Effects'!CO106,Lookup!$B$4:$C$14,2,FALSE)</f>
        <v>0</v>
      </c>
      <c r="AV104" s="200">
        <f>VLOOKUP('Physical Effects'!CQ106,Lookup!$B$4:$C$14,2,FALSE)</f>
        <v>0</v>
      </c>
      <c r="AW104" s="200">
        <f>VLOOKUP('Physical Effects'!CS106,Lookup!$B$4:$C$14,2,FALSE)</f>
        <v>0</v>
      </c>
      <c r="AX104" s="200">
        <f>VLOOKUP('Physical Effects'!CU106,Lookup!$B$4:$C$14,2,FALSE)</f>
        <v>1</v>
      </c>
      <c r="AY104" s="200"/>
      <c r="AZ104" s="200"/>
    </row>
    <row r="105" spans="1:52" s="5" customFormat="1" ht="13.5" thickBot="1" x14ac:dyDescent="0.3">
      <c r="A105" s="49">
        <f t="shared" si="1"/>
        <v>104</v>
      </c>
      <c r="B105" s="18" t="str">
        <f>+'Physical Effects'!C107</f>
        <v>Prescribed Burning (ac)</v>
      </c>
      <c r="C105" s="25">
        <f>+'Physical Effects'!E107</f>
        <v>338</v>
      </c>
      <c r="D105" s="200">
        <f>VLOOKUP('Physical Effects'!G107,Lookup!$B$4:$C$14,2,FALSE)</f>
        <v>2</v>
      </c>
      <c r="E105" s="200">
        <f>VLOOKUP('Physical Effects'!I107,Lookup!$B$4:$C$14,2,FALSE)</f>
        <v>2</v>
      </c>
      <c r="F105" s="200">
        <f>VLOOKUP('Physical Effects'!K107,Lookup!$B$4:$C$14,2,FALSE)</f>
        <v>1</v>
      </c>
      <c r="G105" s="200">
        <f>VLOOKUP('Physical Effects'!M107,Lookup!$B$4:$C$14,2,FALSE)</f>
        <v>1</v>
      </c>
      <c r="H105" s="200">
        <f>VLOOKUP('Physical Effects'!O107,Lookup!$B$4:$C$14,2,FALSE)</f>
        <v>1</v>
      </c>
      <c r="I105" s="200">
        <f>VLOOKUP('Physical Effects'!Q107,Lookup!$B$4:$C$14,2,FALSE)</f>
        <v>-1</v>
      </c>
      <c r="J105" s="200">
        <f>VLOOKUP('Physical Effects'!S107,Lookup!$B$4:$C$14,2,FALSE)</f>
        <v>0</v>
      </c>
      <c r="K105" s="200">
        <f>VLOOKUP('Physical Effects'!U107,Lookup!$B$4:$C$14,2,FALSE)</f>
        <v>1</v>
      </c>
      <c r="L105" s="200">
        <f>VLOOKUP('Physical Effects'!W107,Lookup!$B$4:$C$14,2,FALSE)</f>
        <v>-1</v>
      </c>
      <c r="M105" s="200">
        <f>VLOOKUP('Physical Effects'!Y107,Lookup!$B$4:$C$14,2,FALSE)</f>
        <v>0</v>
      </c>
      <c r="N105" s="200">
        <f>VLOOKUP('Physical Effects'!AA107,Lookup!$B$4:$C$14,2,FALSE)</f>
        <v>0</v>
      </c>
      <c r="O105" s="200">
        <f>VLOOKUP('Physical Effects'!AC107,Lookup!$B$4:$C$14,2,FALSE)</f>
        <v>1</v>
      </c>
      <c r="P105" s="200">
        <f>VLOOKUP('Physical Effects'!AE107,Lookup!$B$4:$C$14,2,FALSE)</f>
        <v>0</v>
      </c>
      <c r="Q105" s="200">
        <f>VLOOKUP('Physical Effects'!AG107,Lookup!$B$4:$C$14,2,FALSE)</f>
        <v>0</v>
      </c>
      <c r="R105" s="200">
        <f>VLOOKUP('Physical Effects'!AI107,Lookup!$B$4:$C$14,2,FALSE)</f>
        <v>0</v>
      </c>
      <c r="S105" s="200">
        <f>VLOOKUP('Physical Effects'!AK107,Lookup!$B$4:$C$14,2,FALSE)</f>
        <v>0</v>
      </c>
      <c r="T105" s="200">
        <f>VLOOKUP('Physical Effects'!AM107,Lookup!$B$4:$C$14,2,FALSE)</f>
        <v>0</v>
      </c>
      <c r="U105" s="200">
        <f>VLOOKUP('Physical Effects'!AO107,Lookup!$B$4:$C$14,2,FALSE)</f>
        <v>0</v>
      </c>
      <c r="V105" s="200">
        <f>VLOOKUP('Physical Effects'!AQ107,Lookup!$B$4:$C$14,2,FALSE)</f>
        <v>0</v>
      </c>
      <c r="W105" s="200">
        <f>VLOOKUP('Physical Effects'!AS107,Lookup!$B$4:$C$14,2,FALSE)</f>
        <v>2</v>
      </c>
      <c r="X105" s="200">
        <f>VLOOKUP('Physical Effects'!AU107,Lookup!$B$4:$C$14,2,FALSE)</f>
        <v>1</v>
      </c>
      <c r="Y105" s="200">
        <f>VLOOKUP('Physical Effects'!AW107,Lookup!$B$4:$C$14,2,FALSE)</f>
        <v>0</v>
      </c>
      <c r="Z105" s="200">
        <f>VLOOKUP('Physical Effects'!AY107,Lookup!$B$4:$C$14,2,FALSE)</f>
        <v>0</v>
      </c>
      <c r="AA105" s="200">
        <f>VLOOKUP('Physical Effects'!BA107,Lookup!$B$4:$C$14,2,FALSE)</f>
        <v>0</v>
      </c>
      <c r="AB105" s="200">
        <f>VLOOKUP('Physical Effects'!BC107,Lookup!$B$4:$C$14,2,FALSE)</f>
        <v>0</v>
      </c>
      <c r="AC105" s="200">
        <f>VLOOKUP('Physical Effects'!BE107,Lookup!$B$4:$C$14,2,FALSE)</f>
        <v>0</v>
      </c>
      <c r="AD105" s="200">
        <f>VLOOKUP('Physical Effects'!BG107,Lookup!$B$4:$C$14,2,FALSE)</f>
        <v>0</v>
      </c>
      <c r="AE105" s="200">
        <f>VLOOKUP('Physical Effects'!BI107,Lookup!$B$4:$C$14,2,FALSE)</f>
        <v>1</v>
      </c>
      <c r="AF105" s="200">
        <f>VLOOKUP('Physical Effects'!BK107,Lookup!$B$4:$C$14,2,FALSE)</f>
        <v>0</v>
      </c>
      <c r="AG105" s="200">
        <f>VLOOKUP('Physical Effects'!BM107,Lookup!$B$4:$C$14,2,FALSE)</f>
        <v>1</v>
      </c>
      <c r="AH105" s="200">
        <f>VLOOKUP('Physical Effects'!BO107,Lookup!$B$4:$C$14,2,FALSE)</f>
        <v>0</v>
      </c>
      <c r="AI105" s="200">
        <f>VLOOKUP('Physical Effects'!BQ107,Lookup!$B$4:$C$14,2,FALSE)</f>
        <v>0</v>
      </c>
      <c r="AJ105" s="200">
        <f>VLOOKUP('Physical Effects'!BS107,Lookup!$B$4:$C$14,2,FALSE)</f>
        <v>2</v>
      </c>
      <c r="AK105" s="200">
        <f>VLOOKUP('Physical Effects'!BU107,Lookup!$B$4:$C$14,2,FALSE)</f>
        <v>0</v>
      </c>
      <c r="AL105" s="200">
        <f>VLOOKUP('Physical Effects'!BW107,Lookup!$B$4:$C$14,2,FALSE)</f>
        <v>-1</v>
      </c>
      <c r="AM105" s="200">
        <f>VLOOKUP('Physical Effects'!BY107,Lookup!$B$4:$C$14,2,FALSE)</f>
        <v>0</v>
      </c>
      <c r="AN105" s="200">
        <f>VLOOKUP('Physical Effects'!CA107,Lookup!$B$4:$C$14,2,FALSE)</f>
        <v>5</v>
      </c>
      <c r="AO105" s="200">
        <f>VLOOKUP('Physical Effects'!CC107,Lookup!$B$4:$C$14,2,FALSE)</f>
        <v>4</v>
      </c>
      <c r="AP105" s="200">
        <f>VLOOKUP('Physical Effects'!CE107,Lookup!$B$4:$C$14,2,FALSE)</f>
        <v>4</v>
      </c>
      <c r="AQ105" s="200">
        <f>VLOOKUP('Physical Effects'!CG107,Lookup!$B$4:$C$14,2,FALSE)</f>
        <v>5</v>
      </c>
      <c r="AR105" s="200">
        <f>VLOOKUP('Physical Effects'!CI107,Lookup!$B$4:$C$14,2,FALSE)</f>
        <v>2</v>
      </c>
      <c r="AS105" s="200">
        <f>VLOOKUP('Physical Effects'!CK107,Lookup!$B$4:$C$14,2,FALSE)</f>
        <v>0</v>
      </c>
      <c r="AT105" s="200">
        <f>VLOOKUP('Physical Effects'!CM107,Lookup!$B$4:$C$14,2,FALSE)</f>
        <v>5</v>
      </c>
      <c r="AU105" s="200">
        <f>VLOOKUP('Physical Effects'!CO107,Lookup!$B$4:$C$14,2,FALSE)</f>
        <v>-1</v>
      </c>
      <c r="AV105" s="200">
        <f>VLOOKUP('Physical Effects'!CQ107,Lookup!$B$4:$C$14,2,FALSE)</f>
        <v>0</v>
      </c>
      <c r="AW105" s="200">
        <f>VLOOKUP('Physical Effects'!CS107,Lookup!$B$4:$C$14,2,FALSE)</f>
        <v>0</v>
      </c>
      <c r="AX105" s="200">
        <f>VLOOKUP('Physical Effects'!CU107,Lookup!$B$4:$C$14,2,FALSE)</f>
        <v>1</v>
      </c>
      <c r="AY105" s="200"/>
      <c r="AZ105" s="200"/>
    </row>
    <row r="106" spans="1:52" s="5" customFormat="1" ht="13.5" thickBot="1" x14ac:dyDescent="0.3">
      <c r="A106" s="49">
        <f t="shared" si="1"/>
        <v>105</v>
      </c>
      <c r="B106" s="18" t="str">
        <f>+'Physical Effects'!C108</f>
        <v>Prescribed Grazing (ac)</v>
      </c>
      <c r="C106" s="25">
        <f>+'Physical Effects'!E108</f>
        <v>528</v>
      </c>
      <c r="D106" s="200">
        <f>VLOOKUP('Physical Effects'!G108,Lookup!$B$4:$C$14,2,FALSE)</f>
        <v>4</v>
      </c>
      <c r="E106" s="200">
        <f>VLOOKUP('Physical Effects'!I108,Lookup!$B$4:$C$14,2,FALSE)</f>
        <v>4</v>
      </c>
      <c r="F106" s="200">
        <f>VLOOKUP('Physical Effects'!K108,Lookup!$B$4:$C$14,2,FALSE)</f>
        <v>3</v>
      </c>
      <c r="G106" s="200">
        <f>VLOOKUP('Physical Effects'!M108,Lookup!$B$4:$C$14,2,FALSE)</f>
        <v>1</v>
      </c>
      <c r="H106" s="200">
        <f>VLOOKUP('Physical Effects'!O108,Lookup!$B$4:$C$14,2,FALSE)</f>
        <v>3</v>
      </c>
      <c r="I106" s="200">
        <f>VLOOKUP('Physical Effects'!Q108,Lookup!$B$4:$C$14,2,FALSE)</f>
        <v>0</v>
      </c>
      <c r="J106" s="200">
        <f>VLOOKUP('Physical Effects'!S108,Lookup!$B$4:$C$14,2,FALSE)</f>
        <v>2</v>
      </c>
      <c r="K106" s="200">
        <f>VLOOKUP('Physical Effects'!U108,Lookup!$B$4:$C$14,2,FALSE)</f>
        <v>4</v>
      </c>
      <c r="L106" s="200">
        <f>VLOOKUP('Physical Effects'!W108,Lookup!$B$4:$C$14,2,FALSE)</f>
        <v>2</v>
      </c>
      <c r="M106" s="200">
        <f>VLOOKUP('Physical Effects'!Y108,Lookup!$B$4:$C$14,2,FALSE)</f>
        <v>2</v>
      </c>
      <c r="N106" s="200">
        <f>VLOOKUP('Physical Effects'!AA108,Lookup!$B$4:$C$14,2,FALSE)</f>
        <v>2</v>
      </c>
      <c r="O106" s="200">
        <f>VLOOKUP('Physical Effects'!AC108,Lookup!$B$4:$C$14,2,FALSE)</f>
        <v>1</v>
      </c>
      <c r="P106" s="200">
        <f>VLOOKUP('Physical Effects'!AE108,Lookup!$B$4:$C$14,2,FALSE)</f>
        <v>0</v>
      </c>
      <c r="Q106" s="200">
        <f>VLOOKUP('Physical Effects'!AG108,Lookup!$B$4:$C$14,2,FALSE)</f>
        <v>0</v>
      </c>
      <c r="R106" s="200">
        <f>VLOOKUP('Physical Effects'!AI108,Lookup!$B$4:$C$14,2,FALSE)</f>
        <v>0</v>
      </c>
      <c r="S106" s="200">
        <f>VLOOKUP('Physical Effects'!AK108,Lookup!$B$4:$C$14,2,FALSE)</f>
        <v>1</v>
      </c>
      <c r="T106" s="200">
        <f>VLOOKUP('Physical Effects'!AM108,Lookup!$B$4:$C$14,2,FALSE)</f>
        <v>1</v>
      </c>
      <c r="U106" s="200">
        <f>VLOOKUP('Physical Effects'!AO108,Lookup!$B$4:$C$14,2,FALSE)</f>
        <v>2</v>
      </c>
      <c r="V106" s="200">
        <f>VLOOKUP('Physical Effects'!AQ108,Lookup!$B$4:$C$14,2,FALSE)</f>
        <v>0</v>
      </c>
      <c r="W106" s="200">
        <f>VLOOKUP('Physical Effects'!AS108,Lookup!$B$4:$C$14,2,FALSE)</f>
        <v>1</v>
      </c>
      <c r="X106" s="200">
        <f>VLOOKUP('Physical Effects'!AU108,Lookup!$B$4:$C$14,2,FALSE)</f>
        <v>1</v>
      </c>
      <c r="Y106" s="200">
        <f>VLOOKUP('Physical Effects'!AW108,Lookup!$B$4:$C$14,2,FALSE)</f>
        <v>2</v>
      </c>
      <c r="Z106" s="200">
        <f>VLOOKUP('Physical Effects'!AY108,Lookup!$B$4:$C$14,2,FALSE)</f>
        <v>1</v>
      </c>
      <c r="AA106" s="200">
        <f>VLOOKUP('Physical Effects'!BA108,Lookup!$B$4:$C$14,2,FALSE)</f>
        <v>1</v>
      </c>
      <c r="AB106" s="200">
        <f>VLOOKUP('Physical Effects'!BC108,Lookup!$B$4:$C$14,2,FALSE)</f>
        <v>1</v>
      </c>
      <c r="AC106" s="200">
        <f>VLOOKUP('Physical Effects'!BE108,Lookup!$B$4:$C$14,2,FALSE)</f>
        <v>2</v>
      </c>
      <c r="AD106" s="200">
        <f>VLOOKUP('Physical Effects'!BG108,Lookup!$B$4:$C$14,2,FALSE)</f>
        <v>1</v>
      </c>
      <c r="AE106" s="200">
        <f>VLOOKUP('Physical Effects'!BI108,Lookup!$B$4:$C$14,2,FALSE)</f>
        <v>0</v>
      </c>
      <c r="AF106" s="200">
        <f>VLOOKUP('Physical Effects'!BK108,Lookup!$B$4:$C$14,2,FALSE)</f>
        <v>0</v>
      </c>
      <c r="AG106" s="200">
        <f>VLOOKUP('Physical Effects'!BM108,Lookup!$B$4:$C$14,2,FALSE)</f>
        <v>2</v>
      </c>
      <c r="AH106" s="200">
        <f>VLOOKUP('Physical Effects'!BO108,Lookup!$B$4:$C$14,2,FALSE)</f>
        <v>1</v>
      </c>
      <c r="AI106" s="200">
        <f>VLOOKUP('Physical Effects'!BQ108,Lookup!$B$4:$C$14,2,FALSE)</f>
        <v>2</v>
      </c>
      <c r="AJ106" s="200">
        <f>VLOOKUP('Physical Effects'!BS108,Lookup!$B$4:$C$14,2,FALSE)</f>
        <v>2</v>
      </c>
      <c r="AK106" s="200">
        <f>VLOOKUP('Physical Effects'!BU108,Lookup!$B$4:$C$14,2,FALSE)</f>
        <v>0</v>
      </c>
      <c r="AL106" s="200">
        <f>VLOOKUP('Physical Effects'!BW108,Lookup!$B$4:$C$14,2,FALSE)</f>
        <v>1</v>
      </c>
      <c r="AM106" s="200">
        <f>VLOOKUP('Physical Effects'!BY108,Lookup!$B$4:$C$14,2,FALSE)</f>
        <v>0</v>
      </c>
      <c r="AN106" s="200">
        <f>VLOOKUP('Physical Effects'!CA108,Lookup!$B$4:$C$14,2,FALSE)</f>
        <v>5</v>
      </c>
      <c r="AO106" s="200">
        <f>VLOOKUP('Physical Effects'!CC108,Lookup!$B$4:$C$14,2,FALSE)</f>
        <v>4</v>
      </c>
      <c r="AP106" s="200">
        <f>VLOOKUP('Physical Effects'!CE108,Lookup!$B$4:$C$14,2,FALSE)</f>
        <v>1</v>
      </c>
      <c r="AQ106" s="200">
        <f>VLOOKUP('Physical Effects'!CG108,Lookup!$B$4:$C$14,2,FALSE)</f>
        <v>2</v>
      </c>
      <c r="AR106" s="200">
        <f>VLOOKUP('Physical Effects'!CI108,Lookup!$B$4:$C$14,2,FALSE)</f>
        <v>2</v>
      </c>
      <c r="AS106" s="200">
        <f>VLOOKUP('Physical Effects'!CK108,Lookup!$B$4:$C$14,2,FALSE)</f>
        <v>0</v>
      </c>
      <c r="AT106" s="200">
        <f>VLOOKUP('Physical Effects'!CM108,Lookup!$B$4:$C$14,2,FALSE)</f>
        <v>5</v>
      </c>
      <c r="AU106" s="200">
        <f>VLOOKUP('Physical Effects'!CO108,Lookup!$B$4:$C$14,2,FALSE)</f>
        <v>2</v>
      </c>
      <c r="AV106" s="200">
        <f>VLOOKUP('Physical Effects'!CQ108,Lookup!$B$4:$C$14,2,FALSE)</f>
        <v>0</v>
      </c>
      <c r="AW106" s="200">
        <f>VLOOKUP('Physical Effects'!CS108,Lookup!$B$4:$C$14,2,FALSE)</f>
        <v>0</v>
      </c>
      <c r="AX106" s="200">
        <f>VLOOKUP('Physical Effects'!CU108,Lookup!$B$4:$C$14,2,FALSE)</f>
        <v>1</v>
      </c>
      <c r="AY106" s="200"/>
      <c r="AZ106" s="200"/>
    </row>
    <row r="107" spans="1:52" s="16" customFormat="1" ht="13.5" thickBot="1" x14ac:dyDescent="0.3">
      <c r="A107" s="49">
        <f t="shared" si="1"/>
        <v>106</v>
      </c>
      <c r="B107" s="18" t="str">
        <f>+'Physical Effects'!C109</f>
        <v>Pumping Plant (no)</v>
      </c>
      <c r="C107" s="25">
        <f>+'Physical Effects'!E109</f>
        <v>533</v>
      </c>
      <c r="D107" s="200">
        <f>VLOOKUP('Physical Effects'!G109,Lookup!$B$4:$C$14,2,FALSE)</f>
        <v>0</v>
      </c>
      <c r="E107" s="200">
        <f>VLOOKUP('Physical Effects'!I109,Lookup!$B$4:$C$14,2,FALSE)</f>
        <v>0</v>
      </c>
      <c r="F107" s="200">
        <f>VLOOKUP('Physical Effects'!K109,Lookup!$B$4:$C$14,2,FALSE)</f>
        <v>0</v>
      </c>
      <c r="G107" s="200">
        <f>VLOOKUP('Physical Effects'!M109,Lookup!$B$4:$C$14,2,FALSE)</f>
        <v>0</v>
      </c>
      <c r="H107" s="200">
        <f>VLOOKUP('Physical Effects'!O109,Lookup!$B$4:$C$14,2,FALSE)</f>
        <v>0</v>
      </c>
      <c r="I107" s="200">
        <f>VLOOKUP('Physical Effects'!Q109,Lookup!$B$4:$C$14,2,FALSE)</f>
        <v>2</v>
      </c>
      <c r="J107" s="200">
        <f>VLOOKUP('Physical Effects'!S109,Lookup!$B$4:$C$14,2,FALSE)</f>
        <v>0</v>
      </c>
      <c r="K107" s="200">
        <f>VLOOKUP('Physical Effects'!U109,Lookup!$B$4:$C$14,2,FALSE)</f>
        <v>0</v>
      </c>
      <c r="L107" s="200">
        <f>VLOOKUP('Physical Effects'!W109,Lookup!$B$4:$C$14,2,FALSE)</f>
        <v>0</v>
      </c>
      <c r="M107" s="200">
        <f>VLOOKUP('Physical Effects'!Y109,Lookup!$B$4:$C$14,2,FALSE)</f>
        <v>0</v>
      </c>
      <c r="N107" s="200">
        <f>VLOOKUP('Physical Effects'!AA109,Lookup!$B$4:$C$14,2,FALSE)</f>
        <v>0</v>
      </c>
      <c r="O107" s="200">
        <f>VLOOKUP('Physical Effects'!AC109,Lookup!$B$4:$C$14,2,FALSE)</f>
        <v>2</v>
      </c>
      <c r="P107" s="200">
        <f>VLOOKUP('Physical Effects'!AE109,Lookup!$B$4:$C$14,2,FALSE)</f>
        <v>2</v>
      </c>
      <c r="Q107" s="200">
        <f>VLOOKUP('Physical Effects'!AG109,Lookup!$B$4:$C$14,2,FALSE)</f>
        <v>2</v>
      </c>
      <c r="R107" s="200">
        <f>VLOOKUP('Physical Effects'!AI109,Lookup!$B$4:$C$14,2,FALSE)</f>
        <v>0</v>
      </c>
      <c r="S107" s="200">
        <f>VLOOKUP('Physical Effects'!AK109,Lookup!$B$4:$C$14,2,FALSE)</f>
        <v>0</v>
      </c>
      <c r="T107" s="200">
        <f>VLOOKUP('Physical Effects'!AM109,Lookup!$B$4:$C$14,2,FALSE)</f>
        <v>0</v>
      </c>
      <c r="U107" s="200">
        <f>VLOOKUP('Physical Effects'!AO109,Lookup!$B$4:$C$14,2,FALSE)</f>
        <v>2</v>
      </c>
      <c r="V107" s="200">
        <f>VLOOKUP('Physical Effects'!AQ109,Lookup!$B$4:$C$14,2,FALSE)</f>
        <v>2</v>
      </c>
      <c r="W107" s="200">
        <f>VLOOKUP('Physical Effects'!AS109,Lookup!$B$4:$C$14,2,FALSE)</f>
        <v>0</v>
      </c>
      <c r="X107" s="200">
        <f>VLOOKUP('Physical Effects'!AU109,Lookup!$B$4:$C$14,2,FALSE)</f>
        <v>0</v>
      </c>
      <c r="Y107" s="200">
        <f>VLOOKUP('Physical Effects'!AW109,Lookup!$B$4:$C$14,2,FALSE)</f>
        <v>0</v>
      </c>
      <c r="Z107" s="200">
        <f>VLOOKUP('Physical Effects'!AY109,Lookup!$B$4:$C$14,2,FALSE)</f>
        <v>0</v>
      </c>
      <c r="AA107" s="200">
        <f>VLOOKUP('Physical Effects'!BA109,Lookup!$B$4:$C$14,2,FALSE)</f>
        <v>0</v>
      </c>
      <c r="AB107" s="200">
        <f>VLOOKUP('Physical Effects'!BC109,Lookup!$B$4:$C$14,2,FALSE)</f>
        <v>0</v>
      </c>
      <c r="AC107" s="200">
        <f>VLOOKUP('Physical Effects'!BE109,Lookup!$B$4:$C$14,2,FALSE)</f>
        <v>0</v>
      </c>
      <c r="AD107" s="200">
        <f>VLOOKUP('Physical Effects'!BG109,Lookup!$B$4:$C$14,2,FALSE)</f>
        <v>0</v>
      </c>
      <c r="AE107" s="200">
        <f>VLOOKUP('Physical Effects'!BI109,Lookup!$B$4:$C$14,2,FALSE)</f>
        <v>0</v>
      </c>
      <c r="AF107" s="200">
        <f>VLOOKUP('Physical Effects'!BK109,Lookup!$B$4:$C$14,2,FALSE)</f>
        <v>0</v>
      </c>
      <c r="AG107" s="200">
        <f>VLOOKUP('Physical Effects'!BM109,Lookup!$B$4:$C$14,2,FALSE)</f>
        <v>0</v>
      </c>
      <c r="AH107" s="200">
        <f>VLOOKUP('Physical Effects'!BO109,Lookup!$B$4:$C$14,2,FALSE)</f>
        <v>0</v>
      </c>
      <c r="AI107" s="200">
        <f>VLOOKUP('Physical Effects'!BQ109,Lookup!$B$4:$C$14,2,FALSE)</f>
        <v>2</v>
      </c>
      <c r="AJ107" s="200">
        <f>VLOOKUP('Physical Effects'!BS109,Lookup!$B$4:$C$14,2,FALSE)</f>
        <v>2</v>
      </c>
      <c r="AK107" s="200">
        <f>VLOOKUP('Physical Effects'!BU109,Lookup!$B$4:$C$14,2,FALSE)</f>
        <v>2</v>
      </c>
      <c r="AL107" s="200">
        <f>VLOOKUP('Physical Effects'!BW109,Lookup!$B$4:$C$14,2,FALSE)</f>
        <v>0</v>
      </c>
      <c r="AM107" s="200">
        <f>VLOOKUP('Physical Effects'!BY109,Lookup!$B$4:$C$14,2,FALSE)</f>
        <v>2</v>
      </c>
      <c r="AN107" s="200">
        <f>VLOOKUP('Physical Effects'!CA109,Lookup!$B$4:$C$14,2,FALSE)</f>
        <v>2</v>
      </c>
      <c r="AO107" s="200">
        <f>VLOOKUP('Physical Effects'!CC109,Lookup!$B$4:$C$14,2,FALSE)</f>
        <v>0</v>
      </c>
      <c r="AP107" s="200">
        <f>VLOOKUP('Physical Effects'!CE109,Lookup!$B$4:$C$14,2,FALSE)</f>
        <v>0</v>
      </c>
      <c r="AQ107" s="200">
        <f>VLOOKUP('Physical Effects'!CG109,Lookup!$B$4:$C$14,2,FALSE)</f>
        <v>0</v>
      </c>
      <c r="AR107" s="200">
        <f>VLOOKUP('Physical Effects'!CI109,Lookup!$B$4:$C$14,2,FALSE)</f>
        <v>0</v>
      </c>
      <c r="AS107" s="200">
        <f>VLOOKUP('Physical Effects'!CK109,Lookup!$B$4:$C$14,2,FALSE)</f>
        <v>0</v>
      </c>
      <c r="AT107" s="200">
        <f>VLOOKUP('Physical Effects'!CM109,Lookup!$B$4:$C$14,2,FALSE)</f>
        <v>0</v>
      </c>
      <c r="AU107" s="200">
        <f>VLOOKUP('Physical Effects'!CO109,Lookup!$B$4:$C$14,2,FALSE)</f>
        <v>0</v>
      </c>
      <c r="AV107" s="200">
        <f>VLOOKUP('Physical Effects'!CQ109,Lookup!$B$4:$C$14,2,FALSE)</f>
        <v>5</v>
      </c>
      <c r="AW107" s="200">
        <f>VLOOKUP('Physical Effects'!CS109,Lookup!$B$4:$C$14,2,FALSE)</f>
        <v>4</v>
      </c>
      <c r="AX107" s="200">
        <f>VLOOKUP('Physical Effects'!CU109,Lookup!$B$4:$C$14,2,FALSE)</f>
        <v>0</v>
      </c>
      <c r="AY107" s="200"/>
      <c r="AZ107" s="200"/>
    </row>
    <row r="108" spans="1:52" s="5" customFormat="1" ht="13.5" thickBot="1" x14ac:dyDescent="0.3">
      <c r="A108" s="49">
        <f t="shared" si="1"/>
        <v>107</v>
      </c>
      <c r="B108" s="18" t="str">
        <f>+'Physical Effects'!C110</f>
        <v>Range Planting (ac)</v>
      </c>
      <c r="C108" s="25">
        <f>+'Physical Effects'!E110</f>
        <v>550</v>
      </c>
      <c r="D108" s="200">
        <f>VLOOKUP('Physical Effects'!G110,Lookup!$B$4:$C$14,2,FALSE)</f>
        <v>4</v>
      </c>
      <c r="E108" s="200">
        <f>VLOOKUP('Physical Effects'!I110,Lookup!$B$4:$C$14,2,FALSE)</f>
        <v>4</v>
      </c>
      <c r="F108" s="200">
        <f>VLOOKUP('Physical Effects'!K110,Lookup!$B$4:$C$14,2,FALSE)</f>
        <v>4</v>
      </c>
      <c r="G108" s="200">
        <f>VLOOKUP('Physical Effects'!M110,Lookup!$B$4:$C$14,2,FALSE)</f>
        <v>2</v>
      </c>
      <c r="H108" s="200">
        <f>VLOOKUP('Physical Effects'!O110,Lookup!$B$4:$C$14,2,FALSE)</f>
        <v>2</v>
      </c>
      <c r="I108" s="200">
        <f>VLOOKUP('Physical Effects'!Q110,Lookup!$B$4:$C$14,2,FALSE)</f>
        <v>0</v>
      </c>
      <c r="J108" s="200">
        <f>VLOOKUP('Physical Effects'!S110,Lookup!$B$4:$C$14,2,FALSE)</f>
        <v>4</v>
      </c>
      <c r="K108" s="200">
        <f>VLOOKUP('Physical Effects'!U110,Lookup!$B$4:$C$14,2,FALSE)</f>
        <v>4</v>
      </c>
      <c r="L108" s="200">
        <f>VLOOKUP('Physical Effects'!W110,Lookup!$B$4:$C$14,2,FALSE)</f>
        <v>1</v>
      </c>
      <c r="M108" s="200">
        <f>VLOOKUP('Physical Effects'!Y110,Lookup!$B$4:$C$14,2,FALSE)</f>
        <v>3</v>
      </c>
      <c r="N108" s="200">
        <f>VLOOKUP('Physical Effects'!AA110,Lookup!$B$4:$C$14,2,FALSE)</f>
        <v>3</v>
      </c>
      <c r="O108" s="200">
        <f>VLOOKUP('Physical Effects'!AC110,Lookup!$B$4:$C$14,2,FALSE)</f>
        <v>0</v>
      </c>
      <c r="P108" s="200">
        <f>VLOOKUP('Physical Effects'!AE110,Lookup!$B$4:$C$14,2,FALSE)</f>
        <v>0</v>
      </c>
      <c r="Q108" s="200">
        <f>VLOOKUP('Physical Effects'!AG110,Lookup!$B$4:$C$14,2,FALSE)</f>
        <v>0</v>
      </c>
      <c r="R108" s="200">
        <f>VLOOKUP('Physical Effects'!AI110,Lookup!$B$4:$C$14,2,FALSE)</f>
        <v>1</v>
      </c>
      <c r="S108" s="200">
        <f>VLOOKUP('Physical Effects'!AK110,Lookup!$B$4:$C$14,2,FALSE)</f>
        <v>0</v>
      </c>
      <c r="T108" s="200">
        <f>VLOOKUP('Physical Effects'!AM110,Lookup!$B$4:$C$14,2,FALSE)</f>
        <v>0</v>
      </c>
      <c r="U108" s="200">
        <f>VLOOKUP('Physical Effects'!AO110,Lookup!$B$4:$C$14,2,FALSE)</f>
        <v>2</v>
      </c>
      <c r="V108" s="200">
        <f>VLOOKUP('Physical Effects'!AQ110,Lookup!$B$4:$C$14,2,FALSE)</f>
        <v>0</v>
      </c>
      <c r="W108" s="200">
        <f>VLOOKUP('Physical Effects'!AS110,Lookup!$B$4:$C$14,2,FALSE)</f>
        <v>1</v>
      </c>
      <c r="X108" s="200">
        <f>VLOOKUP('Physical Effects'!AU110,Lookup!$B$4:$C$14,2,FALSE)</f>
        <v>1</v>
      </c>
      <c r="Y108" s="200">
        <f>VLOOKUP('Physical Effects'!AW110,Lookup!$B$4:$C$14,2,FALSE)</f>
        <v>2</v>
      </c>
      <c r="Z108" s="200">
        <f>VLOOKUP('Physical Effects'!AY110,Lookup!$B$4:$C$14,2,FALSE)</f>
        <v>2</v>
      </c>
      <c r="AA108" s="200">
        <f>VLOOKUP('Physical Effects'!BA110,Lookup!$B$4:$C$14,2,FALSE)</f>
        <v>1</v>
      </c>
      <c r="AB108" s="200">
        <f>VLOOKUP('Physical Effects'!BC110,Lookup!$B$4:$C$14,2,FALSE)</f>
        <v>1</v>
      </c>
      <c r="AC108" s="200">
        <f>VLOOKUP('Physical Effects'!BE110,Lookup!$B$4:$C$14,2,FALSE)</f>
        <v>1</v>
      </c>
      <c r="AD108" s="200">
        <f>VLOOKUP('Physical Effects'!BG110,Lookup!$B$4:$C$14,2,FALSE)</f>
        <v>1</v>
      </c>
      <c r="AE108" s="200">
        <f>VLOOKUP('Physical Effects'!BI110,Lookup!$B$4:$C$14,2,FALSE)</f>
        <v>2</v>
      </c>
      <c r="AF108" s="200">
        <f>VLOOKUP('Physical Effects'!BK110,Lookup!$B$4:$C$14,2,FALSE)</f>
        <v>1</v>
      </c>
      <c r="AG108" s="200">
        <f>VLOOKUP('Physical Effects'!BM110,Lookup!$B$4:$C$14,2,FALSE)</f>
        <v>2</v>
      </c>
      <c r="AH108" s="200">
        <f>VLOOKUP('Physical Effects'!BO110,Lookup!$B$4:$C$14,2,FALSE)</f>
        <v>1</v>
      </c>
      <c r="AI108" s="200">
        <f>VLOOKUP('Physical Effects'!BQ110,Lookup!$B$4:$C$14,2,FALSE)</f>
        <v>1</v>
      </c>
      <c r="AJ108" s="200">
        <f>VLOOKUP('Physical Effects'!BS110,Lookup!$B$4:$C$14,2,FALSE)</f>
        <v>2</v>
      </c>
      <c r="AK108" s="200">
        <f>VLOOKUP('Physical Effects'!BU110,Lookup!$B$4:$C$14,2,FALSE)</f>
        <v>0</v>
      </c>
      <c r="AL108" s="200">
        <f>VLOOKUP('Physical Effects'!BW110,Lookup!$B$4:$C$14,2,FALSE)</f>
        <v>0</v>
      </c>
      <c r="AM108" s="200">
        <f>VLOOKUP('Physical Effects'!BY110,Lookup!$B$4:$C$14,2,FALSE)</f>
        <v>0</v>
      </c>
      <c r="AN108" s="200">
        <f>VLOOKUP('Physical Effects'!CA110,Lookup!$B$4:$C$14,2,FALSE)</f>
        <v>5</v>
      </c>
      <c r="AO108" s="200">
        <f>VLOOKUP('Physical Effects'!CC110,Lookup!$B$4:$C$14,2,FALSE)</f>
        <v>5</v>
      </c>
      <c r="AP108" s="200">
        <f>VLOOKUP('Physical Effects'!CE110,Lookup!$B$4:$C$14,2,FALSE)</f>
        <v>4</v>
      </c>
      <c r="AQ108" s="200">
        <f>VLOOKUP('Physical Effects'!CG110,Lookup!$B$4:$C$14,2,FALSE)</f>
        <v>0</v>
      </c>
      <c r="AR108" s="200">
        <f>VLOOKUP('Physical Effects'!CI110,Lookup!$B$4:$C$14,2,FALSE)</f>
        <v>0</v>
      </c>
      <c r="AS108" s="200">
        <f>VLOOKUP('Physical Effects'!CK110,Lookup!$B$4:$C$14,2,FALSE)</f>
        <v>0</v>
      </c>
      <c r="AT108" s="200">
        <f>VLOOKUP('Physical Effects'!CM110,Lookup!$B$4:$C$14,2,FALSE)</f>
        <v>5</v>
      </c>
      <c r="AU108" s="200">
        <f>VLOOKUP('Physical Effects'!CO110,Lookup!$B$4:$C$14,2,FALSE)</f>
        <v>0</v>
      </c>
      <c r="AV108" s="200">
        <f>VLOOKUP('Physical Effects'!CQ110,Lookup!$B$4:$C$14,2,FALSE)</f>
        <v>0</v>
      </c>
      <c r="AW108" s="200">
        <f>VLOOKUP('Physical Effects'!CS110,Lookup!$B$4:$C$14,2,FALSE)</f>
        <v>0</v>
      </c>
      <c r="AX108" s="200">
        <f>VLOOKUP('Physical Effects'!CU110,Lookup!$B$4:$C$14,2,FALSE)</f>
        <v>1</v>
      </c>
      <c r="AY108" s="200"/>
      <c r="AZ108" s="200"/>
    </row>
    <row r="109" spans="1:52" s="5" customFormat="1" ht="13.5" thickBot="1" x14ac:dyDescent="0.3">
      <c r="A109" s="49">
        <f t="shared" si="1"/>
        <v>108</v>
      </c>
      <c r="B109" s="18" t="str">
        <f>+'Physical Effects'!C111</f>
        <v>Recreation Area Improvement (ac)</v>
      </c>
      <c r="C109" s="25">
        <f>+'Physical Effects'!E111</f>
        <v>562</v>
      </c>
      <c r="D109" s="200">
        <f>VLOOKUP('Physical Effects'!G111,Lookup!$B$4:$C$14,2,FALSE)</f>
        <v>1</v>
      </c>
      <c r="E109" s="200">
        <f>VLOOKUP('Physical Effects'!I111,Lookup!$B$4:$C$14,2,FALSE)</f>
        <v>1</v>
      </c>
      <c r="F109" s="200">
        <f>VLOOKUP('Physical Effects'!K111,Lookup!$B$4:$C$14,2,FALSE)</f>
        <v>1</v>
      </c>
      <c r="G109" s="200">
        <f>VLOOKUP('Physical Effects'!M111,Lookup!$B$4:$C$14,2,FALSE)</f>
        <v>1</v>
      </c>
      <c r="H109" s="200">
        <f>VLOOKUP('Physical Effects'!O111,Lookup!$B$4:$C$14,2,FALSE)</f>
        <v>1</v>
      </c>
      <c r="I109" s="200">
        <f>VLOOKUP('Physical Effects'!Q111,Lookup!$B$4:$C$14,2,FALSE)</f>
        <v>0</v>
      </c>
      <c r="J109" s="200">
        <f>VLOOKUP('Physical Effects'!S111,Lookup!$B$4:$C$14,2,FALSE)</f>
        <v>1</v>
      </c>
      <c r="K109" s="200">
        <f>VLOOKUP('Physical Effects'!U111,Lookup!$B$4:$C$14,2,FALSE)</f>
        <v>1</v>
      </c>
      <c r="L109" s="200">
        <f>VLOOKUP('Physical Effects'!W111,Lookup!$B$4:$C$14,2,FALSE)</f>
        <v>0</v>
      </c>
      <c r="M109" s="200">
        <f>VLOOKUP('Physical Effects'!Y111,Lookup!$B$4:$C$14,2,FALSE)</f>
        <v>1</v>
      </c>
      <c r="N109" s="200">
        <f>VLOOKUP('Physical Effects'!AA111,Lookup!$B$4:$C$14,2,FALSE)</f>
        <v>1</v>
      </c>
      <c r="O109" s="200">
        <f>VLOOKUP('Physical Effects'!AC111,Lookup!$B$4:$C$14,2,FALSE)</f>
        <v>1</v>
      </c>
      <c r="P109" s="200">
        <f>VLOOKUP('Physical Effects'!AE111,Lookup!$B$4:$C$14,2,FALSE)</f>
        <v>0</v>
      </c>
      <c r="Q109" s="200">
        <f>VLOOKUP('Physical Effects'!AG111,Lookup!$B$4:$C$14,2,FALSE)</f>
        <v>0</v>
      </c>
      <c r="R109" s="200">
        <f>VLOOKUP('Physical Effects'!AI111,Lookup!$B$4:$C$14,2,FALSE)</f>
        <v>0</v>
      </c>
      <c r="S109" s="200">
        <f>VLOOKUP('Physical Effects'!AK111,Lookup!$B$4:$C$14,2,FALSE)</f>
        <v>0</v>
      </c>
      <c r="T109" s="200">
        <f>VLOOKUP('Physical Effects'!AM111,Lookup!$B$4:$C$14,2,FALSE)</f>
        <v>0</v>
      </c>
      <c r="U109" s="200">
        <f>VLOOKUP('Physical Effects'!AO111,Lookup!$B$4:$C$14,2,FALSE)</f>
        <v>0</v>
      </c>
      <c r="V109" s="200">
        <f>VLOOKUP('Physical Effects'!AQ111,Lookup!$B$4:$C$14,2,FALSE)</f>
        <v>0</v>
      </c>
      <c r="W109" s="200">
        <f>VLOOKUP('Physical Effects'!AS111,Lookup!$B$4:$C$14,2,FALSE)</f>
        <v>0</v>
      </c>
      <c r="X109" s="200">
        <f>VLOOKUP('Physical Effects'!AU111,Lookup!$B$4:$C$14,2,FALSE)</f>
        <v>0</v>
      </c>
      <c r="Y109" s="200">
        <f>VLOOKUP('Physical Effects'!AW111,Lookup!$B$4:$C$14,2,FALSE)</f>
        <v>1</v>
      </c>
      <c r="Z109" s="200">
        <f>VLOOKUP('Physical Effects'!AY111,Lookup!$B$4:$C$14,2,FALSE)</f>
        <v>1</v>
      </c>
      <c r="AA109" s="200">
        <f>VLOOKUP('Physical Effects'!BA111,Lookup!$B$4:$C$14,2,FALSE)</f>
        <v>0</v>
      </c>
      <c r="AB109" s="200">
        <f>VLOOKUP('Physical Effects'!BC111,Lookup!$B$4:$C$14,2,FALSE)</f>
        <v>0</v>
      </c>
      <c r="AC109" s="200">
        <f>VLOOKUP('Physical Effects'!BE111,Lookup!$B$4:$C$14,2,FALSE)</f>
        <v>0</v>
      </c>
      <c r="AD109" s="200">
        <f>VLOOKUP('Physical Effects'!BG111,Lookup!$B$4:$C$14,2,FALSE)</f>
        <v>0</v>
      </c>
      <c r="AE109" s="200">
        <f>VLOOKUP('Physical Effects'!BI111,Lookup!$B$4:$C$14,2,FALSE)</f>
        <v>0</v>
      </c>
      <c r="AF109" s="200">
        <f>VLOOKUP('Physical Effects'!BK111,Lookup!$B$4:$C$14,2,FALSE)</f>
        <v>0</v>
      </c>
      <c r="AG109" s="200">
        <f>VLOOKUP('Physical Effects'!BM111,Lookup!$B$4:$C$14,2,FALSE)</f>
        <v>1</v>
      </c>
      <c r="AH109" s="200">
        <f>VLOOKUP('Physical Effects'!BO111,Lookup!$B$4:$C$14,2,FALSE)</f>
        <v>0</v>
      </c>
      <c r="AI109" s="200">
        <f>VLOOKUP('Physical Effects'!BQ111,Lookup!$B$4:$C$14,2,FALSE)</f>
        <v>1</v>
      </c>
      <c r="AJ109" s="200">
        <f>VLOOKUP('Physical Effects'!BS111,Lookup!$B$4:$C$14,2,FALSE)</f>
        <v>2</v>
      </c>
      <c r="AK109" s="200">
        <f>VLOOKUP('Physical Effects'!BU111,Lookup!$B$4:$C$14,2,FALSE)</f>
        <v>0</v>
      </c>
      <c r="AL109" s="200">
        <f>VLOOKUP('Physical Effects'!BW111,Lookup!$B$4:$C$14,2,FALSE)</f>
        <v>0</v>
      </c>
      <c r="AM109" s="200">
        <f>VLOOKUP('Physical Effects'!BY111,Lookup!$B$4:$C$14,2,FALSE)</f>
        <v>0</v>
      </c>
      <c r="AN109" s="200">
        <f>VLOOKUP('Physical Effects'!CA111,Lookup!$B$4:$C$14,2,FALSE)</f>
        <v>1</v>
      </c>
      <c r="AO109" s="200">
        <f>VLOOKUP('Physical Effects'!CC111,Lookup!$B$4:$C$14,2,FALSE)</f>
        <v>1</v>
      </c>
      <c r="AP109" s="200">
        <f>VLOOKUP('Physical Effects'!CE111,Lookup!$B$4:$C$14,2,FALSE)</f>
        <v>3</v>
      </c>
      <c r="AQ109" s="200">
        <f>VLOOKUP('Physical Effects'!CG111,Lookup!$B$4:$C$14,2,FALSE)</f>
        <v>3</v>
      </c>
      <c r="AR109" s="200">
        <f>VLOOKUP('Physical Effects'!CI111,Lookup!$B$4:$C$14,2,FALSE)</f>
        <v>0</v>
      </c>
      <c r="AS109" s="200">
        <f>VLOOKUP('Physical Effects'!CK111,Lookup!$B$4:$C$14,2,FALSE)</f>
        <v>0</v>
      </c>
      <c r="AT109" s="200">
        <f>VLOOKUP('Physical Effects'!CM111,Lookup!$B$4:$C$14,2,FALSE)</f>
        <v>0</v>
      </c>
      <c r="AU109" s="200">
        <f>VLOOKUP('Physical Effects'!CO111,Lookup!$B$4:$C$14,2,FALSE)</f>
        <v>0</v>
      </c>
      <c r="AV109" s="200">
        <f>VLOOKUP('Physical Effects'!CQ111,Lookup!$B$4:$C$14,2,FALSE)</f>
        <v>0</v>
      </c>
      <c r="AW109" s="200">
        <f>VLOOKUP('Physical Effects'!CS111,Lookup!$B$4:$C$14,2,FALSE)</f>
        <v>0</v>
      </c>
      <c r="AX109" s="200">
        <f>VLOOKUP('Physical Effects'!CU111,Lookup!$B$4:$C$14,2,FALSE)</f>
        <v>0</v>
      </c>
      <c r="AY109" s="200"/>
      <c r="AZ109" s="200"/>
    </row>
    <row r="110" spans="1:52" s="5" customFormat="1" ht="12.75" customHeight="1" thickBot="1" x14ac:dyDescent="0.3">
      <c r="A110" s="49">
        <f t="shared" si="1"/>
        <v>109</v>
      </c>
      <c r="B110" s="18" t="str">
        <f>+'Physical Effects'!C112</f>
        <v>Recreation Land Grading and Shaping (ac)</v>
      </c>
      <c r="C110" s="25">
        <f>+'Physical Effects'!E112</f>
        <v>566</v>
      </c>
      <c r="D110" s="200">
        <f>VLOOKUP('Physical Effects'!G112,Lookup!$B$4:$C$14,2,FALSE)</f>
        <v>0</v>
      </c>
      <c r="E110" s="200">
        <f>VLOOKUP('Physical Effects'!I112,Lookup!$B$4:$C$14,2,FALSE)</f>
        <v>0</v>
      </c>
      <c r="F110" s="200">
        <f>VLOOKUP('Physical Effects'!K112,Lookup!$B$4:$C$14,2,FALSE)</f>
        <v>0</v>
      </c>
      <c r="G110" s="200">
        <f>VLOOKUP('Physical Effects'!M112,Lookup!$B$4:$C$14,2,FALSE)</f>
        <v>4</v>
      </c>
      <c r="H110" s="200">
        <f>VLOOKUP('Physical Effects'!O112,Lookup!$B$4:$C$14,2,FALSE)</f>
        <v>2</v>
      </c>
      <c r="I110" s="200">
        <f>VLOOKUP('Physical Effects'!Q112,Lookup!$B$4:$C$14,2,FALSE)</f>
        <v>0</v>
      </c>
      <c r="J110" s="200">
        <f>VLOOKUP('Physical Effects'!S112,Lookup!$B$4:$C$14,2,FALSE)</f>
        <v>0</v>
      </c>
      <c r="K110" s="200">
        <f>VLOOKUP('Physical Effects'!U112,Lookup!$B$4:$C$14,2,FALSE)</f>
        <v>1</v>
      </c>
      <c r="L110" s="200">
        <f>VLOOKUP('Physical Effects'!W112,Lookup!$B$4:$C$14,2,FALSE)</f>
        <v>0</v>
      </c>
      <c r="M110" s="200">
        <f>VLOOKUP('Physical Effects'!Y112,Lookup!$B$4:$C$14,2,FALSE)</f>
        <v>-3</v>
      </c>
      <c r="N110" s="200">
        <f>VLOOKUP('Physical Effects'!AA112,Lookup!$B$4:$C$14,2,FALSE)</f>
        <v>-3</v>
      </c>
      <c r="O110" s="200">
        <f>VLOOKUP('Physical Effects'!AC112,Lookup!$B$4:$C$14,2,FALSE)</f>
        <v>2</v>
      </c>
      <c r="P110" s="200">
        <f>VLOOKUP('Physical Effects'!AE112,Lookup!$B$4:$C$14,2,FALSE)</f>
        <v>0</v>
      </c>
      <c r="Q110" s="200">
        <f>VLOOKUP('Physical Effects'!AG112,Lookup!$B$4:$C$14,2,FALSE)</f>
        <v>0</v>
      </c>
      <c r="R110" s="200">
        <f>VLOOKUP('Physical Effects'!AI112,Lookup!$B$4:$C$14,2,FALSE)</f>
        <v>0</v>
      </c>
      <c r="S110" s="200">
        <f>VLOOKUP('Physical Effects'!AK112,Lookup!$B$4:$C$14,2,FALSE)</f>
        <v>0</v>
      </c>
      <c r="T110" s="200">
        <f>VLOOKUP('Physical Effects'!AM112,Lookup!$B$4:$C$14,2,FALSE)</f>
        <v>0</v>
      </c>
      <c r="U110" s="200">
        <f>VLOOKUP('Physical Effects'!AO112,Lookup!$B$4:$C$14,2,FALSE)</f>
        <v>0</v>
      </c>
      <c r="V110" s="200">
        <f>VLOOKUP('Physical Effects'!AQ112,Lookup!$B$4:$C$14,2,FALSE)</f>
        <v>0</v>
      </c>
      <c r="W110" s="200">
        <f>VLOOKUP('Physical Effects'!AS112,Lookup!$B$4:$C$14,2,FALSE)</f>
        <v>0</v>
      </c>
      <c r="X110" s="200">
        <f>VLOOKUP('Physical Effects'!AU112,Lookup!$B$4:$C$14,2,FALSE)</f>
        <v>0</v>
      </c>
      <c r="Y110" s="200">
        <f>VLOOKUP('Physical Effects'!AW112,Lookup!$B$4:$C$14,2,FALSE)</f>
        <v>0</v>
      </c>
      <c r="Z110" s="200">
        <f>VLOOKUP('Physical Effects'!AY112,Lookup!$B$4:$C$14,2,FALSE)</f>
        <v>0</v>
      </c>
      <c r="AA110" s="200">
        <f>VLOOKUP('Physical Effects'!BA112,Lookup!$B$4:$C$14,2,FALSE)</f>
        <v>0</v>
      </c>
      <c r="AB110" s="200">
        <f>VLOOKUP('Physical Effects'!BC112,Lookup!$B$4:$C$14,2,FALSE)</f>
        <v>0</v>
      </c>
      <c r="AC110" s="200">
        <f>VLOOKUP('Physical Effects'!BE112,Lookup!$B$4:$C$14,2,FALSE)</f>
        <v>0</v>
      </c>
      <c r="AD110" s="200">
        <f>VLOOKUP('Physical Effects'!BG112,Lookup!$B$4:$C$14,2,FALSE)</f>
        <v>0</v>
      </c>
      <c r="AE110" s="200">
        <f>VLOOKUP('Physical Effects'!BI112,Lookup!$B$4:$C$14,2,FALSE)</f>
        <v>0</v>
      </c>
      <c r="AF110" s="200">
        <f>VLOOKUP('Physical Effects'!BK112,Lookup!$B$4:$C$14,2,FALSE)</f>
        <v>0</v>
      </c>
      <c r="AG110" s="200">
        <f>VLOOKUP('Physical Effects'!BM112,Lookup!$B$4:$C$14,2,FALSE)</f>
        <v>2</v>
      </c>
      <c r="AH110" s="200">
        <f>VLOOKUP('Physical Effects'!BO112,Lookup!$B$4:$C$14,2,FALSE)</f>
        <v>0</v>
      </c>
      <c r="AI110" s="200">
        <f>VLOOKUP('Physical Effects'!BQ112,Lookup!$B$4:$C$14,2,FALSE)</f>
        <v>0</v>
      </c>
      <c r="AJ110" s="200">
        <f>VLOOKUP('Physical Effects'!BS112,Lookup!$B$4:$C$14,2,FALSE)</f>
        <v>-1</v>
      </c>
      <c r="AK110" s="200">
        <f>VLOOKUP('Physical Effects'!BU112,Lookup!$B$4:$C$14,2,FALSE)</f>
        <v>0</v>
      </c>
      <c r="AL110" s="200">
        <f>VLOOKUP('Physical Effects'!BW112,Lookup!$B$4:$C$14,2,FALSE)</f>
        <v>0</v>
      </c>
      <c r="AM110" s="200">
        <f>VLOOKUP('Physical Effects'!BY112,Lookup!$B$4:$C$14,2,FALSE)</f>
        <v>0</v>
      </c>
      <c r="AN110" s="200">
        <f>VLOOKUP('Physical Effects'!CA112,Lookup!$B$4:$C$14,2,FALSE)</f>
        <v>3</v>
      </c>
      <c r="AO110" s="200">
        <f>VLOOKUP('Physical Effects'!CC112,Lookup!$B$4:$C$14,2,FALSE)</f>
        <v>0</v>
      </c>
      <c r="AP110" s="200">
        <f>VLOOKUP('Physical Effects'!CE112,Lookup!$B$4:$C$14,2,FALSE)</f>
        <v>4</v>
      </c>
      <c r="AQ110" s="200">
        <f>VLOOKUP('Physical Effects'!CG112,Lookup!$B$4:$C$14,2,FALSE)</f>
        <v>0</v>
      </c>
      <c r="AR110" s="200">
        <f>VLOOKUP('Physical Effects'!CI112,Lookup!$B$4:$C$14,2,FALSE)</f>
        <v>-2</v>
      </c>
      <c r="AS110" s="200">
        <f>VLOOKUP('Physical Effects'!CK112,Lookup!$B$4:$C$14,2,FALSE)</f>
        <v>0</v>
      </c>
      <c r="AT110" s="200">
        <f>VLOOKUP('Physical Effects'!CM112,Lookup!$B$4:$C$14,2,FALSE)</f>
        <v>0</v>
      </c>
      <c r="AU110" s="200">
        <f>VLOOKUP('Physical Effects'!CO112,Lookup!$B$4:$C$14,2,FALSE)</f>
        <v>0</v>
      </c>
      <c r="AV110" s="200">
        <f>VLOOKUP('Physical Effects'!CQ112,Lookup!$B$4:$C$14,2,FALSE)</f>
        <v>0</v>
      </c>
      <c r="AW110" s="200">
        <f>VLOOKUP('Physical Effects'!CS112,Lookup!$B$4:$C$14,2,FALSE)</f>
        <v>0</v>
      </c>
      <c r="AX110" s="200">
        <f>VLOOKUP('Physical Effects'!CU112,Lookup!$B$4:$C$14,2,FALSE)</f>
        <v>0</v>
      </c>
      <c r="AY110" s="200"/>
      <c r="AZ110" s="200"/>
    </row>
    <row r="111" spans="1:52" s="5" customFormat="1" ht="13.5" thickBot="1" x14ac:dyDescent="0.3">
      <c r="A111" s="49">
        <f t="shared" si="1"/>
        <v>110</v>
      </c>
      <c r="B111" s="18" t="str">
        <f>+'Physical Effects'!C113</f>
        <v>Residue and Tillage Management, No Till (ac)</v>
      </c>
      <c r="C111" s="25">
        <f>+'Physical Effects'!E113</f>
        <v>329</v>
      </c>
      <c r="D111" s="200">
        <f>VLOOKUP('Physical Effects'!G113,Lookup!$B$4:$C$14,2,FALSE)</f>
        <v>4</v>
      </c>
      <c r="E111" s="200">
        <f>VLOOKUP('Physical Effects'!I113,Lookup!$B$4:$C$14,2,FALSE)</f>
        <v>5</v>
      </c>
      <c r="F111" s="200">
        <f>VLOOKUP('Physical Effects'!K113,Lookup!$B$4:$C$14,2,FALSE)</f>
        <v>0</v>
      </c>
      <c r="G111" s="200">
        <f>VLOOKUP('Physical Effects'!M113,Lookup!$B$4:$C$14,2,FALSE)</f>
        <v>0</v>
      </c>
      <c r="H111" s="200">
        <f>VLOOKUP('Physical Effects'!O113,Lookup!$B$4:$C$14,2,FALSE)</f>
        <v>0</v>
      </c>
      <c r="I111" s="200">
        <f>VLOOKUP('Physical Effects'!Q113,Lookup!$B$4:$C$14,2,FALSE)</f>
        <v>0</v>
      </c>
      <c r="J111" s="200">
        <f>VLOOKUP('Physical Effects'!S113,Lookup!$B$4:$C$14,2,FALSE)</f>
        <v>2</v>
      </c>
      <c r="K111" s="200">
        <f>VLOOKUP('Physical Effects'!U113,Lookup!$B$4:$C$14,2,FALSE)</f>
        <v>2</v>
      </c>
      <c r="L111" s="200">
        <f>VLOOKUP('Physical Effects'!W113,Lookup!$B$4:$C$14,2,FALSE)</f>
        <v>0</v>
      </c>
      <c r="M111" s="200">
        <f>VLOOKUP('Physical Effects'!Y113,Lookup!$B$4:$C$14,2,FALSE)</f>
        <v>4</v>
      </c>
      <c r="N111" s="200">
        <f>VLOOKUP('Physical Effects'!AA113,Lookup!$B$4:$C$14,2,FALSE)</f>
        <v>3</v>
      </c>
      <c r="O111" s="200">
        <f>VLOOKUP('Physical Effects'!AC113,Lookup!$B$4:$C$14,2,FALSE)</f>
        <v>2</v>
      </c>
      <c r="P111" s="200">
        <f>VLOOKUP('Physical Effects'!AE113,Lookup!$B$4:$C$14,2,FALSE)</f>
        <v>-1</v>
      </c>
      <c r="Q111" s="200">
        <f>VLOOKUP('Physical Effects'!AG113,Lookup!$B$4:$C$14,2,FALSE)</f>
        <v>-1</v>
      </c>
      <c r="R111" s="200">
        <f>VLOOKUP('Physical Effects'!AI113,Lookup!$B$4:$C$14,2,FALSE)</f>
        <v>0</v>
      </c>
      <c r="S111" s="200">
        <f>VLOOKUP('Physical Effects'!AK113,Lookup!$B$4:$C$14,2,FALSE)</f>
        <v>0</v>
      </c>
      <c r="T111" s="200">
        <f>VLOOKUP('Physical Effects'!AM113,Lookup!$B$4:$C$14,2,FALSE)</f>
        <v>0</v>
      </c>
      <c r="U111" s="200">
        <f>VLOOKUP('Physical Effects'!AO113,Lookup!$B$4:$C$14,2,FALSE)</f>
        <v>2</v>
      </c>
      <c r="V111" s="200">
        <f>VLOOKUP('Physical Effects'!AQ113,Lookup!$B$4:$C$14,2,FALSE)</f>
        <v>2</v>
      </c>
      <c r="W111" s="200">
        <f>VLOOKUP('Physical Effects'!AS113,Lookup!$B$4:$C$14,2,FALSE)</f>
        <v>2</v>
      </c>
      <c r="X111" s="200">
        <f>VLOOKUP('Physical Effects'!AU113,Lookup!$B$4:$C$14,2,FALSE)</f>
        <v>1</v>
      </c>
      <c r="Y111" s="200">
        <f>VLOOKUP('Physical Effects'!AW113,Lookup!$B$4:$C$14,2,FALSE)</f>
        <v>4</v>
      </c>
      <c r="Z111" s="200">
        <f>VLOOKUP('Physical Effects'!AY113,Lookup!$B$4:$C$14,2,FALSE)</f>
        <v>0</v>
      </c>
      <c r="AA111" s="200">
        <f>VLOOKUP('Physical Effects'!BA113,Lookup!$B$4:$C$14,2,FALSE)</f>
        <v>1</v>
      </c>
      <c r="AB111" s="200">
        <f>VLOOKUP('Physical Effects'!BC113,Lookup!$B$4:$C$14,2,FALSE)</f>
        <v>0</v>
      </c>
      <c r="AC111" s="200">
        <f>VLOOKUP('Physical Effects'!BE113,Lookup!$B$4:$C$14,2,FALSE)</f>
        <v>0</v>
      </c>
      <c r="AD111" s="200">
        <f>VLOOKUP('Physical Effects'!BG113,Lookup!$B$4:$C$14,2,FALSE)</f>
        <v>0</v>
      </c>
      <c r="AE111" s="200">
        <f>VLOOKUP('Physical Effects'!BI113,Lookup!$B$4:$C$14,2,FALSE)</f>
        <v>0</v>
      </c>
      <c r="AF111" s="200">
        <f>VLOOKUP('Physical Effects'!BK113,Lookup!$B$4:$C$14,2,FALSE)</f>
        <v>0</v>
      </c>
      <c r="AG111" s="200">
        <f>VLOOKUP('Physical Effects'!BM113,Lookup!$B$4:$C$14,2,FALSE)</f>
        <v>4</v>
      </c>
      <c r="AH111" s="200">
        <f>VLOOKUP('Physical Effects'!BO113,Lookup!$B$4:$C$14,2,FALSE)</f>
        <v>0</v>
      </c>
      <c r="AI111" s="200">
        <f>VLOOKUP('Physical Effects'!BQ113,Lookup!$B$4:$C$14,2,FALSE)</f>
        <v>5</v>
      </c>
      <c r="AJ111" s="200">
        <f>VLOOKUP('Physical Effects'!BS113,Lookup!$B$4:$C$14,2,FALSE)</f>
        <v>4</v>
      </c>
      <c r="AK111" s="200">
        <f>VLOOKUP('Physical Effects'!BU113,Lookup!$B$4:$C$14,2,FALSE)</f>
        <v>2</v>
      </c>
      <c r="AL111" s="200">
        <f>VLOOKUP('Physical Effects'!BW113,Lookup!$B$4:$C$14,2,FALSE)</f>
        <v>0</v>
      </c>
      <c r="AM111" s="200">
        <f>VLOOKUP('Physical Effects'!BY113,Lookup!$B$4:$C$14,2,FALSE)</f>
        <v>2</v>
      </c>
      <c r="AN111" s="200">
        <f>VLOOKUP('Physical Effects'!CA113,Lookup!$B$4:$C$14,2,FALSE)</f>
        <v>2</v>
      </c>
      <c r="AO111" s="200">
        <f>VLOOKUP('Physical Effects'!CC113,Lookup!$B$4:$C$14,2,FALSE)</f>
        <v>0</v>
      </c>
      <c r="AP111" s="200">
        <f>VLOOKUP('Physical Effects'!CE113,Lookup!$B$4:$C$14,2,FALSE)</f>
        <v>0</v>
      </c>
      <c r="AQ111" s="200">
        <f>VLOOKUP('Physical Effects'!CG113,Lookup!$B$4:$C$14,2,FALSE)</f>
        <v>0</v>
      </c>
      <c r="AR111" s="200">
        <f>VLOOKUP('Physical Effects'!CI113,Lookup!$B$4:$C$14,2,FALSE)</f>
        <v>1</v>
      </c>
      <c r="AS111" s="200">
        <f>VLOOKUP('Physical Effects'!CK113,Lookup!$B$4:$C$14,2,FALSE)</f>
        <v>0</v>
      </c>
      <c r="AT111" s="200">
        <f>VLOOKUP('Physical Effects'!CM113,Lookup!$B$4:$C$14,2,FALSE)</f>
        <v>0</v>
      </c>
      <c r="AU111" s="200">
        <f>VLOOKUP('Physical Effects'!CO113,Lookup!$B$4:$C$14,2,FALSE)</f>
        <v>0</v>
      </c>
      <c r="AV111" s="200">
        <f>VLOOKUP('Physical Effects'!CQ113,Lookup!$B$4:$C$14,2,FALSE)</f>
        <v>0</v>
      </c>
      <c r="AW111" s="200">
        <f>VLOOKUP('Physical Effects'!CS113,Lookup!$B$4:$C$14,2,FALSE)</f>
        <v>0</v>
      </c>
      <c r="AX111" s="200">
        <f>VLOOKUP('Physical Effects'!CU113,Lookup!$B$4:$C$14,2,FALSE)</f>
        <v>4</v>
      </c>
      <c r="AY111" s="200"/>
      <c r="AZ111" s="200"/>
    </row>
    <row r="112" spans="1:52" s="5" customFormat="1" ht="13.5" thickBot="1" x14ac:dyDescent="0.3">
      <c r="A112" s="49">
        <f t="shared" si="1"/>
        <v>111</v>
      </c>
      <c r="B112" s="18" t="str">
        <f>+'Physical Effects'!C114</f>
        <v>Residue and Tillage Management, Reduced Till (ac)</v>
      </c>
      <c r="C112" s="25">
        <f>+'Physical Effects'!E114</f>
        <v>345</v>
      </c>
      <c r="D112" s="200">
        <f>VLOOKUP('Physical Effects'!G114,Lookup!$B$4:$C$14,2,FALSE)</f>
        <v>4</v>
      </c>
      <c r="E112" s="200">
        <f>VLOOKUP('Physical Effects'!I114,Lookup!$B$4:$C$14,2,FALSE)</f>
        <v>4</v>
      </c>
      <c r="F112" s="200">
        <f>VLOOKUP('Physical Effects'!K114,Lookup!$B$4:$C$14,2,FALSE)</f>
        <v>0</v>
      </c>
      <c r="G112" s="200">
        <f>VLOOKUP('Physical Effects'!M114,Lookup!$B$4:$C$14,2,FALSE)</f>
        <v>0</v>
      </c>
      <c r="H112" s="200">
        <f>VLOOKUP('Physical Effects'!O114,Lookup!$B$4:$C$14,2,FALSE)</f>
        <v>0</v>
      </c>
      <c r="I112" s="200">
        <f>VLOOKUP('Physical Effects'!Q114,Lookup!$B$4:$C$14,2,FALSE)</f>
        <v>0</v>
      </c>
      <c r="J112" s="200">
        <f>VLOOKUP('Physical Effects'!S114,Lookup!$B$4:$C$14,2,FALSE)</f>
        <v>1</v>
      </c>
      <c r="K112" s="200">
        <f>VLOOKUP('Physical Effects'!U114,Lookup!$B$4:$C$14,2,FALSE)</f>
        <v>2</v>
      </c>
      <c r="L112" s="200">
        <f>VLOOKUP('Physical Effects'!W114,Lookup!$B$4:$C$14,2,FALSE)</f>
        <v>0</v>
      </c>
      <c r="M112" s="200">
        <f>VLOOKUP('Physical Effects'!Y114,Lookup!$B$4:$C$14,2,FALSE)</f>
        <v>3</v>
      </c>
      <c r="N112" s="200">
        <f>VLOOKUP('Physical Effects'!AA114,Lookup!$B$4:$C$14,2,FALSE)</f>
        <v>2</v>
      </c>
      <c r="O112" s="200">
        <f>VLOOKUP('Physical Effects'!AC114,Lookup!$B$4:$C$14,2,FALSE)</f>
        <v>1</v>
      </c>
      <c r="P112" s="200">
        <f>VLOOKUP('Physical Effects'!AE114,Lookup!$B$4:$C$14,2,FALSE)</f>
        <v>0</v>
      </c>
      <c r="Q112" s="200">
        <f>VLOOKUP('Physical Effects'!AG114,Lookup!$B$4:$C$14,2,FALSE)</f>
        <v>0</v>
      </c>
      <c r="R112" s="200">
        <f>VLOOKUP('Physical Effects'!AI114,Lookup!$B$4:$C$14,2,FALSE)</f>
        <v>0</v>
      </c>
      <c r="S112" s="200">
        <f>VLOOKUP('Physical Effects'!AK114,Lookup!$B$4:$C$14,2,FALSE)</f>
        <v>0</v>
      </c>
      <c r="T112" s="200">
        <f>VLOOKUP('Physical Effects'!AM114,Lookup!$B$4:$C$14,2,FALSE)</f>
        <v>0</v>
      </c>
      <c r="U112" s="200">
        <f>VLOOKUP('Physical Effects'!AO114,Lookup!$B$4:$C$14,2,FALSE)</f>
        <v>2</v>
      </c>
      <c r="V112" s="200">
        <f>VLOOKUP('Physical Effects'!AQ114,Lookup!$B$4:$C$14,2,FALSE)</f>
        <v>1</v>
      </c>
      <c r="W112" s="200">
        <f>VLOOKUP('Physical Effects'!AS114,Lookup!$B$4:$C$14,2,FALSE)</f>
        <v>2</v>
      </c>
      <c r="X112" s="200">
        <f>VLOOKUP('Physical Effects'!AU114,Lookup!$B$4:$C$14,2,FALSE)</f>
        <v>0</v>
      </c>
      <c r="Y112" s="200">
        <f>VLOOKUP('Physical Effects'!AW114,Lookup!$B$4:$C$14,2,FALSE)</f>
        <v>4</v>
      </c>
      <c r="Z112" s="200">
        <f>VLOOKUP('Physical Effects'!AY114,Lookup!$B$4:$C$14,2,FALSE)</f>
        <v>0</v>
      </c>
      <c r="AA112" s="200">
        <f>VLOOKUP('Physical Effects'!BA114,Lookup!$B$4:$C$14,2,FALSE)</f>
        <v>1</v>
      </c>
      <c r="AB112" s="200">
        <f>VLOOKUP('Physical Effects'!BC114,Lookup!$B$4:$C$14,2,FALSE)</f>
        <v>0</v>
      </c>
      <c r="AC112" s="200">
        <f>VLOOKUP('Physical Effects'!BE114,Lookup!$B$4:$C$14,2,FALSE)</f>
        <v>0</v>
      </c>
      <c r="AD112" s="200">
        <f>VLOOKUP('Physical Effects'!BG114,Lookup!$B$4:$C$14,2,FALSE)</f>
        <v>0</v>
      </c>
      <c r="AE112" s="200">
        <f>VLOOKUP('Physical Effects'!BI114,Lookup!$B$4:$C$14,2,FALSE)</f>
        <v>0</v>
      </c>
      <c r="AF112" s="200">
        <f>VLOOKUP('Physical Effects'!BK114,Lookup!$B$4:$C$14,2,FALSE)</f>
        <v>0</v>
      </c>
      <c r="AG112" s="200">
        <f>VLOOKUP('Physical Effects'!BM114,Lookup!$B$4:$C$14,2,FALSE)</f>
        <v>3</v>
      </c>
      <c r="AH112" s="200">
        <f>VLOOKUP('Physical Effects'!BO114,Lookup!$B$4:$C$14,2,FALSE)</f>
        <v>0</v>
      </c>
      <c r="AI112" s="200">
        <f>VLOOKUP('Physical Effects'!BQ114,Lookup!$B$4:$C$14,2,FALSE)</f>
        <v>4</v>
      </c>
      <c r="AJ112" s="200">
        <f>VLOOKUP('Physical Effects'!BS114,Lookup!$B$4:$C$14,2,FALSE)</f>
        <v>3</v>
      </c>
      <c r="AK112" s="200">
        <f>VLOOKUP('Physical Effects'!BU114,Lookup!$B$4:$C$14,2,FALSE)</f>
        <v>1</v>
      </c>
      <c r="AL112" s="200">
        <f>VLOOKUP('Physical Effects'!BW114,Lookup!$B$4:$C$14,2,FALSE)</f>
        <v>0</v>
      </c>
      <c r="AM112" s="200">
        <f>VLOOKUP('Physical Effects'!BY114,Lookup!$B$4:$C$14,2,FALSE)</f>
        <v>1</v>
      </c>
      <c r="AN112" s="200">
        <f>VLOOKUP('Physical Effects'!CA114,Lookup!$B$4:$C$14,2,FALSE)</f>
        <v>2</v>
      </c>
      <c r="AO112" s="200">
        <f>VLOOKUP('Physical Effects'!CC114,Lookup!$B$4:$C$14,2,FALSE)</f>
        <v>0</v>
      </c>
      <c r="AP112" s="200">
        <f>VLOOKUP('Physical Effects'!CE114,Lookup!$B$4:$C$14,2,FALSE)</f>
        <v>0</v>
      </c>
      <c r="AQ112" s="200">
        <f>VLOOKUP('Physical Effects'!CG114,Lookup!$B$4:$C$14,2,FALSE)</f>
        <v>0</v>
      </c>
      <c r="AR112" s="200">
        <f>VLOOKUP('Physical Effects'!CI114,Lookup!$B$4:$C$14,2,FALSE)</f>
        <v>0</v>
      </c>
      <c r="AS112" s="200">
        <f>VLOOKUP('Physical Effects'!CK114,Lookup!$B$4:$C$14,2,FALSE)</f>
        <v>0</v>
      </c>
      <c r="AT112" s="200">
        <f>VLOOKUP('Physical Effects'!CM114,Lookup!$B$4:$C$14,2,FALSE)</f>
        <v>0</v>
      </c>
      <c r="AU112" s="200">
        <f>VLOOKUP('Physical Effects'!CO114,Lookup!$B$4:$C$14,2,FALSE)</f>
        <v>0</v>
      </c>
      <c r="AV112" s="200">
        <f>VLOOKUP('Physical Effects'!CQ114,Lookup!$B$4:$C$14,2,FALSE)</f>
        <v>0</v>
      </c>
      <c r="AW112" s="200">
        <f>VLOOKUP('Physical Effects'!CS114,Lookup!$B$4:$C$14,2,FALSE)</f>
        <v>0</v>
      </c>
      <c r="AX112" s="200">
        <f>VLOOKUP('Physical Effects'!CU114,Lookup!$B$4:$C$14,2,FALSE)</f>
        <v>3</v>
      </c>
      <c r="AY112" s="200"/>
      <c r="AZ112" s="200"/>
    </row>
    <row r="113" spans="1:52" s="5" customFormat="1" ht="13.5" thickBot="1" x14ac:dyDescent="0.3">
      <c r="A113" s="49">
        <f t="shared" si="1"/>
        <v>112</v>
      </c>
      <c r="B113" s="18" t="str">
        <f>+'Physical Effects'!C115</f>
        <v>Restoration of Rare or Declining Natural Communities (ac)</v>
      </c>
      <c r="C113" s="25">
        <f>+'Physical Effects'!E115</f>
        <v>643</v>
      </c>
      <c r="D113" s="200">
        <f>VLOOKUP('Physical Effects'!G115,Lookup!$B$4:$C$14,2,FALSE)</f>
        <v>2</v>
      </c>
      <c r="E113" s="200">
        <f>VLOOKUP('Physical Effects'!I115,Lookup!$B$4:$C$14,2,FALSE)</f>
        <v>2</v>
      </c>
      <c r="F113" s="200">
        <f>VLOOKUP('Physical Effects'!K115,Lookup!$B$4:$C$14,2,FALSE)</f>
        <v>2</v>
      </c>
      <c r="G113" s="200">
        <f>VLOOKUP('Physical Effects'!M115,Lookup!$B$4:$C$14,2,FALSE)</f>
        <v>0</v>
      </c>
      <c r="H113" s="200">
        <f>VLOOKUP('Physical Effects'!O115,Lookup!$B$4:$C$14,2,FALSE)</f>
        <v>0</v>
      </c>
      <c r="I113" s="200">
        <f>VLOOKUP('Physical Effects'!Q115,Lookup!$B$4:$C$14,2,FALSE)</f>
        <v>0</v>
      </c>
      <c r="J113" s="200">
        <f>VLOOKUP('Physical Effects'!S115,Lookup!$B$4:$C$14,2,FALSE)</f>
        <v>0</v>
      </c>
      <c r="K113" s="200">
        <f>VLOOKUP('Physical Effects'!U115,Lookup!$B$4:$C$14,2,FALSE)</f>
        <v>0</v>
      </c>
      <c r="L113" s="200">
        <f>VLOOKUP('Physical Effects'!W115,Lookup!$B$4:$C$14,2,FALSE)</f>
        <v>-1</v>
      </c>
      <c r="M113" s="200">
        <f>VLOOKUP('Physical Effects'!Y115,Lookup!$B$4:$C$14,2,FALSE)</f>
        <v>0</v>
      </c>
      <c r="N113" s="200">
        <f>VLOOKUP('Physical Effects'!AA115,Lookup!$B$4:$C$14,2,FALSE)</f>
        <v>0</v>
      </c>
      <c r="O113" s="200">
        <f>VLOOKUP('Physical Effects'!AC115,Lookup!$B$4:$C$14,2,FALSE)</f>
        <v>0</v>
      </c>
      <c r="P113" s="200">
        <f>VLOOKUP('Physical Effects'!AE115,Lookup!$B$4:$C$14,2,FALSE)</f>
        <v>0</v>
      </c>
      <c r="Q113" s="200">
        <f>VLOOKUP('Physical Effects'!AG115,Lookup!$B$4:$C$14,2,FALSE)</f>
        <v>0</v>
      </c>
      <c r="R113" s="200">
        <f>VLOOKUP('Physical Effects'!AI115,Lookup!$B$4:$C$14,2,FALSE)</f>
        <v>0</v>
      </c>
      <c r="S113" s="200">
        <f>VLOOKUP('Physical Effects'!AK115,Lookup!$B$4:$C$14,2,FALSE)</f>
        <v>0</v>
      </c>
      <c r="T113" s="200">
        <f>VLOOKUP('Physical Effects'!AM115,Lookup!$B$4:$C$14,2,FALSE)</f>
        <v>0</v>
      </c>
      <c r="U113" s="200">
        <f>VLOOKUP('Physical Effects'!AO115,Lookup!$B$4:$C$14,2,FALSE)</f>
        <v>0</v>
      </c>
      <c r="V113" s="200">
        <f>VLOOKUP('Physical Effects'!AQ115,Lookup!$B$4:$C$14,2,FALSE)</f>
        <v>0</v>
      </c>
      <c r="W113" s="200">
        <f>VLOOKUP('Physical Effects'!AS115,Lookup!$B$4:$C$14,2,FALSE)</f>
        <v>0</v>
      </c>
      <c r="X113" s="200">
        <f>VLOOKUP('Physical Effects'!AU115,Lookup!$B$4:$C$14,2,FALSE)</f>
        <v>0</v>
      </c>
      <c r="Y113" s="200">
        <f>VLOOKUP('Physical Effects'!AW115,Lookup!$B$4:$C$14,2,FALSE)</f>
        <v>0</v>
      </c>
      <c r="Z113" s="200">
        <f>VLOOKUP('Physical Effects'!AY115,Lookup!$B$4:$C$14,2,FALSE)</f>
        <v>0</v>
      </c>
      <c r="AA113" s="200">
        <f>VLOOKUP('Physical Effects'!BA115,Lookup!$B$4:$C$14,2,FALSE)</f>
        <v>0</v>
      </c>
      <c r="AB113" s="200">
        <f>VLOOKUP('Physical Effects'!BC115,Lookup!$B$4:$C$14,2,FALSE)</f>
        <v>0</v>
      </c>
      <c r="AC113" s="200">
        <f>VLOOKUP('Physical Effects'!BE115,Lookup!$B$4:$C$14,2,FALSE)</f>
        <v>0</v>
      </c>
      <c r="AD113" s="200">
        <f>VLOOKUP('Physical Effects'!BG115,Lookup!$B$4:$C$14,2,FALSE)</f>
        <v>0</v>
      </c>
      <c r="AE113" s="200">
        <f>VLOOKUP('Physical Effects'!BI115,Lookup!$B$4:$C$14,2,FALSE)</f>
        <v>0</v>
      </c>
      <c r="AF113" s="200">
        <f>VLOOKUP('Physical Effects'!BK115,Lookup!$B$4:$C$14,2,FALSE)</f>
        <v>0</v>
      </c>
      <c r="AG113" s="200">
        <f>VLOOKUP('Physical Effects'!BM115,Lookup!$B$4:$C$14,2,FALSE)</f>
        <v>2</v>
      </c>
      <c r="AH113" s="200">
        <f>VLOOKUP('Physical Effects'!BO115,Lookup!$B$4:$C$14,2,FALSE)</f>
        <v>2</v>
      </c>
      <c r="AI113" s="200">
        <f>VLOOKUP('Physical Effects'!BQ115,Lookup!$B$4:$C$14,2,FALSE)</f>
        <v>0</v>
      </c>
      <c r="AJ113" s="200">
        <f>VLOOKUP('Physical Effects'!BS115,Lookup!$B$4:$C$14,2,FALSE)</f>
        <v>1</v>
      </c>
      <c r="AK113" s="200">
        <f>VLOOKUP('Physical Effects'!BU115,Lookup!$B$4:$C$14,2,FALSE)</f>
        <v>0</v>
      </c>
      <c r="AL113" s="200">
        <f>VLOOKUP('Physical Effects'!BW115,Lookup!$B$4:$C$14,2,FALSE)</f>
        <v>0</v>
      </c>
      <c r="AM113" s="200">
        <f>VLOOKUP('Physical Effects'!BY115,Lookup!$B$4:$C$14,2,FALSE)</f>
        <v>0</v>
      </c>
      <c r="AN113" s="200">
        <f>VLOOKUP('Physical Effects'!CA115,Lookup!$B$4:$C$14,2,FALSE)</f>
        <v>4</v>
      </c>
      <c r="AO113" s="200">
        <f>VLOOKUP('Physical Effects'!CC115,Lookup!$B$4:$C$14,2,FALSE)</f>
        <v>4</v>
      </c>
      <c r="AP113" s="200">
        <f>VLOOKUP('Physical Effects'!CE115,Lookup!$B$4:$C$14,2,FALSE)</f>
        <v>4</v>
      </c>
      <c r="AQ113" s="200">
        <f>VLOOKUP('Physical Effects'!CG115,Lookup!$B$4:$C$14,2,FALSE)</f>
        <v>0</v>
      </c>
      <c r="AR113" s="200">
        <f>VLOOKUP('Physical Effects'!CI115,Lookup!$B$4:$C$14,2,FALSE)</f>
        <v>5</v>
      </c>
      <c r="AS113" s="200">
        <f>VLOOKUP('Physical Effects'!CK115,Lookup!$B$4:$C$14,2,FALSE)</f>
        <v>5</v>
      </c>
      <c r="AT113" s="200">
        <f>VLOOKUP('Physical Effects'!CM115,Lookup!$B$4:$C$14,2,FALSE)</f>
        <v>2</v>
      </c>
      <c r="AU113" s="200">
        <f>VLOOKUP('Physical Effects'!CO115,Lookup!$B$4:$C$14,2,FALSE)</f>
        <v>0</v>
      </c>
      <c r="AV113" s="200">
        <f>VLOOKUP('Physical Effects'!CQ115,Lookup!$B$4:$C$14,2,FALSE)</f>
        <v>0</v>
      </c>
      <c r="AW113" s="200">
        <f>VLOOKUP('Physical Effects'!CS115,Lookup!$B$4:$C$14,2,FALSE)</f>
        <v>0</v>
      </c>
      <c r="AX113" s="200">
        <f>VLOOKUP('Physical Effects'!CU115,Lookup!$B$4:$C$14,2,FALSE)</f>
        <v>0</v>
      </c>
      <c r="AY113" s="200"/>
      <c r="AZ113" s="200"/>
    </row>
    <row r="114" spans="1:52" s="5" customFormat="1" ht="13.5" thickBot="1" x14ac:dyDescent="0.3">
      <c r="A114" s="49">
        <f t="shared" si="1"/>
        <v>113</v>
      </c>
      <c r="B114" s="18" t="str">
        <f>+'Physical Effects'!C116</f>
        <v>Riparian Forest Buffer (ac)</v>
      </c>
      <c r="C114" s="25">
        <f>+'Physical Effects'!E116</f>
        <v>391</v>
      </c>
      <c r="D114" s="200">
        <f>VLOOKUP('Physical Effects'!G116,Lookup!$B$4:$C$14,2,FALSE)</f>
        <v>3</v>
      </c>
      <c r="E114" s="200">
        <f>VLOOKUP('Physical Effects'!I116,Lookup!$B$4:$C$14,2,FALSE)</f>
        <v>2</v>
      </c>
      <c r="F114" s="200">
        <f>VLOOKUP('Physical Effects'!K116,Lookup!$B$4:$C$14,2,FALSE)</f>
        <v>1</v>
      </c>
      <c r="G114" s="200">
        <f>VLOOKUP('Physical Effects'!M116,Lookup!$B$4:$C$14,2,FALSE)</f>
        <v>3</v>
      </c>
      <c r="H114" s="200">
        <f>VLOOKUP('Physical Effects'!O116,Lookup!$B$4:$C$14,2,FALSE)</f>
        <v>4</v>
      </c>
      <c r="I114" s="200">
        <f>VLOOKUP('Physical Effects'!Q116,Lookup!$B$4:$C$14,2,FALSE)</f>
        <v>0</v>
      </c>
      <c r="J114" s="200">
        <f>VLOOKUP('Physical Effects'!S116,Lookup!$B$4:$C$14,2,FALSE)</f>
        <v>2</v>
      </c>
      <c r="K114" s="200">
        <f>VLOOKUP('Physical Effects'!U116,Lookup!$B$4:$C$14,2,FALSE)</f>
        <v>4</v>
      </c>
      <c r="L114" s="200">
        <f>VLOOKUP('Physical Effects'!W116,Lookup!$B$4:$C$14,2,FALSE)</f>
        <v>1</v>
      </c>
      <c r="M114" s="200">
        <f>VLOOKUP('Physical Effects'!Y116,Lookup!$B$4:$C$14,2,FALSE)</f>
        <v>5</v>
      </c>
      <c r="N114" s="200">
        <f>VLOOKUP('Physical Effects'!AA116,Lookup!$B$4:$C$14,2,FALSE)</f>
        <v>4</v>
      </c>
      <c r="O114" s="200">
        <f>VLOOKUP('Physical Effects'!AC116,Lookup!$B$4:$C$14,2,FALSE)</f>
        <v>-1</v>
      </c>
      <c r="P114" s="200">
        <f>VLOOKUP('Physical Effects'!AE116,Lookup!$B$4:$C$14,2,FALSE)</f>
        <v>2</v>
      </c>
      <c r="Q114" s="200">
        <f>VLOOKUP('Physical Effects'!AG116,Lookup!$B$4:$C$14,2,FALSE)</f>
        <v>1</v>
      </c>
      <c r="R114" s="200">
        <f>VLOOKUP('Physical Effects'!AI116,Lookup!$B$4:$C$14,2,FALSE)</f>
        <v>0</v>
      </c>
      <c r="S114" s="200">
        <f>VLOOKUP('Physical Effects'!AK116,Lookup!$B$4:$C$14,2,FALSE)</f>
        <v>3</v>
      </c>
      <c r="T114" s="200">
        <f>VLOOKUP('Physical Effects'!AM116,Lookup!$B$4:$C$14,2,FALSE)</f>
        <v>0</v>
      </c>
      <c r="U114" s="200">
        <f>VLOOKUP('Physical Effects'!AO116,Lookup!$B$4:$C$14,2,FALSE)</f>
        <v>0</v>
      </c>
      <c r="V114" s="200">
        <f>VLOOKUP('Physical Effects'!AQ116,Lookup!$B$4:$C$14,2,FALSE)</f>
        <v>0</v>
      </c>
      <c r="W114" s="200">
        <f>VLOOKUP('Physical Effects'!AS116,Lookup!$B$4:$C$14,2,FALSE)</f>
        <v>5</v>
      </c>
      <c r="X114" s="200">
        <f>VLOOKUP('Physical Effects'!AU116,Lookup!$B$4:$C$14,2,FALSE)</f>
        <v>5</v>
      </c>
      <c r="Y114" s="200">
        <f>VLOOKUP('Physical Effects'!AW116,Lookup!$B$4:$C$14,2,FALSE)</f>
        <v>3</v>
      </c>
      <c r="Z114" s="200">
        <f>VLOOKUP('Physical Effects'!AY116,Lookup!$B$4:$C$14,2,FALSE)</f>
        <v>1</v>
      </c>
      <c r="AA114" s="200">
        <f>VLOOKUP('Physical Effects'!BA116,Lookup!$B$4:$C$14,2,FALSE)</f>
        <v>3</v>
      </c>
      <c r="AB114" s="200">
        <f>VLOOKUP('Physical Effects'!BC116,Lookup!$B$4:$C$14,2,FALSE)</f>
        <v>1</v>
      </c>
      <c r="AC114" s="200">
        <f>VLOOKUP('Physical Effects'!BE116,Lookup!$B$4:$C$14,2,FALSE)</f>
        <v>1</v>
      </c>
      <c r="AD114" s="200">
        <f>VLOOKUP('Physical Effects'!BG116,Lookup!$B$4:$C$14,2,FALSE)</f>
        <v>1</v>
      </c>
      <c r="AE114" s="200">
        <f>VLOOKUP('Physical Effects'!BI116,Lookup!$B$4:$C$14,2,FALSE)</f>
        <v>3</v>
      </c>
      <c r="AF114" s="200">
        <f>VLOOKUP('Physical Effects'!BK116,Lookup!$B$4:$C$14,2,FALSE)</f>
        <v>1</v>
      </c>
      <c r="AG114" s="200">
        <f>VLOOKUP('Physical Effects'!BM116,Lookup!$B$4:$C$14,2,FALSE)</f>
        <v>5</v>
      </c>
      <c r="AH114" s="200">
        <f>VLOOKUP('Physical Effects'!BO116,Lookup!$B$4:$C$14,2,FALSE)</f>
        <v>5</v>
      </c>
      <c r="AI114" s="200">
        <f>VLOOKUP('Physical Effects'!BQ116,Lookup!$B$4:$C$14,2,FALSE)</f>
        <v>1</v>
      </c>
      <c r="AJ114" s="200">
        <f>VLOOKUP('Physical Effects'!BS116,Lookup!$B$4:$C$14,2,FALSE)</f>
        <v>3</v>
      </c>
      <c r="AK114" s="200">
        <f>VLOOKUP('Physical Effects'!BU116,Lookup!$B$4:$C$14,2,FALSE)</f>
        <v>0</v>
      </c>
      <c r="AL114" s="200">
        <f>VLOOKUP('Physical Effects'!BW116,Lookup!$B$4:$C$14,2,FALSE)</f>
        <v>0</v>
      </c>
      <c r="AM114" s="200">
        <f>VLOOKUP('Physical Effects'!BY116,Lookup!$B$4:$C$14,2,FALSE)</f>
        <v>0</v>
      </c>
      <c r="AN114" s="200">
        <f>VLOOKUP('Physical Effects'!CA116,Lookup!$B$4:$C$14,2,FALSE)</f>
        <v>5</v>
      </c>
      <c r="AO114" s="200">
        <f>VLOOKUP('Physical Effects'!CC116,Lookup!$B$4:$C$14,2,FALSE)</f>
        <v>5</v>
      </c>
      <c r="AP114" s="200">
        <f>VLOOKUP('Physical Effects'!CE116,Lookup!$B$4:$C$14,2,FALSE)</f>
        <v>3</v>
      </c>
      <c r="AQ114" s="200">
        <f>VLOOKUP('Physical Effects'!CG116,Lookup!$B$4:$C$14,2,FALSE)</f>
        <v>0</v>
      </c>
      <c r="AR114" s="200">
        <f>VLOOKUP('Physical Effects'!CI116,Lookup!$B$4:$C$14,2,FALSE)</f>
        <v>5</v>
      </c>
      <c r="AS114" s="200">
        <f>VLOOKUP('Physical Effects'!CK116,Lookup!$B$4:$C$14,2,FALSE)</f>
        <v>5</v>
      </c>
      <c r="AT114" s="200">
        <f>VLOOKUP('Physical Effects'!CM116,Lookup!$B$4:$C$14,2,FALSE)</f>
        <v>0</v>
      </c>
      <c r="AU114" s="200">
        <f>VLOOKUP('Physical Effects'!CO116,Lookup!$B$4:$C$14,2,FALSE)</f>
        <v>0</v>
      </c>
      <c r="AV114" s="200">
        <f>VLOOKUP('Physical Effects'!CQ116,Lookup!$B$4:$C$14,2,FALSE)</f>
        <v>0</v>
      </c>
      <c r="AW114" s="200">
        <f>VLOOKUP('Physical Effects'!CS116,Lookup!$B$4:$C$14,2,FALSE)</f>
        <v>0</v>
      </c>
      <c r="AX114" s="200">
        <f>VLOOKUP('Physical Effects'!CU116,Lookup!$B$4:$C$14,2,FALSE)</f>
        <v>1</v>
      </c>
      <c r="AY114" s="200"/>
      <c r="AZ114" s="200"/>
    </row>
    <row r="115" spans="1:52" s="17" customFormat="1" ht="13.5" thickBot="1" x14ac:dyDescent="0.3">
      <c r="A115" s="49">
        <f t="shared" si="1"/>
        <v>114</v>
      </c>
      <c r="B115" s="18" t="str">
        <f>+'Physical Effects'!C117</f>
        <v>Riparian Herbaceous Cover (ac)</v>
      </c>
      <c r="C115" s="25">
        <f>+'Physical Effects'!E117</f>
        <v>390</v>
      </c>
      <c r="D115" s="200">
        <f>VLOOKUP('Physical Effects'!G117,Lookup!$B$4:$C$14,2,FALSE)</f>
        <v>2</v>
      </c>
      <c r="E115" s="200">
        <f>VLOOKUP('Physical Effects'!I117,Lookup!$B$4:$C$14,2,FALSE)</f>
        <v>2</v>
      </c>
      <c r="F115" s="200">
        <f>VLOOKUP('Physical Effects'!K117,Lookup!$B$4:$C$14,2,FALSE)</f>
        <v>1</v>
      </c>
      <c r="G115" s="200">
        <f>VLOOKUP('Physical Effects'!M117,Lookup!$B$4:$C$14,2,FALSE)</f>
        <v>0</v>
      </c>
      <c r="H115" s="200">
        <f>VLOOKUP('Physical Effects'!O117,Lookup!$B$4:$C$14,2,FALSE)</f>
        <v>4</v>
      </c>
      <c r="I115" s="200">
        <f>VLOOKUP('Physical Effects'!Q117,Lookup!$B$4:$C$14,2,FALSE)</f>
        <v>0</v>
      </c>
      <c r="J115" s="200">
        <f>VLOOKUP('Physical Effects'!S117,Lookup!$B$4:$C$14,2,FALSE)</f>
        <v>4</v>
      </c>
      <c r="K115" s="200">
        <f>VLOOKUP('Physical Effects'!U117,Lookup!$B$4:$C$14,2,FALSE)</f>
        <v>4</v>
      </c>
      <c r="L115" s="200">
        <f>VLOOKUP('Physical Effects'!W117,Lookup!$B$4:$C$14,2,FALSE)</f>
        <v>2</v>
      </c>
      <c r="M115" s="200">
        <f>VLOOKUP('Physical Effects'!Y117,Lookup!$B$4:$C$14,2,FALSE)</f>
        <v>0</v>
      </c>
      <c r="N115" s="200">
        <f>VLOOKUP('Physical Effects'!AA117,Lookup!$B$4:$C$14,2,FALSE)</f>
        <v>0</v>
      </c>
      <c r="O115" s="200">
        <f>VLOOKUP('Physical Effects'!AC117,Lookup!$B$4:$C$14,2,FALSE)</f>
        <v>-3</v>
      </c>
      <c r="P115" s="200">
        <f>VLOOKUP('Physical Effects'!AE117,Lookup!$B$4:$C$14,2,FALSE)</f>
        <v>2</v>
      </c>
      <c r="Q115" s="200">
        <f>VLOOKUP('Physical Effects'!AG117,Lookup!$B$4:$C$14,2,FALSE)</f>
        <v>2</v>
      </c>
      <c r="R115" s="200">
        <f>VLOOKUP('Physical Effects'!AI117,Lookup!$B$4:$C$14,2,FALSE)</f>
        <v>0</v>
      </c>
      <c r="S115" s="200">
        <f>VLOOKUP('Physical Effects'!AK117,Lookup!$B$4:$C$14,2,FALSE)</f>
        <v>0</v>
      </c>
      <c r="T115" s="200">
        <f>VLOOKUP('Physical Effects'!AM117,Lookup!$B$4:$C$14,2,FALSE)</f>
        <v>0</v>
      </c>
      <c r="U115" s="200">
        <f>VLOOKUP('Physical Effects'!AO117,Lookup!$B$4:$C$14,2,FALSE)</f>
        <v>0</v>
      </c>
      <c r="V115" s="200">
        <f>VLOOKUP('Physical Effects'!AQ117,Lookup!$B$4:$C$14,2,FALSE)</f>
        <v>0</v>
      </c>
      <c r="W115" s="200">
        <f>VLOOKUP('Physical Effects'!AS117,Lookup!$B$4:$C$14,2,FALSE)</f>
        <v>5</v>
      </c>
      <c r="X115" s="200">
        <f>VLOOKUP('Physical Effects'!AU117,Lookup!$B$4:$C$14,2,FALSE)</f>
        <v>5</v>
      </c>
      <c r="Y115" s="200">
        <f>VLOOKUP('Physical Effects'!AW117,Lookup!$B$4:$C$14,2,FALSE)</f>
        <v>2</v>
      </c>
      <c r="Z115" s="200">
        <f>VLOOKUP('Physical Effects'!AY117,Lookup!$B$4:$C$14,2,FALSE)</f>
        <v>2</v>
      </c>
      <c r="AA115" s="200">
        <f>VLOOKUP('Physical Effects'!BA117,Lookup!$B$4:$C$14,2,FALSE)</f>
        <v>3</v>
      </c>
      <c r="AB115" s="200">
        <f>VLOOKUP('Physical Effects'!BC117,Lookup!$B$4:$C$14,2,FALSE)</f>
        <v>2</v>
      </c>
      <c r="AC115" s="200">
        <f>VLOOKUP('Physical Effects'!BE117,Lookup!$B$4:$C$14,2,FALSE)</f>
        <v>1</v>
      </c>
      <c r="AD115" s="200">
        <f>VLOOKUP('Physical Effects'!BG117,Lookup!$B$4:$C$14,2,FALSE)</f>
        <v>1</v>
      </c>
      <c r="AE115" s="200">
        <f>VLOOKUP('Physical Effects'!BI117,Lookup!$B$4:$C$14,2,FALSE)</f>
        <v>2</v>
      </c>
      <c r="AF115" s="200">
        <f>VLOOKUP('Physical Effects'!BK117,Lookup!$B$4:$C$14,2,FALSE)</f>
        <v>1</v>
      </c>
      <c r="AG115" s="200">
        <f>VLOOKUP('Physical Effects'!BM117,Lookup!$B$4:$C$14,2,FALSE)</f>
        <v>4</v>
      </c>
      <c r="AH115" s="200">
        <f>VLOOKUP('Physical Effects'!BO117,Lookup!$B$4:$C$14,2,FALSE)</f>
        <v>2</v>
      </c>
      <c r="AI115" s="200">
        <f>VLOOKUP('Physical Effects'!BQ117,Lookup!$B$4:$C$14,2,FALSE)</f>
        <v>1</v>
      </c>
      <c r="AJ115" s="200">
        <f>VLOOKUP('Physical Effects'!BS117,Lookup!$B$4:$C$14,2,FALSE)</f>
        <v>2</v>
      </c>
      <c r="AK115" s="200">
        <f>VLOOKUP('Physical Effects'!BU117,Lookup!$B$4:$C$14,2,FALSE)</f>
        <v>0</v>
      </c>
      <c r="AL115" s="200">
        <f>VLOOKUP('Physical Effects'!BW117,Lookup!$B$4:$C$14,2,FALSE)</f>
        <v>0</v>
      </c>
      <c r="AM115" s="200">
        <f>VLOOKUP('Physical Effects'!BY117,Lookup!$B$4:$C$14,2,FALSE)</f>
        <v>0</v>
      </c>
      <c r="AN115" s="200">
        <f>VLOOKUP('Physical Effects'!CA117,Lookup!$B$4:$C$14,2,FALSE)</f>
        <v>5</v>
      </c>
      <c r="AO115" s="200">
        <f>VLOOKUP('Physical Effects'!CC117,Lookup!$B$4:$C$14,2,FALSE)</f>
        <v>4</v>
      </c>
      <c r="AP115" s="200">
        <f>VLOOKUP('Physical Effects'!CE117,Lookup!$B$4:$C$14,2,FALSE)</f>
        <v>4</v>
      </c>
      <c r="AQ115" s="200">
        <f>VLOOKUP('Physical Effects'!CG117,Lookup!$B$4:$C$14,2,FALSE)</f>
        <v>0</v>
      </c>
      <c r="AR115" s="200">
        <f>VLOOKUP('Physical Effects'!CI117,Lookup!$B$4:$C$14,2,FALSE)</f>
        <v>2</v>
      </c>
      <c r="AS115" s="200">
        <f>VLOOKUP('Physical Effects'!CK117,Lookup!$B$4:$C$14,2,FALSE)</f>
        <v>0</v>
      </c>
      <c r="AT115" s="200">
        <f>VLOOKUP('Physical Effects'!CM117,Lookup!$B$4:$C$14,2,FALSE)</f>
        <v>4</v>
      </c>
      <c r="AU115" s="200">
        <f>VLOOKUP('Physical Effects'!CO117,Lookup!$B$4:$C$14,2,FALSE)</f>
        <v>0</v>
      </c>
      <c r="AV115" s="200">
        <f>VLOOKUP('Physical Effects'!CQ117,Lookup!$B$4:$C$14,2,FALSE)</f>
        <v>0</v>
      </c>
      <c r="AW115" s="200">
        <f>VLOOKUP('Physical Effects'!CS117,Lookup!$B$4:$C$14,2,FALSE)</f>
        <v>0</v>
      </c>
      <c r="AX115" s="200">
        <f>VLOOKUP('Physical Effects'!CU117,Lookup!$B$4:$C$14,2,FALSE)</f>
        <v>1</v>
      </c>
      <c r="AY115" s="200"/>
      <c r="AZ115" s="200"/>
    </row>
    <row r="116" spans="1:52" s="5" customFormat="1" ht="13.5" thickBot="1" x14ac:dyDescent="0.3">
      <c r="A116" s="49">
        <f t="shared" si="1"/>
        <v>115</v>
      </c>
      <c r="B116" s="18" t="str">
        <f>+'Physical Effects'!C118</f>
        <v>Road-Trail-Landing Closure and Treatment (ft)</v>
      </c>
      <c r="C116" s="25">
        <f>+'Physical Effects'!E118</f>
        <v>654</v>
      </c>
      <c r="D116" s="200">
        <f>VLOOKUP('Physical Effects'!G118,Lookup!$B$4:$C$14,2,FALSE)</f>
        <v>5</v>
      </c>
      <c r="E116" s="200">
        <f>VLOOKUP('Physical Effects'!I118,Lookup!$B$4:$C$14,2,FALSE)</f>
        <v>1</v>
      </c>
      <c r="F116" s="200">
        <f>VLOOKUP('Physical Effects'!K118,Lookup!$B$4:$C$14,2,FALSE)</f>
        <v>5</v>
      </c>
      <c r="G116" s="200">
        <f>VLOOKUP('Physical Effects'!M118,Lookup!$B$4:$C$14,2,FALSE)</f>
        <v>5</v>
      </c>
      <c r="H116" s="200">
        <f>VLOOKUP('Physical Effects'!O118,Lookup!$B$4:$C$14,2,FALSE)</f>
        <v>4</v>
      </c>
      <c r="I116" s="200">
        <f>VLOOKUP('Physical Effects'!Q118,Lookup!$B$4:$C$14,2,FALSE)</f>
        <v>0</v>
      </c>
      <c r="J116" s="200">
        <f>VLOOKUP('Physical Effects'!S118,Lookup!$B$4:$C$14,2,FALSE)</f>
        <v>2</v>
      </c>
      <c r="K116" s="200">
        <f>VLOOKUP('Physical Effects'!U118,Lookup!$B$4:$C$14,2,FALSE)</f>
        <v>5</v>
      </c>
      <c r="L116" s="200">
        <f>VLOOKUP('Physical Effects'!W118,Lookup!$B$4:$C$14,2,FALSE)</f>
        <v>0</v>
      </c>
      <c r="M116" s="200">
        <f>VLOOKUP('Physical Effects'!Y118,Lookup!$B$4:$C$14,2,FALSE)</f>
        <v>1</v>
      </c>
      <c r="N116" s="200">
        <f>VLOOKUP('Physical Effects'!AA118,Lookup!$B$4:$C$14,2,FALSE)</f>
        <v>3</v>
      </c>
      <c r="O116" s="200">
        <f>VLOOKUP('Physical Effects'!AC118,Lookup!$B$4:$C$14,2,FALSE)</f>
        <v>3</v>
      </c>
      <c r="P116" s="200">
        <f>VLOOKUP('Physical Effects'!AE118,Lookup!$B$4:$C$14,2,FALSE)</f>
        <v>4</v>
      </c>
      <c r="Q116" s="200">
        <f>VLOOKUP('Physical Effects'!AG118,Lookup!$B$4:$C$14,2,FALSE)</f>
        <v>1</v>
      </c>
      <c r="R116" s="200">
        <f>VLOOKUP('Physical Effects'!AI118,Lookup!$B$4:$C$14,2,FALSE)</f>
        <v>0</v>
      </c>
      <c r="S116" s="200">
        <f>VLOOKUP('Physical Effects'!AK118,Lookup!$B$4:$C$14,2,FALSE)</f>
        <v>0</v>
      </c>
      <c r="T116" s="200">
        <f>VLOOKUP('Physical Effects'!AM118,Lookup!$B$4:$C$14,2,FALSE)</f>
        <v>0</v>
      </c>
      <c r="U116" s="200">
        <f>VLOOKUP('Physical Effects'!AO118,Lookup!$B$4:$C$14,2,FALSE)</f>
        <v>1</v>
      </c>
      <c r="V116" s="200">
        <f>VLOOKUP('Physical Effects'!AQ118,Lookup!$B$4:$C$14,2,FALSE)</f>
        <v>0</v>
      </c>
      <c r="W116" s="200">
        <f>VLOOKUP('Physical Effects'!AS118,Lookup!$B$4:$C$14,2,FALSE)</f>
        <v>1</v>
      </c>
      <c r="X116" s="200">
        <f>VLOOKUP('Physical Effects'!AU118,Lookup!$B$4:$C$14,2,FALSE)</f>
        <v>1</v>
      </c>
      <c r="Y116" s="200">
        <f>VLOOKUP('Physical Effects'!AW118,Lookup!$B$4:$C$14,2,FALSE)</f>
        <v>0</v>
      </c>
      <c r="Z116" s="200">
        <f>VLOOKUP('Physical Effects'!AY118,Lookup!$B$4:$C$14,2,FALSE)</f>
        <v>0</v>
      </c>
      <c r="AA116" s="200">
        <f>VLOOKUP('Physical Effects'!BA118,Lookup!$B$4:$C$14,2,FALSE)</f>
        <v>1</v>
      </c>
      <c r="AB116" s="200">
        <f>VLOOKUP('Physical Effects'!BC118,Lookup!$B$4:$C$14,2,FALSE)</f>
        <v>1</v>
      </c>
      <c r="AC116" s="200">
        <f>VLOOKUP('Physical Effects'!BE118,Lookup!$B$4:$C$14,2,FALSE)</f>
        <v>0</v>
      </c>
      <c r="AD116" s="200">
        <f>VLOOKUP('Physical Effects'!BG118,Lookup!$B$4:$C$14,2,FALSE)</f>
        <v>0</v>
      </c>
      <c r="AE116" s="200">
        <f>VLOOKUP('Physical Effects'!BI118,Lookup!$B$4:$C$14,2,FALSE)</f>
        <v>3</v>
      </c>
      <c r="AF116" s="200">
        <f>VLOOKUP('Physical Effects'!BK118,Lookup!$B$4:$C$14,2,FALSE)</f>
        <v>1</v>
      </c>
      <c r="AG116" s="200">
        <f>VLOOKUP('Physical Effects'!BM118,Lookup!$B$4:$C$14,2,FALSE)</f>
        <v>3</v>
      </c>
      <c r="AH116" s="200">
        <f>VLOOKUP('Physical Effects'!BO118,Lookup!$B$4:$C$14,2,FALSE)</f>
        <v>1</v>
      </c>
      <c r="AI116" s="200">
        <f>VLOOKUP('Physical Effects'!BQ118,Lookup!$B$4:$C$14,2,FALSE)</f>
        <v>2</v>
      </c>
      <c r="AJ116" s="200">
        <f>VLOOKUP('Physical Effects'!BS118,Lookup!$B$4:$C$14,2,FALSE)</f>
        <v>1</v>
      </c>
      <c r="AK116" s="200">
        <f>VLOOKUP('Physical Effects'!BU118,Lookup!$B$4:$C$14,2,FALSE)</f>
        <v>0</v>
      </c>
      <c r="AL116" s="200">
        <f>VLOOKUP('Physical Effects'!BW118,Lookup!$B$4:$C$14,2,FALSE)</f>
        <v>0</v>
      </c>
      <c r="AM116" s="200">
        <f>VLOOKUP('Physical Effects'!BY118,Lookup!$B$4:$C$14,2,FALSE)</f>
        <v>0</v>
      </c>
      <c r="AN116" s="200">
        <f>VLOOKUP('Physical Effects'!CA118,Lookup!$B$4:$C$14,2,FALSE)</f>
        <v>1</v>
      </c>
      <c r="AO116" s="200">
        <f>VLOOKUP('Physical Effects'!CC118,Lookup!$B$4:$C$14,2,FALSE)</f>
        <v>1</v>
      </c>
      <c r="AP116" s="200">
        <f>VLOOKUP('Physical Effects'!CE118,Lookup!$B$4:$C$14,2,FALSE)</f>
        <v>0</v>
      </c>
      <c r="AQ116" s="200">
        <f>VLOOKUP('Physical Effects'!CG118,Lookup!$B$4:$C$14,2,FALSE)</f>
        <v>0</v>
      </c>
      <c r="AR116" s="200">
        <f>VLOOKUP('Physical Effects'!CI118,Lookup!$B$4:$C$14,2,FALSE)</f>
        <v>1</v>
      </c>
      <c r="AS116" s="200">
        <f>VLOOKUP('Physical Effects'!CK118,Lookup!$B$4:$C$14,2,FALSE)</f>
        <v>1</v>
      </c>
      <c r="AT116" s="200">
        <f>VLOOKUP('Physical Effects'!CM118,Lookup!$B$4:$C$14,2,FALSE)</f>
        <v>1</v>
      </c>
      <c r="AU116" s="200">
        <f>VLOOKUP('Physical Effects'!CO118,Lookup!$B$4:$C$14,2,FALSE)</f>
        <v>0</v>
      </c>
      <c r="AV116" s="200">
        <f>VLOOKUP('Physical Effects'!CQ118,Lookup!$B$4:$C$14,2,FALSE)</f>
        <v>0</v>
      </c>
      <c r="AW116" s="200">
        <f>VLOOKUP('Physical Effects'!CS118,Lookup!$B$4:$C$14,2,FALSE)</f>
        <v>0</v>
      </c>
      <c r="AX116" s="200">
        <f>VLOOKUP('Physical Effects'!CU118,Lookup!$B$4:$C$14,2,FALSE)</f>
        <v>0</v>
      </c>
      <c r="AY116" s="200"/>
      <c r="AZ116" s="200"/>
    </row>
    <row r="117" spans="1:52" s="5" customFormat="1" ht="13.5" thickBot="1" x14ac:dyDescent="0.3">
      <c r="A117" s="49">
        <f t="shared" si="1"/>
        <v>116</v>
      </c>
      <c r="B117" s="18" t="str">
        <f>+'Physical Effects'!C119</f>
        <v>Rock Wall Terrace (ft)</v>
      </c>
      <c r="C117" s="25">
        <f>+'Physical Effects'!E119</f>
        <v>555</v>
      </c>
      <c r="D117" s="200">
        <f>VLOOKUP('Physical Effects'!G119,Lookup!$B$4:$C$14,2,FALSE)</f>
        <v>5</v>
      </c>
      <c r="E117" s="200">
        <f>VLOOKUP('Physical Effects'!I119,Lookup!$B$4:$C$14,2,FALSE)</f>
        <v>0</v>
      </c>
      <c r="F117" s="200">
        <f>VLOOKUP('Physical Effects'!K119,Lookup!$B$4:$C$14,2,FALSE)</f>
        <v>5</v>
      </c>
      <c r="G117" s="200">
        <f>VLOOKUP('Physical Effects'!M119,Lookup!$B$4:$C$14,2,FALSE)</f>
        <v>1</v>
      </c>
      <c r="H117" s="200">
        <f>VLOOKUP('Physical Effects'!O119,Lookup!$B$4:$C$14,2,FALSE)</f>
        <v>1</v>
      </c>
      <c r="I117" s="200">
        <f>VLOOKUP('Physical Effects'!Q119,Lookup!$B$4:$C$14,2,FALSE)</f>
        <v>0</v>
      </c>
      <c r="J117" s="200">
        <f>VLOOKUP('Physical Effects'!S119,Lookup!$B$4:$C$14,2,FALSE)</f>
        <v>0</v>
      </c>
      <c r="K117" s="200">
        <f>VLOOKUP('Physical Effects'!U119,Lookup!$B$4:$C$14,2,FALSE)</f>
        <v>0</v>
      </c>
      <c r="L117" s="200">
        <f>VLOOKUP('Physical Effects'!W119,Lookup!$B$4:$C$14,2,FALSE)</f>
        <v>0</v>
      </c>
      <c r="M117" s="200">
        <f>VLOOKUP('Physical Effects'!Y119,Lookup!$B$4:$C$14,2,FALSE)</f>
        <v>0</v>
      </c>
      <c r="N117" s="200">
        <f>VLOOKUP('Physical Effects'!AA119,Lookup!$B$4:$C$14,2,FALSE)</f>
        <v>1</v>
      </c>
      <c r="O117" s="200">
        <f>VLOOKUP('Physical Effects'!AC119,Lookup!$B$4:$C$14,2,FALSE)</f>
        <v>0</v>
      </c>
      <c r="P117" s="200">
        <f>VLOOKUP('Physical Effects'!AE119,Lookup!$B$4:$C$14,2,FALSE)</f>
        <v>1</v>
      </c>
      <c r="Q117" s="200">
        <f>VLOOKUP('Physical Effects'!AG119,Lookup!$B$4:$C$14,2,FALSE)</f>
        <v>1</v>
      </c>
      <c r="R117" s="200">
        <f>VLOOKUP('Physical Effects'!AI119,Lookup!$B$4:$C$14,2,FALSE)</f>
        <v>2</v>
      </c>
      <c r="S117" s="200">
        <f>VLOOKUP('Physical Effects'!AK119,Lookup!$B$4:$C$14,2,FALSE)</f>
        <v>0</v>
      </c>
      <c r="T117" s="200">
        <f>VLOOKUP('Physical Effects'!AM119,Lookup!$B$4:$C$14,2,FALSE)</f>
        <v>0</v>
      </c>
      <c r="U117" s="200">
        <f>VLOOKUP('Physical Effects'!AO119,Lookup!$B$4:$C$14,2,FALSE)</f>
        <v>0</v>
      </c>
      <c r="V117" s="200">
        <f>VLOOKUP('Physical Effects'!AQ119,Lookup!$B$4:$C$14,2,FALSE)</f>
        <v>0</v>
      </c>
      <c r="W117" s="200">
        <f>VLOOKUP('Physical Effects'!AS119,Lookup!$B$4:$C$14,2,FALSE)</f>
        <v>0</v>
      </c>
      <c r="X117" s="200">
        <f>VLOOKUP('Physical Effects'!AU119,Lookup!$B$4:$C$14,2,FALSE)</f>
        <v>0</v>
      </c>
      <c r="Y117" s="200">
        <f>VLOOKUP('Physical Effects'!AW119,Lookup!$B$4:$C$14,2,FALSE)</f>
        <v>0</v>
      </c>
      <c r="Z117" s="200">
        <f>VLOOKUP('Physical Effects'!AY119,Lookup!$B$4:$C$14,2,FALSE)</f>
        <v>0</v>
      </c>
      <c r="AA117" s="200">
        <f>VLOOKUP('Physical Effects'!BA119,Lookup!$B$4:$C$14,2,FALSE)</f>
        <v>1</v>
      </c>
      <c r="AB117" s="200">
        <f>VLOOKUP('Physical Effects'!BC119,Lookup!$B$4:$C$14,2,FALSE)</f>
        <v>0</v>
      </c>
      <c r="AC117" s="200">
        <f>VLOOKUP('Physical Effects'!BE119,Lookup!$B$4:$C$14,2,FALSE)</f>
        <v>1</v>
      </c>
      <c r="AD117" s="200">
        <f>VLOOKUP('Physical Effects'!BG119,Lookup!$B$4:$C$14,2,FALSE)</f>
        <v>-1</v>
      </c>
      <c r="AE117" s="200">
        <f>VLOOKUP('Physical Effects'!BI119,Lookup!$B$4:$C$14,2,FALSE)</f>
        <v>1</v>
      </c>
      <c r="AF117" s="200">
        <f>VLOOKUP('Physical Effects'!BK119,Lookup!$B$4:$C$14,2,FALSE)</f>
        <v>0</v>
      </c>
      <c r="AG117" s="200">
        <f>VLOOKUP('Physical Effects'!BM119,Lookup!$B$4:$C$14,2,FALSE)</f>
        <v>2</v>
      </c>
      <c r="AH117" s="200">
        <f>VLOOKUP('Physical Effects'!BO119,Lookup!$B$4:$C$14,2,FALSE)</f>
        <v>0</v>
      </c>
      <c r="AI117" s="200">
        <f>VLOOKUP('Physical Effects'!BQ119,Lookup!$B$4:$C$14,2,FALSE)</f>
        <v>0</v>
      </c>
      <c r="AJ117" s="200">
        <f>VLOOKUP('Physical Effects'!BS119,Lookup!$B$4:$C$14,2,FALSE)</f>
        <v>1</v>
      </c>
      <c r="AK117" s="200">
        <f>VLOOKUP('Physical Effects'!BU119,Lookup!$B$4:$C$14,2,FALSE)</f>
        <v>0</v>
      </c>
      <c r="AL117" s="200">
        <f>VLOOKUP('Physical Effects'!BW119,Lookup!$B$4:$C$14,2,FALSE)</f>
        <v>0</v>
      </c>
      <c r="AM117" s="200">
        <f>VLOOKUP('Physical Effects'!BY119,Lookup!$B$4:$C$14,2,FALSE)</f>
        <v>0</v>
      </c>
      <c r="AN117" s="200">
        <f>VLOOKUP('Physical Effects'!CA119,Lookup!$B$4:$C$14,2,FALSE)</f>
        <v>1</v>
      </c>
      <c r="AO117" s="200">
        <f>VLOOKUP('Physical Effects'!CC119,Lookup!$B$4:$C$14,2,FALSE)</f>
        <v>0</v>
      </c>
      <c r="AP117" s="200">
        <f>VLOOKUP('Physical Effects'!CE119,Lookup!$B$4:$C$14,2,FALSE)</f>
        <v>0</v>
      </c>
      <c r="AQ117" s="200">
        <f>VLOOKUP('Physical Effects'!CG119,Lookup!$B$4:$C$14,2,FALSE)</f>
        <v>0</v>
      </c>
      <c r="AR117" s="200">
        <f>VLOOKUP('Physical Effects'!CI119,Lookup!$B$4:$C$14,2,FALSE)</f>
        <v>0</v>
      </c>
      <c r="AS117" s="200">
        <f>VLOOKUP('Physical Effects'!CK119,Lookup!$B$4:$C$14,2,FALSE)</f>
        <v>0</v>
      </c>
      <c r="AT117" s="200">
        <f>VLOOKUP('Physical Effects'!CM119,Lookup!$B$4:$C$14,2,FALSE)</f>
        <v>0</v>
      </c>
      <c r="AU117" s="200">
        <f>VLOOKUP('Physical Effects'!CO119,Lookup!$B$4:$C$14,2,FALSE)</f>
        <v>0</v>
      </c>
      <c r="AV117" s="200">
        <f>VLOOKUP('Physical Effects'!CQ119,Lookup!$B$4:$C$14,2,FALSE)</f>
        <v>0</v>
      </c>
      <c r="AW117" s="200">
        <f>VLOOKUP('Physical Effects'!CS119,Lookup!$B$4:$C$14,2,FALSE)</f>
        <v>0</v>
      </c>
      <c r="AX117" s="200">
        <f>VLOOKUP('Physical Effects'!CU119,Lookup!$B$4:$C$14,2,FALSE)</f>
        <v>0</v>
      </c>
      <c r="AY117" s="200"/>
      <c r="AZ117" s="200"/>
    </row>
    <row r="118" spans="1:52" s="5" customFormat="1" ht="13.5" thickBot="1" x14ac:dyDescent="0.3">
      <c r="A118" s="49">
        <f t="shared" si="1"/>
        <v>117</v>
      </c>
      <c r="B118" s="18" t="str">
        <f>+'Physical Effects'!C120</f>
        <v>Roof Runoff Structure (no)</v>
      </c>
      <c r="C118" s="25">
        <f>+'Physical Effects'!E120</f>
        <v>558</v>
      </c>
      <c r="D118" s="200">
        <f>VLOOKUP('Physical Effects'!G120,Lookup!$B$4:$C$14,2,FALSE)</f>
        <v>1</v>
      </c>
      <c r="E118" s="200">
        <f>VLOOKUP('Physical Effects'!I120,Lookup!$B$4:$C$14,2,FALSE)</f>
        <v>0</v>
      </c>
      <c r="F118" s="200">
        <f>VLOOKUP('Physical Effects'!K120,Lookup!$B$4:$C$14,2,FALSE)</f>
        <v>3</v>
      </c>
      <c r="G118" s="200">
        <f>VLOOKUP('Physical Effects'!M120,Lookup!$B$4:$C$14,2,FALSE)</f>
        <v>1</v>
      </c>
      <c r="H118" s="200">
        <f>VLOOKUP('Physical Effects'!O120,Lookup!$B$4:$C$14,2,FALSE)</f>
        <v>1</v>
      </c>
      <c r="I118" s="200">
        <f>VLOOKUP('Physical Effects'!Q120,Lookup!$B$4:$C$14,2,FALSE)</f>
        <v>0</v>
      </c>
      <c r="J118" s="200">
        <f>VLOOKUP('Physical Effects'!S120,Lookup!$B$4:$C$14,2,FALSE)</f>
        <v>0</v>
      </c>
      <c r="K118" s="200">
        <f>VLOOKUP('Physical Effects'!U120,Lookup!$B$4:$C$14,2,FALSE)</f>
        <v>0</v>
      </c>
      <c r="L118" s="200">
        <f>VLOOKUP('Physical Effects'!W120,Lookup!$B$4:$C$14,2,FALSE)</f>
        <v>0</v>
      </c>
      <c r="M118" s="200">
        <f>VLOOKUP('Physical Effects'!Y120,Lookup!$B$4:$C$14,2,FALSE)</f>
        <v>0</v>
      </c>
      <c r="N118" s="200">
        <f>VLOOKUP('Physical Effects'!AA120,Lookup!$B$4:$C$14,2,FALSE)</f>
        <v>0</v>
      </c>
      <c r="O118" s="200">
        <f>VLOOKUP('Physical Effects'!AC120,Lookup!$B$4:$C$14,2,FALSE)</f>
        <v>-1</v>
      </c>
      <c r="P118" s="200">
        <f>VLOOKUP('Physical Effects'!AE120,Lookup!$B$4:$C$14,2,FALSE)</f>
        <v>1</v>
      </c>
      <c r="Q118" s="200">
        <f>VLOOKUP('Physical Effects'!AG120,Lookup!$B$4:$C$14,2,FALSE)</f>
        <v>1</v>
      </c>
      <c r="R118" s="200">
        <f>VLOOKUP('Physical Effects'!AI120,Lookup!$B$4:$C$14,2,FALSE)</f>
        <v>0</v>
      </c>
      <c r="S118" s="200">
        <f>VLOOKUP('Physical Effects'!AK120,Lookup!$B$4:$C$14,2,FALSE)</f>
        <v>0</v>
      </c>
      <c r="T118" s="200">
        <f>VLOOKUP('Physical Effects'!AM120,Lookup!$B$4:$C$14,2,FALSE)</f>
        <v>0</v>
      </c>
      <c r="U118" s="200">
        <f>VLOOKUP('Physical Effects'!AO120,Lookup!$B$4:$C$14,2,FALSE)</f>
        <v>3</v>
      </c>
      <c r="V118" s="200">
        <f>VLOOKUP('Physical Effects'!AQ120,Lookup!$B$4:$C$14,2,FALSE)</f>
        <v>0</v>
      </c>
      <c r="W118" s="200">
        <f>VLOOKUP('Physical Effects'!AS120,Lookup!$B$4:$C$14,2,FALSE)</f>
        <v>2</v>
      </c>
      <c r="X118" s="200">
        <f>VLOOKUP('Physical Effects'!AU120,Lookup!$B$4:$C$14,2,FALSE)</f>
        <v>2</v>
      </c>
      <c r="Y118" s="200">
        <f>VLOOKUP('Physical Effects'!AW120,Lookup!$B$4:$C$14,2,FALSE)</f>
        <v>0</v>
      </c>
      <c r="Z118" s="200">
        <f>VLOOKUP('Physical Effects'!AY120,Lookup!$B$4:$C$14,2,FALSE)</f>
        <v>0</v>
      </c>
      <c r="AA118" s="200">
        <f>VLOOKUP('Physical Effects'!BA120,Lookup!$B$4:$C$14,2,FALSE)</f>
        <v>2</v>
      </c>
      <c r="AB118" s="200">
        <f>VLOOKUP('Physical Effects'!BC120,Lookup!$B$4:$C$14,2,FALSE)</f>
        <v>0</v>
      </c>
      <c r="AC118" s="200">
        <f>VLOOKUP('Physical Effects'!BE120,Lookup!$B$4:$C$14,2,FALSE)</f>
        <v>2</v>
      </c>
      <c r="AD118" s="200">
        <f>VLOOKUP('Physical Effects'!BG120,Lookup!$B$4:$C$14,2,FALSE)</f>
        <v>0</v>
      </c>
      <c r="AE118" s="200">
        <f>VLOOKUP('Physical Effects'!BI120,Lookup!$B$4:$C$14,2,FALSE)</f>
        <v>0</v>
      </c>
      <c r="AF118" s="200">
        <f>VLOOKUP('Physical Effects'!BK120,Lookup!$B$4:$C$14,2,FALSE)</f>
        <v>0</v>
      </c>
      <c r="AG118" s="200">
        <f>VLOOKUP('Physical Effects'!BM120,Lookup!$B$4:$C$14,2,FALSE)</f>
        <v>1</v>
      </c>
      <c r="AH118" s="200">
        <f>VLOOKUP('Physical Effects'!BO120,Lookup!$B$4:$C$14,2,FALSE)</f>
        <v>0</v>
      </c>
      <c r="AI118" s="200">
        <f>VLOOKUP('Physical Effects'!BQ120,Lookup!$B$4:$C$14,2,FALSE)</f>
        <v>0</v>
      </c>
      <c r="AJ118" s="200">
        <f>VLOOKUP('Physical Effects'!BS120,Lookup!$B$4:$C$14,2,FALSE)</f>
        <v>0</v>
      </c>
      <c r="AK118" s="200">
        <f>VLOOKUP('Physical Effects'!BU120,Lookup!$B$4:$C$14,2,FALSE)</f>
        <v>0</v>
      </c>
      <c r="AL118" s="200">
        <f>VLOOKUP('Physical Effects'!BW120,Lookup!$B$4:$C$14,2,FALSE)</f>
        <v>0</v>
      </c>
      <c r="AM118" s="200">
        <f>VLOOKUP('Physical Effects'!BY120,Lookup!$B$4:$C$14,2,FALSE)</f>
        <v>0</v>
      </c>
      <c r="AN118" s="200">
        <f>VLOOKUP('Physical Effects'!CA120,Lookup!$B$4:$C$14,2,FALSE)</f>
        <v>0</v>
      </c>
      <c r="AO118" s="200">
        <f>VLOOKUP('Physical Effects'!CC120,Lookup!$B$4:$C$14,2,FALSE)</f>
        <v>0</v>
      </c>
      <c r="AP118" s="200">
        <f>VLOOKUP('Physical Effects'!CE120,Lookup!$B$4:$C$14,2,FALSE)</f>
        <v>0</v>
      </c>
      <c r="AQ118" s="200">
        <f>VLOOKUP('Physical Effects'!CG120,Lookup!$B$4:$C$14,2,FALSE)</f>
        <v>0</v>
      </c>
      <c r="AR118" s="200">
        <f>VLOOKUP('Physical Effects'!CI120,Lookup!$B$4:$C$14,2,FALSE)</f>
        <v>0</v>
      </c>
      <c r="AS118" s="200">
        <f>VLOOKUP('Physical Effects'!CK120,Lookup!$B$4:$C$14,2,FALSE)</f>
        <v>0</v>
      </c>
      <c r="AT118" s="200">
        <f>VLOOKUP('Physical Effects'!CM120,Lookup!$B$4:$C$14,2,FALSE)</f>
        <v>0</v>
      </c>
      <c r="AU118" s="200">
        <f>VLOOKUP('Physical Effects'!CO120,Lookup!$B$4:$C$14,2,FALSE)</f>
        <v>0</v>
      </c>
      <c r="AV118" s="200">
        <f>VLOOKUP('Physical Effects'!CQ120,Lookup!$B$4:$C$14,2,FALSE)</f>
        <v>2</v>
      </c>
      <c r="AW118" s="200">
        <f>VLOOKUP('Physical Effects'!CS120,Lookup!$B$4:$C$14,2,FALSE)</f>
        <v>0</v>
      </c>
      <c r="AX118" s="200">
        <f>VLOOKUP('Physical Effects'!CU120,Lookup!$B$4:$C$14,2,FALSE)</f>
        <v>0</v>
      </c>
      <c r="AY118" s="200"/>
      <c r="AZ118" s="200"/>
    </row>
    <row r="119" spans="1:52" s="5" customFormat="1" ht="13.5" thickBot="1" x14ac:dyDescent="0.3">
      <c r="A119" s="49">
        <f t="shared" si="1"/>
        <v>118</v>
      </c>
      <c r="B119" s="18" t="str">
        <f>+'Physical Effects'!C121</f>
        <v>Roofs and Covers (no)</v>
      </c>
      <c r="C119" s="25">
        <f>+'Physical Effects'!E121</f>
        <v>367</v>
      </c>
      <c r="D119" s="200">
        <f>VLOOKUP('Physical Effects'!G121,Lookup!$B$4:$C$14,2,FALSE)</f>
        <v>0</v>
      </c>
      <c r="E119" s="200">
        <f>VLOOKUP('Physical Effects'!I121,Lookup!$B$4:$C$14,2,FALSE)</f>
        <v>0</v>
      </c>
      <c r="F119" s="200">
        <f>VLOOKUP('Physical Effects'!K121,Lookup!$B$4:$C$14,2,FALSE)</f>
        <v>0</v>
      </c>
      <c r="G119" s="200">
        <f>VLOOKUP('Physical Effects'!M121,Lookup!$B$4:$C$14,2,FALSE)</f>
        <v>0</v>
      </c>
      <c r="H119" s="200">
        <f>VLOOKUP('Physical Effects'!O121,Lookup!$B$4:$C$14,2,FALSE)</f>
        <v>0</v>
      </c>
      <c r="I119" s="200">
        <f>VLOOKUP('Physical Effects'!Q121,Lookup!$B$4:$C$14,2,FALSE)</f>
        <v>0</v>
      </c>
      <c r="J119" s="200">
        <f>VLOOKUP('Physical Effects'!S121,Lookup!$B$4:$C$14,2,FALSE)</f>
        <v>0</v>
      </c>
      <c r="K119" s="200">
        <f>VLOOKUP('Physical Effects'!U121,Lookup!$B$4:$C$14,2,FALSE)</f>
        <v>0</v>
      </c>
      <c r="L119" s="200">
        <f>VLOOKUP('Physical Effects'!W121,Lookup!$B$4:$C$14,2,FALSE)</f>
        <v>0</v>
      </c>
      <c r="M119" s="200">
        <f>VLOOKUP('Physical Effects'!Y121,Lookup!$B$4:$C$14,2,FALSE)</f>
        <v>0</v>
      </c>
      <c r="N119" s="200">
        <f>VLOOKUP('Physical Effects'!AA121,Lookup!$B$4:$C$14,2,FALSE)</f>
        <v>0</v>
      </c>
      <c r="O119" s="200">
        <f>VLOOKUP('Physical Effects'!AC121,Lookup!$B$4:$C$14,2,FALSE)</f>
        <v>-1</v>
      </c>
      <c r="P119" s="200">
        <f>VLOOKUP('Physical Effects'!AE121,Lookup!$B$4:$C$14,2,FALSE)</f>
        <v>0</v>
      </c>
      <c r="Q119" s="200">
        <f>VLOOKUP('Physical Effects'!AG121,Lookup!$B$4:$C$14,2,FALSE)</f>
        <v>0</v>
      </c>
      <c r="R119" s="200">
        <f>VLOOKUP('Physical Effects'!AI121,Lookup!$B$4:$C$14,2,FALSE)</f>
        <v>0</v>
      </c>
      <c r="S119" s="200">
        <f>VLOOKUP('Physical Effects'!AK121,Lookup!$B$4:$C$14,2,FALSE)</f>
        <v>0</v>
      </c>
      <c r="T119" s="200">
        <f>VLOOKUP('Physical Effects'!AM121,Lookup!$B$4:$C$14,2,FALSE)</f>
        <v>0</v>
      </c>
      <c r="U119" s="200">
        <f>VLOOKUP('Physical Effects'!AO121,Lookup!$B$4:$C$14,2,FALSE)</f>
        <v>0</v>
      </c>
      <c r="V119" s="200">
        <f>VLOOKUP('Physical Effects'!AQ121,Lookup!$B$4:$C$14,2,FALSE)</f>
        <v>0</v>
      </c>
      <c r="W119" s="200">
        <f>VLOOKUP('Physical Effects'!AS121,Lookup!$B$4:$C$14,2,FALSE)</f>
        <v>0</v>
      </c>
      <c r="X119" s="200">
        <f>VLOOKUP('Physical Effects'!AU121,Lookup!$B$4:$C$14,2,FALSE)</f>
        <v>0</v>
      </c>
      <c r="Y119" s="200">
        <f>VLOOKUP('Physical Effects'!AW121,Lookup!$B$4:$C$14,2,FALSE)</f>
        <v>0</v>
      </c>
      <c r="Z119" s="200">
        <f>VLOOKUP('Physical Effects'!AY121,Lookup!$B$4:$C$14,2,FALSE)</f>
        <v>0</v>
      </c>
      <c r="AA119" s="200">
        <f>VLOOKUP('Physical Effects'!BA121,Lookup!$B$4:$C$14,2,FALSE)</f>
        <v>0</v>
      </c>
      <c r="AB119" s="200">
        <f>VLOOKUP('Physical Effects'!BC121,Lookup!$B$4:$C$14,2,FALSE)</f>
        <v>1</v>
      </c>
      <c r="AC119" s="200">
        <f>VLOOKUP('Physical Effects'!BE121,Lookup!$B$4:$C$14,2,FALSE)</f>
        <v>0</v>
      </c>
      <c r="AD119" s="200">
        <f>VLOOKUP('Physical Effects'!BG121,Lookup!$B$4:$C$14,2,FALSE)</f>
        <v>0</v>
      </c>
      <c r="AE119" s="200">
        <f>VLOOKUP('Physical Effects'!BI121,Lookup!$B$4:$C$14,2,FALSE)</f>
        <v>1</v>
      </c>
      <c r="AF119" s="200">
        <f>VLOOKUP('Physical Effects'!BK121,Lookup!$B$4:$C$14,2,FALSE)</f>
        <v>1</v>
      </c>
      <c r="AG119" s="200">
        <f>VLOOKUP('Physical Effects'!BM121,Lookup!$B$4:$C$14,2,FALSE)</f>
        <v>0</v>
      </c>
      <c r="AH119" s="200">
        <f>VLOOKUP('Physical Effects'!BO121,Lookup!$B$4:$C$14,2,FALSE)</f>
        <v>0</v>
      </c>
      <c r="AI119" s="200">
        <f>VLOOKUP('Physical Effects'!BQ121,Lookup!$B$4:$C$14,2,FALSE)</f>
        <v>2</v>
      </c>
      <c r="AJ119" s="200">
        <f>VLOOKUP('Physical Effects'!BS121,Lookup!$B$4:$C$14,2,FALSE)</f>
        <v>4</v>
      </c>
      <c r="AK119" s="200">
        <f>VLOOKUP('Physical Effects'!BU121,Lookup!$B$4:$C$14,2,FALSE)</f>
        <v>1</v>
      </c>
      <c r="AL119" s="200">
        <f>VLOOKUP('Physical Effects'!BW121,Lookup!$B$4:$C$14,2,FALSE)</f>
        <v>4</v>
      </c>
      <c r="AM119" s="200">
        <f>VLOOKUP('Physical Effects'!BY121,Lookup!$B$4:$C$14,2,FALSE)</f>
        <v>2</v>
      </c>
      <c r="AN119" s="200">
        <f>VLOOKUP('Physical Effects'!CA121,Lookup!$B$4:$C$14,2,FALSE)</f>
        <v>0</v>
      </c>
      <c r="AO119" s="200">
        <f>VLOOKUP('Physical Effects'!CC121,Lookup!$B$4:$C$14,2,FALSE)</f>
        <v>0</v>
      </c>
      <c r="AP119" s="200">
        <f>VLOOKUP('Physical Effects'!CE121,Lookup!$B$4:$C$14,2,FALSE)</f>
        <v>0</v>
      </c>
      <c r="AQ119" s="200">
        <f>VLOOKUP('Physical Effects'!CG121,Lookup!$B$4:$C$14,2,FALSE)</f>
        <v>0</v>
      </c>
      <c r="AR119" s="200">
        <f>VLOOKUP('Physical Effects'!CI121,Lookup!$B$4:$C$14,2,FALSE)</f>
        <v>0</v>
      </c>
      <c r="AS119" s="200">
        <f>VLOOKUP('Physical Effects'!CK121,Lookup!$B$4:$C$14,2,FALSE)</f>
        <v>0</v>
      </c>
      <c r="AT119" s="200">
        <f>VLOOKUP('Physical Effects'!CM121,Lookup!$B$4:$C$14,2,FALSE)</f>
        <v>0</v>
      </c>
      <c r="AU119" s="200">
        <f>VLOOKUP('Physical Effects'!CO121,Lookup!$B$4:$C$14,2,FALSE)</f>
        <v>0</v>
      </c>
      <c r="AV119" s="200">
        <f>VLOOKUP('Physical Effects'!CQ121,Lookup!$B$4:$C$14,2,FALSE)</f>
        <v>0</v>
      </c>
      <c r="AW119" s="200">
        <f>VLOOKUP('Physical Effects'!CS121,Lookup!$B$4:$C$14,2,FALSE)</f>
        <v>0</v>
      </c>
      <c r="AX119" s="200">
        <f>VLOOKUP('Physical Effects'!CU121,Lookup!$B$4:$C$14,2,FALSE)</f>
        <v>0</v>
      </c>
      <c r="AY119" s="200"/>
      <c r="AZ119" s="200"/>
    </row>
    <row r="120" spans="1:52" s="5" customFormat="1" ht="13.5" thickBot="1" x14ac:dyDescent="0.3">
      <c r="A120" s="49">
        <f t="shared" si="1"/>
        <v>119</v>
      </c>
      <c r="B120" s="18" t="str">
        <f>+'Physical Effects'!C122</f>
        <v>Row Arrangement (ac)</v>
      </c>
      <c r="C120" s="25">
        <f>+'Physical Effects'!E122</f>
        <v>557</v>
      </c>
      <c r="D120" s="200">
        <f>VLOOKUP('Physical Effects'!G122,Lookup!$B$4:$C$14,2,FALSE)</f>
        <v>3</v>
      </c>
      <c r="E120" s="200">
        <f>VLOOKUP('Physical Effects'!I122,Lookup!$B$4:$C$14,2,FALSE)</f>
        <v>1</v>
      </c>
      <c r="F120" s="200">
        <f>VLOOKUP('Physical Effects'!K122,Lookup!$B$4:$C$14,2,FALSE)</f>
        <v>3</v>
      </c>
      <c r="G120" s="200">
        <f>VLOOKUP('Physical Effects'!M122,Lookup!$B$4:$C$14,2,FALSE)</f>
        <v>0</v>
      </c>
      <c r="H120" s="200">
        <f>VLOOKUP('Physical Effects'!O122,Lookup!$B$4:$C$14,2,FALSE)</f>
        <v>0</v>
      </c>
      <c r="I120" s="200">
        <f>VLOOKUP('Physical Effects'!Q122,Lookup!$B$4:$C$14,2,FALSE)</f>
        <v>0</v>
      </c>
      <c r="J120" s="200">
        <f>VLOOKUP('Physical Effects'!S122,Lookup!$B$4:$C$14,2,FALSE)</f>
        <v>0</v>
      </c>
      <c r="K120" s="200">
        <f>VLOOKUP('Physical Effects'!U122,Lookup!$B$4:$C$14,2,FALSE)</f>
        <v>1</v>
      </c>
      <c r="L120" s="200">
        <f>VLOOKUP('Physical Effects'!W122,Lookup!$B$4:$C$14,2,FALSE)</f>
        <v>1</v>
      </c>
      <c r="M120" s="200">
        <f>VLOOKUP('Physical Effects'!Y122,Lookup!$B$4:$C$14,2,FALSE)</f>
        <v>-3</v>
      </c>
      <c r="N120" s="200">
        <f>VLOOKUP('Physical Effects'!AA122,Lookup!$B$4:$C$14,2,FALSE)</f>
        <v>-3</v>
      </c>
      <c r="O120" s="200">
        <f>VLOOKUP('Physical Effects'!AC122,Lookup!$B$4:$C$14,2,FALSE)</f>
        <v>2</v>
      </c>
      <c r="P120" s="200">
        <f>VLOOKUP('Physical Effects'!AE122,Lookup!$B$4:$C$14,2,FALSE)</f>
        <v>-1</v>
      </c>
      <c r="Q120" s="200">
        <f>VLOOKUP('Physical Effects'!AG122,Lookup!$B$4:$C$14,2,FALSE)</f>
        <v>-1</v>
      </c>
      <c r="R120" s="200">
        <f>VLOOKUP('Physical Effects'!AI122,Lookup!$B$4:$C$14,2,FALSE)</f>
        <v>0</v>
      </c>
      <c r="S120" s="200">
        <f>VLOOKUP('Physical Effects'!AK122,Lookup!$B$4:$C$14,2,FALSE)</f>
        <v>-1</v>
      </c>
      <c r="T120" s="200">
        <f>VLOOKUP('Physical Effects'!AM122,Lookup!$B$4:$C$14,2,FALSE)</f>
        <v>2</v>
      </c>
      <c r="U120" s="200">
        <f>VLOOKUP('Physical Effects'!AO122,Lookup!$B$4:$C$14,2,FALSE)</f>
        <v>4</v>
      </c>
      <c r="V120" s="200">
        <f>VLOOKUP('Physical Effects'!AQ122,Lookup!$B$4:$C$14,2,FALSE)</f>
        <v>4</v>
      </c>
      <c r="W120" s="200">
        <f>VLOOKUP('Physical Effects'!AS122,Lookup!$B$4:$C$14,2,FALSE)</f>
        <v>-2</v>
      </c>
      <c r="X120" s="200">
        <f>VLOOKUP('Physical Effects'!AU122,Lookup!$B$4:$C$14,2,FALSE)</f>
        <v>2</v>
      </c>
      <c r="Y120" s="200">
        <f>VLOOKUP('Physical Effects'!AW122,Lookup!$B$4:$C$14,2,FALSE)</f>
        <v>1</v>
      </c>
      <c r="Z120" s="200">
        <f>VLOOKUP('Physical Effects'!AY122,Lookup!$B$4:$C$14,2,FALSE)</f>
        <v>-1</v>
      </c>
      <c r="AA120" s="200">
        <f>VLOOKUP('Physical Effects'!BA122,Lookup!$B$4:$C$14,2,FALSE)</f>
        <v>1</v>
      </c>
      <c r="AB120" s="200">
        <f>VLOOKUP('Physical Effects'!BC122,Lookup!$B$4:$C$14,2,FALSE)</f>
        <v>0</v>
      </c>
      <c r="AC120" s="200">
        <f>VLOOKUP('Physical Effects'!BE122,Lookup!$B$4:$C$14,2,FALSE)</f>
        <v>0</v>
      </c>
      <c r="AD120" s="200">
        <f>VLOOKUP('Physical Effects'!BG122,Lookup!$B$4:$C$14,2,FALSE)</f>
        <v>0</v>
      </c>
      <c r="AE120" s="200">
        <f>VLOOKUP('Physical Effects'!BI122,Lookup!$B$4:$C$14,2,FALSE)</f>
        <v>0</v>
      </c>
      <c r="AF120" s="200">
        <f>VLOOKUP('Physical Effects'!BK122,Lookup!$B$4:$C$14,2,FALSE)</f>
        <v>0</v>
      </c>
      <c r="AG120" s="200">
        <f>VLOOKUP('Physical Effects'!BM122,Lookup!$B$4:$C$14,2,FALSE)</f>
        <v>2</v>
      </c>
      <c r="AH120" s="200">
        <f>VLOOKUP('Physical Effects'!BO122,Lookup!$B$4:$C$14,2,FALSE)</f>
        <v>0</v>
      </c>
      <c r="AI120" s="200">
        <f>VLOOKUP('Physical Effects'!BQ122,Lookup!$B$4:$C$14,2,FALSE)</f>
        <v>0</v>
      </c>
      <c r="AJ120" s="200">
        <f>VLOOKUP('Physical Effects'!BS122,Lookup!$B$4:$C$14,2,FALSE)</f>
        <v>0</v>
      </c>
      <c r="AK120" s="200">
        <f>VLOOKUP('Physical Effects'!BU122,Lookup!$B$4:$C$14,2,FALSE)</f>
        <v>0</v>
      </c>
      <c r="AL120" s="200">
        <f>VLOOKUP('Physical Effects'!BW122,Lookup!$B$4:$C$14,2,FALSE)</f>
        <v>0</v>
      </c>
      <c r="AM120" s="200">
        <f>VLOOKUP('Physical Effects'!BY122,Lookup!$B$4:$C$14,2,FALSE)</f>
        <v>0</v>
      </c>
      <c r="AN120" s="200">
        <f>VLOOKUP('Physical Effects'!CA122,Lookup!$B$4:$C$14,2,FALSE)</f>
        <v>1</v>
      </c>
      <c r="AO120" s="200">
        <f>VLOOKUP('Physical Effects'!CC122,Lookup!$B$4:$C$14,2,FALSE)</f>
        <v>0</v>
      </c>
      <c r="AP120" s="200">
        <f>VLOOKUP('Physical Effects'!CE122,Lookup!$B$4:$C$14,2,FALSE)</f>
        <v>0</v>
      </c>
      <c r="AQ120" s="200">
        <f>VLOOKUP('Physical Effects'!CG122,Lookup!$B$4:$C$14,2,FALSE)</f>
        <v>0</v>
      </c>
      <c r="AR120" s="200">
        <f>VLOOKUP('Physical Effects'!CI122,Lookup!$B$4:$C$14,2,FALSE)</f>
        <v>0</v>
      </c>
      <c r="AS120" s="200">
        <f>VLOOKUP('Physical Effects'!CK122,Lookup!$B$4:$C$14,2,FALSE)</f>
        <v>0</v>
      </c>
      <c r="AT120" s="200">
        <f>VLOOKUP('Physical Effects'!CM122,Lookup!$B$4:$C$14,2,FALSE)</f>
        <v>0</v>
      </c>
      <c r="AU120" s="200">
        <f>VLOOKUP('Physical Effects'!CO122,Lookup!$B$4:$C$14,2,FALSE)</f>
        <v>0</v>
      </c>
      <c r="AV120" s="200">
        <f>VLOOKUP('Physical Effects'!CQ122,Lookup!$B$4:$C$14,2,FALSE)</f>
        <v>0</v>
      </c>
      <c r="AW120" s="200">
        <f>VLOOKUP('Physical Effects'!CS122,Lookup!$B$4:$C$14,2,FALSE)</f>
        <v>0</v>
      </c>
      <c r="AX120" s="200">
        <f>VLOOKUP('Physical Effects'!CU122,Lookup!$B$4:$C$14,2,FALSE)</f>
        <v>1</v>
      </c>
      <c r="AY120" s="200"/>
      <c r="AZ120" s="200"/>
    </row>
    <row r="121" spans="1:52" s="17" customFormat="1" ht="13.5" thickBot="1" x14ac:dyDescent="0.3">
      <c r="A121" s="49">
        <f t="shared" si="1"/>
        <v>120</v>
      </c>
      <c r="B121" s="18" t="str">
        <f>+'Physical Effects'!C123</f>
        <v>Salinity and Sodic Soil Management (ac)</v>
      </c>
      <c r="C121" s="25">
        <f>+'Physical Effects'!E123</f>
        <v>610</v>
      </c>
      <c r="D121" s="200">
        <f>VLOOKUP('Physical Effects'!G123,Lookup!$B$4:$C$14,2,FALSE)</f>
        <v>0</v>
      </c>
      <c r="E121" s="200">
        <f>VLOOKUP('Physical Effects'!I123,Lookup!$B$4:$C$14,2,FALSE)</f>
        <v>0</v>
      </c>
      <c r="F121" s="200">
        <f>VLOOKUP('Physical Effects'!K123,Lookup!$B$4:$C$14,2,FALSE)</f>
        <v>0</v>
      </c>
      <c r="G121" s="200">
        <f>VLOOKUP('Physical Effects'!M123,Lookup!$B$4:$C$14,2,FALSE)</f>
        <v>0</v>
      </c>
      <c r="H121" s="200">
        <f>VLOOKUP('Physical Effects'!O123,Lookup!$B$4:$C$14,2,FALSE)</f>
        <v>0</v>
      </c>
      <c r="I121" s="200">
        <f>VLOOKUP('Physical Effects'!Q123,Lookup!$B$4:$C$14,2,FALSE)</f>
        <v>0</v>
      </c>
      <c r="J121" s="200">
        <f>VLOOKUP('Physical Effects'!S123,Lookup!$B$4:$C$14,2,FALSE)</f>
        <v>0</v>
      </c>
      <c r="K121" s="200">
        <f>VLOOKUP('Physical Effects'!U123,Lookup!$B$4:$C$14,2,FALSE)</f>
        <v>0</v>
      </c>
      <c r="L121" s="200">
        <f>VLOOKUP('Physical Effects'!W123,Lookup!$B$4:$C$14,2,FALSE)</f>
        <v>2</v>
      </c>
      <c r="M121" s="200">
        <f>VLOOKUP('Physical Effects'!Y123,Lookup!$B$4:$C$14,2,FALSE)</f>
        <v>0</v>
      </c>
      <c r="N121" s="200">
        <f>VLOOKUP('Physical Effects'!AA123,Lookup!$B$4:$C$14,2,FALSE)</f>
        <v>0</v>
      </c>
      <c r="O121" s="200">
        <f>VLOOKUP('Physical Effects'!AC123,Lookup!$B$4:$C$14,2,FALSE)</f>
        <v>0</v>
      </c>
      <c r="P121" s="200">
        <f>VLOOKUP('Physical Effects'!AE123,Lookup!$B$4:$C$14,2,FALSE)</f>
        <v>0</v>
      </c>
      <c r="Q121" s="200">
        <f>VLOOKUP('Physical Effects'!AG123,Lookup!$B$4:$C$14,2,FALSE)</f>
        <v>0</v>
      </c>
      <c r="R121" s="200">
        <f>VLOOKUP('Physical Effects'!AI123,Lookup!$B$4:$C$14,2,FALSE)</f>
        <v>0</v>
      </c>
      <c r="S121" s="200">
        <f>VLOOKUP('Physical Effects'!AK123,Lookup!$B$4:$C$14,2,FALSE)</f>
        <v>0</v>
      </c>
      <c r="T121" s="200">
        <f>VLOOKUP('Physical Effects'!AM123,Lookup!$B$4:$C$14,2,FALSE)</f>
        <v>0</v>
      </c>
      <c r="U121" s="200">
        <f>VLOOKUP('Physical Effects'!AO123,Lookup!$B$4:$C$14,2,FALSE)</f>
        <v>2</v>
      </c>
      <c r="V121" s="200">
        <f>VLOOKUP('Physical Effects'!AQ123,Lookup!$B$4:$C$14,2,FALSE)</f>
        <v>2</v>
      </c>
      <c r="W121" s="200">
        <f>VLOOKUP('Physical Effects'!AS123,Lookup!$B$4:$C$14,2,FALSE)</f>
        <v>0</v>
      </c>
      <c r="X121" s="200">
        <f>VLOOKUP('Physical Effects'!AU123,Lookup!$B$4:$C$14,2,FALSE)</f>
        <v>0</v>
      </c>
      <c r="Y121" s="200">
        <f>VLOOKUP('Physical Effects'!AW123,Lookup!$B$4:$C$14,2,FALSE)</f>
        <v>0</v>
      </c>
      <c r="Z121" s="200">
        <f>VLOOKUP('Physical Effects'!AY123,Lookup!$B$4:$C$14,2,FALSE)</f>
        <v>0</v>
      </c>
      <c r="AA121" s="200">
        <f>VLOOKUP('Physical Effects'!BA123,Lookup!$B$4:$C$14,2,FALSE)</f>
        <v>0</v>
      </c>
      <c r="AB121" s="200">
        <f>VLOOKUP('Physical Effects'!BC123,Lookup!$B$4:$C$14,2,FALSE)</f>
        <v>-1</v>
      </c>
      <c r="AC121" s="200">
        <f>VLOOKUP('Physical Effects'!BE123,Lookup!$B$4:$C$14,2,FALSE)</f>
        <v>-2</v>
      </c>
      <c r="AD121" s="200">
        <f>VLOOKUP('Physical Effects'!BG123,Lookup!$B$4:$C$14,2,FALSE)</f>
        <v>-2</v>
      </c>
      <c r="AE121" s="200">
        <f>VLOOKUP('Physical Effects'!BI123,Lookup!$B$4:$C$14,2,FALSE)</f>
        <v>0</v>
      </c>
      <c r="AF121" s="200">
        <f>VLOOKUP('Physical Effects'!BK123,Lookup!$B$4:$C$14,2,FALSE)</f>
        <v>-1</v>
      </c>
      <c r="AG121" s="200">
        <f>VLOOKUP('Physical Effects'!BM123,Lookup!$B$4:$C$14,2,FALSE)</f>
        <v>0</v>
      </c>
      <c r="AH121" s="200">
        <f>VLOOKUP('Physical Effects'!BO123,Lookup!$B$4:$C$14,2,FALSE)</f>
        <v>0</v>
      </c>
      <c r="AI121" s="200">
        <f>VLOOKUP('Physical Effects'!BQ123,Lookup!$B$4:$C$14,2,FALSE)</f>
        <v>1</v>
      </c>
      <c r="AJ121" s="200">
        <f>VLOOKUP('Physical Effects'!BS123,Lookup!$B$4:$C$14,2,FALSE)</f>
        <v>1</v>
      </c>
      <c r="AK121" s="200">
        <f>VLOOKUP('Physical Effects'!BU123,Lookup!$B$4:$C$14,2,FALSE)</f>
        <v>0</v>
      </c>
      <c r="AL121" s="200">
        <f>VLOOKUP('Physical Effects'!BW123,Lookup!$B$4:$C$14,2,FALSE)</f>
        <v>0</v>
      </c>
      <c r="AM121" s="200">
        <f>VLOOKUP('Physical Effects'!BY123,Lookup!$B$4:$C$14,2,FALSE)</f>
        <v>0</v>
      </c>
      <c r="AN121" s="200">
        <f>VLOOKUP('Physical Effects'!CA123,Lookup!$B$4:$C$14,2,FALSE)</f>
        <v>2</v>
      </c>
      <c r="AO121" s="200">
        <f>VLOOKUP('Physical Effects'!CC123,Lookup!$B$4:$C$14,2,FALSE)</f>
        <v>2</v>
      </c>
      <c r="AP121" s="200">
        <f>VLOOKUP('Physical Effects'!CE123,Lookup!$B$4:$C$14,2,FALSE)</f>
        <v>0</v>
      </c>
      <c r="AQ121" s="200">
        <f>VLOOKUP('Physical Effects'!CG123,Lookup!$B$4:$C$14,2,FALSE)</f>
        <v>0</v>
      </c>
      <c r="AR121" s="200">
        <f>VLOOKUP('Physical Effects'!CI123,Lookup!$B$4:$C$14,2,FALSE)</f>
        <v>0</v>
      </c>
      <c r="AS121" s="200">
        <f>VLOOKUP('Physical Effects'!CK123,Lookup!$B$4:$C$14,2,FALSE)</f>
        <v>0</v>
      </c>
      <c r="AT121" s="200">
        <f>VLOOKUP('Physical Effects'!CM123,Lookup!$B$4:$C$14,2,FALSE)</f>
        <v>4</v>
      </c>
      <c r="AU121" s="200">
        <f>VLOOKUP('Physical Effects'!CO123,Lookup!$B$4:$C$14,2,FALSE)</f>
        <v>0</v>
      </c>
      <c r="AV121" s="200">
        <f>VLOOKUP('Physical Effects'!CQ123,Lookup!$B$4:$C$14,2,FALSE)</f>
        <v>0</v>
      </c>
      <c r="AW121" s="200">
        <f>VLOOKUP('Physical Effects'!CS123,Lookup!$B$4:$C$14,2,FALSE)</f>
        <v>0</v>
      </c>
      <c r="AX121" s="200">
        <f>VLOOKUP('Physical Effects'!CU123,Lookup!$B$4:$C$14,2,FALSE)</f>
        <v>0</v>
      </c>
      <c r="AY121" s="200"/>
      <c r="AZ121" s="200"/>
    </row>
    <row r="122" spans="1:52" s="5" customFormat="1" ht="13.5" thickBot="1" x14ac:dyDescent="0.3">
      <c r="A122" s="49">
        <f t="shared" si="1"/>
        <v>121</v>
      </c>
      <c r="B122" s="18" t="str">
        <f>+'Physical Effects'!C124</f>
        <v>Saturated Buffer (ft)</v>
      </c>
      <c r="C122" s="25">
        <f>+'Physical Effects'!E124</f>
        <v>604</v>
      </c>
      <c r="D122" s="200">
        <f>VLOOKUP('Physical Effects'!G124,Lookup!$B$4:$C$14,2,FALSE)</f>
        <v>0</v>
      </c>
      <c r="E122" s="200">
        <f>VLOOKUP('Physical Effects'!I124,Lookup!$B$4:$C$14,2,FALSE)</f>
        <v>0</v>
      </c>
      <c r="F122" s="200">
        <f>VLOOKUP('Physical Effects'!K124,Lookup!$B$4:$C$14,2,FALSE)</f>
        <v>0</v>
      </c>
      <c r="G122" s="200">
        <f>VLOOKUP('Physical Effects'!M124,Lookup!$B$4:$C$14,2,FALSE)</f>
        <v>0</v>
      </c>
      <c r="H122" s="200">
        <f>VLOOKUP('Physical Effects'!O124,Lookup!$B$4:$C$14,2,FALSE)</f>
        <v>0</v>
      </c>
      <c r="I122" s="200">
        <f>VLOOKUP('Physical Effects'!Q124,Lookup!$B$4:$C$14,2,FALSE)</f>
        <v>0</v>
      </c>
      <c r="J122" s="200">
        <f>VLOOKUP('Physical Effects'!S124,Lookup!$B$4:$C$14,2,FALSE)</f>
        <v>0</v>
      </c>
      <c r="K122" s="200">
        <f>VLOOKUP('Physical Effects'!U124,Lookup!$B$4:$C$14,2,FALSE)</f>
        <v>0</v>
      </c>
      <c r="L122" s="200">
        <f>VLOOKUP('Physical Effects'!W124,Lookup!$B$4:$C$14,2,FALSE)</f>
        <v>0</v>
      </c>
      <c r="M122" s="200">
        <f>VLOOKUP('Physical Effects'!Y124,Lookup!$B$4:$C$14,2,FALSE)</f>
        <v>0</v>
      </c>
      <c r="N122" s="200">
        <f>VLOOKUP('Physical Effects'!AA124,Lookup!$B$4:$C$14,2,FALSE)</f>
        <v>0</v>
      </c>
      <c r="O122" s="200">
        <f>VLOOKUP('Physical Effects'!AC124,Lookup!$B$4:$C$14,2,FALSE)</f>
        <v>0</v>
      </c>
      <c r="P122" s="200">
        <f>VLOOKUP('Physical Effects'!AE124,Lookup!$B$4:$C$14,2,FALSE)</f>
        <v>0</v>
      </c>
      <c r="Q122" s="200">
        <f>VLOOKUP('Physical Effects'!AG124,Lookup!$B$4:$C$14,2,FALSE)</f>
        <v>0</v>
      </c>
      <c r="R122" s="200">
        <f>VLOOKUP('Physical Effects'!AI124,Lookup!$B$4:$C$14,2,FALSE)</f>
        <v>0</v>
      </c>
      <c r="S122" s="200">
        <f>VLOOKUP('Physical Effects'!AK124,Lookup!$B$4:$C$14,2,FALSE)</f>
        <v>0</v>
      </c>
      <c r="T122" s="200">
        <f>VLOOKUP('Physical Effects'!AM124,Lookup!$B$4:$C$14,2,FALSE)</f>
        <v>0</v>
      </c>
      <c r="U122" s="200">
        <f>VLOOKUP('Physical Effects'!AO124,Lookup!$B$4:$C$14,2,FALSE)</f>
        <v>0</v>
      </c>
      <c r="V122" s="200">
        <f>VLOOKUP('Physical Effects'!AQ124,Lookup!$B$4:$C$14,2,FALSE)</f>
        <v>0</v>
      </c>
      <c r="W122" s="200">
        <f>VLOOKUP('Physical Effects'!AS124,Lookup!$B$4:$C$14,2,FALSE)</f>
        <v>5</v>
      </c>
      <c r="X122" s="200">
        <f>VLOOKUP('Physical Effects'!AU124,Lookup!$B$4:$C$14,2,FALSE)</f>
        <v>0</v>
      </c>
      <c r="Y122" s="200">
        <f>VLOOKUP('Physical Effects'!AW124,Lookup!$B$4:$C$14,2,FALSE)</f>
        <v>0</v>
      </c>
      <c r="Z122" s="200">
        <f>VLOOKUP('Physical Effects'!AY124,Lookup!$B$4:$C$14,2,FALSE)</f>
        <v>0</v>
      </c>
      <c r="AA122" s="200">
        <f>VLOOKUP('Physical Effects'!BA124,Lookup!$B$4:$C$14,2,FALSE)</f>
        <v>0</v>
      </c>
      <c r="AB122" s="200">
        <f>VLOOKUP('Physical Effects'!BC124,Lookup!$B$4:$C$14,2,FALSE)</f>
        <v>0</v>
      </c>
      <c r="AC122" s="200">
        <f>VLOOKUP('Physical Effects'!BE124,Lookup!$B$4:$C$14,2,FALSE)</f>
        <v>0</v>
      </c>
      <c r="AD122" s="200">
        <f>VLOOKUP('Physical Effects'!BG124,Lookup!$B$4:$C$14,2,FALSE)</f>
        <v>0</v>
      </c>
      <c r="AE122" s="200">
        <f>VLOOKUP('Physical Effects'!BI124,Lookup!$B$4:$C$14,2,FALSE)</f>
        <v>0</v>
      </c>
      <c r="AF122" s="200">
        <f>VLOOKUP('Physical Effects'!BK124,Lookup!$B$4:$C$14,2,FALSE)</f>
        <v>0</v>
      </c>
      <c r="AG122" s="200">
        <f>VLOOKUP('Physical Effects'!BM124,Lookup!$B$4:$C$14,2,FALSE)</f>
        <v>0</v>
      </c>
      <c r="AH122" s="200">
        <f>VLOOKUP('Physical Effects'!BO124,Lookup!$B$4:$C$14,2,FALSE)</f>
        <v>0</v>
      </c>
      <c r="AI122" s="200">
        <f>VLOOKUP('Physical Effects'!BQ124,Lookup!$B$4:$C$14,2,FALSE)</f>
        <v>0</v>
      </c>
      <c r="AJ122" s="200">
        <f>VLOOKUP('Physical Effects'!BS124,Lookup!$B$4:$C$14,2,FALSE)</f>
        <v>0</v>
      </c>
      <c r="AK122" s="200">
        <f>VLOOKUP('Physical Effects'!BU124,Lookup!$B$4:$C$14,2,FALSE)</f>
        <v>0</v>
      </c>
      <c r="AL122" s="200">
        <f>VLOOKUP('Physical Effects'!BW124,Lookup!$B$4:$C$14,2,FALSE)</f>
        <v>0</v>
      </c>
      <c r="AM122" s="200">
        <f>VLOOKUP('Physical Effects'!BY124,Lookup!$B$4:$C$14,2,FALSE)</f>
        <v>0</v>
      </c>
      <c r="AN122" s="200">
        <f>VLOOKUP('Physical Effects'!CA124,Lookup!$B$4:$C$14,2,FALSE)</f>
        <v>0</v>
      </c>
      <c r="AO122" s="200">
        <f>VLOOKUP('Physical Effects'!CC124,Lookup!$B$4:$C$14,2,FALSE)</f>
        <v>0</v>
      </c>
      <c r="AP122" s="200">
        <f>VLOOKUP('Physical Effects'!CE124,Lookup!$B$4:$C$14,2,FALSE)</f>
        <v>0</v>
      </c>
      <c r="AQ122" s="200">
        <f>VLOOKUP('Physical Effects'!CG124,Lookup!$B$4:$C$14,2,FALSE)</f>
        <v>0</v>
      </c>
      <c r="AR122" s="200">
        <f>VLOOKUP('Physical Effects'!CI124,Lookup!$B$4:$C$14,2,FALSE)</f>
        <v>0</v>
      </c>
      <c r="AS122" s="200">
        <f>VLOOKUP('Physical Effects'!CK124,Lookup!$B$4:$C$14,2,FALSE)</f>
        <v>0</v>
      </c>
      <c r="AT122" s="200">
        <f>VLOOKUP('Physical Effects'!CM124,Lookup!$B$4:$C$14,2,FALSE)</f>
        <v>0</v>
      </c>
      <c r="AU122" s="200">
        <f>VLOOKUP('Physical Effects'!CO124,Lookup!$B$4:$C$14,2,FALSE)</f>
        <v>0</v>
      </c>
      <c r="AV122" s="200">
        <f>VLOOKUP('Physical Effects'!CQ124,Lookup!$B$4:$C$14,2,FALSE)</f>
        <v>0</v>
      </c>
      <c r="AW122" s="200">
        <f>VLOOKUP('Physical Effects'!CS124,Lookup!$B$4:$C$14,2,FALSE)</f>
        <v>0</v>
      </c>
      <c r="AX122" s="200">
        <f>VLOOKUP('Physical Effects'!CU124,Lookup!$B$4:$C$14,2,FALSE)</f>
        <v>0</v>
      </c>
      <c r="AY122" s="200"/>
      <c r="AZ122" s="200"/>
    </row>
    <row r="123" spans="1:52" s="5" customFormat="1" ht="13.5" thickBot="1" x14ac:dyDescent="0.3">
      <c r="A123" s="49">
        <f t="shared" si="1"/>
        <v>122</v>
      </c>
      <c r="B123" s="18" t="str">
        <f>+'Physical Effects'!C125</f>
        <v>Sediment Basin (no)</v>
      </c>
      <c r="C123" s="25">
        <f>+'Physical Effects'!E125</f>
        <v>350</v>
      </c>
      <c r="D123" s="200">
        <f>VLOOKUP('Physical Effects'!G125,Lookup!$B$4:$C$14,2,FALSE)</f>
        <v>0</v>
      </c>
      <c r="E123" s="200">
        <f>VLOOKUP('Physical Effects'!I125,Lookup!$B$4:$C$14,2,FALSE)</f>
        <v>0</v>
      </c>
      <c r="F123" s="200">
        <f>VLOOKUP('Physical Effects'!K125,Lookup!$B$4:$C$14,2,FALSE)</f>
        <v>2</v>
      </c>
      <c r="G123" s="200">
        <f>VLOOKUP('Physical Effects'!M125,Lookup!$B$4:$C$14,2,FALSE)</f>
        <v>2</v>
      </c>
      <c r="H123" s="200">
        <f>VLOOKUP('Physical Effects'!O125,Lookup!$B$4:$C$14,2,FALSE)</f>
        <v>0</v>
      </c>
      <c r="I123" s="200">
        <f>VLOOKUP('Physical Effects'!Q125,Lookup!$B$4:$C$14,2,FALSE)</f>
        <v>0</v>
      </c>
      <c r="J123" s="200">
        <f>VLOOKUP('Physical Effects'!S125,Lookup!$B$4:$C$14,2,FALSE)</f>
        <v>0</v>
      </c>
      <c r="K123" s="200">
        <f>VLOOKUP('Physical Effects'!U125,Lookup!$B$4:$C$14,2,FALSE)</f>
        <v>0</v>
      </c>
      <c r="L123" s="200">
        <f>VLOOKUP('Physical Effects'!W125,Lookup!$B$4:$C$14,2,FALSE)</f>
        <v>0</v>
      </c>
      <c r="M123" s="200">
        <f>VLOOKUP('Physical Effects'!Y125,Lookup!$B$4:$C$14,2,FALSE)</f>
        <v>0</v>
      </c>
      <c r="N123" s="200">
        <f>VLOOKUP('Physical Effects'!AA125,Lookup!$B$4:$C$14,2,FALSE)</f>
        <v>0</v>
      </c>
      <c r="O123" s="200">
        <f>VLOOKUP('Physical Effects'!AC125,Lookup!$B$4:$C$14,2,FALSE)</f>
        <v>2</v>
      </c>
      <c r="P123" s="200">
        <f>VLOOKUP('Physical Effects'!AE125,Lookup!$B$4:$C$14,2,FALSE)</f>
        <v>-2</v>
      </c>
      <c r="Q123" s="200">
        <f>VLOOKUP('Physical Effects'!AG125,Lookup!$B$4:$C$14,2,FALSE)</f>
        <v>-2</v>
      </c>
      <c r="R123" s="200">
        <f>VLOOKUP('Physical Effects'!AI125,Lookup!$B$4:$C$14,2,FALSE)</f>
        <v>0</v>
      </c>
      <c r="S123" s="200">
        <f>VLOOKUP('Physical Effects'!AK125,Lookup!$B$4:$C$14,2,FALSE)</f>
        <v>0</v>
      </c>
      <c r="T123" s="200">
        <f>VLOOKUP('Physical Effects'!AM125,Lookup!$B$4:$C$14,2,FALSE)</f>
        <v>2</v>
      </c>
      <c r="U123" s="200">
        <f>VLOOKUP('Physical Effects'!AO125,Lookup!$B$4:$C$14,2,FALSE)</f>
        <v>0</v>
      </c>
      <c r="V123" s="200">
        <f>VLOOKUP('Physical Effects'!AQ125,Lookup!$B$4:$C$14,2,FALSE)</f>
        <v>0</v>
      </c>
      <c r="W123" s="200">
        <f>VLOOKUP('Physical Effects'!AS125,Lookup!$B$4:$C$14,2,FALSE)</f>
        <v>5</v>
      </c>
      <c r="X123" s="200">
        <f>VLOOKUP('Physical Effects'!AU125,Lookup!$B$4:$C$14,2,FALSE)</f>
        <v>-1</v>
      </c>
      <c r="Y123" s="200">
        <f>VLOOKUP('Physical Effects'!AW125,Lookup!$B$4:$C$14,2,FALSE)</f>
        <v>2</v>
      </c>
      <c r="Z123" s="200">
        <f>VLOOKUP('Physical Effects'!AY125,Lookup!$B$4:$C$14,2,FALSE)</f>
        <v>-1</v>
      </c>
      <c r="AA123" s="200">
        <f>VLOOKUP('Physical Effects'!BA125,Lookup!$B$4:$C$14,2,FALSE)</f>
        <v>2</v>
      </c>
      <c r="AB123" s="200">
        <f>VLOOKUP('Physical Effects'!BC125,Lookup!$B$4:$C$14,2,FALSE)</f>
        <v>-1</v>
      </c>
      <c r="AC123" s="200">
        <f>VLOOKUP('Physical Effects'!BE125,Lookup!$B$4:$C$14,2,FALSE)</f>
        <v>2</v>
      </c>
      <c r="AD123" s="200">
        <f>VLOOKUP('Physical Effects'!BG125,Lookup!$B$4:$C$14,2,FALSE)</f>
        <v>-1</v>
      </c>
      <c r="AE123" s="200">
        <f>VLOOKUP('Physical Effects'!BI125,Lookup!$B$4:$C$14,2,FALSE)</f>
        <v>2</v>
      </c>
      <c r="AF123" s="200">
        <f>VLOOKUP('Physical Effects'!BK125,Lookup!$B$4:$C$14,2,FALSE)</f>
        <v>-1</v>
      </c>
      <c r="AG123" s="200">
        <f>VLOOKUP('Physical Effects'!BM125,Lookup!$B$4:$C$14,2,FALSE)</f>
        <v>4</v>
      </c>
      <c r="AH123" s="200">
        <f>VLOOKUP('Physical Effects'!BO125,Lookup!$B$4:$C$14,2,FALSE)</f>
        <v>0</v>
      </c>
      <c r="AI123" s="200">
        <f>VLOOKUP('Physical Effects'!BQ125,Lookup!$B$4:$C$14,2,FALSE)</f>
        <v>0</v>
      </c>
      <c r="AJ123" s="200">
        <f>VLOOKUP('Physical Effects'!BS125,Lookup!$B$4:$C$14,2,FALSE)</f>
        <v>0</v>
      </c>
      <c r="AK123" s="200">
        <f>VLOOKUP('Physical Effects'!BU125,Lookup!$B$4:$C$14,2,FALSE)</f>
        <v>0</v>
      </c>
      <c r="AL123" s="200">
        <f>VLOOKUP('Physical Effects'!BW125,Lookup!$B$4:$C$14,2,FALSE)</f>
        <v>0</v>
      </c>
      <c r="AM123" s="200">
        <f>VLOOKUP('Physical Effects'!BY125,Lookup!$B$4:$C$14,2,FALSE)</f>
        <v>0</v>
      </c>
      <c r="AN123" s="200">
        <f>VLOOKUP('Physical Effects'!CA125,Lookup!$B$4:$C$14,2,FALSE)</f>
        <v>0</v>
      </c>
      <c r="AO123" s="200">
        <f>VLOOKUP('Physical Effects'!CC125,Lookup!$B$4:$C$14,2,FALSE)</f>
        <v>0</v>
      </c>
      <c r="AP123" s="200">
        <f>VLOOKUP('Physical Effects'!CE125,Lookup!$B$4:$C$14,2,FALSE)</f>
        <v>0</v>
      </c>
      <c r="AQ123" s="200">
        <f>VLOOKUP('Physical Effects'!CG125,Lookup!$B$4:$C$14,2,FALSE)</f>
        <v>0</v>
      </c>
      <c r="AR123" s="200">
        <f>VLOOKUP('Physical Effects'!CI125,Lookup!$B$4:$C$14,2,FALSE)</f>
        <v>-1</v>
      </c>
      <c r="AS123" s="200">
        <f>VLOOKUP('Physical Effects'!CK125,Lookup!$B$4:$C$14,2,FALSE)</f>
        <v>0</v>
      </c>
      <c r="AT123" s="200">
        <f>VLOOKUP('Physical Effects'!CM125,Lookup!$B$4:$C$14,2,FALSE)</f>
        <v>0</v>
      </c>
      <c r="AU123" s="200">
        <f>VLOOKUP('Physical Effects'!CO125,Lookup!$B$4:$C$14,2,FALSE)</f>
        <v>0</v>
      </c>
      <c r="AV123" s="200">
        <f>VLOOKUP('Physical Effects'!CQ125,Lookup!$B$4:$C$14,2,FALSE)</f>
        <v>0</v>
      </c>
      <c r="AW123" s="200">
        <f>VLOOKUP('Physical Effects'!CS125,Lookup!$B$4:$C$14,2,FALSE)</f>
        <v>0</v>
      </c>
      <c r="AX123" s="200">
        <f>VLOOKUP('Physical Effects'!CU125,Lookup!$B$4:$C$14,2,FALSE)</f>
        <v>0</v>
      </c>
      <c r="AY123" s="200"/>
      <c r="AZ123" s="200"/>
    </row>
    <row r="124" spans="1:52" s="6" customFormat="1" ht="13.5" thickBot="1" x14ac:dyDescent="0.3">
      <c r="A124" s="49">
        <f t="shared" si="1"/>
        <v>123</v>
      </c>
      <c r="B124" s="18" t="str">
        <f>+'Physical Effects'!C126</f>
        <v>Shallow Water Development and Management (ac)</v>
      </c>
      <c r="C124" s="25">
        <f>+'Physical Effects'!E126</f>
        <v>646</v>
      </c>
      <c r="D124" s="200">
        <f>VLOOKUP('Physical Effects'!G126,Lookup!$B$4:$C$14,2,FALSE)</f>
        <v>0</v>
      </c>
      <c r="E124" s="200">
        <f>VLOOKUP('Physical Effects'!I126,Lookup!$B$4:$C$14,2,FALSE)</f>
        <v>0</v>
      </c>
      <c r="F124" s="200">
        <f>VLOOKUP('Physical Effects'!K126,Lookup!$B$4:$C$14,2,FALSE)</f>
        <v>0</v>
      </c>
      <c r="G124" s="200">
        <f>VLOOKUP('Physical Effects'!M126,Lookup!$B$4:$C$14,2,FALSE)</f>
        <v>0</v>
      </c>
      <c r="H124" s="200">
        <f>VLOOKUP('Physical Effects'!O126,Lookup!$B$4:$C$14,2,FALSE)</f>
        <v>0</v>
      </c>
      <c r="I124" s="200">
        <f>VLOOKUP('Physical Effects'!Q126,Lookup!$B$4:$C$14,2,FALSE)</f>
        <v>0</v>
      </c>
      <c r="J124" s="200">
        <f>VLOOKUP('Physical Effects'!S126,Lookup!$B$4:$C$14,2,FALSE)</f>
        <v>0</v>
      </c>
      <c r="K124" s="200">
        <f>VLOOKUP('Physical Effects'!U126,Lookup!$B$4:$C$14,2,FALSE)</f>
        <v>1</v>
      </c>
      <c r="L124" s="200">
        <f>VLOOKUP('Physical Effects'!W126,Lookup!$B$4:$C$14,2,FALSE)</f>
        <v>0</v>
      </c>
      <c r="M124" s="200">
        <f>VLOOKUP('Physical Effects'!Y126,Lookup!$B$4:$C$14,2,FALSE)</f>
        <v>0</v>
      </c>
      <c r="N124" s="200">
        <f>VLOOKUP('Physical Effects'!AA126,Lookup!$B$4:$C$14,2,FALSE)</f>
        <v>0</v>
      </c>
      <c r="O124" s="200">
        <f>VLOOKUP('Physical Effects'!AC126,Lookup!$B$4:$C$14,2,FALSE)</f>
        <v>2</v>
      </c>
      <c r="P124" s="200">
        <f>VLOOKUP('Physical Effects'!AE126,Lookup!$B$4:$C$14,2,FALSE)</f>
        <v>0</v>
      </c>
      <c r="Q124" s="200">
        <f>VLOOKUP('Physical Effects'!AG126,Lookup!$B$4:$C$14,2,FALSE)</f>
        <v>0</v>
      </c>
      <c r="R124" s="200">
        <f>VLOOKUP('Physical Effects'!AI126,Lookup!$B$4:$C$14,2,FALSE)</f>
        <v>0</v>
      </c>
      <c r="S124" s="200">
        <f>VLOOKUP('Physical Effects'!AK126,Lookup!$B$4:$C$14,2,FALSE)</f>
        <v>1</v>
      </c>
      <c r="T124" s="200">
        <f>VLOOKUP('Physical Effects'!AM126,Lookup!$B$4:$C$14,2,FALSE)</f>
        <v>0</v>
      </c>
      <c r="U124" s="200">
        <f>VLOOKUP('Physical Effects'!AO126,Lookup!$B$4:$C$14,2,FALSE)</f>
        <v>0</v>
      </c>
      <c r="V124" s="200">
        <f>VLOOKUP('Physical Effects'!AQ126,Lookup!$B$4:$C$14,2,FALSE)</f>
        <v>0</v>
      </c>
      <c r="W124" s="200">
        <f>VLOOKUP('Physical Effects'!AS126,Lookup!$B$4:$C$14,2,FALSE)</f>
        <v>1</v>
      </c>
      <c r="X124" s="200">
        <f>VLOOKUP('Physical Effects'!AU126,Lookup!$B$4:$C$14,2,FALSE)</f>
        <v>1</v>
      </c>
      <c r="Y124" s="200">
        <f>VLOOKUP('Physical Effects'!AW126,Lookup!$B$4:$C$14,2,FALSE)</f>
        <v>0</v>
      </c>
      <c r="Z124" s="200">
        <f>VLOOKUP('Physical Effects'!AY126,Lookup!$B$4:$C$14,2,FALSE)</f>
        <v>0</v>
      </c>
      <c r="AA124" s="200">
        <f>VLOOKUP('Physical Effects'!BA126,Lookup!$B$4:$C$14,2,FALSE)</f>
        <v>2</v>
      </c>
      <c r="AB124" s="200">
        <f>VLOOKUP('Physical Effects'!BC126,Lookup!$B$4:$C$14,2,FALSE)</f>
        <v>-1</v>
      </c>
      <c r="AC124" s="200">
        <f>VLOOKUP('Physical Effects'!BE126,Lookup!$B$4:$C$14,2,FALSE)</f>
        <v>0</v>
      </c>
      <c r="AD124" s="200">
        <f>VLOOKUP('Physical Effects'!BG126,Lookup!$B$4:$C$14,2,FALSE)</f>
        <v>-1</v>
      </c>
      <c r="AE124" s="200">
        <f>VLOOKUP('Physical Effects'!BI126,Lookup!$B$4:$C$14,2,FALSE)</f>
        <v>2</v>
      </c>
      <c r="AF124" s="200">
        <f>VLOOKUP('Physical Effects'!BK126,Lookup!$B$4:$C$14,2,FALSE)</f>
        <v>1</v>
      </c>
      <c r="AG124" s="200">
        <f>VLOOKUP('Physical Effects'!BM126,Lookup!$B$4:$C$14,2,FALSE)</f>
        <v>2</v>
      </c>
      <c r="AH124" s="200">
        <f>VLOOKUP('Physical Effects'!BO126,Lookup!$B$4:$C$14,2,FALSE)</f>
        <v>0</v>
      </c>
      <c r="AI124" s="200">
        <f>VLOOKUP('Physical Effects'!BQ126,Lookup!$B$4:$C$14,2,FALSE)</f>
        <v>0</v>
      </c>
      <c r="AJ124" s="200">
        <f>VLOOKUP('Physical Effects'!BS126,Lookup!$B$4:$C$14,2,FALSE)</f>
        <v>0</v>
      </c>
      <c r="AK124" s="200">
        <f>VLOOKUP('Physical Effects'!BU126,Lookup!$B$4:$C$14,2,FALSE)</f>
        <v>0</v>
      </c>
      <c r="AL124" s="200">
        <f>VLOOKUP('Physical Effects'!BW126,Lookup!$B$4:$C$14,2,FALSE)</f>
        <v>0</v>
      </c>
      <c r="AM124" s="200">
        <f>VLOOKUP('Physical Effects'!BY126,Lookup!$B$4:$C$14,2,FALSE)</f>
        <v>0</v>
      </c>
      <c r="AN124" s="200">
        <f>VLOOKUP('Physical Effects'!CA126,Lookup!$B$4:$C$14,2,FALSE)</f>
        <v>2</v>
      </c>
      <c r="AO124" s="200">
        <f>VLOOKUP('Physical Effects'!CC126,Lookup!$B$4:$C$14,2,FALSE)</f>
        <v>4</v>
      </c>
      <c r="AP124" s="200">
        <f>VLOOKUP('Physical Effects'!CE126,Lookup!$B$4:$C$14,2,FALSE)</f>
        <v>1</v>
      </c>
      <c r="AQ124" s="200">
        <f>VLOOKUP('Physical Effects'!CG126,Lookup!$B$4:$C$14,2,FALSE)</f>
        <v>0</v>
      </c>
      <c r="AR124" s="200">
        <f>VLOOKUP('Physical Effects'!CI126,Lookup!$B$4:$C$14,2,FALSE)</f>
        <v>5</v>
      </c>
      <c r="AS124" s="200">
        <f>VLOOKUP('Physical Effects'!CK126,Lookup!$B$4:$C$14,2,FALSE)</f>
        <v>0</v>
      </c>
      <c r="AT124" s="200">
        <f>VLOOKUP('Physical Effects'!CM126,Lookup!$B$4:$C$14,2,FALSE)</f>
        <v>1</v>
      </c>
      <c r="AU124" s="200">
        <f>VLOOKUP('Physical Effects'!CO126,Lookup!$B$4:$C$14,2,FALSE)</f>
        <v>0</v>
      </c>
      <c r="AV124" s="200">
        <f>VLOOKUP('Physical Effects'!CQ126,Lookup!$B$4:$C$14,2,FALSE)</f>
        <v>0</v>
      </c>
      <c r="AW124" s="200">
        <f>VLOOKUP('Physical Effects'!CS126,Lookup!$B$4:$C$14,2,FALSE)</f>
        <v>0</v>
      </c>
      <c r="AX124" s="200">
        <f>VLOOKUP('Physical Effects'!CU126,Lookup!$B$4:$C$14,2,FALSE)</f>
        <v>0</v>
      </c>
      <c r="AY124" s="200"/>
      <c r="AZ124" s="200"/>
    </row>
    <row r="125" spans="1:52" s="5" customFormat="1" ht="13.5" thickBot="1" x14ac:dyDescent="0.3">
      <c r="A125" s="49">
        <f t="shared" si="1"/>
        <v>124</v>
      </c>
      <c r="B125" s="18" t="str">
        <f>+'Physical Effects'!C127</f>
        <v>Short Term Storage of Animal Waste and Byproducts</v>
      </c>
      <c r="C125" s="25" t="str">
        <f>+'Physical Effects'!E127</f>
        <v>318</v>
      </c>
      <c r="D125" s="200">
        <f>VLOOKUP('Physical Effects'!G127,Lookup!$B$4:$C$14,2,FALSE)</f>
        <v>0</v>
      </c>
      <c r="E125" s="200">
        <f>VLOOKUP('Physical Effects'!I127,Lookup!$B$4:$C$14,2,FALSE)</f>
        <v>0</v>
      </c>
      <c r="F125" s="200">
        <f>VLOOKUP('Physical Effects'!K127,Lookup!$B$4:$C$14,2,FALSE)</f>
        <v>0</v>
      </c>
      <c r="G125" s="200">
        <f>VLOOKUP('Physical Effects'!M127,Lookup!$B$4:$C$14,2,FALSE)</f>
        <v>0</v>
      </c>
      <c r="H125" s="200">
        <f>VLOOKUP('Physical Effects'!O127,Lookup!$B$4:$C$14,2,FALSE)</f>
        <v>0</v>
      </c>
      <c r="I125" s="200">
        <f>VLOOKUP('Physical Effects'!Q127,Lookup!$B$4:$C$14,2,FALSE)</f>
        <v>0</v>
      </c>
      <c r="J125" s="200">
        <f>VLOOKUP('Physical Effects'!S127,Lookup!$B$4:$C$14,2,FALSE)</f>
        <v>1</v>
      </c>
      <c r="K125" s="200">
        <f>VLOOKUP('Physical Effects'!U127,Lookup!$B$4:$C$14,2,FALSE)</f>
        <v>1</v>
      </c>
      <c r="L125" s="200">
        <f>VLOOKUP('Physical Effects'!W127,Lookup!$B$4:$C$14,2,FALSE)</f>
        <v>0</v>
      </c>
      <c r="M125" s="200">
        <f>VLOOKUP('Physical Effects'!Y127,Lookup!$B$4:$C$14,2,FALSE)</f>
        <v>0</v>
      </c>
      <c r="N125" s="200">
        <f>VLOOKUP('Physical Effects'!AA127,Lookup!$B$4:$C$14,2,FALSE)</f>
        <v>0</v>
      </c>
      <c r="O125" s="200">
        <f>VLOOKUP('Physical Effects'!AC127,Lookup!$B$4:$C$14,2,FALSE)</f>
        <v>0</v>
      </c>
      <c r="P125" s="200">
        <f>VLOOKUP('Physical Effects'!AE127,Lookup!$B$4:$C$14,2,FALSE)</f>
        <v>0</v>
      </c>
      <c r="Q125" s="200">
        <f>VLOOKUP('Physical Effects'!AG127,Lookup!$B$4:$C$14,2,FALSE)</f>
        <v>0</v>
      </c>
      <c r="R125" s="200">
        <f>VLOOKUP('Physical Effects'!AI127,Lookup!$B$4:$C$14,2,FALSE)</f>
        <v>0</v>
      </c>
      <c r="S125" s="200">
        <f>VLOOKUP('Physical Effects'!AK127,Lookup!$B$4:$C$14,2,FALSE)</f>
        <v>0</v>
      </c>
      <c r="T125" s="200">
        <f>VLOOKUP('Physical Effects'!AM127,Lookup!$B$4:$C$14,2,FALSE)</f>
        <v>0</v>
      </c>
      <c r="U125" s="200">
        <f>VLOOKUP('Physical Effects'!AO127,Lookup!$B$4:$C$14,2,FALSE)</f>
        <v>0</v>
      </c>
      <c r="V125" s="200">
        <f>VLOOKUP('Physical Effects'!AQ127,Lookup!$B$4:$C$14,2,FALSE)</f>
        <v>0</v>
      </c>
      <c r="W125" s="200">
        <f>VLOOKUP('Physical Effects'!AS127,Lookup!$B$4:$C$14,2,FALSE)</f>
        <v>4</v>
      </c>
      <c r="X125" s="200">
        <f>VLOOKUP('Physical Effects'!AU127,Lookup!$B$4:$C$14,2,FALSE)</f>
        <v>2</v>
      </c>
      <c r="Y125" s="200">
        <f>VLOOKUP('Physical Effects'!AW127,Lookup!$B$4:$C$14,2,FALSE)</f>
        <v>0</v>
      </c>
      <c r="Z125" s="200">
        <f>VLOOKUP('Physical Effects'!AY127,Lookup!$B$4:$C$14,2,FALSE)</f>
        <v>0</v>
      </c>
      <c r="AA125" s="200">
        <f>VLOOKUP('Physical Effects'!BA127,Lookup!$B$4:$C$14,2,FALSE)</f>
        <v>2</v>
      </c>
      <c r="AB125" s="200">
        <f>VLOOKUP('Physical Effects'!BC127,Lookup!$B$4:$C$14,2,FALSE)</f>
        <v>2</v>
      </c>
      <c r="AC125" s="200">
        <f>VLOOKUP('Physical Effects'!BE127,Lookup!$B$4:$C$14,2,FALSE)</f>
        <v>2</v>
      </c>
      <c r="AD125" s="200">
        <f>VLOOKUP('Physical Effects'!BG127,Lookup!$B$4:$C$14,2,FALSE)</f>
        <v>1</v>
      </c>
      <c r="AE125" s="200">
        <f>VLOOKUP('Physical Effects'!BI127,Lookup!$B$4:$C$14,2,FALSE)</f>
        <v>0</v>
      </c>
      <c r="AF125" s="200">
        <f>VLOOKUP('Physical Effects'!BK127,Lookup!$B$4:$C$14,2,FALSE)</f>
        <v>1</v>
      </c>
      <c r="AG125" s="200">
        <f>VLOOKUP('Physical Effects'!BM127,Lookup!$B$4:$C$14,2,FALSE)</f>
        <v>0</v>
      </c>
      <c r="AH125" s="200">
        <f>VLOOKUP('Physical Effects'!BO127,Lookup!$B$4:$C$14,2,FALSE)</f>
        <v>0</v>
      </c>
      <c r="AI125" s="200">
        <f>VLOOKUP('Physical Effects'!BQ127,Lookup!$B$4:$C$14,2,FALSE)</f>
        <v>-1</v>
      </c>
      <c r="AJ125" s="200">
        <f>VLOOKUP('Physical Effects'!BS127,Lookup!$B$4:$C$14,2,FALSE)</f>
        <v>-1</v>
      </c>
      <c r="AK125" s="200">
        <f>VLOOKUP('Physical Effects'!BU127,Lookup!$B$4:$C$14,2,FALSE)</f>
        <v>-1</v>
      </c>
      <c r="AL125" s="200">
        <f>VLOOKUP('Physical Effects'!BW127,Lookup!$B$4:$C$14,2,FALSE)</f>
        <v>-2</v>
      </c>
      <c r="AM125" s="200">
        <f>VLOOKUP('Physical Effects'!BY127,Lookup!$B$4:$C$14,2,FALSE)</f>
        <v>-1</v>
      </c>
      <c r="AN125" s="200">
        <f>VLOOKUP('Physical Effects'!CA127,Lookup!$B$4:$C$14,2,FALSE)</f>
        <v>2</v>
      </c>
      <c r="AO125" s="200">
        <f>VLOOKUP('Physical Effects'!CC127,Lookup!$B$4:$C$14,2,FALSE)</f>
        <v>0</v>
      </c>
      <c r="AP125" s="200">
        <f>VLOOKUP('Physical Effects'!CE127,Lookup!$B$4:$C$14,2,FALSE)</f>
        <v>0</v>
      </c>
      <c r="AQ125" s="200">
        <f>VLOOKUP('Physical Effects'!CG127,Lookup!$B$4:$C$14,2,FALSE)</f>
        <v>0</v>
      </c>
      <c r="AR125" s="200">
        <f>VLOOKUP('Physical Effects'!CI127,Lookup!$B$4:$C$14,2,FALSE)</f>
        <v>0</v>
      </c>
      <c r="AS125" s="200">
        <f>VLOOKUP('Physical Effects'!CK127,Lookup!$B$4:$C$14,2,FALSE)</f>
        <v>0</v>
      </c>
      <c r="AT125" s="200">
        <f>VLOOKUP('Physical Effects'!CM127,Lookup!$B$4:$C$14,2,FALSE)</f>
        <v>0</v>
      </c>
      <c r="AU125" s="200">
        <f>VLOOKUP('Physical Effects'!CO127,Lookup!$B$4:$C$14,2,FALSE)</f>
        <v>0</v>
      </c>
      <c r="AV125" s="200">
        <f>VLOOKUP('Physical Effects'!CQ127,Lookup!$B$4:$C$14,2,FALSE)</f>
        <v>0</v>
      </c>
      <c r="AW125" s="200">
        <f>VLOOKUP('Physical Effects'!CS127,Lookup!$B$4:$C$14,2,FALSE)</f>
        <v>0</v>
      </c>
      <c r="AX125" s="200">
        <f>VLOOKUP('Physical Effects'!CU127,Lookup!$B$4:$C$14,2,FALSE)</f>
        <v>0</v>
      </c>
      <c r="AY125" s="200"/>
      <c r="AZ125" s="200"/>
    </row>
    <row r="126" spans="1:52" s="5" customFormat="1" ht="13.5" thickBot="1" x14ac:dyDescent="0.3">
      <c r="A126" s="49">
        <f t="shared" si="1"/>
        <v>125</v>
      </c>
      <c r="B126" s="18" t="str">
        <f>+'Physical Effects'!C128</f>
        <v>Silvopasture (ac)</v>
      </c>
      <c r="C126" s="25">
        <f>+'Physical Effects'!E128</f>
        <v>381</v>
      </c>
      <c r="D126" s="200">
        <f>VLOOKUP('Physical Effects'!G128,Lookup!$B$4:$C$14,2,FALSE)</f>
        <v>4</v>
      </c>
      <c r="E126" s="200">
        <f>VLOOKUP('Physical Effects'!I128,Lookup!$B$4:$C$14,2,FALSE)</f>
        <v>3</v>
      </c>
      <c r="F126" s="200">
        <f>VLOOKUP('Physical Effects'!K128,Lookup!$B$4:$C$14,2,FALSE)</f>
        <v>3</v>
      </c>
      <c r="G126" s="200">
        <f>VLOOKUP('Physical Effects'!M128,Lookup!$B$4:$C$14,2,FALSE)</f>
        <v>2</v>
      </c>
      <c r="H126" s="200">
        <f>VLOOKUP('Physical Effects'!O128,Lookup!$B$4:$C$14,2,FALSE)</f>
        <v>2</v>
      </c>
      <c r="I126" s="200">
        <f>VLOOKUP('Physical Effects'!Q128,Lookup!$B$4:$C$14,2,FALSE)</f>
        <v>0</v>
      </c>
      <c r="J126" s="200">
        <f>VLOOKUP('Physical Effects'!S128,Lookup!$B$4:$C$14,2,FALSE)</f>
        <v>0</v>
      </c>
      <c r="K126" s="200">
        <f>VLOOKUP('Physical Effects'!U128,Lookup!$B$4:$C$14,2,FALSE)</f>
        <v>3</v>
      </c>
      <c r="L126" s="200">
        <f>VLOOKUP('Physical Effects'!W128,Lookup!$B$4:$C$14,2,FALSE)</f>
        <v>0</v>
      </c>
      <c r="M126" s="200">
        <f>VLOOKUP('Physical Effects'!Y128,Lookup!$B$4:$C$14,2,FALSE)</f>
        <v>3</v>
      </c>
      <c r="N126" s="200">
        <f>VLOOKUP('Physical Effects'!AA128,Lookup!$B$4:$C$14,2,FALSE)</f>
        <v>2</v>
      </c>
      <c r="O126" s="200">
        <f>VLOOKUP('Physical Effects'!AC128,Lookup!$B$4:$C$14,2,FALSE)</f>
        <v>2</v>
      </c>
      <c r="P126" s="200">
        <f>VLOOKUP('Physical Effects'!AE128,Lookup!$B$4:$C$14,2,FALSE)</f>
        <v>1</v>
      </c>
      <c r="Q126" s="200">
        <f>VLOOKUP('Physical Effects'!AG128,Lookup!$B$4:$C$14,2,FALSE)</f>
        <v>1</v>
      </c>
      <c r="R126" s="200">
        <f>VLOOKUP('Physical Effects'!AI128,Lookup!$B$4:$C$14,2,FALSE)</f>
        <v>2</v>
      </c>
      <c r="S126" s="200">
        <f>VLOOKUP('Physical Effects'!AK128,Lookup!$B$4:$C$14,2,FALSE)</f>
        <v>3</v>
      </c>
      <c r="T126" s="200">
        <f>VLOOKUP('Physical Effects'!AM128,Lookup!$B$4:$C$14,2,FALSE)</f>
        <v>0</v>
      </c>
      <c r="U126" s="200">
        <f>VLOOKUP('Physical Effects'!AO128,Lookup!$B$4:$C$14,2,FALSE)</f>
        <v>2</v>
      </c>
      <c r="V126" s="200">
        <f>VLOOKUP('Physical Effects'!AQ128,Lookup!$B$4:$C$14,2,FALSE)</f>
        <v>0</v>
      </c>
      <c r="W126" s="200">
        <f>VLOOKUP('Physical Effects'!AS128,Lookup!$B$4:$C$14,2,FALSE)</f>
        <v>3</v>
      </c>
      <c r="X126" s="200">
        <f>VLOOKUP('Physical Effects'!AU128,Lookup!$B$4:$C$14,2,FALSE)</f>
        <v>2</v>
      </c>
      <c r="Y126" s="200">
        <f>VLOOKUP('Physical Effects'!AW128,Lookup!$B$4:$C$14,2,FALSE)</f>
        <v>2</v>
      </c>
      <c r="Z126" s="200">
        <f>VLOOKUP('Physical Effects'!AY128,Lookup!$B$4:$C$14,2,FALSE)</f>
        <v>1</v>
      </c>
      <c r="AA126" s="200">
        <f>VLOOKUP('Physical Effects'!BA128,Lookup!$B$4:$C$14,2,FALSE)</f>
        <v>1</v>
      </c>
      <c r="AB126" s="200">
        <f>VLOOKUP('Physical Effects'!BC128,Lookup!$B$4:$C$14,2,FALSE)</f>
        <v>1</v>
      </c>
      <c r="AC126" s="200">
        <f>VLOOKUP('Physical Effects'!BE128,Lookup!$B$4:$C$14,2,FALSE)</f>
        <v>1</v>
      </c>
      <c r="AD126" s="200">
        <f>VLOOKUP('Physical Effects'!BG128,Lookup!$B$4:$C$14,2,FALSE)</f>
        <v>1</v>
      </c>
      <c r="AE126" s="200">
        <f>VLOOKUP('Physical Effects'!BI128,Lookup!$B$4:$C$14,2,FALSE)</f>
        <v>1</v>
      </c>
      <c r="AF126" s="200">
        <f>VLOOKUP('Physical Effects'!BK128,Lookup!$B$4:$C$14,2,FALSE)</f>
        <v>1</v>
      </c>
      <c r="AG126" s="200">
        <f>VLOOKUP('Physical Effects'!BM128,Lookup!$B$4:$C$14,2,FALSE)</f>
        <v>3</v>
      </c>
      <c r="AH126" s="200">
        <f>VLOOKUP('Physical Effects'!BO128,Lookup!$B$4:$C$14,2,FALSE)</f>
        <v>1</v>
      </c>
      <c r="AI126" s="200">
        <f>VLOOKUP('Physical Effects'!BQ128,Lookup!$B$4:$C$14,2,FALSE)</f>
        <v>1</v>
      </c>
      <c r="AJ126" s="200">
        <f>VLOOKUP('Physical Effects'!BS128,Lookup!$B$4:$C$14,2,FALSE)</f>
        <v>2</v>
      </c>
      <c r="AK126" s="200">
        <f>VLOOKUP('Physical Effects'!BU128,Lookup!$B$4:$C$14,2,FALSE)</f>
        <v>0</v>
      </c>
      <c r="AL126" s="200">
        <f>VLOOKUP('Physical Effects'!BW128,Lookup!$B$4:$C$14,2,FALSE)</f>
        <v>0</v>
      </c>
      <c r="AM126" s="200">
        <f>VLOOKUP('Physical Effects'!BY128,Lookup!$B$4:$C$14,2,FALSE)</f>
        <v>0</v>
      </c>
      <c r="AN126" s="200">
        <f>VLOOKUP('Physical Effects'!CA128,Lookup!$B$4:$C$14,2,FALSE)</f>
        <v>5</v>
      </c>
      <c r="AO126" s="200">
        <f>VLOOKUP('Physical Effects'!CC128,Lookup!$B$4:$C$14,2,FALSE)</f>
        <v>-1</v>
      </c>
      <c r="AP126" s="200">
        <f>VLOOKUP('Physical Effects'!CE128,Lookup!$B$4:$C$14,2,FALSE)</f>
        <v>0</v>
      </c>
      <c r="AQ126" s="200">
        <f>VLOOKUP('Physical Effects'!CG128,Lookup!$B$4:$C$14,2,FALSE)</f>
        <v>1</v>
      </c>
      <c r="AR126" s="200">
        <f>VLOOKUP('Physical Effects'!CI128,Lookup!$B$4:$C$14,2,FALSE)</f>
        <v>2</v>
      </c>
      <c r="AS126" s="200">
        <f>VLOOKUP('Physical Effects'!CK128,Lookup!$B$4:$C$14,2,FALSE)</f>
        <v>3</v>
      </c>
      <c r="AT126" s="200">
        <f>VLOOKUP('Physical Effects'!CM128,Lookup!$B$4:$C$14,2,FALSE)</f>
        <v>3</v>
      </c>
      <c r="AU126" s="200">
        <f>VLOOKUP('Physical Effects'!CO128,Lookup!$B$4:$C$14,2,FALSE)</f>
        <v>4</v>
      </c>
      <c r="AV126" s="200">
        <f>VLOOKUP('Physical Effects'!CQ128,Lookup!$B$4:$C$14,2,FALSE)</f>
        <v>0</v>
      </c>
      <c r="AW126" s="200">
        <f>VLOOKUP('Physical Effects'!CS128,Lookup!$B$4:$C$14,2,FALSE)</f>
        <v>0</v>
      </c>
      <c r="AX126" s="200">
        <f>VLOOKUP('Physical Effects'!CU128,Lookup!$B$4:$C$14,2,FALSE)</f>
        <v>1</v>
      </c>
      <c r="AY126" s="200"/>
      <c r="AZ126" s="200"/>
    </row>
    <row r="127" spans="1:52" s="5" customFormat="1" ht="13.5" thickBot="1" x14ac:dyDescent="0.3">
      <c r="A127" s="49">
        <f t="shared" si="1"/>
        <v>126</v>
      </c>
      <c r="B127" s="18" t="str">
        <f>+'Physical Effects'!C129</f>
        <v>Spoil Disposal (cf)</v>
      </c>
      <c r="C127" s="25">
        <f>+'Physical Effects'!E129</f>
        <v>572</v>
      </c>
      <c r="D127" s="200">
        <f>VLOOKUP('Physical Effects'!G129,Lookup!$B$4:$C$14,2,FALSE)</f>
        <v>0</v>
      </c>
      <c r="E127" s="200">
        <f>VLOOKUP('Physical Effects'!I129,Lookup!$B$4:$C$14,2,FALSE)</f>
        <v>0</v>
      </c>
      <c r="F127" s="200">
        <f>VLOOKUP('Physical Effects'!K129,Lookup!$B$4:$C$14,2,FALSE)</f>
        <v>0</v>
      </c>
      <c r="G127" s="200">
        <f>VLOOKUP('Physical Effects'!M129,Lookup!$B$4:$C$14,2,FALSE)</f>
        <v>0</v>
      </c>
      <c r="H127" s="200">
        <f>VLOOKUP('Physical Effects'!O129,Lookup!$B$4:$C$14,2,FALSE)</f>
        <v>0</v>
      </c>
      <c r="I127" s="200">
        <f>VLOOKUP('Physical Effects'!Q129,Lookup!$B$4:$C$14,2,FALSE)</f>
        <v>0</v>
      </c>
      <c r="J127" s="200">
        <f>VLOOKUP('Physical Effects'!S129,Lookup!$B$4:$C$14,2,FALSE)</f>
        <v>-1</v>
      </c>
      <c r="K127" s="200">
        <f>VLOOKUP('Physical Effects'!U129,Lookup!$B$4:$C$14,2,FALSE)</f>
        <v>1</v>
      </c>
      <c r="L127" s="200">
        <f>VLOOKUP('Physical Effects'!W129,Lookup!$B$4:$C$14,2,FALSE)</f>
        <v>0</v>
      </c>
      <c r="M127" s="200">
        <f>VLOOKUP('Physical Effects'!Y129,Lookup!$B$4:$C$14,2,FALSE)</f>
        <v>0</v>
      </c>
      <c r="N127" s="200">
        <f>VLOOKUP('Physical Effects'!AA129,Lookup!$B$4:$C$14,2,FALSE)</f>
        <v>0</v>
      </c>
      <c r="O127" s="200">
        <f>VLOOKUP('Physical Effects'!AC129,Lookup!$B$4:$C$14,2,FALSE)</f>
        <v>0</v>
      </c>
      <c r="P127" s="200">
        <f>VLOOKUP('Physical Effects'!AE129,Lookup!$B$4:$C$14,2,FALSE)</f>
        <v>0</v>
      </c>
      <c r="Q127" s="200">
        <f>VLOOKUP('Physical Effects'!AG129,Lookup!$B$4:$C$14,2,FALSE)</f>
        <v>0</v>
      </c>
      <c r="R127" s="200">
        <f>VLOOKUP('Physical Effects'!AI129,Lookup!$B$4:$C$14,2,FALSE)</f>
        <v>0</v>
      </c>
      <c r="S127" s="200">
        <f>VLOOKUP('Physical Effects'!AK129,Lookup!$B$4:$C$14,2,FALSE)</f>
        <v>0</v>
      </c>
      <c r="T127" s="200">
        <f>VLOOKUP('Physical Effects'!AM129,Lookup!$B$4:$C$14,2,FALSE)</f>
        <v>0</v>
      </c>
      <c r="U127" s="200">
        <f>VLOOKUP('Physical Effects'!AO129,Lookup!$B$4:$C$14,2,FALSE)</f>
        <v>0</v>
      </c>
      <c r="V127" s="200">
        <f>VLOOKUP('Physical Effects'!AQ129,Lookup!$B$4:$C$14,2,FALSE)</f>
        <v>0</v>
      </c>
      <c r="W127" s="200">
        <f>VLOOKUP('Physical Effects'!AS129,Lookup!$B$4:$C$14,2,FALSE)</f>
        <v>0</v>
      </c>
      <c r="X127" s="200">
        <f>VLOOKUP('Physical Effects'!AU129,Lookup!$B$4:$C$14,2,FALSE)</f>
        <v>0</v>
      </c>
      <c r="Y127" s="200">
        <f>VLOOKUP('Physical Effects'!AW129,Lookup!$B$4:$C$14,2,FALSE)</f>
        <v>0</v>
      </c>
      <c r="Z127" s="200">
        <f>VLOOKUP('Physical Effects'!AY129,Lookup!$B$4:$C$14,2,FALSE)</f>
        <v>0</v>
      </c>
      <c r="AA127" s="200">
        <f>VLOOKUP('Physical Effects'!BA129,Lookup!$B$4:$C$14,2,FALSE)</f>
        <v>0</v>
      </c>
      <c r="AB127" s="200">
        <f>VLOOKUP('Physical Effects'!BC129,Lookup!$B$4:$C$14,2,FALSE)</f>
        <v>0</v>
      </c>
      <c r="AC127" s="200">
        <f>VLOOKUP('Physical Effects'!BE129,Lookup!$B$4:$C$14,2,FALSE)</f>
        <v>0</v>
      </c>
      <c r="AD127" s="200">
        <f>VLOOKUP('Physical Effects'!BG129,Lookup!$B$4:$C$14,2,FALSE)</f>
        <v>0</v>
      </c>
      <c r="AE127" s="200">
        <f>VLOOKUP('Physical Effects'!BI129,Lookup!$B$4:$C$14,2,FALSE)</f>
        <v>0</v>
      </c>
      <c r="AF127" s="200">
        <f>VLOOKUP('Physical Effects'!BK129,Lookup!$B$4:$C$14,2,FALSE)</f>
        <v>0</v>
      </c>
      <c r="AG127" s="200">
        <f>VLOOKUP('Physical Effects'!BM129,Lookup!$B$4:$C$14,2,FALSE)</f>
        <v>2</v>
      </c>
      <c r="AH127" s="200">
        <f>VLOOKUP('Physical Effects'!BO129,Lookup!$B$4:$C$14,2,FALSE)</f>
        <v>0</v>
      </c>
      <c r="AI127" s="200">
        <f>VLOOKUP('Physical Effects'!BQ129,Lookup!$B$4:$C$14,2,FALSE)</f>
        <v>0</v>
      </c>
      <c r="AJ127" s="200">
        <f>VLOOKUP('Physical Effects'!BS129,Lookup!$B$4:$C$14,2,FALSE)</f>
        <v>0</v>
      </c>
      <c r="AK127" s="200">
        <f>VLOOKUP('Physical Effects'!BU129,Lookup!$B$4:$C$14,2,FALSE)</f>
        <v>0</v>
      </c>
      <c r="AL127" s="200">
        <f>VLOOKUP('Physical Effects'!BW129,Lookup!$B$4:$C$14,2,FALSE)</f>
        <v>0</v>
      </c>
      <c r="AM127" s="200">
        <f>VLOOKUP('Physical Effects'!BY129,Lookup!$B$4:$C$14,2,FALSE)</f>
        <v>0</v>
      </c>
      <c r="AN127" s="200">
        <f>VLOOKUP('Physical Effects'!CA129,Lookup!$B$4:$C$14,2,FALSE)</f>
        <v>2</v>
      </c>
      <c r="AO127" s="200">
        <f>VLOOKUP('Physical Effects'!CC129,Lookup!$B$4:$C$14,2,FALSE)</f>
        <v>4</v>
      </c>
      <c r="AP127" s="200">
        <f>VLOOKUP('Physical Effects'!CE129,Lookup!$B$4:$C$14,2,FALSE)</f>
        <v>0</v>
      </c>
      <c r="AQ127" s="200">
        <f>VLOOKUP('Physical Effects'!CG129,Lookup!$B$4:$C$14,2,FALSE)</f>
        <v>0</v>
      </c>
      <c r="AR127" s="200">
        <f>VLOOKUP('Physical Effects'!CI129,Lookup!$B$4:$C$14,2,FALSE)</f>
        <v>0</v>
      </c>
      <c r="AS127" s="200">
        <f>VLOOKUP('Physical Effects'!CK129,Lookup!$B$4:$C$14,2,FALSE)</f>
        <v>0</v>
      </c>
      <c r="AT127" s="200">
        <f>VLOOKUP('Physical Effects'!CM129,Lookup!$B$4:$C$14,2,FALSE)</f>
        <v>1</v>
      </c>
      <c r="AU127" s="200">
        <f>VLOOKUP('Physical Effects'!CO129,Lookup!$B$4:$C$14,2,FALSE)</f>
        <v>0</v>
      </c>
      <c r="AV127" s="200">
        <f>VLOOKUP('Physical Effects'!CQ129,Lookup!$B$4:$C$14,2,FALSE)</f>
        <v>0</v>
      </c>
      <c r="AW127" s="200">
        <f>VLOOKUP('Physical Effects'!CS129,Lookup!$B$4:$C$14,2,FALSE)</f>
        <v>0</v>
      </c>
      <c r="AX127" s="200">
        <f>VLOOKUP('Physical Effects'!CU129,Lookup!$B$4:$C$14,2,FALSE)</f>
        <v>0</v>
      </c>
      <c r="AY127" s="200"/>
      <c r="AZ127" s="200"/>
    </row>
    <row r="128" spans="1:52" s="5" customFormat="1" ht="13.5" thickBot="1" x14ac:dyDescent="0.3">
      <c r="A128" s="49">
        <f t="shared" si="1"/>
        <v>127</v>
      </c>
      <c r="B128" s="18" t="str">
        <f>+'Physical Effects'!C130</f>
        <v>Spring Development (no)</v>
      </c>
      <c r="C128" s="25">
        <f>+'Physical Effects'!E130</f>
        <v>574</v>
      </c>
      <c r="D128" s="200">
        <f>VLOOKUP('Physical Effects'!G130,Lookup!$B$4:$C$14,2,FALSE)</f>
        <v>0</v>
      </c>
      <c r="E128" s="200">
        <f>VLOOKUP('Physical Effects'!I130,Lookup!$B$4:$C$14,2,FALSE)</f>
        <v>0</v>
      </c>
      <c r="F128" s="200">
        <f>VLOOKUP('Physical Effects'!K130,Lookup!$B$4:$C$14,2,FALSE)</f>
        <v>0</v>
      </c>
      <c r="G128" s="200">
        <f>VLOOKUP('Physical Effects'!M130,Lookup!$B$4:$C$14,2,FALSE)</f>
        <v>1</v>
      </c>
      <c r="H128" s="200">
        <f>VLOOKUP('Physical Effects'!O130,Lookup!$B$4:$C$14,2,FALSE)</f>
        <v>1</v>
      </c>
      <c r="I128" s="200">
        <f>VLOOKUP('Physical Effects'!Q130,Lookup!$B$4:$C$14,2,FALSE)</f>
        <v>0</v>
      </c>
      <c r="J128" s="200">
        <f>VLOOKUP('Physical Effects'!S130,Lookup!$B$4:$C$14,2,FALSE)</f>
        <v>-1</v>
      </c>
      <c r="K128" s="200">
        <f>VLOOKUP('Physical Effects'!U130,Lookup!$B$4:$C$14,2,FALSE)</f>
        <v>0</v>
      </c>
      <c r="L128" s="200">
        <f>VLOOKUP('Physical Effects'!W130,Lookup!$B$4:$C$14,2,FALSE)</f>
        <v>0</v>
      </c>
      <c r="M128" s="200">
        <f>VLOOKUP('Physical Effects'!Y130,Lookup!$B$4:$C$14,2,FALSE)</f>
        <v>0</v>
      </c>
      <c r="N128" s="200">
        <f>VLOOKUP('Physical Effects'!AA130,Lookup!$B$4:$C$14,2,FALSE)</f>
        <v>0</v>
      </c>
      <c r="O128" s="200">
        <f>VLOOKUP('Physical Effects'!AC130,Lookup!$B$4:$C$14,2,FALSE)</f>
        <v>1</v>
      </c>
      <c r="P128" s="200">
        <f>VLOOKUP('Physical Effects'!AE130,Lookup!$B$4:$C$14,2,FALSE)</f>
        <v>2</v>
      </c>
      <c r="Q128" s="200">
        <f>VLOOKUP('Physical Effects'!AG130,Lookup!$B$4:$C$14,2,FALSE)</f>
        <v>2</v>
      </c>
      <c r="R128" s="200">
        <f>VLOOKUP('Physical Effects'!AI130,Lookup!$B$4:$C$14,2,FALSE)</f>
        <v>0</v>
      </c>
      <c r="S128" s="200">
        <f>VLOOKUP('Physical Effects'!AK130,Lookup!$B$4:$C$14,2,FALSE)</f>
        <v>0</v>
      </c>
      <c r="T128" s="200">
        <f>VLOOKUP('Physical Effects'!AM130,Lookup!$B$4:$C$14,2,FALSE)</f>
        <v>0</v>
      </c>
      <c r="U128" s="200">
        <f>VLOOKUP('Physical Effects'!AO130,Lookup!$B$4:$C$14,2,FALSE)</f>
        <v>2</v>
      </c>
      <c r="V128" s="200">
        <f>VLOOKUP('Physical Effects'!AQ130,Lookup!$B$4:$C$14,2,FALSE)</f>
        <v>2</v>
      </c>
      <c r="W128" s="200">
        <f>VLOOKUP('Physical Effects'!AS130,Lookup!$B$4:$C$14,2,FALSE)</f>
        <v>0</v>
      </c>
      <c r="X128" s="200">
        <f>VLOOKUP('Physical Effects'!AU130,Lookup!$B$4:$C$14,2,FALSE)</f>
        <v>0</v>
      </c>
      <c r="Y128" s="200">
        <f>VLOOKUP('Physical Effects'!AW130,Lookup!$B$4:$C$14,2,FALSE)</f>
        <v>0</v>
      </c>
      <c r="Z128" s="200">
        <f>VLOOKUP('Physical Effects'!AY130,Lookup!$B$4:$C$14,2,FALSE)</f>
        <v>0</v>
      </c>
      <c r="AA128" s="200">
        <f>VLOOKUP('Physical Effects'!BA130,Lookup!$B$4:$C$14,2,FALSE)</f>
        <v>1</v>
      </c>
      <c r="AB128" s="200">
        <f>VLOOKUP('Physical Effects'!BC130,Lookup!$B$4:$C$14,2,FALSE)</f>
        <v>0</v>
      </c>
      <c r="AC128" s="200">
        <f>VLOOKUP('Physical Effects'!BE130,Lookup!$B$4:$C$14,2,FALSE)</f>
        <v>1</v>
      </c>
      <c r="AD128" s="200">
        <f>VLOOKUP('Physical Effects'!BG130,Lookup!$B$4:$C$14,2,FALSE)</f>
        <v>0</v>
      </c>
      <c r="AE128" s="200">
        <f>VLOOKUP('Physical Effects'!BI130,Lookup!$B$4:$C$14,2,FALSE)</f>
        <v>2</v>
      </c>
      <c r="AF128" s="200">
        <f>VLOOKUP('Physical Effects'!BK130,Lookup!$B$4:$C$14,2,FALSE)</f>
        <v>0</v>
      </c>
      <c r="AG128" s="200">
        <f>VLOOKUP('Physical Effects'!BM130,Lookup!$B$4:$C$14,2,FALSE)</f>
        <v>1</v>
      </c>
      <c r="AH128" s="200">
        <f>VLOOKUP('Physical Effects'!BO130,Lookup!$B$4:$C$14,2,FALSE)</f>
        <v>0</v>
      </c>
      <c r="AI128" s="200">
        <f>VLOOKUP('Physical Effects'!BQ130,Lookup!$B$4:$C$14,2,FALSE)</f>
        <v>0</v>
      </c>
      <c r="AJ128" s="200">
        <f>VLOOKUP('Physical Effects'!BS130,Lookup!$B$4:$C$14,2,FALSE)</f>
        <v>0</v>
      </c>
      <c r="AK128" s="200">
        <f>VLOOKUP('Physical Effects'!BU130,Lookup!$B$4:$C$14,2,FALSE)</f>
        <v>0</v>
      </c>
      <c r="AL128" s="200">
        <f>VLOOKUP('Physical Effects'!BW130,Lookup!$B$4:$C$14,2,FALSE)</f>
        <v>0</v>
      </c>
      <c r="AM128" s="200">
        <f>VLOOKUP('Physical Effects'!BY130,Lookup!$B$4:$C$14,2,FALSE)</f>
        <v>0</v>
      </c>
      <c r="AN128" s="200">
        <f>VLOOKUP('Physical Effects'!CA130,Lookup!$B$4:$C$14,2,FALSE)</f>
        <v>2</v>
      </c>
      <c r="AO128" s="200">
        <f>VLOOKUP('Physical Effects'!CC130,Lookup!$B$4:$C$14,2,FALSE)</f>
        <v>0</v>
      </c>
      <c r="AP128" s="200">
        <f>VLOOKUP('Physical Effects'!CE130,Lookup!$B$4:$C$14,2,FALSE)</f>
        <v>0</v>
      </c>
      <c r="AQ128" s="200">
        <f>VLOOKUP('Physical Effects'!CG130,Lookup!$B$4:$C$14,2,FALSE)</f>
        <v>0</v>
      </c>
      <c r="AR128" s="200">
        <f>VLOOKUP('Physical Effects'!CI130,Lookup!$B$4:$C$14,2,FALSE)</f>
        <v>0</v>
      </c>
      <c r="AS128" s="200">
        <f>VLOOKUP('Physical Effects'!CK130,Lookup!$B$4:$C$14,2,FALSE)</f>
        <v>0</v>
      </c>
      <c r="AT128" s="200">
        <f>VLOOKUP('Physical Effects'!CM130,Lookup!$B$4:$C$14,2,FALSE)</f>
        <v>2</v>
      </c>
      <c r="AU128" s="200">
        <f>VLOOKUP('Physical Effects'!CO130,Lookup!$B$4:$C$14,2,FALSE)</f>
        <v>0</v>
      </c>
      <c r="AV128" s="200">
        <f>VLOOKUP('Physical Effects'!CQ130,Lookup!$B$4:$C$14,2,FALSE)</f>
        <v>5</v>
      </c>
      <c r="AW128" s="200">
        <f>VLOOKUP('Physical Effects'!CS130,Lookup!$B$4:$C$14,2,FALSE)</f>
        <v>0</v>
      </c>
      <c r="AX128" s="200">
        <f>VLOOKUP('Physical Effects'!CU130,Lookup!$B$4:$C$14,2,FALSE)</f>
        <v>0</v>
      </c>
      <c r="AY128" s="200"/>
      <c r="AZ128" s="200"/>
    </row>
    <row r="129" spans="1:52" s="5" customFormat="1" ht="13.5" thickBot="1" x14ac:dyDescent="0.3">
      <c r="A129" s="49">
        <f t="shared" si="1"/>
        <v>128</v>
      </c>
      <c r="B129" s="18" t="str">
        <f>+'Physical Effects'!C131</f>
        <v>Sprinkler System (ac)</v>
      </c>
      <c r="C129" s="25">
        <f>+'Physical Effects'!E131</f>
        <v>442</v>
      </c>
      <c r="D129" s="200">
        <f>VLOOKUP('Physical Effects'!G131,Lookup!$B$4:$C$14,2,FALSE)</f>
        <v>0</v>
      </c>
      <c r="E129" s="200">
        <f>VLOOKUP('Physical Effects'!I131,Lookup!$B$4:$C$14,2,FALSE)</f>
        <v>2</v>
      </c>
      <c r="F129" s="200">
        <f>VLOOKUP('Physical Effects'!K131,Lookup!$B$4:$C$14,2,FALSE)</f>
        <v>0</v>
      </c>
      <c r="G129" s="200">
        <f>VLOOKUP('Physical Effects'!M131,Lookup!$B$4:$C$14,2,FALSE)</f>
        <v>0</v>
      </c>
      <c r="H129" s="200">
        <f>VLOOKUP('Physical Effects'!O131,Lookup!$B$4:$C$14,2,FALSE)</f>
        <v>0</v>
      </c>
      <c r="I129" s="200">
        <f>VLOOKUP('Physical Effects'!Q131,Lookup!$B$4:$C$14,2,FALSE)</f>
        <v>0</v>
      </c>
      <c r="J129" s="200">
        <f>VLOOKUP('Physical Effects'!S131,Lookup!$B$4:$C$14,2,FALSE)</f>
        <v>-1</v>
      </c>
      <c r="K129" s="200">
        <f>VLOOKUP('Physical Effects'!U131,Lookup!$B$4:$C$14,2,FALSE)</f>
        <v>0</v>
      </c>
      <c r="L129" s="200">
        <f>VLOOKUP('Physical Effects'!W131,Lookup!$B$4:$C$14,2,FALSE)</f>
        <v>2</v>
      </c>
      <c r="M129" s="200">
        <f>VLOOKUP('Physical Effects'!Y131,Lookup!$B$4:$C$14,2,FALSE)</f>
        <v>0</v>
      </c>
      <c r="N129" s="200">
        <f>VLOOKUP('Physical Effects'!AA131,Lookup!$B$4:$C$14,2,FALSE)</f>
        <v>0</v>
      </c>
      <c r="O129" s="200">
        <f>VLOOKUP('Physical Effects'!AC131,Lookup!$B$4:$C$14,2,FALSE)</f>
        <v>2</v>
      </c>
      <c r="P129" s="200">
        <f>VLOOKUP('Physical Effects'!AE131,Lookup!$B$4:$C$14,2,FALSE)</f>
        <v>1</v>
      </c>
      <c r="Q129" s="200">
        <f>VLOOKUP('Physical Effects'!AG131,Lookup!$B$4:$C$14,2,FALSE)</f>
        <v>0</v>
      </c>
      <c r="R129" s="200">
        <f>VLOOKUP('Physical Effects'!AI131,Lookup!$B$4:$C$14,2,FALSE)</f>
        <v>0</v>
      </c>
      <c r="S129" s="200">
        <f>VLOOKUP('Physical Effects'!AK131,Lookup!$B$4:$C$14,2,FALSE)</f>
        <v>0</v>
      </c>
      <c r="T129" s="200">
        <f>VLOOKUP('Physical Effects'!AM131,Lookup!$B$4:$C$14,2,FALSE)</f>
        <v>0</v>
      </c>
      <c r="U129" s="200">
        <f>VLOOKUP('Physical Effects'!AO131,Lookup!$B$4:$C$14,2,FALSE)</f>
        <v>0</v>
      </c>
      <c r="V129" s="200">
        <f>VLOOKUP('Physical Effects'!AQ131,Lookup!$B$4:$C$14,2,FALSE)</f>
        <v>5</v>
      </c>
      <c r="W129" s="200">
        <f>VLOOKUP('Physical Effects'!AS131,Lookup!$B$4:$C$14,2,FALSE)</f>
        <v>2</v>
      </c>
      <c r="X129" s="200">
        <f>VLOOKUP('Physical Effects'!AU131,Lookup!$B$4:$C$14,2,FALSE)</f>
        <v>1</v>
      </c>
      <c r="Y129" s="200">
        <f>VLOOKUP('Physical Effects'!AW131,Lookup!$B$4:$C$14,2,FALSE)</f>
        <v>2</v>
      </c>
      <c r="Z129" s="200">
        <f>VLOOKUP('Physical Effects'!AY131,Lookup!$B$4:$C$14,2,FALSE)</f>
        <v>2</v>
      </c>
      <c r="AA129" s="200">
        <f>VLOOKUP('Physical Effects'!BA131,Lookup!$B$4:$C$14,2,FALSE)</f>
        <v>2</v>
      </c>
      <c r="AB129" s="200">
        <f>VLOOKUP('Physical Effects'!BC131,Lookup!$B$4:$C$14,2,FALSE)</f>
        <v>1</v>
      </c>
      <c r="AC129" s="200">
        <f>VLOOKUP('Physical Effects'!BE131,Lookup!$B$4:$C$14,2,FALSE)</f>
        <v>2</v>
      </c>
      <c r="AD129" s="200">
        <f>VLOOKUP('Physical Effects'!BG131,Lookup!$B$4:$C$14,2,FALSE)</f>
        <v>2</v>
      </c>
      <c r="AE129" s="200">
        <f>VLOOKUP('Physical Effects'!BI131,Lookup!$B$4:$C$14,2,FALSE)</f>
        <v>1</v>
      </c>
      <c r="AF129" s="200">
        <f>VLOOKUP('Physical Effects'!BK131,Lookup!$B$4:$C$14,2,FALSE)</f>
        <v>1</v>
      </c>
      <c r="AG129" s="200">
        <f>VLOOKUP('Physical Effects'!BM131,Lookup!$B$4:$C$14,2,FALSE)</f>
        <v>1</v>
      </c>
      <c r="AH129" s="200">
        <f>VLOOKUP('Physical Effects'!BO131,Lookup!$B$4:$C$14,2,FALSE)</f>
        <v>0</v>
      </c>
      <c r="AI129" s="200">
        <f>VLOOKUP('Physical Effects'!BQ131,Lookup!$B$4:$C$14,2,FALSE)</f>
        <v>3</v>
      </c>
      <c r="AJ129" s="200">
        <f>VLOOKUP('Physical Effects'!BS131,Lookup!$B$4:$C$14,2,FALSE)</f>
        <v>1</v>
      </c>
      <c r="AK129" s="200">
        <f>VLOOKUP('Physical Effects'!BU131,Lookup!$B$4:$C$14,2,FALSE)</f>
        <v>0</v>
      </c>
      <c r="AL129" s="200">
        <f>VLOOKUP('Physical Effects'!BW131,Lookup!$B$4:$C$14,2,FALSE)</f>
        <v>0</v>
      </c>
      <c r="AM129" s="200">
        <f>VLOOKUP('Physical Effects'!BY131,Lookup!$B$4:$C$14,2,FALSE)</f>
        <v>0</v>
      </c>
      <c r="AN129" s="200">
        <f>VLOOKUP('Physical Effects'!CA131,Lookup!$B$4:$C$14,2,FALSE)</f>
        <v>2</v>
      </c>
      <c r="AO129" s="200">
        <f>VLOOKUP('Physical Effects'!CC131,Lookup!$B$4:$C$14,2,FALSE)</f>
        <v>0</v>
      </c>
      <c r="AP129" s="200">
        <f>VLOOKUP('Physical Effects'!CE131,Lookup!$B$4:$C$14,2,FALSE)</f>
        <v>1</v>
      </c>
      <c r="AQ129" s="200">
        <f>VLOOKUP('Physical Effects'!CG131,Lookup!$B$4:$C$14,2,FALSE)</f>
        <v>0</v>
      </c>
      <c r="AR129" s="200">
        <f>VLOOKUP('Physical Effects'!CI131,Lookup!$B$4:$C$14,2,FALSE)</f>
        <v>0</v>
      </c>
      <c r="AS129" s="200">
        <f>VLOOKUP('Physical Effects'!CK131,Lookup!$B$4:$C$14,2,FALSE)</f>
        <v>0</v>
      </c>
      <c r="AT129" s="200">
        <f>VLOOKUP('Physical Effects'!CM131,Lookup!$B$4:$C$14,2,FALSE)</f>
        <v>4</v>
      </c>
      <c r="AU129" s="200">
        <f>VLOOKUP('Physical Effects'!CO131,Lookup!$B$4:$C$14,2,FALSE)</f>
        <v>0</v>
      </c>
      <c r="AV129" s="200">
        <f>VLOOKUP('Physical Effects'!CQ131,Lookup!$B$4:$C$14,2,FALSE)</f>
        <v>0</v>
      </c>
      <c r="AW129" s="200">
        <f>VLOOKUP('Physical Effects'!CS131,Lookup!$B$4:$C$14,2,FALSE)</f>
        <v>3</v>
      </c>
      <c r="AX129" s="200">
        <f>VLOOKUP('Physical Effects'!CU131,Lookup!$B$4:$C$14,2,FALSE)</f>
        <v>0</v>
      </c>
      <c r="AY129" s="200"/>
      <c r="AZ129" s="200"/>
    </row>
    <row r="130" spans="1:52" s="5" customFormat="1" ht="13.5" thickBot="1" x14ac:dyDescent="0.3">
      <c r="A130" s="49">
        <f t="shared" si="1"/>
        <v>129</v>
      </c>
      <c r="B130" s="18" t="str">
        <f>+'Physical Effects'!C132</f>
        <v>Stormwater Runoff Control (ac)</v>
      </c>
      <c r="C130" s="25">
        <f>+'Physical Effects'!E132</f>
        <v>570</v>
      </c>
      <c r="D130" s="200">
        <f>VLOOKUP('Physical Effects'!G132,Lookup!$B$4:$C$14,2,FALSE)</f>
        <v>0</v>
      </c>
      <c r="E130" s="200">
        <f>VLOOKUP('Physical Effects'!I132,Lookup!$B$4:$C$14,2,FALSE)</f>
        <v>0</v>
      </c>
      <c r="F130" s="200">
        <f>VLOOKUP('Physical Effects'!K132,Lookup!$B$4:$C$14,2,FALSE)</f>
        <v>2</v>
      </c>
      <c r="G130" s="200">
        <f>VLOOKUP('Physical Effects'!M132,Lookup!$B$4:$C$14,2,FALSE)</f>
        <v>0</v>
      </c>
      <c r="H130" s="200">
        <f>VLOOKUP('Physical Effects'!O132,Lookup!$B$4:$C$14,2,FALSE)</f>
        <v>3</v>
      </c>
      <c r="I130" s="200">
        <f>VLOOKUP('Physical Effects'!Q132,Lookup!$B$4:$C$14,2,FALSE)</f>
        <v>0</v>
      </c>
      <c r="J130" s="200">
        <f>VLOOKUP('Physical Effects'!S132,Lookup!$B$4:$C$14,2,FALSE)</f>
        <v>1</v>
      </c>
      <c r="K130" s="200">
        <f>VLOOKUP('Physical Effects'!U132,Lookup!$B$4:$C$14,2,FALSE)</f>
        <v>0</v>
      </c>
      <c r="L130" s="200">
        <f>VLOOKUP('Physical Effects'!W132,Lookup!$B$4:$C$14,2,FALSE)</f>
        <v>0</v>
      </c>
      <c r="M130" s="200">
        <f>VLOOKUP('Physical Effects'!Y132,Lookup!$B$4:$C$14,2,FALSE)</f>
        <v>0</v>
      </c>
      <c r="N130" s="200">
        <f>VLOOKUP('Physical Effects'!AA132,Lookup!$B$4:$C$14,2,FALSE)</f>
        <v>0</v>
      </c>
      <c r="O130" s="200">
        <f>VLOOKUP('Physical Effects'!AC132,Lookup!$B$4:$C$14,2,FALSE)</f>
        <v>4</v>
      </c>
      <c r="P130" s="200">
        <f>VLOOKUP('Physical Effects'!AE132,Lookup!$B$4:$C$14,2,FALSE)</f>
        <v>-1</v>
      </c>
      <c r="Q130" s="200">
        <f>VLOOKUP('Physical Effects'!AG132,Lookup!$B$4:$C$14,2,FALSE)</f>
        <v>-1</v>
      </c>
      <c r="R130" s="200">
        <f>VLOOKUP('Physical Effects'!AI132,Lookup!$B$4:$C$14,2,FALSE)</f>
        <v>0</v>
      </c>
      <c r="S130" s="200">
        <f>VLOOKUP('Physical Effects'!AK132,Lookup!$B$4:$C$14,2,FALSE)</f>
        <v>-1</v>
      </c>
      <c r="T130" s="200">
        <f>VLOOKUP('Physical Effects'!AM132,Lookup!$B$4:$C$14,2,FALSE)</f>
        <v>2</v>
      </c>
      <c r="U130" s="200">
        <f>VLOOKUP('Physical Effects'!AO132,Lookup!$B$4:$C$14,2,FALSE)</f>
        <v>0</v>
      </c>
      <c r="V130" s="200">
        <f>VLOOKUP('Physical Effects'!AQ132,Lookup!$B$4:$C$14,2,FALSE)</f>
        <v>0</v>
      </c>
      <c r="W130" s="200">
        <f>VLOOKUP('Physical Effects'!AS132,Lookup!$B$4:$C$14,2,FALSE)</f>
        <v>2</v>
      </c>
      <c r="X130" s="200">
        <f>VLOOKUP('Physical Effects'!AU132,Lookup!$B$4:$C$14,2,FALSE)</f>
        <v>0</v>
      </c>
      <c r="Y130" s="200">
        <f>VLOOKUP('Physical Effects'!AW132,Lookup!$B$4:$C$14,2,FALSE)</f>
        <v>0</v>
      </c>
      <c r="Z130" s="200">
        <f>VLOOKUP('Physical Effects'!AY132,Lookup!$B$4:$C$14,2,FALSE)</f>
        <v>0</v>
      </c>
      <c r="AA130" s="200">
        <f>VLOOKUP('Physical Effects'!BA132,Lookup!$B$4:$C$14,2,FALSE)</f>
        <v>0</v>
      </c>
      <c r="AB130" s="200">
        <f>VLOOKUP('Physical Effects'!BC132,Lookup!$B$4:$C$14,2,FALSE)</f>
        <v>0</v>
      </c>
      <c r="AC130" s="200">
        <f>VLOOKUP('Physical Effects'!BE132,Lookup!$B$4:$C$14,2,FALSE)</f>
        <v>0</v>
      </c>
      <c r="AD130" s="200">
        <f>VLOOKUP('Physical Effects'!BG132,Lookup!$B$4:$C$14,2,FALSE)</f>
        <v>0</v>
      </c>
      <c r="AE130" s="200">
        <f>VLOOKUP('Physical Effects'!BI132,Lookup!$B$4:$C$14,2,FALSE)</f>
        <v>2</v>
      </c>
      <c r="AF130" s="200">
        <f>VLOOKUP('Physical Effects'!BK132,Lookup!$B$4:$C$14,2,FALSE)</f>
        <v>0</v>
      </c>
      <c r="AG130" s="200">
        <f>VLOOKUP('Physical Effects'!BM132,Lookup!$B$4:$C$14,2,FALSE)</f>
        <v>4</v>
      </c>
      <c r="AH130" s="200">
        <f>VLOOKUP('Physical Effects'!BO132,Lookup!$B$4:$C$14,2,FALSE)</f>
        <v>0</v>
      </c>
      <c r="AI130" s="200">
        <f>VLOOKUP('Physical Effects'!BQ132,Lookup!$B$4:$C$14,2,FALSE)</f>
        <v>0</v>
      </c>
      <c r="AJ130" s="200">
        <f>VLOOKUP('Physical Effects'!BS132,Lookup!$B$4:$C$14,2,FALSE)</f>
        <v>0</v>
      </c>
      <c r="AK130" s="200">
        <f>VLOOKUP('Physical Effects'!BU132,Lookup!$B$4:$C$14,2,FALSE)</f>
        <v>0</v>
      </c>
      <c r="AL130" s="200">
        <f>VLOOKUP('Physical Effects'!BW132,Lookup!$B$4:$C$14,2,FALSE)</f>
        <v>0</v>
      </c>
      <c r="AM130" s="200">
        <f>VLOOKUP('Physical Effects'!BY132,Lookup!$B$4:$C$14,2,FALSE)</f>
        <v>0</v>
      </c>
      <c r="AN130" s="200">
        <f>VLOOKUP('Physical Effects'!CA132,Lookup!$B$4:$C$14,2,FALSE)</f>
        <v>0</v>
      </c>
      <c r="AO130" s="200">
        <f>VLOOKUP('Physical Effects'!CC132,Lookup!$B$4:$C$14,2,FALSE)</f>
        <v>0</v>
      </c>
      <c r="AP130" s="200">
        <f>VLOOKUP('Physical Effects'!CE132,Lookup!$B$4:$C$14,2,FALSE)</f>
        <v>0</v>
      </c>
      <c r="AQ130" s="200">
        <f>VLOOKUP('Physical Effects'!CG132,Lookup!$B$4:$C$14,2,FALSE)</f>
        <v>0</v>
      </c>
      <c r="AR130" s="200">
        <f>VLOOKUP('Physical Effects'!CI132,Lookup!$B$4:$C$14,2,FALSE)</f>
        <v>0</v>
      </c>
      <c r="AS130" s="200">
        <f>VLOOKUP('Physical Effects'!CK132,Lookup!$B$4:$C$14,2,FALSE)</f>
        <v>0</v>
      </c>
      <c r="AT130" s="200">
        <f>VLOOKUP('Physical Effects'!CM132,Lookup!$B$4:$C$14,2,FALSE)</f>
        <v>0</v>
      </c>
      <c r="AU130" s="200">
        <f>VLOOKUP('Physical Effects'!CO132,Lookup!$B$4:$C$14,2,FALSE)</f>
        <v>0</v>
      </c>
      <c r="AV130" s="200">
        <f>VLOOKUP('Physical Effects'!CQ132,Lookup!$B$4:$C$14,2,FALSE)</f>
        <v>0</v>
      </c>
      <c r="AW130" s="200">
        <f>VLOOKUP('Physical Effects'!CS132,Lookup!$B$4:$C$14,2,FALSE)</f>
        <v>0</v>
      </c>
      <c r="AX130" s="200">
        <f>VLOOKUP('Physical Effects'!CU132,Lookup!$B$4:$C$14,2,FALSE)</f>
        <v>0</v>
      </c>
      <c r="AY130" s="200"/>
      <c r="AZ130" s="200"/>
    </row>
    <row r="131" spans="1:52" s="5" customFormat="1" ht="13.5" thickBot="1" x14ac:dyDescent="0.3">
      <c r="A131" s="49">
        <f t="shared" si="1"/>
        <v>130</v>
      </c>
      <c r="B131" s="18" t="str">
        <f>+'Physical Effects'!C133</f>
        <v>Streambank and Shoreline Protection (ft)</v>
      </c>
      <c r="C131" s="25">
        <f>+'Physical Effects'!E133</f>
        <v>580</v>
      </c>
      <c r="D131" s="200">
        <f>VLOOKUP('Physical Effects'!G133,Lookup!$B$4:$C$14,2,FALSE)</f>
        <v>0</v>
      </c>
      <c r="E131" s="200">
        <f>VLOOKUP('Physical Effects'!I133,Lookup!$B$4:$C$14,2,FALSE)</f>
        <v>0</v>
      </c>
      <c r="F131" s="200">
        <f>VLOOKUP('Physical Effects'!K133,Lookup!$B$4:$C$14,2,FALSE)</f>
        <v>0</v>
      </c>
      <c r="G131" s="200">
        <f>VLOOKUP('Physical Effects'!M133,Lookup!$B$4:$C$14,2,FALSE)</f>
        <v>0</v>
      </c>
      <c r="H131" s="200">
        <f>VLOOKUP('Physical Effects'!O133,Lookup!$B$4:$C$14,2,FALSE)</f>
        <v>4</v>
      </c>
      <c r="I131" s="200">
        <f>VLOOKUP('Physical Effects'!Q133,Lookup!$B$4:$C$14,2,FALSE)</f>
        <v>0</v>
      </c>
      <c r="J131" s="200">
        <f>VLOOKUP('Physical Effects'!S133,Lookup!$B$4:$C$14,2,FALSE)</f>
        <v>0</v>
      </c>
      <c r="K131" s="200">
        <f>VLOOKUP('Physical Effects'!U133,Lookup!$B$4:$C$14,2,FALSE)</f>
        <v>0</v>
      </c>
      <c r="L131" s="200">
        <f>VLOOKUP('Physical Effects'!W133,Lookup!$B$4:$C$14,2,FALSE)</f>
        <v>0</v>
      </c>
      <c r="M131" s="200">
        <f>VLOOKUP('Physical Effects'!Y133,Lookup!$B$4:$C$14,2,FALSE)</f>
        <v>0</v>
      </c>
      <c r="N131" s="200">
        <f>VLOOKUP('Physical Effects'!AA133,Lookup!$B$4:$C$14,2,FALSE)</f>
        <v>2</v>
      </c>
      <c r="O131" s="200">
        <f>VLOOKUP('Physical Effects'!AC133,Lookup!$B$4:$C$14,2,FALSE)</f>
        <v>0</v>
      </c>
      <c r="P131" s="200">
        <f>VLOOKUP('Physical Effects'!AE133,Lookup!$B$4:$C$14,2,FALSE)</f>
        <v>0</v>
      </c>
      <c r="Q131" s="200">
        <f>VLOOKUP('Physical Effects'!AG133,Lookup!$B$4:$C$14,2,FALSE)</f>
        <v>0</v>
      </c>
      <c r="R131" s="200">
        <f>VLOOKUP('Physical Effects'!AI133,Lookup!$B$4:$C$14,2,FALSE)</f>
        <v>0</v>
      </c>
      <c r="S131" s="200">
        <f>VLOOKUP('Physical Effects'!AK133,Lookup!$B$4:$C$14,2,FALSE)</f>
        <v>0</v>
      </c>
      <c r="T131" s="200">
        <f>VLOOKUP('Physical Effects'!AM133,Lookup!$B$4:$C$14,2,FALSE)</f>
        <v>0</v>
      </c>
      <c r="U131" s="200">
        <f>VLOOKUP('Physical Effects'!AO133,Lookup!$B$4:$C$14,2,FALSE)</f>
        <v>0</v>
      </c>
      <c r="V131" s="200">
        <f>VLOOKUP('Physical Effects'!AQ133,Lookup!$B$4:$C$14,2,FALSE)</f>
        <v>0</v>
      </c>
      <c r="W131" s="200">
        <f>VLOOKUP('Physical Effects'!AS133,Lookup!$B$4:$C$14,2,FALSE)</f>
        <v>1</v>
      </c>
      <c r="X131" s="200">
        <f>VLOOKUP('Physical Effects'!AU133,Lookup!$B$4:$C$14,2,FALSE)</f>
        <v>0</v>
      </c>
      <c r="Y131" s="200">
        <f>VLOOKUP('Physical Effects'!AW133,Lookup!$B$4:$C$14,2,FALSE)</f>
        <v>0</v>
      </c>
      <c r="Z131" s="200">
        <f>VLOOKUP('Physical Effects'!AY133,Lookup!$B$4:$C$14,2,FALSE)</f>
        <v>0</v>
      </c>
      <c r="AA131" s="200">
        <f>VLOOKUP('Physical Effects'!BA133,Lookup!$B$4:$C$14,2,FALSE)</f>
        <v>1</v>
      </c>
      <c r="AB131" s="200">
        <f>VLOOKUP('Physical Effects'!BC133,Lookup!$B$4:$C$14,2,FALSE)</f>
        <v>0</v>
      </c>
      <c r="AC131" s="200">
        <f>VLOOKUP('Physical Effects'!BE133,Lookup!$B$4:$C$14,2,FALSE)</f>
        <v>0</v>
      </c>
      <c r="AD131" s="200">
        <f>VLOOKUP('Physical Effects'!BG133,Lookup!$B$4:$C$14,2,FALSE)</f>
        <v>0</v>
      </c>
      <c r="AE131" s="200">
        <f>VLOOKUP('Physical Effects'!BI133,Lookup!$B$4:$C$14,2,FALSE)</f>
        <v>0</v>
      </c>
      <c r="AF131" s="200">
        <f>VLOOKUP('Physical Effects'!BK133,Lookup!$B$4:$C$14,2,FALSE)</f>
        <v>0</v>
      </c>
      <c r="AG131" s="200">
        <f>VLOOKUP('Physical Effects'!BM133,Lookup!$B$4:$C$14,2,FALSE)</f>
        <v>2</v>
      </c>
      <c r="AH131" s="200">
        <f>VLOOKUP('Physical Effects'!BO133,Lookup!$B$4:$C$14,2,FALSE)</f>
        <v>1</v>
      </c>
      <c r="AI131" s="200">
        <f>VLOOKUP('Physical Effects'!BQ133,Lookup!$B$4:$C$14,2,FALSE)</f>
        <v>0</v>
      </c>
      <c r="AJ131" s="200">
        <f>VLOOKUP('Physical Effects'!BS133,Lookup!$B$4:$C$14,2,FALSE)</f>
        <v>1</v>
      </c>
      <c r="AK131" s="200">
        <f>VLOOKUP('Physical Effects'!BU133,Lookup!$B$4:$C$14,2,FALSE)</f>
        <v>0</v>
      </c>
      <c r="AL131" s="200">
        <f>VLOOKUP('Physical Effects'!BW133,Lookup!$B$4:$C$14,2,FALSE)</f>
        <v>0</v>
      </c>
      <c r="AM131" s="200">
        <f>VLOOKUP('Physical Effects'!BY133,Lookup!$B$4:$C$14,2,FALSE)</f>
        <v>0</v>
      </c>
      <c r="AN131" s="200">
        <f>VLOOKUP('Physical Effects'!CA133,Lookup!$B$4:$C$14,2,FALSE)</f>
        <v>4</v>
      </c>
      <c r="AO131" s="200">
        <f>VLOOKUP('Physical Effects'!CC133,Lookup!$B$4:$C$14,2,FALSE)</f>
        <v>4</v>
      </c>
      <c r="AP131" s="200">
        <f>VLOOKUP('Physical Effects'!CE133,Lookup!$B$4:$C$14,2,FALSE)</f>
        <v>4</v>
      </c>
      <c r="AQ131" s="200">
        <f>VLOOKUP('Physical Effects'!CG133,Lookup!$B$4:$C$14,2,FALSE)</f>
        <v>0</v>
      </c>
      <c r="AR131" s="200">
        <f>VLOOKUP('Physical Effects'!CI133,Lookup!$B$4:$C$14,2,FALSE)</f>
        <v>2</v>
      </c>
      <c r="AS131" s="200">
        <f>VLOOKUP('Physical Effects'!CK133,Lookup!$B$4:$C$14,2,FALSE)</f>
        <v>2</v>
      </c>
      <c r="AT131" s="200">
        <f>VLOOKUP('Physical Effects'!CM133,Lookup!$B$4:$C$14,2,FALSE)</f>
        <v>1</v>
      </c>
      <c r="AU131" s="200">
        <f>VLOOKUP('Physical Effects'!CO133,Lookup!$B$4:$C$14,2,FALSE)</f>
        <v>0</v>
      </c>
      <c r="AV131" s="200">
        <f>VLOOKUP('Physical Effects'!CQ133,Lookup!$B$4:$C$14,2,FALSE)</f>
        <v>0</v>
      </c>
      <c r="AW131" s="200">
        <f>VLOOKUP('Physical Effects'!CS133,Lookup!$B$4:$C$14,2,FALSE)</f>
        <v>0</v>
      </c>
      <c r="AX131" s="200">
        <f>VLOOKUP('Physical Effects'!CU133,Lookup!$B$4:$C$14,2,FALSE)</f>
        <v>0</v>
      </c>
      <c r="AY131" s="200"/>
      <c r="AZ131" s="200"/>
    </row>
    <row r="132" spans="1:52" s="5" customFormat="1" ht="13.5" thickBot="1" x14ac:dyDescent="0.3">
      <c r="A132" s="49">
        <f t="shared" ref="A132:A176" si="2">+A131+1</f>
        <v>131</v>
      </c>
      <c r="B132" s="18" t="str">
        <f>+'Physical Effects'!C134</f>
        <v>Stream Crossing (no)</v>
      </c>
      <c r="C132" s="25">
        <f>+'Physical Effects'!E134</f>
        <v>578</v>
      </c>
      <c r="D132" s="200">
        <f>VLOOKUP('Physical Effects'!G134,Lookup!$B$4:$C$14,2,FALSE)</f>
        <v>0</v>
      </c>
      <c r="E132" s="200">
        <f>VLOOKUP('Physical Effects'!I134,Lookup!$B$4:$C$14,2,FALSE)</f>
        <v>0</v>
      </c>
      <c r="F132" s="200">
        <f>VLOOKUP('Physical Effects'!K134,Lookup!$B$4:$C$14,2,FALSE)</f>
        <v>0</v>
      </c>
      <c r="G132" s="200">
        <f>VLOOKUP('Physical Effects'!M134,Lookup!$B$4:$C$14,2,FALSE)</f>
        <v>0</v>
      </c>
      <c r="H132" s="200">
        <f>VLOOKUP('Physical Effects'!O134,Lookup!$B$4:$C$14,2,FALSE)</f>
        <v>2</v>
      </c>
      <c r="I132" s="200">
        <f>VLOOKUP('Physical Effects'!Q134,Lookup!$B$4:$C$14,2,FALSE)</f>
        <v>0</v>
      </c>
      <c r="J132" s="200">
        <f>VLOOKUP('Physical Effects'!S134,Lookup!$B$4:$C$14,2,FALSE)</f>
        <v>0</v>
      </c>
      <c r="K132" s="200">
        <f>VLOOKUP('Physical Effects'!U134,Lookup!$B$4:$C$14,2,FALSE)</f>
        <v>0</v>
      </c>
      <c r="L132" s="200">
        <f>VLOOKUP('Physical Effects'!W134,Lookup!$B$4:$C$14,2,FALSE)</f>
        <v>0</v>
      </c>
      <c r="M132" s="200">
        <f>VLOOKUP('Physical Effects'!Y134,Lookup!$B$4:$C$14,2,FALSE)</f>
        <v>0</v>
      </c>
      <c r="N132" s="200">
        <f>VLOOKUP('Physical Effects'!AA134,Lookup!$B$4:$C$14,2,FALSE)</f>
        <v>0</v>
      </c>
      <c r="O132" s="200">
        <f>VLOOKUP('Physical Effects'!AC134,Lookup!$B$4:$C$14,2,FALSE)</f>
        <v>0</v>
      </c>
      <c r="P132" s="200">
        <f>VLOOKUP('Physical Effects'!AE134,Lookup!$B$4:$C$14,2,FALSE)</f>
        <v>0</v>
      </c>
      <c r="Q132" s="200">
        <f>VLOOKUP('Physical Effects'!AG134,Lookup!$B$4:$C$14,2,FALSE)</f>
        <v>0</v>
      </c>
      <c r="R132" s="200">
        <f>VLOOKUP('Physical Effects'!AI134,Lookup!$B$4:$C$14,2,FALSE)</f>
        <v>0</v>
      </c>
      <c r="S132" s="200">
        <f>VLOOKUP('Physical Effects'!AK134,Lookup!$B$4:$C$14,2,FALSE)</f>
        <v>0</v>
      </c>
      <c r="T132" s="200">
        <f>VLOOKUP('Physical Effects'!AM134,Lookup!$B$4:$C$14,2,FALSE)</f>
        <v>0</v>
      </c>
      <c r="U132" s="200">
        <f>VLOOKUP('Physical Effects'!AO134,Lookup!$B$4:$C$14,2,FALSE)</f>
        <v>0</v>
      </c>
      <c r="V132" s="200">
        <f>VLOOKUP('Physical Effects'!AQ134,Lookup!$B$4:$C$14,2,FALSE)</f>
        <v>0</v>
      </c>
      <c r="W132" s="200">
        <f>VLOOKUP('Physical Effects'!AS134,Lookup!$B$4:$C$14,2,FALSE)</f>
        <v>1</v>
      </c>
      <c r="X132" s="200">
        <f>VLOOKUP('Physical Effects'!AU134,Lookup!$B$4:$C$14,2,FALSE)</f>
        <v>0</v>
      </c>
      <c r="Y132" s="200">
        <f>VLOOKUP('Physical Effects'!AW134,Lookup!$B$4:$C$14,2,FALSE)</f>
        <v>0</v>
      </c>
      <c r="Z132" s="200">
        <f>VLOOKUP('Physical Effects'!AY134,Lookup!$B$4:$C$14,2,FALSE)</f>
        <v>0</v>
      </c>
      <c r="AA132" s="200">
        <f>VLOOKUP('Physical Effects'!BA134,Lookup!$B$4:$C$14,2,FALSE)</f>
        <v>-3</v>
      </c>
      <c r="AB132" s="200">
        <f>VLOOKUP('Physical Effects'!BC134,Lookup!$B$4:$C$14,2,FALSE)</f>
        <v>2</v>
      </c>
      <c r="AC132" s="200">
        <f>VLOOKUP('Physical Effects'!BE134,Lookup!$B$4:$C$14,2,FALSE)</f>
        <v>0</v>
      </c>
      <c r="AD132" s="200">
        <f>VLOOKUP('Physical Effects'!BG134,Lookup!$B$4:$C$14,2,FALSE)</f>
        <v>0</v>
      </c>
      <c r="AE132" s="200">
        <f>VLOOKUP('Physical Effects'!BI134,Lookup!$B$4:$C$14,2,FALSE)</f>
        <v>0</v>
      </c>
      <c r="AF132" s="200">
        <f>VLOOKUP('Physical Effects'!BK134,Lookup!$B$4:$C$14,2,FALSE)</f>
        <v>0</v>
      </c>
      <c r="AG132" s="200">
        <f>VLOOKUP('Physical Effects'!BM134,Lookup!$B$4:$C$14,2,FALSE)</f>
        <v>2</v>
      </c>
      <c r="AH132" s="200">
        <f>VLOOKUP('Physical Effects'!BO134,Lookup!$B$4:$C$14,2,FALSE)</f>
        <v>0</v>
      </c>
      <c r="AI132" s="200">
        <f>VLOOKUP('Physical Effects'!BQ134,Lookup!$B$4:$C$14,2,FALSE)</f>
        <v>0</v>
      </c>
      <c r="AJ132" s="200">
        <f>VLOOKUP('Physical Effects'!BS134,Lookup!$B$4:$C$14,2,FALSE)</f>
        <v>0</v>
      </c>
      <c r="AK132" s="200">
        <f>VLOOKUP('Physical Effects'!BU134,Lookup!$B$4:$C$14,2,FALSE)</f>
        <v>0</v>
      </c>
      <c r="AL132" s="200">
        <f>VLOOKUP('Physical Effects'!BW134,Lookup!$B$4:$C$14,2,FALSE)</f>
        <v>0</v>
      </c>
      <c r="AM132" s="200">
        <f>VLOOKUP('Physical Effects'!BY134,Lookup!$B$4:$C$14,2,FALSE)</f>
        <v>0</v>
      </c>
      <c r="AN132" s="200">
        <f>VLOOKUP('Physical Effects'!CA134,Lookup!$B$4:$C$14,2,FALSE)</f>
        <v>0</v>
      </c>
      <c r="AO132" s="200">
        <f>VLOOKUP('Physical Effects'!CC134,Lookup!$B$4:$C$14,2,FALSE)</f>
        <v>0</v>
      </c>
      <c r="AP132" s="200">
        <f>VLOOKUP('Physical Effects'!CE134,Lookup!$B$4:$C$14,2,FALSE)</f>
        <v>0</v>
      </c>
      <c r="AQ132" s="200">
        <f>VLOOKUP('Physical Effects'!CG134,Lookup!$B$4:$C$14,2,FALSE)</f>
        <v>0</v>
      </c>
      <c r="AR132" s="200">
        <f>VLOOKUP('Physical Effects'!CI134,Lookup!$B$4:$C$14,2,FALSE)</f>
        <v>0</v>
      </c>
      <c r="AS132" s="200">
        <f>VLOOKUP('Physical Effects'!CK134,Lookup!$B$4:$C$14,2,FALSE)</f>
        <v>1</v>
      </c>
      <c r="AT132" s="200">
        <f>VLOOKUP('Physical Effects'!CM134,Lookup!$B$4:$C$14,2,FALSE)</f>
        <v>2</v>
      </c>
      <c r="AU132" s="200">
        <f>VLOOKUP('Physical Effects'!CO134,Lookup!$B$4:$C$14,2,FALSE)</f>
        <v>0</v>
      </c>
      <c r="AV132" s="200">
        <f>VLOOKUP('Physical Effects'!CQ134,Lookup!$B$4:$C$14,2,FALSE)</f>
        <v>2</v>
      </c>
      <c r="AW132" s="200">
        <f>VLOOKUP('Physical Effects'!CS134,Lookup!$B$4:$C$14,2,FALSE)</f>
        <v>0</v>
      </c>
      <c r="AX132" s="200">
        <f>VLOOKUP('Physical Effects'!CU134,Lookup!$B$4:$C$14,2,FALSE)</f>
        <v>0</v>
      </c>
      <c r="AY132" s="200"/>
      <c r="AZ132" s="200"/>
    </row>
    <row r="133" spans="1:52" s="5" customFormat="1" ht="13.5" thickBot="1" x14ac:dyDescent="0.3">
      <c r="A133" s="49">
        <f t="shared" si="2"/>
        <v>132</v>
      </c>
      <c r="B133" s="18" t="str">
        <f>+'Physical Effects'!C135</f>
        <v>Stream Habitat Improvement and Management (ac)</v>
      </c>
      <c r="C133" s="25">
        <f>+'Physical Effects'!E135</f>
        <v>395</v>
      </c>
      <c r="D133" s="200">
        <f>VLOOKUP('Physical Effects'!G135,Lookup!$B$4:$C$14,2,FALSE)</f>
        <v>0</v>
      </c>
      <c r="E133" s="200">
        <f>VLOOKUP('Physical Effects'!I135,Lookup!$B$4:$C$14,2,FALSE)</f>
        <v>0</v>
      </c>
      <c r="F133" s="200">
        <f>VLOOKUP('Physical Effects'!K135,Lookup!$B$4:$C$14,2,FALSE)</f>
        <v>0</v>
      </c>
      <c r="G133" s="200">
        <f>VLOOKUP('Physical Effects'!M135,Lookup!$B$4:$C$14,2,FALSE)</f>
        <v>0</v>
      </c>
      <c r="H133" s="200">
        <f>VLOOKUP('Physical Effects'!O135,Lookup!$B$4:$C$14,2,FALSE)</f>
        <v>5</v>
      </c>
      <c r="I133" s="200">
        <f>VLOOKUP('Physical Effects'!Q135,Lookup!$B$4:$C$14,2,FALSE)</f>
        <v>0</v>
      </c>
      <c r="J133" s="200">
        <f>VLOOKUP('Physical Effects'!S135,Lookup!$B$4:$C$14,2,FALSE)</f>
        <v>0</v>
      </c>
      <c r="K133" s="200">
        <f>VLOOKUP('Physical Effects'!U135,Lookup!$B$4:$C$14,2,FALSE)</f>
        <v>0</v>
      </c>
      <c r="L133" s="200">
        <f>VLOOKUP('Physical Effects'!W135,Lookup!$B$4:$C$14,2,FALSE)</f>
        <v>0</v>
      </c>
      <c r="M133" s="200">
        <f>VLOOKUP('Physical Effects'!Y135,Lookup!$B$4:$C$14,2,FALSE)</f>
        <v>0</v>
      </c>
      <c r="N133" s="200">
        <f>VLOOKUP('Physical Effects'!AA135,Lookup!$B$4:$C$14,2,FALSE)</f>
        <v>0</v>
      </c>
      <c r="O133" s="200">
        <f>VLOOKUP('Physical Effects'!AC135,Lookup!$B$4:$C$14,2,FALSE)</f>
        <v>0</v>
      </c>
      <c r="P133" s="200">
        <f>VLOOKUP('Physical Effects'!AE135,Lookup!$B$4:$C$14,2,FALSE)</f>
        <v>0</v>
      </c>
      <c r="Q133" s="200">
        <f>VLOOKUP('Physical Effects'!AG135,Lookup!$B$4:$C$14,2,FALSE)</f>
        <v>0</v>
      </c>
      <c r="R133" s="200">
        <f>VLOOKUP('Physical Effects'!AI135,Lookup!$B$4:$C$14,2,FALSE)</f>
        <v>0</v>
      </c>
      <c r="S133" s="200">
        <f>VLOOKUP('Physical Effects'!AK135,Lookup!$B$4:$C$14,2,FALSE)</f>
        <v>0</v>
      </c>
      <c r="T133" s="200">
        <f>VLOOKUP('Physical Effects'!AM135,Lookup!$B$4:$C$14,2,FALSE)</f>
        <v>0</v>
      </c>
      <c r="U133" s="200">
        <f>VLOOKUP('Physical Effects'!AO135,Lookup!$B$4:$C$14,2,FALSE)</f>
        <v>0</v>
      </c>
      <c r="V133" s="200">
        <f>VLOOKUP('Physical Effects'!AQ135,Lookup!$B$4:$C$14,2,FALSE)</f>
        <v>0</v>
      </c>
      <c r="W133" s="200">
        <f>VLOOKUP('Physical Effects'!AS135,Lookup!$B$4:$C$14,2,FALSE)</f>
        <v>0</v>
      </c>
      <c r="X133" s="200">
        <f>VLOOKUP('Physical Effects'!AU135,Lookup!$B$4:$C$14,2,FALSE)</f>
        <v>0</v>
      </c>
      <c r="Y133" s="200">
        <f>VLOOKUP('Physical Effects'!AW135,Lookup!$B$4:$C$14,2,FALSE)</f>
        <v>0</v>
      </c>
      <c r="Z133" s="200">
        <f>VLOOKUP('Physical Effects'!AY135,Lookup!$B$4:$C$14,2,FALSE)</f>
        <v>0</v>
      </c>
      <c r="AA133" s="200">
        <f>VLOOKUP('Physical Effects'!BA135,Lookup!$B$4:$C$14,2,FALSE)</f>
        <v>0</v>
      </c>
      <c r="AB133" s="200">
        <f>VLOOKUP('Physical Effects'!BC135,Lookup!$B$4:$C$14,2,FALSE)</f>
        <v>0</v>
      </c>
      <c r="AC133" s="200">
        <f>VLOOKUP('Physical Effects'!BE135,Lookup!$B$4:$C$14,2,FALSE)</f>
        <v>0</v>
      </c>
      <c r="AD133" s="200">
        <f>VLOOKUP('Physical Effects'!BG135,Lookup!$B$4:$C$14,2,FALSE)</f>
        <v>0</v>
      </c>
      <c r="AE133" s="200">
        <f>VLOOKUP('Physical Effects'!BI135,Lookup!$B$4:$C$14,2,FALSE)</f>
        <v>0</v>
      </c>
      <c r="AF133" s="200">
        <f>VLOOKUP('Physical Effects'!BK135,Lookup!$B$4:$C$14,2,FALSE)</f>
        <v>0</v>
      </c>
      <c r="AG133" s="200">
        <f>VLOOKUP('Physical Effects'!BM135,Lookup!$B$4:$C$14,2,FALSE)</f>
        <v>2</v>
      </c>
      <c r="AH133" s="200">
        <f>VLOOKUP('Physical Effects'!BO135,Lookup!$B$4:$C$14,2,FALSE)</f>
        <v>2</v>
      </c>
      <c r="AI133" s="200">
        <f>VLOOKUP('Physical Effects'!BQ135,Lookup!$B$4:$C$14,2,FALSE)</f>
        <v>0</v>
      </c>
      <c r="AJ133" s="200">
        <f>VLOOKUP('Physical Effects'!BS135,Lookup!$B$4:$C$14,2,FALSE)</f>
        <v>1</v>
      </c>
      <c r="AK133" s="200">
        <f>VLOOKUP('Physical Effects'!BU135,Lookup!$B$4:$C$14,2,FALSE)</f>
        <v>0</v>
      </c>
      <c r="AL133" s="200">
        <f>VLOOKUP('Physical Effects'!BW135,Lookup!$B$4:$C$14,2,FALSE)</f>
        <v>0</v>
      </c>
      <c r="AM133" s="200">
        <f>VLOOKUP('Physical Effects'!BY135,Lookup!$B$4:$C$14,2,FALSE)</f>
        <v>0</v>
      </c>
      <c r="AN133" s="200">
        <f>VLOOKUP('Physical Effects'!CA135,Lookup!$B$4:$C$14,2,FALSE)</f>
        <v>4</v>
      </c>
      <c r="AO133" s="200">
        <f>VLOOKUP('Physical Effects'!CC135,Lookup!$B$4:$C$14,2,FALSE)</f>
        <v>4</v>
      </c>
      <c r="AP133" s="200">
        <f>VLOOKUP('Physical Effects'!CE135,Lookup!$B$4:$C$14,2,FALSE)</f>
        <v>4</v>
      </c>
      <c r="AQ133" s="200">
        <f>VLOOKUP('Physical Effects'!CG135,Lookup!$B$4:$C$14,2,FALSE)</f>
        <v>0</v>
      </c>
      <c r="AR133" s="200">
        <f>VLOOKUP('Physical Effects'!CI135,Lookup!$B$4:$C$14,2,FALSE)</f>
        <v>1</v>
      </c>
      <c r="AS133" s="200">
        <f>VLOOKUP('Physical Effects'!CK135,Lookup!$B$4:$C$14,2,FALSE)</f>
        <v>2</v>
      </c>
      <c r="AT133" s="200">
        <f>VLOOKUP('Physical Effects'!CM135,Lookup!$B$4:$C$14,2,FALSE)</f>
        <v>0</v>
      </c>
      <c r="AU133" s="200">
        <f>VLOOKUP('Physical Effects'!CO135,Lookup!$B$4:$C$14,2,FALSE)</f>
        <v>0</v>
      </c>
      <c r="AV133" s="200">
        <f>VLOOKUP('Physical Effects'!CQ135,Lookup!$B$4:$C$14,2,FALSE)</f>
        <v>0</v>
      </c>
      <c r="AW133" s="200">
        <f>VLOOKUP('Physical Effects'!CS135,Lookup!$B$4:$C$14,2,FALSE)</f>
        <v>0</v>
      </c>
      <c r="AX133" s="200">
        <f>VLOOKUP('Physical Effects'!CU135,Lookup!$B$4:$C$14,2,FALSE)</f>
        <v>0</v>
      </c>
      <c r="AY133" s="200"/>
      <c r="AZ133" s="200"/>
    </row>
    <row r="134" spans="1:52" s="16" customFormat="1" ht="13.5" thickBot="1" x14ac:dyDescent="0.3">
      <c r="A134" s="49">
        <f t="shared" si="2"/>
        <v>133</v>
      </c>
      <c r="B134" s="18" t="str">
        <f>+'Physical Effects'!C136</f>
        <v>Stripcropping  (ac)</v>
      </c>
      <c r="C134" s="25">
        <f>+'Physical Effects'!E136</f>
        <v>585</v>
      </c>
      <c r="D134" s="200">
        <f>VLOOKUP('Physical Effects'!G136,Lookup!$B$4:$C$14,2,FALSE)</f>
        <v>4</v>
      </c>
      <c r="E134" s="200">
        <f>VLOOKUP('Physical Effects'!I136,Lookup!$B$4:$C$14,2,FALSE)</f>
        <v>4</v>
      </c>
      <c r="F134" s="200">
        <f>VLOOKUP('Physical Effects'!K136,Lookup!$B$4:$C$14,2,FALSE)</f>
        <v>0</v>
      </c>
      <c r="G134" s="200">
        <f>VLOOKUP('Physical Effects'!M136,Lookup!$B$4:$C$14,2,FALSE)</f>
        <v>0</v>
      </c>
      <c r="H134" s="200">
        <f>VLOOKUP('Physical Effects'!O136,Lookup!$B$4:$C$14,2,FALSE)</f>
        <v>0</v>
      </c>
      <c r="I134" s="200">
        <f>VLOOKUP('Physical Effects'!Q136,Lookup!$B$4:$C$14,2,FALSE)</f>
        <v>0</v>
      </c>
      <c r="J134" s="200">
        <f>VLOOKUP('Physical Effects'!S136,Lookup!$B$4:$C$14,2,FALSE)</f>
        <v>0</v>
      </c>
      <c r="K134" s="200">
        <f>VLOOKUP('Physical Effects'!U136,Lookup!$B$4:$C$14,2,FALSE)</f>
        <v>2</v>
      </c>
      <c r="L134" s="200">
        <f>VLOOKUP('Physical Effects'!W136,Lookup!$B$4:$C$14,2,FALSE)</f>
        <v>0</v>
      </c>
      <c r="M134" s="200">
        <f>VLOOKUP('Physical Effects'!Y136,Lookup!$B$4:$C$14,2,FALSE)</f>
        <v>1</v>
      </c>
      <c r="N134" s="200">
        <f>VLOOKUP('Physical Effects'!AA136,Lookup!$B$4:$C$14,2,FALSE)</f>
        <v>0</v>
      </c>
      <c r="O134" s="200">
        <f>VLOOKUP('Physical Effects'!AC136,Lookup!$B$4:$C$14,2,FALSE)</f>
        <v>1</v>
      </c>
      <c r="P134" s="200">
        <f>VLOOKUP('Physical Effects'!AE136,Lookup!$B$4:$C$14,2,FALSE)</f>
        <v>0</v>
      </c>
      <c r="Q134" s="200">
        <f>VLOOKUP('Physical Effects'!AG136,Lookup!$B$4:$C$14,2,FALSE)</f>
        <v>0</v>
      </c>
      <c r="R134" s="200">
        <f>VLOOKUP('Physical Effects'!AI136,Lookup!$B$4:$C$14,2,FALSE)</f>
        <v>1</v>
      </c>
      <c r="S134" s="200">
        <f>VLOOKUP('Physical Effects'!AK136,Lookup!$B$4:$C$14,2,FALSE)</f>
        <v>0</v>
      </c>
      <c r="T134" s="200">
        <f>VLOOKUP('Physical Effects'!AM136,Lookup!$B$4:$C$14,2,FALSE)</f>
        <v>0</v>
      </c>
      <c r="U134" s="200">
        <f>VLOOKUP('Physical Effects'!AO136,Lookup!$B$4:$C$14,2,FALSE)</f>
        <v>1</v>
      </c>
      <c r="V134" s="200">
        <f>VLOOKUP('Physical Effects'!AQ136,Lookup!$B$4:$C$14,2,FALSE)</f>
        <v>0</v>
      </c>
      <c r="W134" s="200">
        <f>VLOOKUP('Physical Effects'!AS136,Lookup!$B$4:$C$14,2,FALSE)</f>
        <v>1</v>
      </c>
      <c r="X134" s="200">
        <f>VLOOKUP('Physical Effects'!AU136,Lookup!$B$4:$C$14,2,FALSE)</f>
        <v>0</v>
      </c>
      <c r="Y134" s="200">
        <f>VLOOKUP('Physical Effects'!AW136,Lookup!$B$4:$C$14,2,FALSE)</f>
        <v>2</v>
      </c>
      <c r="Z134" s="200">
        <f>VLOOKUP('Physical Effects'!AY136,Lookup!$B$4:$C$14,2,FALSE)</f>
        <v>0</v>
      </c>
      <c r="AA134" s="200">
        <f>VLOOKUP('Physical Effects'!BA136,Lookup!$B$4:$C$14,2,FALSE)</f>
        <v>1</v>
      </c>
      <c r="AB134" s="200">
        <f>VLOOKUP('Physical Effects'!BC136,Lookup!$B$4:$C$14,2,FALSE)</f>
        <v>0</v>
      </c>
      <c r="AC134" s="200">
        <f>VLOOKUP('Physical Effects'!BE136,Lookup!$B$4:$C$14,2,FALSE)</f>
        <v>1</v>
      </c>
      <c r="AD134" s="200">
        <f>VLOOKUP('Physical Effects'!BG136,Lookup!$B$4:$C$14,2,FALSE)</f>
        <v>-1</v>
      </c>
      <c r="AE134" s="200">
        <f>VLOOKUP('Physical Effects'!BI136,Lookup!$B$4:$C$14,2,FALSE)</f>
        <v>0</v>
      </c>
      <c r="AF134" s="200">
        <f>VLOOKUP('Physical Effects'!BK136,Lookup!$B$4:$C$14,2,FALSE)</f>
        <v>0</v>
      </c>
      <c r="AG134" s="200">
        <f>VLOOKUP('Physical Effects'!BM136,Lookup!$B$4:$C$14,2,FALSE)</f>
        <v>2</v>
      </c>
      <c r="AH134" s="200">
        <f>VLOOKUP('Physical Effects'!BO136,Lookup!$B$4:$C$14,2,FALSE)</f>
        <v>0</v>
      </c>
      <c r="AI134" s="200">
        <f>VLOOKUP('Physical Effects'!BQ136,Lookup!$B$4:$C$14,2,FALSE)</f>
        <v>2</v>
      </c>
      <c r="AJ134" s="200">
        <f>VLOOKUP('Physical Effects'!BS136,Lookup!$B$4:$C$14,2,FALSE)</f>
        <v>0</v>
      </c>
      <c r="AK134" s="200">
        <f>VLOOKUP('Physical Effects'!BU136,Lookup!$B$4:$C$14,2,FALSE)</f>
        <v>0</v>
      </c>
      <c r="AL134" s="200">
        <f>VLOOKUP('Physical Effects'!BW136,Lookup!$B$4:$C$14,2,FALSE)</f>
        <v>0</v>
      </c>
      <c r="AM134" s="200">
        <f>VLOOKUP('Physical Effects'!BY136,Lookup!$B$4:$C$14,2,FALSE)</f>
        <v>0</v>
      </c>
      <c r="AN134" s="200">
        <f>VLOOKUP('Physical Effects'!CA136,Lookup!$B$4:$C$14,2,FALSE)</f>
        <v>2</v>
      </c>
      <c r="AO134" s="200">
        <f>VLOOKUP('Physical Effects'!CC136,Lookup!$B$4:$C$14,2,FALSE)</f>
        <v>0</v>
      </c>
      <c r="AP134" s="200">
        <f>VLOOKUP('Physical Effects'!CE136,Lookup!$B$4:$C$14,2,FALSE)</f>
        <v>0</v>
      </c>
      <c r="AQ134" s="200">
        <f>VLOOKUP('Physical Effects'!CG136,Lookup!$B$4:$C$14,2,FALSE)</f>
        <v>0</v>
      </c>
      <c r="AR134" s="200">
        <f>VLOOKUP('Physical Effects'!CI136,Lookup!$B$4:$C$14,2,FALSE)</f>
        <v>1</v>
      </c>
      <c r="AS134" s="200">
        <f>VLOOKUP('Physical Effects'!CK136,Lookup!$B$4:$C$14,2,FALSE)</f>
        <v>2</v>
      </c>
      <c r="AT134" s="200">
        <f>VLOOKUP('Physical Effects'!CM136,Lookup!$B$4:$C$14,2,FALSE)</f>
        <v>1</v>
      </c>
      <c r="AU134" s="200">
        <f>VLOOKUP('Physical Effects'!CO136,Lookup!$B$4:$C$14,2,FALSE)</f>
        <v>0</v>
      </c>
      <c r="AV134" s="200">
        <f>VLOOKUP('Physical Effects'!CQ136,Lookup!$B$4:$C$14,2,FALSE)</f>
        <v>0</v>
      </c>
      <c r="AW134" s="200">
        <f>VLOOKUP('Physical Effects'!CS136,Lookup!$B$4:$C$14,2,FALSE)</f>
        <v>0</v>
      </c>
      <c r="AX134" s="200">
        <f>VLOOKUP('Physical Effects'!CU136,Lookup!$B$4:$C$14,2,FALSE)</f>
        <v>0</v>
      </c>
      <c r="AY134" s="200"/>
      <c r="AZ134" s="200"/>
    </row>
    <row r="135" spans="1:52" s="16" customFormat="1" ht="13.5" thickBot="1" x14ac:dyDescent="0.3">
      <c r="A135" s="49">
        <f t="shared" si="2"/>
        <v>134</v>
      </c>
      <c r="B135" s="18" t="str">
        <f>+'Physical Effects'!C137</f>
        <v>Structure for Water Control (no)</v>
      </c>
      <c r="C135" s="25">
        <f>+'Physical Effects'!E137</f>
        <v>587</v>
      </c>
      <c r="D135" s="200">
        <f>VLOOKUP('Physical Effects'!G137,Lookup!$B$4:$C$14,2,FALSE)</f>
        <v>0</v>
      </c>
      <c r="E135" s="200">
        <f>VLOOKUP('Physical Effects'!I137,Lookup!$B$4:$C$14,2,FALSE)</f>
        <v>0</v>
      </c>
      <c r="F135" s="200">
        <f>VLOOKUP('Physical Effects'!K137,Lookup!$B$4:$C$14,2,FALSE)</f>
        <v>0</v>
      </c>
      <c r="G135" s="200">
        <f>VLOOKUP('Physical Effects'!M137,Lookup!$B$4:$C$14,2,FALSE)</f>
        <v>0</v>
      </c>
      <c r="H135" s="200">
        <f>VLOOKUP('Physical Effects'!O137,Lookup!$B$4:$C$14,2,FALSE)</f>
        <v>0</v>
      </c>
      <c r="I135" s="200">
        <f>VLOOKUP('Physical Effects'!Q137,Lookup!$B$4:$C$14,2,FALSE)</f>
        <v>0</v>
      </c>
      <c r="J135" s="200">
        <f>VLOOKUP('Physical Effects'!S137,Lookup!$B$4:$C$14,2,FALSE)</f>
        <v>0</v>
      </c>
      <c r="K135" s="200">
        <f>VLOOKUP('Physical Effects'!U137,Lookup!$B$4:$C$14,2,FALSE)</f>
        <v>0</v>
      </c>
      <c r="L135" s="200">
        <f>VLOOKUP('Physical Effects'!W137,Lookup!$B$4:$C$14,2,FALSE)</f>
        <v>0</v>
      </c>
      <c r="M135" s="200">
        <f>VLOOKUP('Physical Effects'!Y137,Lookup!$B$4:$C$14,2,FALSE)</f>
        <v>0</v>
      </c>
      <c r="N135" s="200">
        <f>VLOOKUP('Physical Effects'!AA137,Lookup!$B$4:$C$14,2,FALSE)</f>
        <v>0</v>
      </c>
      <c r="O135" s="200">
        <f>VLOOKUP('Physical Effects'!AC137,Lookup!$B$4:$C$14,2,FALSE)</f>
        <v>2</v>
      </c>
      <c r="P135" s="200">
        <f>VLOOKUP('Physical Effects'!AE137,Lookup!$B$4:$C$14,2,FALSE)</f>
        <v>0</v>
      </c>
      <c r="Q135" s="200">
        <f>VLOOKUP('Physical Effects'!AG137,Lookup!$B$4:$C$14,2,FALSE)</f>
        <v>0</v>
      </c>
      <c r="R135" s="200">
        <f>VLOOKUP('Physical Effects'!AI137,Lookup!$B$4:$C$14,2,FALSE)</f>
        <v>0</v>
      </c>
      <c r="S135" s="200">
        <f>VLOOKUP('Physical Effects'!AK137,Lookup!$B$4:$C$14,2,FALSE)</f>
        <v>5</v>
      </c>
      <c r="T135" s="200">
        <f>VLOOKUP('Physical Effects'!AM137,Lookup!$B$4:$C$14,2,FALSE)</f>
        <v>5</v>
      </c>
      <c r="U135" s="200">
        <f>VLOOKUP('Physical Effects'!AO137,Lookup!$B$4:$C$14,2,FALSE)</f>
        <v>2</v>
      </c>
      <c r="V135" s="200">
        <f>VLOOKUP('Physical Effects'!AQ137,Lookup!$B$4:$C$14,2,FALSE)</f>
        <v>2</v>
      </c>
      <c r="W135" s="200">
        <f>VLOOKUP('Physical Effects'!AS137,Lookup!$B$4:$C$14,2,FALSE)</f>
        <v>0</v>
      </c>
      <c r="X135" s="200">
        <f>VLOOKUP('Physical Effects'!AU137,Lookup!$B$4:$C$14,2,FALSE)</f>
        <v>0</v>
      </c>
      <c r="Y135" s="200">
        <f>VLOOKUP('Physical Effects'!AW137,Lookup!$B$4:$C$14,2,FALSE)</f>
        <v>0</v>
      </c>
      <c r="Z135" s="200">
        <f>VLOOKUP('Physical Effects'!AY137,Lookup!$B$4:$C$14,2,FALSE)</f>
        <v>0</v>
      </c>
      <c r="AA135" s="200">
        <f>VLOOKUP('Physical Effects'!BA137,Lookup!$B$4:$C$14,2,FALSE)</f>
        <v>0</v>
      </c>
      <c r="AB135" s="200">
        <f>VLOOKUP('Physical Effects'!BC137,Lookup!$B$4:$C$14,2,FALSE)</f>
        <v>0</v>
      </c>
      <c r="AC135" s="200">
        <f>VLOOKUP('Physical Effects'!BE137,Lookup!$B$4:$C$14,2,FALSE)</f>
        <v>0</v>
      </c>
      <c r="AD135" s="200">
        <f>VLOOKUP('Physical Effects'!BG137,Lookup!$B$4:$C$14,2,FALSE)</f>
        <v>0</v>
      </c>
      <c r="AE135" s="200">
        <f>VLOOKUP('Physical Effects'!BI137,Lookup!$B$4:$C$14,2,FALSE)</f>
        <v>0</v>
      </c>
      <c r="AF135" s="200">
        <f>VLOOKUP('Physical Effects'!BK137,Lookup!$B$4:$C$14,2,FALSE)</f>
        <v>0</v>
      </c>
      <c r="AG135" s="200">
        <f>VLOOKUP('Physical Effects'!BM137,Lookup!$B$4:$C$14,2,FALSE)</f>
        <v>1</v>
      </c>
      <c r="AH135" s="200">
        <f>VLOOKUP('Physical Effects'!BO137,Lookup!$B$4:$C$14,2,FALSE)</f>
        <v>1</v>
      </c>
      <c r="AI135" s="200">
        <f>VLOOKUP('Physical Effects'!BQ137,Lookup!$B$4:$C$14,2,FALSE)</f>
        <v>0</v>
      </c>
      <c r="AJ135" s="200">
        <f>VLOOKUP('Physical Effects'!BS137,Lookup!$B$4:$C$14,2,FALSE)</f>
        <v>0</v>
      </c>
      <c r="AK135" s="200">
        <f>VLOOKUP('Physical Effects'!BU137,Lookup!$B$4:$C$14,2,FALSE)</f>
        <v>0</v>
      </c>
      <c r="AL135" s="200">
        <f>VLOOKUP('Physical Effects'!BW137,Lookup!$B$4:$C$14,2,FALSE)</f>
        <v>0</v>
      </c>
      <c r="AM135" s="200">
        <f>VLOOKUP('Physical Effects'!BY137,Lookup!$B$4:$C$14,2,FALSE)</f>
        <v>0</v>
      </c>
      <c r="AN135" s="200">
        <f>VLOOKUP('Physical Effects'!CA137,Lookup!$B$4:$C$14,2,FALSE)</f>
        <v>0</v>
      </c>
      <c r="AO135" s="200">
        <f>VLOOKUP('Physical Effects'!CC137,Lookup!$B$4:$C$14,2,FALSE)</f>
        <v>0</v>
      </c>
      <c r="AP135" s="200">
        <f>VLOOKUP('Physical Effects'!CE137,Lookup!$B$4:$C$14,2,FALSE)</f>
        <v>0</v>
      </c>
      <c r="AQ135" s="200">
        <f>VLOOKUP('Physical Effects'!CG137,Lookup!$B$4:$C$14,2,FALSE)</f>
        <v>0</v>
      </c>
      <c r="AR135" s="200">
        <f>VLOOKUP('Physical Effects'!CI137,Lookup!$B$4:$C$14,2,FALSE)</f>
        <v>0</v>
      </c>
      <c r="AS135" s="200">
        <f>VLOOKUP('Physical Effects'!CK137,Lookup!$B$4:$C$14,2,FALSE)</f>
        <v>4</v>
      </c>
      <c r="AT135" s="200">
        <f>VLOOKUP('Physical Effects'!CM137,Lookup!$B$4:$C$14,2,FALSE)</f>
        <v>0</v>
      </c>
      <c r="AU135" s="200">
        <f>VLOOKUP('Physical Effects'!CO137,Lookup!$B$4:$C$14,2,FALSE)</f>
        <v>0</v>
      </c>
      <c r="AV135" s="200">
        <f>VLOOKUP('Physical Effects'!CQ137,Lookup!$B$4:$C$14,2,FALSE)</f>
        <v>1</v>
      </c>
      <c r="AW135" s="200">
        <f>VLOOKUP('Physical Effects'!CS137,Lookup!$B$4:$C$14,2,FALSE)</f>
        <v>0</v>
      </c>
      <c r="AX135" s="200">
        <f>VLOOKUP('Physical Effects'!CU137,Lookup!$B$4:$C$14,2,FALSE)</f>
        <v>0</v>
      </c>
      <c r="AY135" s="200"/>
      <c r="AZ135" s="200"/>
    </row>
    <row r="136" spans="1:52" s="5" customFormat="1" ht="13.5" thickBot="1" x14ac:dyDescent="0.3">
      <c r="A136" s="49">
        <f t="shared" si="2"/>
        <v>135</v>
      </c>
      <c r="B136" s="18" t="str">
        <f>+'Physical Effects'!C138</f>
        <v>Structures for Wildlife</v>
      </c>
      <c r="C136" s="25" t="str">
        <f>+'Physical Effects'!E138</f>
        <v>649</v>
      </c>
      <c r="D136" s="200">
        <f>VLOOKUP('Physical Effects'!G138,Lookup!$B$4:$C$14,2,FALSE)</f>
        <v>0</v>
      </c>
      <c r="E136" s="200">
        <f>VLOOKUP('Physical Effects'!I138,Lookup!$B$4:$C$14,2,FALSE)</f>
        <v>0</v>
      </c>
      <c r="F136" s="200">
        <f>VLOOKUP('Physical Effects'!K138,Lookup!$B$4:$C$14,2,FALSE)</f>
        <v>0</v>
      </c>
      <c r="G136" s="200">
        <f>VLOOKUP('Physical Effects'!M138,Lookup!$B$4:$C$14,2,FALSE)</f>
        <v>0</v>
      </c>
      <c r="H136" s="200">
        <f>VLOOKUP('Physical Effects'!O138,Lookup!$B$4:$C$14,2,FALSE)</f>
        <v>0</v>
      </c>
      <c r="I136" s="200">
        <f>VLOOKUP('Physical Effects'!Q138,Lookup!$B$4:$C$14,2,FALSE)</f>
        <v>0</v>
      </c>
      <c r="J136" s="200">
        <f>VLOOKUP('Physical Effects'!S138,Lookup!$B$4:$C$14,2,FALSE)</f>
        <v>0</v>
      </c>
      <c r="K136" s="200">
        <f>VLOOKUP('Physical Effects'!U138,Lookup!$B$4:$C$14,2,FALSE)</f>
        <v>0</v>
      </c>
      <c r="L136" s="200">
        <f>VLOOKUP('Physical Effects'!W138,Lookup!$B$4:$C$14,2,FALSE)</f>
        <v>0</v>
      </c>
      <c r="M136" s="200">
        <f>VLOOKUP('Physical Effects'!Y138,Lookup!$B$4:$C$14,2,FALSE)</f>
        <v>0</v>
      </c>
      <c r="N136" s="200">
        <f>VLOOKUP('Physical Effects'!AA138,Lookup!$B$4:$C$14,2,FALSE)</f>
        <v>0</v>
      </c>
      <c r="O136" s="200">
        <f>VLOOKUP('Physical Effects'!AC138,Lookup!$B$4:$C$14,2,FALSE)</f>
        <v>0</v>
      </c>
      <c r="P136" s="200">
        <f>VLOOKUP('Physical Effects'!AE138,Lookup!$B$4:$C$14,2,FALSE)</f>
        <v>0</v>
      </c>
      <c r="Q136" s="200">
        <f>VLOOKUP('Physical Effects'!AG138,Lookup!$B$4:$C$14,2,FALSE)</f>
        <v>0</v>
      </c>
      <c r="R136" s="200">
        <f>VLOOKUP('Physical Effects'!AI138,Lookup!$B$4:$C$14,2,FALSE)</f>
        <v>0</v>
      </c>
      <c r="S136" s="200">
        <f>VLOOKUP('Physical Effects'!AK138,Lookup!$B$4:$C$14,2,FALSE)</f>
        <v>0</v>
      </c>
      <c r="T136" s="200">
        <f>VLOOKUP('Physical Effects'!AM138,Lookup!$B$4:$C$14,2,FALSE)</f>
        <v>0</v>
      </c>
      <c r="U136" s="200">
        <f>VLOOKUP('Physical Effects'!AO138,Lookup!$B$4:$C$14,2,FALSE)</f>
        <v>0</v>
      </c>
      <c r="V136" s="200">
        <f>VLOOKUP('Physical Effects'!AQ138,Lookup!$B$4:$C$14,2,FALSE)</f>
        <v>0</v>
      </c>
      <c r="W136" s="200">
        <f>VLOOKUP('Physical Effects'!AS138,Lookup!$B$4:$C$14,2,FALSE)</f>
        <v>0</v>
      </c>
      <c r="X136" s="200">
        <f>VLOOKUP('Physical Effects'!AU138,Lookup!$B$4:$C$14,2,FALSE)</f>
        <v>0</v>
      </c>
      <c r="Y136" s="200">
        <f>VLOOKUP('Physical Effects'!AW138,Lookup!$B$4:$C$14,2,FALSE)</f>
        <v>0</v>
      </c>
      <c r="Z136" s="200">
        <f>VLOOKUP('Physical Effects'!AY138,Lookup!$B$4:$C$14,2,FALSE)</f>
        <v>0</v>
      </c>
      <c r="AA136" s="200">
        <f>VLOOKUP('Physical Effects'!BA138,Lookup!$B$4:$C$14,2,FALSE)</f>
        <v>0</v>
      </c>
      <c r="AB136" s="200">
        <f>VLOOKUP('Physical Effects'!BC138,Lookup!$B$4:$C$14,2,FALSE)</f>
        <v>0</v>
      </c>
      <c r="AC136" s="200">
        <f>VLOOKUP('Physical Effects'!BE138,Lookup!$B$4:$C$14,2,FALSE)</f>
        <v>0</v>
      </c>
      <c r="AD136" s="200">
        <f>VLOOKUP('Physical Effects'!BG138,Lookup!$B$4:$C$14,2,FALSE)</f>
        <v>0</v>
      </c>
      <c r="AE136" s="200">
        <f>VLOOKUP('Physical Effects'!BI138,Lookup!$B$4:$C$14,2,FALSE)</f>
        <v>0</v>
      </c>
      <c r="AF136" s="200">
        <f>VLOOKUP('Physical Effects'!BK138,Lookup!$B$4:$C$14,2,FALSE)</f>
        <v>0</v>
      </c>
      <c r="AG136" s="200">
        <f>VLOOKUP('Physical Effects'!BM138,Lookup!$B$4:$C$14,2,FALSE)</f>
        <v>0</v>
      </c>
      <c r="AH136" s="200">
        <f>VLOOKUP('Physical Effects'!BO138,Lookup!$B$4:$C$14,2,FALSE)</f>
        <v>0</v>
      </c>
      <c r="AI136" s="200">
        <f>VLOOKUP('Physical Effects'!BQ138,Lookup!$B$4:$C$14,2,FALSE)</f>
        <v>0</v>
      </c>
      <c r="AJ136" s="200">
        <f>VLOOKUP('Physical Effects'!BS138,Lookup!$B$4:$C$14,2,FALSE)</f>
        <v>0</v>
      </c>
      <c r="AK136" s="200">
        <f>VLOOKUP('Physical Effects'!BU138,Lookup!$B$4:$C$14,2,FALSE)</f>
        <v>0</v>
      </c>
      <c r="AL136" s="200">
        <f>VLOOKUP('Physical Effects'!BW138,Lookup!$B$4:$C$14,2,FALSE)</f>
        <v>0</v>
      </c>
      <c r="AM136" s="200">
        <f>VLOOKUP('Physical Effects'!BY138,Lookup!$B$4:$C$14,2,FALSE)</f>
        <v>0</v>
      </c>
      <c r="AN136" s="200">
        <f>VLOOKUP('Physical Effects'!CA138,Lookup!$B$4:$C$14,2,FALSE)</f>
        <v>0</v>
      </c>
      <c r="AO136" s="200">
        <f>VLOOKUP('Physical Effects'!CC138,Lookup!$B$4:$C$14,2,FALSE)</f>
        <v>0</v>
      </c>
      <c r="AP136" s="200">
        <f>VLOOKUP('Physical Effects'!CE138,Lookup!$B$4:$C$14,2,FALSE)</f>
        <v>0</v>
      </c>
      <c r="AQ136" s="200">
        <f>VLOOKUP('Physical Effects'!CG138,Lookup!$B$4:$C$14,2,FALSE)</f>
        <v>0</v>
      </c>
      <c r="AR136" s="200">
        <f>VLOOKUP('Physical Effects'!CI138,Lookup!$B$4:$C$14,2,FALSE)</f>
        <v>4</v>
      </c>
      <c r="AS136" s="200">
        <f>VLOOKUP('Physical Effects'!CK138,Lookup!$B$4:$C$14,2,FALSE)</f>
        <v>3</v>
      </c>
      <c r="AT136" s="200">
        <f>VLOOKUP('Physical Effects'!CM138,Lookup!$B$4:$C$14,2,FALSE)</f>
        <v>0</v>
      </c>
      <c r="AU136" s="200">
        <f>VLOOKUP('Physical Effects'!CO138,Lookup!$B$4:$C$14,2,FALSE)</f>
        <v>0</v>
      </c>
      <c r="AV136" s="200">
        <f>VLOOKUP('Physical Effects'!CQ138,Lookup!$B$4:$C$14,2,FALSE)</f>
        <v>0</v>
      </c>
      <c r="AW136" s="200">
        <f>VLOOKUP('Physical Effects'!CS138,Lookup!$B$4:$C$14,2,FALSE)</f>
        <v>0</v>
      </c>
      <c r="AX136" s="200">
        <f>VLOOKUP('Physical Effects'!CU138,Lookup!$B$4:$C$14,2,FALSE)</f>
        <v>0</v>
      </c>
      <c r="AY136" s="200"/>
      <c r="AZ136" s="200"/>
    </row>
    <row r="137" spans="1:52" s="5" customFormat="1" ht="13.5" thickBot="1" x14ac:dyDescent="0.3">
      <c r="A137" s="49">
        <f t="shared" si="2"/>
        <v>136</v>
      </c>
      <c r="B137" s="18" t="str">
        <f>+'Physical Effects'!C139</f>
        <v>Subsurface Drain (ft)</v>
      </c>
      <c r="C137" s="25">
        <f>+'Physical Effects'!E139</f>
        <v>606</v>
      </c>
      <c r="D137" s="200">
        <f>VLOOKUP('Physical Effects'!G139,Lookup!$B$4:$C$14,2,FALSE)</f>
        <v>4</v>
      </c>
      <c r="E137" s="200">
        <f>VLOOKUP('Physical Effects'!I139,Lookup!$B$4:$C$14,2,FALSE)</f>
        <v>-1</v>
      </c>
      <c r="F137" s="200">
        <f>VLOOKUP('Physical Effects'!K139,Lookup!$B$4:$C$14,2,FALSE)</f>
        <v>4</v>
      </c>
      <c r="G137" s="200">
        <f>VLOOKUP('Physical Effects'!M139,Lookup!$B$4:$C$14,2,FALSE)</f>
        <v>1</v>
      </c>
      <c r="H137" s="200">
        <f>VLOOKUP('Physical Effects'!O139,Lookup!$B$4:$C$14,2,FALSE)</f>
        <v>1</v>
      </c>
      <c r="I137" s="200">
        <f>VLOOKUP('Physical Effects'!Q139,Lookup!$B$4:$C$14,2,FALSE)</f>
        <v>-2</v>
      </c>
      <c r="J137" s="200">
        <f>VLOOKUP('Physical Effects'!S139,Lookup!$B$4:$C$14,2,FALSE)</f>
        <v>2</v>
      </c>
      <c r="K137" s="200">
        <f>VLOOKUP('Physical Effects'!U139,Lookup!$B$4:$C$14,2,FALSE)</f>
        <v>-2</v>
      </c>
      <c r="L137" s="200">
        <f>VLOOKUP('Physical Effects'!W139,Lookup!$B$4:$C$14,2,FALSE)</f>
        <v>2</v>
      </c>
      <c r="M137" s="200">
        <f>VLOOKUP('Physical Effects'!Y139,Lookup!$B$4:$C$14,2,FALSE)</f>
        <v>0</v>
      </c>
      <c r="N137" s="200">
        <f>VLOOKUP('Physical Effects'!AA139,Lookup!$B$4:$C$14,2,FALSE)</f>
        <v>0</v>
      </c>
      <c r="O137" s="200">
        <f>VLOOKUP('Physical Effects'!AC139,Lookup!$B$4:$C$14,2,FALSE)</f>
        <v>4</v>
      </c>
      <c r="P137" s="200">
        <f>VLOOKUP('Physical Effects'!AE139,Lookup!$B$4:$C$14,2,FALSE)</f>
        <v>4</v>
      </c>
      <c r="Q137" s="200">
        <f>VLOOKUP('Physical Effects'!AG139,Lookup!$B$4:$C$14,2,FALSE)</f>
        <v>4</v>
      </c>
      <c r="R137" s="200">
        <f>VLOOKUP('Physical Effects'!AI139,Lookup!$B$4:$C$14,2,FALSE)</f>
        <v>0</v>
      </c>
      <c r="S137" s="200">
        <f>VLOOKUP('Physical Effects'!AK139,Lookup!$B$4:$C$14,2,FALSE)</f>
        <v>0</v>
      </c>
      <c r="T137" s="200">
        <f>VLOOKUP('Physical Effects'!AM139,Lookup!$B$4:$C$14,2,FALSE)</f>
        <v>0</v>
      </c>
      <c r="U137" s="200">
        <f>VLOOKUP('Physical Effects'!AO139,Lookup!$B$4:$C$14,2,FALSE)</f>
        <v>1</v>
      </c>
      <c r="V137" s="200">
        <f>VLOOKUP('Physical Effects'!AQ139,Lookup!$B$4:$C$14,2,FALSE)</f>
        <v>2</v>
      </c>
      <c r="W137" s="200">
        <f>VLOOKUP('Physical Effects'!AS139,Lookup!$B$4:$C$14,2,FALSE)</f>
        <v>-2</v>
      </c>
      <c r="X137" s="200">
        <f>VLOOKUP('Physical Effects'!AU139,Lookup!$B$4:$C$14,2,FALSE)</f>
        <v>1</v>
      </c>
      <c r="Y137" s="200">
        <f>VLOOKUP('Physical Effects'!AW139,Lookup!$B$4:$C$14,2,FALSE)</f>
        <v>2</v>
      </c>
      <c r="Z137" s="200">
        <f>VLOOKUP('Physical Effects'!AY139,Lookup!$B$4:$C$14,2,FALSE)</f>
        <v>2</v>
      </c>
      <c r="AA137" s="200">
        <f>VLOOKUP('Physical Effects'!BA139,Lookup!$B$4:$C$14,2,FALSE)</f>
        <v>0</v>
      </c>
      <c r="AB137" s="200">
        <f>VLOOKUP('Physical Effects'!BC139,Lookup!$B$4:$C$14,2,FALSE)</f>
        <v>1</v>
      </c>
      <c r="AC137" s="200">
        <f>VLOOKUP('Physical Effects'!BE139,Lookup!$B$4:$C$14,2,FALSE)</f>
        <v>-2</v>
      </c>
      <c r="AD137" s="200">
        <f>VLOOKUP('Physical Effects'!BG139,Lookup!$B$4:$C$14,2,FALSE)</f>
        <v>2</v>
      </c>
      <c r="AE137" s="200">
        <f>VLOOKUP('Physical Effects'!BI139,Lookup!$B$4:$C$14,2,FALSE)</f>
        <v>0</v>
      </c>
      <c r="AF137" s="200">
        <f>VLOOKUP('Physical Effects'!BK139,Lookup!$B$4:$C$14,2,FALSE)</f>
        <v>1</v>
      </c>
      <c r="AG137" s="200">
        <f>VLOOKUP('Physical Effects'!BM139,Lookup!$B$4:$C$14,2,FALSE)</f>
        <v>2</v>
      </c>
      <c r="AH137" s="200">
        <f>VLOOKUP('Physical Effects'!BO139,Lookup!$B$4:$C$14,2,FALSE)</f>
        <v>0</v>
      </c>
      <c r="AI137" s="200">
        <f>VLOOKUP('Physical Effects'!BQ139,Lookup!$B$4:$C$14,2,FALSE)</f>
        <v>0</v>
      </c>
      <c r="AJ137" s="200">
        <f>VLOOKUP('Physical Effects'!BS139,Lookup!$B$4:$C$14,2,FALSE)</f>
        <v>0</v>
      </c>
      <c r="AK137" s="200">
        <f>VLOOKUP('Physical Effects'!BU139,Lookup!$B$4:$C$14,2,FALSE)</f>
        <v>0</v>
      </c>
      <c r="AL137" s="200">
        <f>VLOOKUP('Physical Effects'!BW139,Lookup!$B$4:$C$14,2,FALSE)</f>
        <v>0</v>
      </c>
      <c r="AM137" s="200">
        <f>VLOOKUP('Physical Effects'!BY139,Lookup!$B$4:$C$14,2,FALSE)</f>
        <v>0</v>
      </c>
      <c r="AN137" s="200">
        <f>VLOOKUP('Physical Effects'!CA139,Lookup!$B$4:$C$14,2,FALSE)</f>
        <v>2</v>
      </c>
      <c r="AO137" s="200">
        <f>VLOOKUP('Physical Effects'!CC139,Lookup!$B$4:$C$14,2,FALSE)</f>
        <v>0</v>
      </c>
      <c r="AP137" s="200">
        <f>VLOOKUP('Physical Effects'!CE139,Lookup!$B$4:$C$14,2,FALSE)</f>
        <v>0</v>
      </c>
      <c r="AQ137" s="200">
        <f>VLOOKUP('Physical Effects'!CG139,Lookup!$B$4:$C$14,2,FALSE)</f>
        <v>0</v>
      </c>
      <c r="AR137" s="200">
        <f>VLOOKUP('Physical Effects'!CI139,Lookup!$B$4:$C$14,2,FALSE)</f>
        <v>0</v>
      </c>
      <c r="AS137" s="200">
        <f>VLOOKUP('Physical Effects'!CK139,Lookup!$B$4:$C$14,2,FALSE)</f>
        <v>0</v>
      </c>
      <c r="AT137" s="200">
        <f>VLOOKUP('Physical Effects'!CM139,Lookup!$B$4:$C$14,2,FALSE)</f>
        <v>4</v>
      </c>
      <c r="AU137" s="200">
        <f>VLOOKUP('Physical Effects'!CO139,Lookup!$B$4:$C$14,2,FALSE)</f>
        <v>0</v>
      </c>
      <c r="AV137" s="200">
        <f>VLOOKUP('Physical Effects'!CQ139,Lookup!$B$4:$C$14,2,FALSE)</f>
        <v>0</v>
      </c>
      <c r="AW137" s="200">
        <f>VLOOKUP('Physical Effects'!CS139,Lookup!$B$4:$C$14,2,FALSE)</f>
        <v>0</v>
      </c>
      <c r="AX137" s="200">
        <f>VLOOKUP('Physical Effects'!CU139,Lookup!$B$4:$C$14,2,FALSE)</f>
        <v>0</v>
      </c>
      <c r="AY137" s="200"/>
      <c r="AZ137" s="200"/>
    </row>
    <row r="138" spans="1:52" s="5" customFormat="1" ht="13.5" thickBot="1" x14ac:dyDescent="0.3">
      <c r="A138" s="49">
        <f t="shared" si="2"/>
        <v>137</v>
      </c>
      <c r="B138" s="18" t="str">
        <f>+'Physical Effects'!C140</f>
        <v>Surface Drain, Field Ditch (ft)</v>
      </c>
      <c r="C138" s="25">
        <f>+'Physical Effects'!E140</f>
        <v>607</v>
      </c>
      <c r="D138" s="200">
        <f>VLOOKUP('Physical Effects'!G140,Lookup!$B$4:$C$14,2,FALSE)</f>
        <v>1</v>
      </c>
      <c r="E138" s="200">
        <f>VLOOKUP('Physical Effects'!I140,Lookup!$B$4:$C$14,2,FALSE)</f>
        <v>-1</v>
      </c>
      <c r="F138" s="200">
        <f>VLOOKUP('Physical Effects'!K140,Lookup!$B$4:$C$14,2,FALSE)</f>
        <v>2</v>
      </c>
      <c r="G138" s="200">
        <f>VLOOKUP('Physical Effects'!M140,Lookup!$B$4:$C$14,2,FALSE)</f>
        <v>0</v>
      </c>
      <c r="H138" s="200">
        <f>VLOOKUP('Physical Effects'!O140,Lookup!$B$4:$C$14,2,FALSE)</f>
        <v>0</v>
      </c>
      <c r="I138" s="200">
        <f>VLOOKUP('Physical Effects'!Q140,Lookup!$B$4:$C$14,2,FALSE)</f>
        <v>-1</v>
      </c>
      <c r="J138" s="200">
        <f>VLOOKUP('Physical Effects'!S140,Lookup!$B$4:$C$14,2,FALSE)</f>
        <v>1</v>
      </c>
      <c r="K138" s="200">
        <f>VLOOKUP('Physical Effects'!U140,Lookup!$B$4:$C$14,2,FALSE)</f>
        <v>-2</v>
      </c>
      <c r="L138" s="200">
        <f>VLOOKUP('Physical Effects'!W140,Lookup!$B$4:$C$14,2,FALSE)</f>
        <v>2</v>
      </c>
      <c r="M138" s="200">
        <f>VLOOKUP('Physical Effects'!Y140,Lookup!$B$4:$C$14,2,FALSE)</f>
        <v>0</v>
      </c>
      <c r="N138" s="200">
        <f>VLOOKUP('Physical Effects'!AA140,Lookup!$B$4:$C$14,2,FALSE)</f>
        <v>0</v>
      </c>
      <c r="O138" s="200">
        <f>VLOOKUP('Physical Effects'!AC140,Lookup!$B$4:$C$14,2,FALSE)</f>
        <v>2</v>
      </c>
      <c r="P138" s="200">
        <f>VLOOKUP('Physical Effects'!AE140,Lookup!$B$4:$C$14,2,FALSE)</f>
        <v>2</v>
      </c>
      <c r="Q138" s="200">
        <f>VLOOKUP('Physical Effects'!AG140,Lookup!$B$4:$C$14,2,FALSE)</f>
        <v>0</v>
      </c>
      <c r="R138" s="200">
        <f>VLOOKUP('Physical Effects'!AI140,Lookup!$B$4:$C$14,2,FALSE)</f>
        <v>0</v>
      </c>
      <c r="S138" s="200">
        <f>VLOOKUP('Physical Effects'!AK140,Lookup!$B$4:$C$14,2,FALSE)</f>
        <v>0</v>
      </c>
      <c r="T138" s="200">
        <f>VLOOKUP('Physical Effects'!AM140,Lookup!$B$4:$C$14,2,FALSE)</f>
        <v>0</v>
      </c>
      <c r="U138" s="200">
        <f>VLOOKUP('Physical Effects'!AO140,Lookup!$B$4:$C$14,2,FALSE)</f>
        <v>2</v>
      </c>
      <c r="V138" s="200">
        <f>VLOOKUP('Physical Effects'!AQ140,Lookup!$B$4:$C$14,2,FALSE)</f>
        <v>2</v>
      </c>
      <c r="W138" s="200">
        <f>VLOOKUP('Physical Effects'!AS140,Lookup!$B$4:$C$14,2,FALSE)</f>
        <v>-2</v>
      </c>
      <c r="X138" s="200">
        <f>VLOOKUP('Physical Effects'!AU140,Lookup!$B$4:$C$14,2,FALSE)</f>
        <v>1</v>
      </c>
      <c r="Y138" s="200">
        <f>VLOOKUP('Physical Effects'!AW140,Lookup!$B$4:$C$14,2,FALSE)</f>
        <v>0</v>
      </c>
      <c r="Z138" s="200">
        <f>VLOOKUP('Physical Effects'!AY140,Lookup!$B$4:$C$14,2,FALSE)</f>
        <v>1</v>
      </c>
      <c r="AA138" s="200">
        <f>VLOOKUP('Physical Effects'!BA140,Lookup!$B$4:$C$14,2,FALSE)</f>
        <v>-2</v>
      </c>
      <c r="AB138" s="200">
        <f>VLOOKUP('Physical Effects'!BC140,Lookup!$B$4:$C$14,2,FALSE)</f>
        <v>1</v>
      </c>
      <c r="AC138" s="200">
        <f>VLOOKUP('Physical Effects'!BE140,Lookup!$B$4:$C$14,2,FALSE)</f>
        <v>-2</v>
      </c>
      <c r="AD138" s="200">
        <f>VLOOKUP('Physical Effects'!BG140,Lookup!$B$4:$C$14,2,FALSE)</f>
        <v>1</v>
      </c>
      <c r="AE138" s="200">
        <f>VLOOKUP('Physical Effects'!BI140,Lookup!$B$4:$C$14,2,FALSE)</f>
        <v>-2</v>
      </c>
      <c r="AF138" s="200">
        <f>VLOOKUP('Physical Effects'!BK140,Lookup!$B$4:$C$14,2,FALSE)</f>
        <v>1</v>
      </c>
      <c r="AG138" s="200">
        <f>VLOOKUP('Physical Effects'!BM140,Lookup!$B$4:$C$14,2,FALSE)</f>
        <v>1</v>
      </c>
      <c r="AH138" s="200">
        <f>VLOOKUP('Physical Effects'!BO140,Lookup!$B$4:$C$14,2,FALSE)</f>
        <v>0</v>
      </c>
      <c r="AI138" s="200">
        <f>VLOOKUP('Physical Effects'!BQ140,Lookup!$B$4:$C$14,2,FALSE)</f>
        <v>0</v>
      </c>
      <c r="AJ138" s="200">
        <f>VLOOKUP('Physical Effects'!BS140,Lookup!$B$4:$C$14,2,FALSE)</f>
        <v>0</v>
      </c>
      <c r="AK138" s="200">
        <f>VLOOKUP('Physical Effects'!BU140,Lookup!$B$4:$C$14,2,FALSE)</f>
        <v>0</v>
      </c>
      <c r="AL138" s="200">
        <f>VLOOKUP('Physical Effects'!BW140,Lookup!$B$4:$C$14,2,FALSE)</f>
        <v>0</v>
      </c>
      <c r="AM138" s="200">
        <f>VLOOKUP('Physical Effects'!BY140,Lookup!$B$4:$C$14,2,FALSE)</f>
        <v>0</v>
      </c>
      <c r="AN138" s="200">
        <f>VLOOKUP('Physical Effects'!CA140,Lookup!$B$4:$C$14,2,FALSE)</f>
        <v>2</v>
      </c>
      <c r="AO138" s="200">
        <f>VLOOKUP('Physical Effects'!CC140,Lookup!$B$4:$C$14,2,FALSE)</f>
        <v>0</v>
      </c>
      <c r="AP138" s="200">
        <f>VLOOKUP('Physical Effects'!CE140,Lookup!$B$4:$C$14,2,FALSE)</f>
        <v>0</v>
      </c>
      <c r="AQ138" s="200">
        <f>VLOOKUP('Physical Effects'!CG140,Lookup!$B$4:$C$14,2,FALSE)</f>
        <v>0</v>
      </c>
      <c r="AR138" s="200">
        <f>VLOOKUP('Physical Effects'!CI140,Lookup!$B$4:$C$14,2,FALSE)</f>
        <v>0</v>
      </c>
      <c r="AS138" s="200">
        <f>VLOOKUP('Physical Effects'!CK140,Lookup!$B$4:$C$14,2,FALSE)</f>
        <v>0</v>
      </c>
      <c r="AT138" s="200">
        <f>VLOOKUP('Physical Effects'!CM140,Lookup!$B$4:$C$14,2,FALSE)</f>
        <v>4</v>
      </c>
      <c r="AU138" s="200">
        <f>VLOOKUP('Physical Effects'!CO140,Lookup!$B$4:$C$14,2,FALSE)</f>
        <v>0</v>
      </c>
      <c r="AV138" s="200">
        <f>VLOOKUP('Physical Effects'!CQ140,Lookup!$B$4:$C$14,2,FALSE)</f>
        <v>0</v>
      </c>
      <c r="AW138" s="200">
        <f>VLOOKUP('Physical Effects'!CS140,Lookup!$B$4:$C$14,2,FALSE)</f>
        <v>0</v>
      </c>
      <c r="AX138" s="200">
        <f>VLOOKUP('Physical Effects'!CU140,Lookup!$B$4:$C$14,2,FALSE)</f>
        <v>0</v>
      </c>
      <c r="AY138" s="200"/>
      <c r="AZ138" s="200"/>
    </row>
    <row r="139" spans="1:52" s="5" customFormat="1" ht="13.5" thickBot="1" x14ac:dyDescent="0.3">
      <c r="A139" s="49">
        <f t="shared" si="2"/>
        <v>138</v>
      </c>
      <c r="B139" s="18" t="str">
        <f>+'Physical Effects'!C141</f>
        <v>Surface Drain, Main or Lateral (ft)</v>
      </c>
      <c r="C139" s="25">
        <f>+'Physical Effects'!E141</f>
        <v>608</v>
      </c>
      <c r="D139" s="200">
        <f>VLOOKUP('Physical Effects'!G141,Lookup!$B$4:$C$14,2,FALSE)</f>
        <v>0</v>
      </c>
      <c r="E139" s="200">
        <f>VLOOKUP('Physical Effects'!I141,Lookup!$B$4:$C$14,2,FALSE)</f>
        <v>-1</v>
      </c>
      <c r="F139" s="200">
        <f>VLOOKUP('Physical Effects'!K141,Lookup!$B$4:$C$14,2,FALSE)</f>
        <v>2</v>
      </c>
      <c r="G139" s="200">
        <f>VLOOKUP('Physical Effects'!M141,Lookup!$B$4:$C$14,2,FALSE)</f>
        <v>0</v>
      </c>
      <c r="H139" s="200">
        <f>VLOOKUP('Physical Effects'!O141,Lookup!$B$4:$C$14,2,FALSE)</f>
        <v>0</v>
      </c>
      <c r="I139" s="200">
        <f>VLOOKUP('Physical Effects'!Q141,Lookup!$B$4:$C$14,2,FALSE)</f>
        <v>0</v>
      </c>
      <c r="J139" s="200">
        <f>VLOOKUP('Physical Effects'!S141,Lookup!$B$4:$C$14,2,FALSE)</f>
        <v>0</v>
      </c>
      <c r="K139" s="200">
        <f>VLOOKUP('Physical Effects'!U141,Lookup!$B$4:$C$14,2,FALSE)</f>
        <v>0</v>
      </c>
      <c r="L139" s="200">
        <f>VLOOKUP('Physical Effects'!W141,Lookup!$B$4:$C$14,2,FALSE)</f>
        <v>0</v>
      </c>
      <c r="M139" s="200">
        <f>VLOOKUP('Physical Effects'!Y141,Lookup!$B$4:$C$14,2,FALSE)</f>
        <v>0</v>
      </c>
      <c r="N139" s="200">
        <f>VLOOKUP('Physical Effects'!AA141,Lookup!$B$4:$C$14,2,FALSE)</f>
        <v>0</v>
      </c>
      <c r="O139" s="200">
        <f>VLOOKUP('Physical Effects'!AC141,Lookup!$B$4:$C$14,2,FALSE)</f>
        <v>2</v>
      </c>
      <c r="P139" s="200">
        <f>VLOOKUP('Physical Effects'!AE141,Lookup!$B$4:$C$14,2,FALSE)</f>
        <v>2</v>
      </c>
      <c r="Q139" s="200">
        <f>VLOOKUP('Physical Effects'!AG141,Lookup!$B$4:$C$14,2,FALSE)</f>
        <v>0</v>
      </c>
      <c r="R139" s="200">
        <f>VLOOKUP('Physical Effects'!AI141,Lookup!$B$4:$C$14,2,FALSE)</f>
        <v>0</v>
      </c>
      <c r="S139" s="200">
        <f>VLOOKUP('Physical Effects'!AK141,Lookup!$B$4:$C$14,2,FALSE)</f>
        <v>0</v>
      </c>
      <c r="T139" s="200">
        <f>VLOOKUP('Physical Effects'!AM141,Lookup!$B$4:$C$14,2,FALSE)</f>
        <v>0</v>
      </c>
      <c r="U139" s="200">
        <f>VLOOKUP('Physical Effects'!AO141,Lookup!$B$4:$C$14,2,FALSE)</f>
        <v>2</v>
      </c>
      <c r="V139" s="200">
        <f>VLOOKUP('Physical Effects'!AQ141,Lookup!$B$4:$C$14,2,FALSE)</f>
        <v>2</v>
      </c>
      <c r="W139" s="200">
        <f>VLOOKUP('Physical Effects'!AS141,Lookup!$B$4:$C$14,2,FALSE)</f>
        <v>-2</v>
      </c>
      <c r="X139" s="200">
        <f>VLOOKUP('Physical Effects'!AU141,Lookup!$B$4:$C$14,2,FALSE)</f>
        <v>1</v>
      </c>
      <c r="Y139" s="200">
        <f>VLOOKUP('Physical Effects'!AW141,Lookup!$B$4:$C$14,2,FALSE)</f>
        <v>0</v>
      </c>
      <c r="Z139" s="200">
        <f>VLOOKUP('Physical Effects'!AY141,Lookup!$B$4:$C$14,2,FALSE)</f>
        <v>0</v>
      </c>
      <c r="AA139" s="200">
        <f>VLOOKUP('Physical Effects'!BA141,Lookup!$B$4:$C$14,2,FALSE)</f>
        <v>-2</v>
      </c>
      <c r="AB139" s="200">
        <f>VLOOKUP('Physical Effects'!BC141,Lookup!$B$4:$C$14,2,FALSE)</f>
        <v>2</v>
      </c>
      <c r="AC139" s="200">
        <f>VLOOKUP('Physical Effects'!BE141,Lookup!$B$4:$C$14,2,FALSE)</f>
        <v>-2</v>
      </c>
      <c r="AD139" s="200">
        <f>VLOOKUP('Physical Effects'!BG141,Lookup!$B$4:$C$14,2,FALSE)</f>
        <v>2</v>
      </c>
      <c r="AE139" s="200">
        <f>VLOOKUP('Physical Effects'!BI141,Lookup!$B$4:$C$14,2,FALSE)</f>
        <v>-2</v>
      </c>
      <c r="AF139" s="200">
        <f>VLOOKUP('Physical Effects'!BK141,Lookup!$B$4:$C$14,2,FALSE)</f>
        <v>2</v>
      </c>
      <c r="AG139" s="200">
        <f>VLOOKUP('Physical Effects'!BM141,Lookup!$B$4:$C$14,2,FALSE)</f>
        <v>-1</v>
      </c>
      <c r="AH139" s="200">
        <f>VLOOKUP('Physical Effects'!BO141,Lookup!$B$4:$C$14,2,FALSE)</f>
        <v>0</v>
      </c>
      <c r="AI139" s="200">
        <f>VLOOKUP('Physical Effects'!BQ141,Lookup!$B$4:$C$14,2,FALSE)</f>
        <v>0</v>
      </c>
      <c r="AJ139" s="200">
        <f>VLOOKUP('Physical Effects'!BS141,Lookup!$B$4:$C$14,2,FALSE)</f>
        <v>0</v>
      </c>
      <c r="AK139" s="200">
        <f>VLOOKUP('Physical Effects'!BU141,Lookup!$B$4:$C$14,2,FALSE)</f>
        <v>0</v>
      </c>
      <c r="AL139" s="200">
        <f>VLOOKUP('Physical Effects'!BW141,Lookup!$B$4:$C$14,2,FALSE)</f>
        <v>0</v>
      </c>
      <c r="AM139" s="200">
        <f>VLOOKUP('Physical Effects'!BY141,Lookup!$B$4:$C$14,2,FALSE)</f>
        <v>0</v>
      </c>
      <c r="AN139" s="200">
        <f>VLOOKUP('Physical Effects'!CA141,Lookup!$B$4:$C$14,2,FALSE)</f>
        <v>2</v>
      </c>
      <c r="AO139" s="200">
        <f>VLOOKUP('Physical Effects'!CC141,Lookup!$B$4:$C$14,2,FALSE)</f>
        <v>0</v>
      </c>
      <c r="AP139" s="200">
        <f>VLOOKUP('Physical Effects'!CE141,Lookup!$B$4:$C$14,2,FALSE)</f>
        <v>0</v>
      </c>
      <c r="AQ139" s="200">
        <f>VLOOKUP('Physical Effects'!CG141,Lookup!$B$4:$C$14,2,FALSE)</f>
        <v>0</v>
      </c>
      <c r="AR139" s="200">
        <f>VLOOKUP('Physical Effects'!CI141,Lookup!$B$4:$C$14,2,FALSE)</f>
        <v>0</v>
      </c>
      <c r="AS139" s="200">
        <f>VLOOKUP('Physical Effects'!CK141,Lookup!$B$4:$C$14,2,FALSE)</f>
        <v>0</v>
      </c>
      <c r="AT139" s="200">
        <f>VLOOKUP('Physical Effects'!CM141,Lookup!$B$4:$C$14,2,FALSE)</f>
        <v>4</v>
      </c>
      <c r="AU139" s="200">
        <f>VLOOKUP('Physical Effects'!CO141,Lookup!$B$4:$C$14,2,FALSE)</f>
        <v>0</v>
      </c>
      <c r="AV139" s="200">
        <f>VLOOKUP('Physical Effects'!CQ141,Lookup!$B$4:$C$14,2,FALSE)</f>
        <v>0</v>
      </c>
      <c r="AW139" s="200">
        <f>VLOOKUP('Physical Effects'!CS141,Lookup!$B$4:$C$14,2,FALSE)</f>
        <v>0</v>
      </c>
      <c r="AX139" s="200">
        <f>VLOOKUP('Physical Effects'!CU141,Lookup!$B$4:$C$14,2,FALSE)</f>
        <v>0</v>
      </c>
      <c r="AY139" s="200"/>
      <c r="AZ139" s="200"/>
    </row>
    <row r="140" spans="1:52" s="5" customFormat="1" ht="13.5" thickBot="1" x14ac:dyDescent="0.3">
      <c r="A140" s="49">
        <f t="shared" si="2"/>
        <v>139</v>
      </c>
      <c r="B140" s="18" t="str">
        <f>+'Physical Effects'!C142</f>
        <v>Surface Roughening (ac)</v>
      </c>
      <c r="C140" s="25">
        <f>+'Physical Effects'!E142</f>
        <v>609</v>
      </c>
      <c r="D140" s="200">
        <f>VLOOKUP('Physical Effects'!G142,Lookup!$B$4:$C$14,2,FALSE)</f>
        <v>0</v>
      </c>
      <c r="E140" s="200">
        <f>VLOOKUP('Physical Effects'!I142,Lookup!$B$4:$C$14,2,FALSE)</f>
        <v>3</v>
      </c>
      <c r="F140" s="200">
        <f>VLOOKUP('Physical Effects'!K142,Lookup!$B$4:$C$14,2,FALSE)</f>
        <v>0</v>
      </c>
      <c r="G140" s="200">
        <f>VLOOKUP('Physical Effects'!M142,Lookup!$B$4:$C$14,2,FALSE)</f>
        <v>0</v>
      </c>
      <c r="H140" s="200">
        <f>VLOOKUP('Physical Effects'!O142,Lookup!$B$4:$C$14,2,FALSE)</f>
        <v>0</v>
      </c>
      <c r="I140" s="200">
        <f>VLOOKUP('Physical Effects'!Q142,Lookup!$B$4:$C$14,2,FALSE)</f>
        <v>-1</v>
      </c>
      <c r="J140" s="200">
        <f>VLOOKUP('Physical Effects'!S142,Lookup!$B$4:$C$14,2,FALSE)</f>
        <v>0</v>
      </c>
      <c r="K140" s="200">
        <f>VLOOKUP('Physical Effects'!U142,Lookup!$B$4:$C$14,2,FALSE)</f>
        <v>0</v>
      </c>
      <c r="L140" s="200">
        <f>VLOOKUP('Physical Effects'!W142,Lookup!$B$4:$C$14,2,FALSE)</f>
        <v>0</v>
      </c>
      <c r="M140" s="200">
        <f>VLOOKUP('Physical Effects'!Y142,Lookup!$B$4:$C$14,2,FALSE)</f>
        <v>0</v>
      </c>
      <c r="N140" s="200">
        <f>VLOOKUP('Physical Effects'!AA142,Lookup!$B$4:$C$14,2,FALSE)</f>
        <v>0</v>
      </c>
      <c r="O140" s="200">
        <f>VLOOKUP('Physical Effects'!AC142,Lookup!$B$4:$C$14,2,FALSE)</f>
        <v>0</v>
      </c>
      <c r="P140" s="200">
        <f>VLOOKUP('Physical Effects'!AE142,Lookup!$B$4:$C$14,2,FALSE)</f>
        <v>0</v>
      </c>
      <c r="Q140" s="200">
        <f>VLOOKUP('Physical Effects'!AG142,Lookup!$B$4:$C$14,2,FALSE)</f>
        <v>0</v>
      </c>
      <c r="R140" s="200">
        <f>VLOOKUP('Physical Effects'!AI142,Lookup!$B$4:$C$14,2,FALSE)</f>
        <v>0</v>
      </c>
      <c r="S140" s="200">
        <f>VLOOKUP('Physical Effects'!AK142,Lookup!$B$4:$C$14,2,FALSE)</f>
        <v>0</v>
      </c>
      <c r="T140" s="200">
        <f>VLOOKUP('Physical Effects'!AM142,Lookup!$B$4:$C$14,2,FALSE)</f>
        <v>0</v>
      </c>
      <c r="U140" s="200">
        <f>VLOOKUP('Physical Effects'!AO142,Lookup!$B$4:$C$14,2,FALSE)</f>
        <v>0</v>
      </c>
      <c r="V140" s="200">
        <f>VLOOKUP('Physical Effects'!AQ142,Lookup!$B$4:$C$14,2,FALSE)</f>
        <v>0</v>
      </c>
      <c r="W140" s="200">
        <f>VLOOKUP('Physical Effects'!AS142,Lookup!$B$4:$C$14,2,FALSE)</f>
        <v>0</v>
      </c>
      <c r="X140" s="200">
        <f>VLOOKUP('Physical Effects'!AU142,Lookup!$B$4:$C$14,2,FALSE)</f>
        <v>0</v>
      </c>
      <c r="Y140" s="200">
        <f>VLOOKUP('Physical Effects'!AW142,Lookup!$B$4:$C$14,2,FALSE)</f>
        <v>0</v>
      </c>
      <c r="Z140" s="200">
        <f>VLOOKUP('Physical Effects'!AY142,Lookup!$B$4:$C$14,2,FALSE)</f>
        <v>0</v>
      </c>
      <c r="AA140" s="200">
        <f>VLOOKUP('Physical Effects'!BA142,Lookup!$B$4:$C$14,2,FALSE)</f>
        <v>0</v>
      </c>
      <c r="AB140" s="200">
        <f>VLOOKUP('Physical Effects'!BC142,Lookup!$B$4:$C$14,2,FALSE)</f>
        <v>-1</v>
      </c>
      <c r="AC140" s="200">
        <f>VLOOKUP('Physical Effects'!BE142,Lookup!$B$4:$C$14,2,FALSE)</f>
        <v>0</v>
      </c>
      <c r="AD140" s="200">
        <f>VLOOKUP('Physical Effects'!BG142,Lookup!$B$4:$C$14,2,FALSE)</f>
        <v>0</v>
      </c>
      <c r="AE140" s="200">
        <f>VLOOKUP('Physical Effects'!BI142,Lookup!$B$4:$C$14,2,FALSE)</f>
        <v>0</v>
      </c>
      <c r="AF140" s="200">
        <f>VLOOKUP('Physical Effects'!BK142,Lookup!$B$4:$C$14,2,FALSE)</f>
        <v>0</v>
      </c>
      <c r="AG140" s="200">
        <f>VLOOKUP('Physical Effects'!BM142,Lookup!$B$4:$C$14,2,FALSE)</f>
        <v>1</v>
      </c>
      <c r="AH140" s="200">
        <f>VLOOKUP('Physical Effects'!BO142,Lookup!$B$4:$C$14,2,FALSE)</f>
        <v>0</v>
      </c>
      <c r="AI140" s="200">
        <f>VLOOKUP('Physical Effects'!BQ142,Lookup!$B$4:$C$14,2,FALSE)</f>
        <v>2</v>
      </c>
      <c r="AJ140" s="200">
        <f>VLOOKUP('Physical Effects'!BS142,Lookup!$B$4:$C$14,2,FALSE)</f>
        <v>-1</v>
      </c>
      <c r="AK140" s="200">
        <f>VLOOKUP('Physical Effects'!BU142,Lookup!$B$4:$C$14,2,FALSE)</f>
        <v>0</v>
      </c>
      <c r="AL140" s="200">
        <f>VLOOKUP('Physical Effects'!BW142,Lookup!$B$4:$C$14,2,FALSE)</f>
        <v>0</v>
      </c>
      <c r="AM140" s="200">
        <f>VLOOKUP('Physical Effects'!BY142,Lookup!$B$4:$C$14,2,FALSE)</f>
        <v>0</v>
      </c>
      <c r="AN140" s="200">
        <f>VLOOKUP('Physical Effects'!CA142,Lookup!$B$4:$C$14,2,FALSE)</f>
        <v>0</v>
      </c>
      <c r="AO140" s="200">
        <f>VLOOKUP('Physical Effects'!CC142,Lookup!$B$4:$C$14,2,FALSE)</f>
        <v>0</v>
      </c>
      <c r="AP140" s="200">
        <f>VLOOKUP('Physical Effects'!CE142,Lookup!$B$4:$C$14,2,FALSE)</f>
        <v>0</v>
      </c>
      <c r="AQ140" s="200">
        <f>VLOOKUP('Physical Effects'!CG142,Lookup!$B$4:$C$14,2,FALSE)</f>
        <v>0</v>
      </c>
      <c r="AR140" s="200">
        <f>VLOOKUP('Physical Effects'!CI142,Lookup!$B$4:$C$14,2,FALSE)</f>
        <v>0</v>
      </c>
      <c r="AS140" s="200">
        <f>VLOOKUP('Physical Effects'!CK142,Lookup!$B$4:$C$14,2,FALSE)</f>
        <v>0</v>
      </c>
      <c r="AT140" s="200">
        <f>VLOOKUP('Physical Effects'!CM142,Lookup!$B$4:$C$14,2,FALSE)</f>
        <v>0</v>
      </c>
      <c r="AU140" s="200">
        <f>VLOOKUP('Physical Effects'!CO142,Lookup!$B$4:$C$14,2,FALSE)</f>
        <v>0</v>
      </c>
      <c r="AV140" s="200">
        <f>VLOOKUP('Physical Effects'!CQ142,Lookup!$B$4:$C$14,2,FALSE)</f>
        <v>0</v>
      </c>
      <c r="AW140" s="200">
        <f>VLOOKUP('Physical Effects'!CS142,Lookup!$B$4:$C$14,2,FALSE)</f>
        <v>0</v>
      </c>
      <c r="AX140" s="200">
        <f>VLOOKUP('Physical Effects'!CU142,Lookup!$B$4:$C$14,2,FALSE)</f>
        <v>-1</v>
      </c>
      <c r="AY140" s="200"/>
      <c r="AZ140" s="200"/>
    </row>
    <row r="141" spans="1:52" s="5" customFormat="1" ht="13.5" thickBot="1" x14ac:dyDescent="0.3">
      <c r="A141" s="49">
        <f t="shared" si="2"/>
        <v>140</v>
      </c>
      <c r="B141" s="18" t="str">
        <f>+'Physical Effects'!C143</f>
        <v>Terrace (ft)</v>
      </c>
      <c r="C141" s="25">
        <f>+'Physical Effects'!E143</f>
        <v>600</v>
      </c>
      <c r="D141" s="200">
        <f>VLOOKUP('Physical Effects'!G143,Lookup!$B$4:$C$14,2,FALSE)</f>
        <v>5</v>
      </c>
      <c r="E141" s="200">
        <f>VLOOKUP('Physical Effects'!I143,Lookup!$B$4:$C$14,2,FALSE)</f>
        <v>1</v>
      </c>
      <c r="F141" s="200">
        <f>VLOOKUP('Physical Effects'!K143,Lookup!$B$4:$C$14,2,FALSE)</f>
        <v>4</v>
      </c>
      <c r="G141" s="200">
        <f>VLOOKUP('Physical Effects'!M143,Lookup!$B$4:$C$14,2,FALSE)</f>
        <v>2</v>
      </c>
      <c r="H141" s="200">
        <f>VLOOKUP('Physical Effects'!O143,Lookup!$B$4:$C$14,2,FALSE)</f>
        <v>1</v>
      </c>
      <c r="I141" s="200">
        <f>VLOOKUP('Physical Effects'!Q143,Lookup!$B$4:$C$14,2,FALSE)</f>
        <v>0</v>
      </c>
      <c r="J141" s="200">
        <f>VLOOKUP('Physical Effects'!S143,Lookup!$B$4:$C$14,2,FALSE)</f>
        <v>-1</v>
      </c>
      <c r="K141" s="200">
        <f>VLOOKUP('Physical Effects'!U143,Lookup!$B$4:$C$14,2,FALSE)</f>
        <v>2</v>
      </c>
      <c r="L141" s="200">
        <f>VLOOKUP('Physical Effects'!W143,Lookup!$B$4:$C$14,2,FALSE)</f>
        <v>0</v>
      </c>
      <c r="M141" s="200">
        <f>VLOOKUP('Physical Effects'!Y143,Lookup!$B$4:$C$14,2,FALSE)</f>
        <v>-1</v>
      </c>
      <c r="N141" s="200">
        <f>VLOOKUP('Physical Effects'!AA143,Lookup!$B$4:$C$14,2,FALSE)</f>
        <v>1</v>
      </c>
      <c r="O141" s="200">
        <f>VLOOKUP('Physical Effects'!AC143,Lookup!$B$4:$C$14,2,FALSE)</f>
        <v>4</v>
      </c>
      <c r="P141" s="200">
        <f>VLOOKUP('Physical Effects'!AE143,Lookup!$B$4:$C$14,2,FALSE)</f>
        <v>-1</v>
      </c>
      <c r="Q141" s="200">
        <f>VLOOKUP('Physical Effects'!AG143,Lookup!$B$4:$C$14,2,FALSE)</f>
        <v>-1</v>
      </c>
      <c r="R141" s="200">
        <f>VLOOKUP('Physical Effects'!AI143,Lookup!$B$4:$C$14,2,FALSE)</f>
        <v>-1</v>
      </c>
      <c r="S141" s="200">
        <f>VLOOKUP('Physical Effects'!AK143,Lookup!$B$4:$C$14,2,FALSE)</f>
        <v>-1</v>
      </c>
      <c r="T141" s="200">
        <f>VLOOKUP('Physical Effects'!AM143,Lookup!$B$4:$C$14,2,FALSE)</f>
        <v>2</v>
      </c>
      <c r="U141" s="200">
        <f>VLOOKUP('Physical Effects'!AO143,Lookup!$B$4:$C$14,2,FALSE)</f>
        <v>3</v>
      </c>
      <c r="V141" s="200">
        <f>VLOOKUP('Physical Effects'!AQ143,Lookup!$B$4:$C$14,2,FALSE)</f>
        <v>0</v>
      </c>
      <c r="W141" s="200">
        <f>VLOOKUP('Physical Effects'!AS143,Lookup!$B$4:$C$14,2,FALSE)</f>
        <v>2</v>
      </c>
      <c r="X141" s="200">
        <f>VLOOKUP('Physical Effects'!AU143,Lookup!$B$4:$C$14,2,FALSE)</f>
        <v>-2</v>
      </c>
      <c r="Y141" s="200">
        <f>VLOOKUP('Physical Effects'!AW143,Lookup!$B$4:$C$14,2,FALSE)</f>
        <v>2</v>
      </c>
      <c r="Z141" s="200">
        <f>VLOOKUP('Physical Effects'!AY143,Lookup!$B$4:$C$14,2,FALSE)</f>
        <v>-2</v>
      </c>
      <c r="AA141" s="200">
        <f>VLOOKUP('Physical Effects'!BA143,Lookup!$B$4:$C$14,2,FALSE)</f>
        <v>2</v>
      </c>
      <c r="AB141" s="200">
        <f>VLOOKUP('Physical Effects'!BC143,Lookup!$B$4:$C$14,2,FALSE)</f>
        <v>-1</v>
      </c>
      <c r="AC141" s="200">
        <f>VLOOKUP('Physical Effects'!BE143,Lookup!$B$4:$C$14,2,FALSE)</f>
        <v>2</v>
      </c>
      <c r="AD141" s="200">
        <f>VLOOKUP('Physical Effects'!BG143,Lookup!$B$4:$C$14,2,FALSE)</f>
        <v>-2</v>
      </c>
      <c r="AE141" s="200">
        <f>VLOOKUP('Physical Effects'!BI143,Lookup!$B$4:$C$14,2,FALSE)</f>
        <v>2</v>
      </c>
      <c r="AF141" s="200">
        <f>VLOOKUP('Physical Effects'!BK143,Lookup!$B$4:$C$14,2,FALSE)</f>
        <v>-1</v>
      </c>
      <c r="AG141" s="200">
        <f>VLOOKUP('Physical Effects'!BM143,Lookup!$B$4:$C$14,2,FALSE)</f>
        <v>2</v>
      </c>
      <c r="AH141" s="200">
        <f>VLOOKUP('Physical Effects'!BO143,Lookup!$B$4:$C$14,2,FALSE)</f>
        <v>0</v>
      </c>
      <c r="AI141" s="200">
        <f>VLOOKUP('Physical Effects'!BQ143,Lookup!$B$4:$C$14,2,FALSE)</f>
        <v>0</v>
      </c>
      <c r="AJ141" s="200">
        <f>VLOOKUP('Physical Effects'!BS143,Lookup!$B$4:$C$14,2,FALSE)</f>
        <v>0</v>
      </c>
      <c r="AK141" s="200">
        <f>VLOOKUP('Physical Effects'!BU143,Lookup!$B$4:$C$14,2,FALSE)</f>
        <v>0</v>
      </c>
      <c r="AL141" s="200">
        <f>VLOOKUP('Physical Effects'!BW143,Lookup!$B$4:$C$14,2,FALSE)</f>
        <v>0</v>
      </c>
      <c r="AM141" s="200">
        <f>VLOOKUP('Physical Effects'!BY143,Lookup!$B$4:$C$14,2,FALSE)</f>
        <v>0</v>
      </c>
      <c r="AN141" s="200">
        <f>VLOOKUP('Physical Effects'!CA143,Lookup!$B$4:$C$14,2,FALSE)</f>
        <v>2</v>
      </c>
      <c r="AO141" s="200">
        <f>VLOOKUP('Physical Effects'!CC143,Lookup!$B$4:$C$14,2,FALSE)</f>
        <v>0</v>
      </c>
      <c r="AP141" s="200">
        <f>VLOOKUP('Physical Effects'!CE143,Lookup!$B$4:$C$14,2,FALSE)</f>
        <v>0</v>
      </c>
      <c r="AQ141" s="200">
        <f>VLOOKUP('Physical Effects'!CG143,Lookup!$B$4:$C$14,2,FALSE)</f>
        <v>0</v>
      </c>
      <c r="AR141" s="200">
        <f>VLOOKUP('Physical Effects'!CI143,Lookup!$B$4:$C$14,2,FALSE)</f>
        <v>0</v>
      </c>
      <c r="AS141" s="200">
        <f>VLOOKUP('Physical Effects'!CK143,Lookup!$B$4:$C$14,2,FALSE)</f>
        <v>0</v>
      </c>
      <c r="AT141" s="200">
        <f>VLOOKUP('Physical Effects'!CM143,Lookup!$B$4:$C$14,2,FALSE)</f>
        <v>0</v>
      </c>
      <c r="AU141" s="200">
        <f>VLOOKUP('Physical Effects'!CO143,Lookup!$B$4:$C$14,2,FALSE)</f>
        <v>0</v>
      </c>
      <c r="AV141" s="200">
        <f>VLOOKUP('Physical Effects'!CQ143,Lookup!$B$4:$C$14,2,FALSE)</f>
        <v>0</v>
      </c>
      <c r="AW141" s="200">
        <f>VLOOKUP('Physical Effects'!CS143,Lookup!$B$4:$C$14,2,FALSE)</f>
        <v>0</v>
      </c>
      <c r="AX141" s="200">
        <f>VLOOKUP('Physical Effects'!CU143,Lookup!$B$4:$C$14,2,FALSE)</f>
        <v>1</v>
      </c>
      <c r="AY141" s="200"/>
      <c r="AZ141" s="200"/>
    </row>
    <row r="142" spans="1:52" s="5" customFormat="1" ht="13.5" thickBot="1" x14ac:dyDescent="0.3">
      <c r="A142" s="49">
        <f t="shared" si="2"/>
        <v>141</v>
      </c>
      <c r="B142" s="18" t="str">
        <f>+'Physical Effects'!C144</f>
        <v>Trails and Walkways</v>
      </c>
      <c r="C142" s="25" t="str">
        <f>+'Physical Effects'!E144</f>
        <v>575</v>
      </c>
      <c r="D142" s="200">
        <f>VLOOKUP('Physical Effects'!G144,Lookup!$B$4:$C$14,2,FALSE)</f>
        <v>1</v>
      </c>
      <c r="E142" s="200">
        <f>VLOOKUP('Physical Effects'!I144,Lookup!$B$4:$C$14,2,FALSE)</f>
        <v>1</v>
      </c>
      <c r="F142" s="200">
        <f>VLOOKUP('Physical Effects'!K144,Lookup!$B$4:$C$14,2,FALSE)</f>
        <v>1</v>
      </c>
      <c r="G142" s="200">
        <f>VLOOKUP('Physical Effects'!M144,Lookup!$B$4:$C$14,2,FALSE)</f>
        <v>4</v>
      </c>
      <c r="H142" s="200">
        <f>VLOOKUP('Physical Effects'!O144,Lookup!$B$4:$C$14,2,FALSE)</f>
        <v>2</v>
      </c>
      <c r="I142" s="200">
        <f>VLOOKUP('Physical Effects'!Q144,Lookup!$B$4:$C$14,2,FALSE)</f>
        <v>0</v>
      </c>
      <c r="J142" s="200">
        <f>VLOOKUP('Physical Effects'!S144,Lookup!$B$4:$C$14,2,FALSE)</f>
        <v>2</v>
      </c>
      <c r="K142" s="200">
        <f>VLOOKUP('Physical Effects'!U144,Lookup!$B$4:$C$14,2,FALSE)</f>
        <v>0</v>
      </c>
      <c r="L142" s="200">
        <f>VLOOKUP('Physical Effects'!W144,Lookup!$B$4:$C$14,2,FALSE)</f>
        <v>0</v>
      </c>
      <c r="M142" s="200">
        <f>VLOOKUP('Physical Effects'!Y144,Lookup!$B$4:$C$14,2,FALSE)</f>
        <v>0</v>
      </c>
      <c r="N142" s="200">
        <f>VLOOKUP('Physical Effects'!AA144,Lookup!$B$4:$C$14,2,FALSE)</f>
        <v>-1</v>
      </c>
      <c r="O142" s="200">
        <f>VLOOKUP('Physical Effects'!AC144,Lookup!$B$4:$C$14,2,FALSE)</f>
        <v>2</v>
      </c>
      <c r="P142" s="200">
        <f>VLOOKUP('Physical Effects'!AE144,Lookup!$B$4:$C$14,2,FALSE)</f>
        <v>0</v>
      </c>
      <c r="Q142" s="200">
        <f>VLOOKUP('Physical Effects'!AG144,Lookup!$B$4:$C$14,2,FALSE)</f>
        <v>0</v>
      </c>
      <c r="R142" s="200">
        <f>VLOOKUP('Physical Effects'!AI144,Lookup!$B$4:$C$14,2,FALSE)</f>
        <v>0</v>
      </c>
      <c r="S142" s="200">
        <f>VLOOKUP('Physical Effects'!AK144,Lookup!$B$4:$C$14,2,FALSE)</f>
        <v>0</v>
      </c>
      <c r="T142" s="200">
        <f>VLOOKUP('Physical Effects'!AM144,Lookup!$B$4:$C$14,2,FALSE)</f>
        <v>0</v>
      </c>
      <c r="U142" s="200">
        <f>VLOOKUP('Physical Effects'!AO144,Lookup!$B$4:$C$14,2,FALSE)</f>
        <v>0</v>
      </c>
      <c r="V142" s="200">
        <f>VLOOKUP('Physical Effects'!AQ144,Lookup!$B$4:$C$14,2,FALSE)</f>
        <v>0</v>
      </c>
      <c r="W142" s="200">
        <f>VLOOKUP('Physical Effects'!AS144,Lookup!$B$4:$C$14,2,FALSE)</f>
        <v>0</v>
      </c>
      <c r="X142" s="200">
        <f>VLOOKUP('Physical Effects'!AU144,Lookup!$B$4:$C$14,2,FALSE)</f>
        <v>0</v>
      </c>
      <c r="Y142" s="200">
        <f>VLOOKUP('Physical Effects'!AW144,Lookup!$B$4:$C$14,2,FALSE)</f>
        <v>0</v>
      </c>
      <c r="Z142" s="200">
        <f>VLOOKUP('Physical Effects'!AY144,Lookup!$B$4:$C$14,2,FALSE)</f>
        <v>0</v>
      </c>
      <c r="AA142" s="200">
        <f>VLOOKUP('Physical Effects'!BA144,Lookup!$B$4:$C$14,2,FALSE)</f>
        <v>1</v>
      </c>
      <c r="AB142" s="200">
        <f>VLOOKUP('Physical Effects'!BC144,Lookup!$B$4:$C$14,2,FALSE)</f>
        <v>0</v>
      </c>
      <c r="AC142" s="200">
        <f>VLOOKUP('Physical Effects'!BE144,Lookup!$B$4:$C$14,2,FALSE)</f>
        <v>0</v>
      </c>
      <c r="AD142" s="200">
        <f>VLOOKUP('Physical Effects'!BG144,Lookup!$B$4:$C$14,2,FALSE)</f>
        <v>0</v>
      </c>
      <c r="AE142" s="200">
        <f>VLOOKUP('Physical Effects'!BI144,Lookup!$B$4:$C$14,2,FALSE)</f>
        <v>0</v>
      </c>
      <c r="AF142" s="200">
        <f>VLOOKUP('Physical Effects'!BK144,Lookup!$B$4:$C$14,2,FALSE)</f>
        <v>0</v>
      </c>
      <c r="AG142" s="200">
        <f>VLOOKUP('Physical Effects'!BM144,Lookup!$B$4:$C$14,2,FALSE)</f>
        <v>2</v>
      </c>
      <c r="AH142" s="200">
        <f>VLOOKUP('Physical Effects'!BO144,Lookup!$B$4:$C$14,2,FALSE)</f>
        <v>0</v>
      </c>
      <c r="AI142" s="200">
        <f>VLOOKUP('Physical Effects'!BQ144,Lookup!$B$4:$C$14,2,FALSE)</f>
        <v>1</v>
      </c>
      <c r="AJ142" s="200">
        <f>VLOOKUP('Physical Effects'!BS144,Lookup!$B$4:$C$14,2,FALSE)</f>
        <v>0</v>
      </c>
      <c r="AK142" s="200">
        <f>VLOOKUP('Physical Effects'!BU144,Lookup!$B$4:$C$14,2,FALSE)</f>
        <v>0</v>
      </c>
      <c r="AL142" s="200">
        <f>VLOOKUP('Physical Effects'!BW144,Lookup!$B$4:$C$14,2,FALSE)</f>
        <v>0</v>
      </c>
      <c r="AM142" s="200">
        <f>VLOOKUP('Physical Effects'!BY144,Lookup!$B$4:$C$14,2,FALSE)</f>
        <v>0</v>
      </c>
      <c r="AN142" s="200">
        <f>VLOOKUP('Physical Effects'!CA144,Lookup!$B$4:$C$14,2,FALSE)</f>
        <v>0</v>
      </c>
      <c r="AO142" s="200">
        <f>VLOOKUP('Physical Effects'!CC144,Lookup!$B$4:$C$14,2,FALSE)</f>
        <v>0</v>
      </c>
      <c r="AP142" s="200">
        <f>VLOOKUP('Physical Effects'!CE144,Lookup!$B$4:$C$14,2,FALSE)</f>
        <v>0</v>
      </c>
      <c r="AQ142" s="200">
        <f>VLOOKUP('Physical Effects'!CG144,Lookup!$B$4:$C$14,2,FALSE)</f>
        <v>2</v>
      </c>
      <c r="AR142" s="200">
        <f>VLOOKUP('Physical Effects'!CI144,Lookup!$B$4:$C$14,2,FALSE)</f>
        <v>0</v>
      </c>
      <c r="AS142" s="200">
        <f>VLOOKUP('Physical Effects'!CK144,Lookup!$B$4:$C$14,2,FALSE)</f>
        <v>4</v>
      </c>
      <c r="AT142" s="200">
        <f>VLOOKUP('Physical Effects'!CM144,Lookup!$B$4:$C$14,2,FALSE)</f>
        <v>1</v>
      </c>
      <c r="AU142" s="200">
        <f>VLOOKUP('Physical Effects'!CO144,Lookup!$B$4:$C$14,2,FALSE)</f>
        <v>0</v>
      </c>
      <c r="AV142" s="200">
        <f>VLOOKUP('Physical Effects'!CQ144,Lookup!$B$4:$C$14,2,FALSE)</f>
        <v>1</v>
      </c>
      <c r="AW142" s="200">
        <f>VLOOKUP('Physical Effects'!CS144,Lookup!$B$4:$C$14,2,FALSE)</f>
        <v>0</v>
      </c>
      <c r="AX142" s="200">
        <f>VLOOKUP('Physical Effects'!CU144,Lookup!$B$4:$C$14,2,FALSE)</f>
        <v>0</v>
      </c>
      <c r="AY142" s="200"/>
      <c r="AZ142" s="200"/>
    </row>
    <row r="143" spans="1:52" s="5" customFormat="1" ht="13.5" thickBot="1" x14ac:dyDescent="0.3">
      <c r="A143" s="49">
        <f t="shared" si="2"/>
        <v>142</v>
      </c>
      <c r="B143" s="18" t="str">
        <f>+'Physical Effects'!C145</f>
        <v>Tree-Shrub Establishment (ac)</v>
      </c>
      <c r="C143" s="25">
        <f>+'Physical Effects'!E145</f>
        <v>612</v>
      </c>
      <c r="D143" s="200">
        <f>VLOOKUP('Physical Effects'!G145,Lookup!$B$4:$C$14,2,FALSE)</f>
        <v>5</v>
      </c>
      <c r="E143" s="200">
        <f>VLOOKUP('Physical Effects'!I145,Lookup!$B$4:$C$14,2,FALSE)</f>
        <v>5</v>
      </c>
      <c r="F143" s="200">
        <f>VLOOKUP('Physical Effects'!K145,Lookup!$B$4:$C$14,2,FALSE)</f>
        <v>4</v>
      </c>
      <c r="G143" s="200">
        <f>VLOOKUP('Physical Effects'!M145,Lookup!$B$4:$C$14,2,FALSE)</f>
        <v>2</v>
      </c>
      <c r="H143" s="200">
        <f>VLOOKUP('Physical Effects'!O145,Lookup!$B$4:$C$14,2,FALSE)</f>
        <v>2</v>
      </c>
      <c r="I143" s="200">
        <f>VLOOKUP('Physical Effects'!Q145,Lookup!$B$4:$C$14,2,FALSE)</f>
        <v>0</v>
      </c>
      <c r="J143" s="200">
        <f>VLOOKUP('Physical Effects'!S145,Lookup!$B$4:$C$14,2,FALSE)</f>
        <v>2</v>
      </c>
      <c r="K143" s="200">
        <f>VLOOKUP('Physical Effects'!U145,Lookup!$B$4:$C$14,2,FALSE)</f>
        <v>4</v>
      </c>
      <c r="L143" s="200">
        <f>VLOOKUP('Physical Effects'!W145,Lookup!$B$4:$C$14,2,FALSE)</f>
        <v>1</v>
      </c>
      <c r="M143" s="200">
        <f>VLOOKUP('Physical Effects'!Y145,Lookup!$B$4:$C$14,2,FALSE)</f>
        <v>5</v>
      </c>
      <c r="N143" s="200">
        <f>VLOOKUP('Physical Effects'!AA145,Lookup!$B$4:$C$14,2,FALSE)</f>
        <v>5</v>
      </c>
      <c r="O143" s="200">
        <f>VLOOKUP('Physical Effects'!AC145,Lookup!$B$4:$C$14,2,FALSE)</f>
        <v>0</v>
      </c>
      <c r="P143" s="200">
        <f>VLOOKUP('Physical Effects'!AE145,Lookup!$B$4:$C$14,2,FALSE)</f>
        <v>2</v>
      </c>
      <c r="Q143" s="200">
        <f>VLOOKUP('Physical Effects'!AG145,Lookup!$B$4:$C$14,2,FALSE)</f>
        <v>2</v>
      </c>
      <c r="R143" s="200">
        <f>VLOOKUP('Physical Effects'!AI145,Lookup!$B$4:$C$14,2,FALSE)</f>
        <v>1</v>
      </c>
      <c r="S143" s="200">
        <f>VLOOKUP('Physical Effects'!AK145,Lookup!$B$4:$C$14,2,FALSE)</f>
        <v>3</v>
      </c>
      <c r="T143" s="200">
        <f>VLOOKUP('Physical Effects'!AM145,Lookup!$B$4:$C$14,2,FALSE)</f>
        <v>0</v>
      </c>
      <c r="U143" s="200">
        <f>VLOOKUP('Physical Effects'!AO145,Lookup!$B$4:$C$14,2,FALSE)</f>
        <v>1</v>
      </c>
      <c r="V143" s="200">
        <f>VLOOKUP('Physical Effects'!AQ145,Lookup!$B$4:$C$14,2,FALSE)</f>
        <v>0</v>
      </c>
      <c r="W143" s="200">
        <f>VLOOKUP('Physical Effects'!AS145,Lookup!$B$4:$C$14,2,FALSE)</f>
        <v>1</v>
      </c>
      <c r="X143" s="200">
        <f>VLOOKUP('Physical Effects'!AU145,Lookup!$B$4:$C$14,2,FALSE)</f>
        <v>1</v>
      </c>
      <c r="Y143" s="200">
        <f>VLOOKUP('Physical Effects'!AW145,Lookup!$B$4:$C$14,2,FALSE)</f>
        <v>1</v>
      </c>
      <c r="Z143" s="200">
        <f>VLOOKUP('Physical Effects'!AY145,Lookup!$B$4:$C$14,2,FALSE)</f>
        <v>1</v>
      </c>
      <c r="AA143" s="200">
        <f>VLOOKUP('Physical Effects'!BA145,Lookup!$B$4:$C$14,2,FALSE)</f>
        <v>1</v>
      </c>
      <c r="AB143" s="200">
        <f>VLOOKUP('Physical Effects'!BC145,Lookup!$B$4:$C$14,2,FALSE)</f>
        <v>1</v>
      </c>
      <c r="AC143" s="200">
        <f>VLOOKUP('Physical Effects'!BE145,Lookup!$B$4:$C$14,2,FALSE)</f>
        <v>1</v>
      </c>
      <c r="AD143" s="200">
        <f>VLOOKUP('Physical Effects'!BG145,Lookup!$B$4:$C$14,2,FALSE)</f>
        <v>1</v>
      </c>
      <c r="AE143" s="200">
        <f>VLOOKUP('Physical Effects'!BI145,Lookup!$B$4:$C$14,2,FALSE)</f>
        <v>1</v>
      </c>
      <c r="AF143" s="200">
        <f>VLOOKUP('Physical Effects'!BK145,Lookup!$B$4:$C$14,2,FALSE)</f>
        <v>1</v>
      </c>
      <c r="AG143" s="200">
        <f>VLOOKUP('Physical Effects'!BM145,Lookup!$B$4:$C$14,2,FALSE)</f>
        <v>3</v>
      </c>
      <c r="AH143" s="200">
        <f>VLOOKUP('Physical Effects'!BO145,Lookup!$B$4:$C$14,2,FALSE)</f>
        <v>1</v>
      </c>
      <c r="AI143" s="200">
        <f>VLOOKUP('Physical Effects'!BQ145,Lookup!$B$4:$C$14,2,FALSE)</f>
        <v>1</v>
      </c>
      <c r="AJ143" s="200">
        <f>VLOOKUP('Physical Effects'!BS145,Lookup!$B$4:$C$14,2,FALSE)</f>
        <v>4</v>
      </c>
      <c r="AK143" s="200">
        <f>VLOOKUP('Physical Effects'!BU145,Lookup!$B$4:$C$14,2,FALSE)</f>
        <v>0</v>
      </c>
      <c r="AL143" s="200">
        <f>VLOOKUP('Physical Effects'!BW145,Lookup!$B$4:$C$14,2,FALSE)</f>
        <v>2</v>
      </c>
      <c r="AM143" s="200">
        <f>VLOOKUP('Physical Effects'!BY145,Lookup!$B$4:$C$14,2,FALSE)</f>
        <v>0</v>
      </c>
      <c r="AN143" s="200">
        <f>VLOOKUP('Physical Effects'!CA145,Lookup!$B$4:$C$14,2,FALSE)</f>
        <v>5</v>
      </c>
      <c r="AO143" s="200">
        <f>VLOOKUP('Physical Effects'!CC145,Lookup!$B$4:$C$14,2,FALSE)</f>
        <v>5</v>
      </c>
      <c r="AP143" s="200">
        <f>VLOOKUP('Physical Effects'!CE145,Lookup!$B$4:$C$14,2,FALSE)</f>
        <v>5</v>
      </c>
      <c r="AQ143" s="200">
        <f>VLOOKUP('Physical Effects'!CG145,Lookup!$B$4:$C$14,2,FALSE)</f>
        <v>0</v>
      </c>
      <c r="AR143" s="200">
        <f>VLOOKUP('Physical Effects'!CI145,Lookup!$B$4:$C$14,2,FALSE)</f>
        <v>5</v>
      </c>
      <c r="AS143" s="200">
        <f>VLOOKUP('Physical Effects'!CK145,Lookup!$B$4:$C$14,2,FALSE)</f>
        <v>4</v>
      </c>
      <c r="AT143" s="200">
        <f>VLOOKUP('Physical Effects'!CM145,Lookup!$B$4:$C$14,2,FALSE)</f>
        <v>0</v>
      </c>
      <c r="AU143" s="200">
        <f>VLOOKUP('Physical Effects'!CO145,Lookup!$B$4:$C$14,2,FALSE)</f>
        <v>1</v>
      </c>
      <c r="AV143" s="200">
        <f>VLOOKUP('Physical Effects'!CQ145,Lookup!$B$4:$C$14,2,FALSE)</f>
        <v>0</v>
      </c>
      <c r="AW143" s="200">
        <f>VLOOKUP('Physical Effects'!CS145,Lookup!$B$4:$C$14,2,FALSE)</f>
        <v>3</v>
      </c>
      <c r="AX143" s="200">
        <f>VLOOKUP('Physical Effects'!CU145,Lookup!$B$4:$C$14,2,FALSE)</f>
        <v>1</v>
      </c>
      <c r="AY143" s="200"/>
      <c r="AZ143" s="200"/>
    </row>
    <row r="144" spans="1:52" s="17" customFormat="1" ht="13.5" thickBot="1" x14ac:dyDescent="0.3">
      <c r="A144" s="49">
        <f t="shared" si="2"/>
        <v>143</v>
      </c>
      <c r="B144" s="18" t="str">
        <f>+'Physical Effects'!C146</f>
        <v>Tree-Shrub Site Preparation (ac)</v>
      </c>
      <c r="C144" s="25">
        <f>+'Physical Effects'!E146</f>
        <v>490</v>
      </c>
      <c r="D144" s="200">
        <f>VLOOKUP('Physical Effects'!G146,Lookup!$B$4:$C$14,2,FALSE)</f>
        <v>-1</v>
      </c>
      <c r="E144" s="200">
        <f>VLOOKUP('Physical Effects'!I146,Lookup!$B$4:$C$14,2,FALSE)</f>
        <v>-1</v>
      </c>
      <c r="F144" s="200">
        <f>VLOOKUP('Physical Effects'!K146,Lookup!$B$4:$C$14,2,FALSE)</f>
        <v>-2</v>
      </c>
      <c r="G144" s="200">
        <f>VLOOKUP('Physical Effects'!M146,Lookup!$B$4:$C$14,2,FALSE)</f>
        <v>-1</v>
      </c>
      <c r="H144" s="200">
        <f>VLOOKUP('Physical Effects'!O146,Lookup!$B$4:$C$14,2,FALSE)</f>
        <v>0</v>
      </c>
      <c r="I144" s="200">
        <f>VLOOKUP('Physical Effects'!Q146,Lookup!$B$4:$C$14,2,FALSE)</f>
        <v>0</v>
      </c>
      <c r="J144" s="200">
        <f>VLOOKUP('Physical Effects'!S146,Lookup!$B$4:$C$14,2,FALSE)</f>
        <v>-1</v>
      </c>
      <c r="K144" s="200">
        <f>VLOOKUP('Physical Effects'!U146,Lookup!$B$4:$C$14,2,FALSE)</f>
        <v>-2</v>
      </c>
      <c r="L144" s="200">
        <f>VLOOKUP('Physical Effects'!W146,Lookup!$B$4:$C$14,2,FALSE)</f>
        <v>0</v>
      </c>
      <c r="M144" s="200">
        <f>VLOOKUP('Physical Effects'!Y146,Lookup!$B$4:$C$14,2,FALSE)</f>
        <v>-1</v>
      </c>
      <c r="N144" s="200">
        <f>VLOOKUP('Physical Effects'!AA146,Lookup!$B$4:$C$14,2,FALSE)</f>
        <v>-1</v>
      </c>
      <c r="O144" s="200">
        <f>VLOOKUP('Physical Effects'!AC146,Lookup!$B$4:$C$14,2,FALSE)</f>
        <v>0</v>
      </c>
      <c r="P144" s="200">
        <f>VLOOKUP('Physical Effects'!AE146,Lookup!$B$4:$C$14,2,FALSE)</f>
        <v>0</v>
      </c>
      <c r="Q144" s="200">
        <f>VLOOKUP('Physical Effects'!AG146,Lookup!$B$4:$C$14,2,FALSE)</f>
        <v>0</v>
      </c>
      <c r="R144" s="200">
        <f>VLOOKUP('Physical Effects'!AI146,Lookup!$B$4:$C$14,2,FALSE)</f>
        <v>0</v>
      </c>
      <c r="S144" s="200">
        <f>VLOOKUP('Physical Effects'!AK146,Lookup!$B$4:$C$14,2,FALSE)</f>
        <v>0</v>
      </c>
      <c r="T144" s="200">
        <f>VLOOKUP('Physical Effects'!AM146,Lookup!$B$4:$C$14,2,FALSE)</f>
        <v>0</v>
      </c>
      <c r="U144" s="200">
        <f>VLOOKUP('Physical Effects'!AO146,Lookup!$B$4:$C$14,2,FALSE)</f>
        <v>2</v>
      </c>
      <c r="V144" s="200">
        <f>VLOOKUP('Physical Effects'!AQ146,Lookup!$B$4:$C$14,2,FALSE)</f>
        <v>0</v>
      </c>
      <c r="W144" s="200">
        <f>VLOOKUP('Physical Effects'!AS146,Lookup!$B$4:$C$14,2,FALSE)</f>
        <v>0</v>
      </c>
      <c r="X144" s="200">
        <f>VLOOKUP('Physical Effects'!AU146,Lookup!$B$4:$C$14,2,FALSE)</f>
        <v>0</v>
      </c>
      <c r="Y144" s="200">
        <f>VLOOKUP('Physical Effects'!AW146,Lookup!$B$4:$C$14,2,FALSE)</f>
        <v>-1</v>
      </c>
      <c r="Z144" s="200">
        <f>VLOOKUP('Physical Effects'!AY146,Lookup!$B$4:$C$14,2,FALSE)</f>
        <v>-1</v>
      </c>
      <c r="AA144" s="200">
        <f>VLOOKUP('Physical Effects'!BA146,Lookup!$B$4:$C$14,2,FALSE)</f>
        <v>0</v>
      </c>
      <c r="AB144" s="200">
        <f>VLOOKUP('Physical Effects'!BC146,Lookup!$B$4:$C$14,2,FALSE)</f>
        <v>0</v>
      </c>
      <c r="AC144" s="200">
        <f>VLOOKUP('Physical Effects'!BE146,Lookup!$B$4:$C$14,2,FALSE)</f>
        <v>0</v>
      </c>
      <c r="AD144" s="200">
        <f>VLOOKUP('Physical Effects'!BG146,Lookup!$B$4:$C$14,2,FALSE)</f>
        <v>0</v>
      </c>
      <c r="AE144" s="200">
        <f>VLOOKUP('Physical Effects'!BI146,Lookup!$B$4:$C$14,2,FALSE)</f>
        <v>0</v>
      </c>
      <c r="AF144" s="200">
        <f>VLOOKUP('Physical Effects'!BK146,Lookup!$B$4:$C$14,2,FALSE)</f>
        <v>0</v>
      </c>
      <c r="AG144" s="200">
        <f>VLOOKUP('Physical Effects'!BM146,Lookup!$B$4:$C$14,2,FALSE)</f>
        <v>-1</v>
      </c>
      <c r="AH144" s="200">
        <f>VLOOKUP('Physical Effects'!BO146,Lookup!$B$4:$C$14,2,FALSE)</f>
        <v>0</v>
      </c>
      <c r="AI144" s="200">
        <f>VLOOKUP('Physical Effects'!BQ146,Lookup!$B$4:$C$14,2,FALSE)</f>
        <v>0</v>
      </c>
      <c r="AJ144" s="200">
        <f>VLOOKUP('Physical Effects'!BS146,Lookup!$B$4:$C$14,2,FALSE)</f>
        <v>0</v>
      </c>
      <c r="AK144" s="200">
        <f>VLOOKUP('Physical Effects'!BU146,Lookup!$B$4:$C$14,2,FALSE)</f>
        <v>0</v>
      </c>
      <c r="AL144" s="200">
        <f>VLOOKUP('Physical Effects'!BW146,Lookup!$B$4:$C$14,2,FALSE)</f>
        <v>0</v>
      </c>
      <c r="AM144" s="200">
        <f>VLOOKUP('Physical Effects'!BY146,Lookup!$B$4:$C$14,2,FALSE)</f>
        <v>0</v>
      </c>
      <c r="AN144" s="200">
        <f>VLOOKUP('Physical Effects'!CA146,Lookup!$B$4:$C$14,2,FALSE)</f>
        <v>5</v>
      </c>
      <c r="AO144" s="200">
        <f>VLOOKUP('Physical Effects'!CC146,Lookup!$B$4:$C$14,2,FALSE)</f>
        <v>5</v>
      </c>
      <c r="AP144" s="200">
        <f>VLOOKUP('Physical Effects'!CE146,Lookup!$B$4:$C$14,2,FALSE)</f>
        <v>5</v>
      </c>
      <c r="AQ144" s="200">
        <f>VLOOKUP('Physical Effects'!CG146,Lookup!$B$4:$C$14,2,FALSE)</f>
        <v>3</v>
      </c>
      <c r="AR144" s="200">
        <f>VLOOKUP('Physical Effects'!CI146,Lookup!$B$4:$C$14,2,FALSE)</f>
        <v>0</v>
      </c>
      <c r="AS144" s="200">
        <f>VLOOKUP('Physical Effects'!CK146,Lookup!$B$4:$C$14,2,FALSE)</f>
        <v>0</v>
      </c>
      <c r="AT144" s="200">
        <f>VLOOKUP('Physical Effects'!CM146,Lookup!$B$4:$C$14,2,FALSE)</f>
        <v>0</v>
      </c>
      <c r="AU144" s="200">
        <f>VLOOKUP('Physical Effects'!CO146,Lookup!$B$4:$C$14,2,FALSE)</f>
        <v>0</v>
      </c>
      <c r="AV144" s="200">
        <f>VLOOKUP('Physical Effects'!CQ146,Lookup!$B$4:$C$14,2,FALSE)</f>
        <v>0</v>
      </c>
      <c r="AW144" s="200">
        <f>VLOOKUP('Physical Effects'!CS146,Lookup!$B$4:$C$14,2,FALSE)</f>
        <v>0</v>
      </c>
      <c r="AX144" s="200">
        <f>VLOOKUP('Physical Effects'!CU146,Lookup!$B$4:$C$14,2,FALSE)</f>
        <v>0</v>
      </c>
      <c r="AY144" s="200"/>
      <c r="AZ144" s="200"/>
    </row>
    <row r="145" spans="1:52" s="5" customFormat="1" ht="13.5" thickBot="1" x14ac:dyDescent="0.3">
      <c r="A145" s="49">
        <f t="shared" si="2"/>
        <v>144</v>
      </c>
      <c r="B145" s="18" t="str">
        <f>+'Physical Effects'!C147</f>
        <v>Tree-Shrub Pruning (ac)</v>
      </c>
      <c r="C145" s="25">
        <f>+'Physical Effects'!E147</f>
        <v>660</v>
      </c>
      <c r="D145" s="200">
        <f>VLOOKUP('Physical Effects'!G147,Lookup!$B$4:$C$14,2,FALSE)</f>
        <v>1</v>
      </c>
      <c r="E145" s="200">
        <f>VLOOKUP('Physical Effects'!I147,Lookup!$B$4:$C$14,2,FALSE)</f>
        <v>0</v>
      </c>
      <c r="F145" s="200">
        <f>VLOOKUP('Physical Effects'!K147,Lookup!$B$4:$C$14,2,FALSE)</f>
        <v>0</v>
      </c>
      <c r="G145" s="200">
        <f>VLOOKUP('Physical Effects'!M147,Lookup!$B$4:$C$14,2,FALSE)</f>
        <v>0</v>
      </c>
      <c r="H145" s="200">
        <f>VLOOKUP('Physical Effects'!O147,Lookup!$B$4:$C$14,2,FALSE)</f>
        <v>0</v>
      </c>
      <c r="I145" s="200">
        <f>VLOOKUP('Physical Effects'!Q147,Lookup!$B$4:$C$14,2,FALSE)</f>
        <v>0</v>
      </c>
      <c r="J145" s="200">
        <f>VLOOKUP('Physical Effects'!S147,Lookup!$B$4:$C$14,2,FALSE)</f>
        <v>0</v>
      </c>
      <c r="K145" s="200">
        <f>VLOOKUP('Physical Effects'!U147,Lookup!$B$4:$C$14,2,FALSE)</f>
        <v>1</v>
      </c>
      <c r="L145" s="200">
        <f>VLOOKUP('Physical Effects'!W147,Lookup!$B$4:$C$14,2,FALSE)</f>
        <v>0</v>
      </c>
      <c r="M145" s="200">
        <f>VLOOKUP('Physical Effects'!Y147,Lookup!$B$4:$C$14,2,FALSE)</f>
        <v>2</v>
      </c>
      <c r="N145" s="200">
        <f>VLOOKUP('Physical Effects'!AA147,Lookup!$B$4:$C$14,2,FALSE)</f>
        <v>1</v>
      </c>
      <c r="O145" s="200">
        <f>VLOOKUP('Physical Effects'!AC147,Lookup!$B$4:$C$14,2,FALSE)</f>
        <v>0</v>
      </c>
      <c r="P145" s="200">
        <f>VLOOKUP('Physical Effects'!AE147,Lookup!$B$4:$C$14,2,FALSE)</f>
        <v>0</v>
      </c>
      <c r="Q145" s="200">
        <f>VLOOKUP('Physical Effects'!AG147,Lookup!$B$4:$C$14,2,FALSE)</f>
        <v>0</v>
      </c>
      <c r="R145" s="200">
        <f>VLOOKUP('Physical Effects'!AI147,Lookup!$B$4:$C$14,2,FALSE)</f>
        <v>0</v>
      </c>
      <c r="S145" s="200">
        <f>VLOOKUP('Physical Effects'!AK147,Lookup!$B$4:$C$14,2,FALSE)</f>
        <v>0</v>
      </c>
      <c r="T145" s="200">
        <f>VLOOKUP('Physical Effects'!AM147,Lookup!$B$4:$C$14,2,FALSE)</f>
        <v>0</v>
      </c>
      <c r="U145" s="200">
        <f>VLOOKUP('Physical Effects'!AO147,Lookup!$B$4:$C$14,2,FALSE)</f>
        <v>0</v>
      </c>
      <c r="V145" s="200">
        <f>VLOOKUP('Physical Effects'!AQ147,Lookup!$B$4:$C$14,2,FALSE)</f>
        <v>0</v>
      </c>
      <c r="W145" s="200">
        <f>VLOOKUP('Physical Effects'!AS147,Lookup!$B$4:$C$14,2,FALSE)</f>
        <v>1</v>
      </c>
      <c r="X145" s="200">
        <f>VLOOKUP('Physical Effects'!AU147,Lookup!$B$4:$C$14,2,FALSE)</f>
        <v>1</v>
      </c>
      <c r="Y145" s="200">
        <f>VLOOKUP('Physical Effects'!AW147,Lookup!$B$4:$C$14,2,FALSE)</f>
        <v>1</v>
      </c>
      <c r="Z145" s="200">
        <f>VLOOKUP('Physical Effects'!AY147,Lookup!$B$4:$C$14,2,FALSE)</f>
        <v>1</v>
      </c>
      <c r="AA145" s="200">
        <f>VLOOKUP('Physical Effects'!BA147,Lookup!$B$4:$C$14,2,FALSE)</f>
        <v>0</v>
      </c>
      <c r="AB145" s="200">
        <f>VLOOKUP('Physical Effects'!BC147,Lookup!$B$4:$C$14,2,FALSE)</f>
        <v>0</v>
      </c>
      <c r="AC145" s="200">
        <f>VLOOKUP('Physical Effects'!BE147,Lookup!$B$4:$C$14,2,FALSE)</f>
        <v>0</v>
      </c>
      <c r="AD145" s="200">
        <f>VLOOKUP('Physical Effects'!BG147,Lookup!$B$4:$C$14,2,FALSE)</f>
        <v>0</v>
      </c>
      <c r="AE145" s="200">
        <f>VLOOKUP('Physical Effects'!BI147,Lookup!$B$4:$C$14,2,FALSE)</f>
        <v>0</v>
      </c>
      <c r="AF145" s="200">
        <f>VLOOKUP('Physical Effects'!BK147,Lookup!$B$4:$C$14,2,FALSE)</f>
        <v>0</v>
      </c>
      <c r="AG145" s="200">
        <f>VLOOKUP('Physical Effects'!BM147,Lookup!$B$4:$C$14,2,FALSE)</f>
        <v>0</v>
      </c>
      <c r="AH145" s="200">
        <f>VLOOKUP('Physical Effects'!BO147,Lookup!$B$4:$C$14,2,FALSE)</f>
        <v>0</v>
      </c>
      <c r="AI145" s="200">
        <f>VLOOKUP('Physical Effects'!BQ147,Lookup!$B$4:$C$14,2,FALSE)</f>
        <v>0</v>
      </c>
      <c r="AJ145" s="200">
        <f>VLOOKUP('Physical Effects'!BS147,Lookup!$B$4:$C$14,2,FALSE)</f>
        <v>0</v>
      </c>
      <c r="AK145" s="200">
        <f>VLOOKUP('Physical Effects'!BU147,Lookup!$B$4:$C$14,2,FALSE)</f>
        <v>0</v>
      </c>
      <c r="AL145" s="200">
        <f>VLOOKUP('Physical Effects'!BW147,Lookup!$B$4:$C$14,2,FALSE)</f>
        <v>0</v>
      </c>
      <c r="AM145" s="200">
        <f>VLOOKUP('Physical Effects'!BY147,Lookup!$B$4:$C$14,2,FALSE)</f>
        <v>0</v>
      </c>
      <c r="AN145" s="200">
        <f>VLOOKUP('Physical Effects'!CA147,Lookup!$B$4:$C$14,2,FALSE)</f>
        <v>5</v>
      </c>
      <c r="AO145" s="200">
        <f>VLOOKUP('Physical Effects'!CC147,Lookup!$B$4:$C$14,2,FALSE)</f>
        <v>4</v>
      </c>
      <c r="AP145" s="200">
        <f>VLOOKUP('Physical Effects'!CE147,Lookup!$B$4:$C$14,2,FALSE)</f>
        <v>0</v>
      </c>
      <c r="AQ145" s="200">
        <f>VLOOKUP('Physical Effects'!CG147,Lookup!$B$4:$C$14,2,FALSE)</f>
        <v>3</v>
      </c>
      <c r="AR145" s="200">
        <f>VLOOKUP('Physical Effects'!CI147,Lookup!$B$4:$C$14,2,FALSE)</f>
        <v>2</v>
      </c>
      <c r="AS145" s="200">
        <f>VLOOKUP('Physical Effects'!CK147,Lookup!$B$4:$C$14,2,FALSE)</f>
        <v>1</v>
      </c>
      <c r="AT145" s="200">
        <f>VLOOKUP('Physical Effects'!CM147,Lookup!$B$4:$C$14,2,FALSE)</f>
        <v>0</v>
      </c>
      <c r="AU145" s="200">
        <f>VLOOKUP('Physical Effects'!CO147,Lookup!$B$4:$C$14,2,FALSE)</f>
        <v>0</v>
      </c>
      <c r="AV145" s="200">
        <f>VLOOKUP('Physical Effects'!CQ147,Lookup!$B$4:$C$14,2,FALSE)</f>
        <v>0</v>
      </c>
      <c r="AW145" s="200">
        <f>VLOOKUP('Physical Effects'!CS147,Lookup!$B$4:$C$14,2,FALSE)</f>
        <v>0</v>
      </c>
      <c r="AX145" s="200">
        <f>VLOOKUP('Physical Effects'!CU147,Lookup!$B$4:$C$14,2,FALSE)</f>
        <v>0</v>
      </c>
      <c r="AY145" s="200"/>
      <c r="AZ145" s="200"/>
    </row>
    <row r="146" spans="1:52" s="5" customFormat="1" ht="13.5" thickBot="1" x14ac:dyDescent="0.3">
      <c r="A146" s="49">
        <f t="shared" si="2"/>
        <v>145</v>
      </c>
      <c r="B146" s="18" t="str">
        <f>+'Physical Effects'!C148</f>
        <v>Underground Outlet (ft)</v>
      </c>
      <c r="C146" s="25">
        <f>+'Physical Effects'!E148</f>
        <v>620</v>
      </c>
      <c r="D146" s="200">
        <f>VLOOKUP('Physical Effects'!G148,Lookup!$B$4:$C$14,2,FALSE)</f>
        <v>0</v>
      </c>
      <c r="E146" s="200">
        <f>VLOOKUP('Physical Effects'!I148,Lookup!$B$4:$C$14,2,FALSE)</f>
        <v>0</v>
      </c>
      <c r="F146" s="200">
        <f>VLOOKUP('Physical Effects'!K148,Lookup!$B$4:$C$14,2,FALSE)</f>
        <v>5</v>
      </c>
      <c r="G146" s="200">
        <f>VLOOKUP('Physical Effects'!M148,Lookup!$B$4:$C$14,2,FALSE)</f>
        <v>4</v>
      </c>
      <c r="H146" s="200">
        <f>VLOOKUP('Physical Effects'!O148,Lookup!$B$4:$C$14,2,FALSE)</f>
        <v>-1</v>
      </c>
      <c r="I146" s="200">
        <f>VLOOKUP('Physical Effects'!Q148,Lookup!$B$4:$C$14,2,FALSE)</f>
        <v>0</v>
      </c>
      <c r="J146" s="200">
        <f>VLOOKUP('Physical Effects'!S148,Lookup!$B$4:$C$14,2,FALSE)</f>
        <v>0</v>
      </c>
      <c r="K146" s="200">
        <f>VLOOKUP('Physical Effects'!U148,Lookup!$B$4:$C$14,2,FALSE)</f>
        <v>0</v>
      </c>
      <c r="L146" s="200">
        <f>VLOOKUP('Physical Effects'!W148,Lookup!$B$4:$C$14,2,FALSE)</f>
        <v>0</v>
      </c>
      <c r="M146" s="200">
        <f>VLOOKUP('Physical Effects'!Y148,Lookup!$B$4:$C$14,2,FALSE)</f>
        <v>0</v>
      </c>
      <c r="N146" s="200">
        <f>VLOOKUP('Physical Effects'!AA148,Lookup!$B$4:$C$14,2,FALSE)</f>
        <v>0</v>
      </c>
      <c r="O146" s="200">
        <f>VLOOKUP('Physical Effects'!AC148,Lookup!$B$4:$C$14,2,FALSE)</f>
        <v>4</v>
      </c>
      <c r="P146" s="200">
        <f>VLOOKUP('Physical Effects'!AE148,Lookup!$B$4:$C$14,2,FALSE)</f>
        <v>0</v>
      </c>
      <c r="Q146" s="200">
        <f>VLOOKUP('Physical Effects'!AG148,Lookup!$B$4:$C$14,2,FALSE)</f>
        <v>0</v>
      </c>
      <c r="R146" s="200">
        <f>VLOOKUP('Physical Effects'!AI148,Lookup!$B$4:$C$14,2,FALSE)</f>
        <v>0</v>
      </c>
      <c r="S146" s="200">
        <f>VLOOKUP('Physical Effects'!AK148,Lookup!$B$4:$C$14,2,FALSE)</f>
        <v>-1</v>
      </c>
      <c r="T146" s="200">
        <f>VLOOKUP('Physical Effects'!AM148,Lookup!$B$4:$C$14,2,FALSE)</f>
        <v>0</v>
      </c>
      <c r="U146" s="200">
        <f>VLOOKUP('Physical Effects'!AO148,Lookup!$B$4:$C$14,2,FALSE)</f>
        <v>0</v>
      </c>
      <c r="V146" s="200">
        <f>VLOOKUP('Physical Effects'!AQ148,Lookup!$B$4:$C$14,2,FALSE)</f>
        <v>0</v>
      </c>
      <c r="W146" s="200">
        <f>VLOOKUP('Physical Effects'!AS148,Lookup!$B$4:$C$14,2,FALSE)</f>
        <v>-1</v>
      </c>
      <c r="X146" s="200">
        <f>VLOOKUP('Physical Effects'!AU148,Lookup!$B$4:$C$14,2,FALSE)</f>
        <v>0</v>
      </c>
      <c r="Y146" s="200">
        <f>VLOOKUP('Physical Effects'!AW148,Lookup!$B$4:$C$14,2,FALSE)</f>
        <v>-1</v>
      </c>
      <c r="Z146" s="200">
        <f>VLOOKUP('Physical Effects'!AY148,Lookup!$B$4:$C$14,2,FALSE)</f>
        <v>0</v>
      </c>
      <c r="AA146" s="200">
        <f>VLOOKUP('Physical Effects'!BA148,Lookup!$B$4:$C$14,2,FALSE)</f>
        <v>-1</v>
      </c>
      <c r="AB146" s="200">
        <f>VLOOKUP('Physical Effects'!BC148,Lookup!$B$4:$C$14,2,FALSE)</f>
        <v>0</v>
      </c>
      <c r="AC146" s="200">
        <f>VLOOKUP('Physical Effects'!BE148,Lookup!$B$4:$C$14,2,FALSE)</f>
        <v>0</v>
      </c>
      <c r="AD146" s="200">
        <f>VLOOKUP('Physical Effects'!BG148,Lookup!$B$4:$C$14,2,FALSE)</f>
        <v>0</v>
      </c>
      <c r="AE146" s="200">
        <f>VLOOKUP('Physical Effects'!BI148,Lookup!$B$4:$C$14,2,FALSE)</f>
        <v>1</v>
      </c>
      <c r="AF146" s="200">
        <f>VLOOKUP('Physical Effects'!BK148,Lookup!$B$4:$C$14,2,FALSE)</f>
        <v>0</v>
      </c>
      <c r="AG146" s="200">
        <f>VLOOKUP('Physical Effects'!BM148,Lookup!$B$4:$C$14,2,FALSE)</f>
        <v>0</v>
      </c>
      <c r="AH146" s="200">
        <f>VLOOKUP('Physical Effects'!BO148,Lookup!$B$4:$C$14,2,FALSE)</f>
        <v>0</v>
      </c>
      <c r="AI146" s="200">
        <f>VLOOKUP('Physical Effects'!BQ148,Lookup!$B$4:$C$14,2,FALSE)</f>
        <v>0</v>
      </c>
      <c r="AJ146" s="200">
        <f>VLOOKUP('Physical Effects'!BS148,Lookup!$B$4:$C$14,2,FALSE)</f>
        <v>0</v>
      </c>
      <c r="AK146" s="200">
        <f>VLOOKUP('Physical Effects'!BU148,Lookup!$B$4:$C$14,2,FALSE)</f>
        <v>0</v>
      </c>
      <c r="AL146" s="200">
        <f>VLOOKUP('Physical Effects'!BW148,Lookup!$B$4:$C$14,2,FALSE)</f>
        <v>0</v>
      </c>
      <c r="AM146" s="200">
        <f>VLOOKUP('Physical Effects'!BY148,Lookup!$B$4:$C$14,2,FALSE)</f>
        <v>0</v>
      </c>
      <c r="AN146" s="200">
        <f>VLOOKUP('Physical Effects'!CA148,Lookup!$B$4:$C$14,2,FALSE)</f>
        <v>2</v>
      </c>
      <c r="AO146" s="200">
        <f>VLOOKUP('Physical Effects'!CC148,Lookup!$B$4:$C$14,2,FALSE)</f>
        <v>0</v>
      </c>
      <c r="AP146" s="200">
        <f>VLOOKUP('Physical Effects'!CE148,Lookup!$B$4:$C$14,2,FALSE)</f>
        <v>0</v>
      </c>
      <c r="AQ146" s="200">
        <f>VLOOKUP('Physical Effects'!CG148,Lookup!$B$4:$C$14,2,FALSE)</f>
        <v>0</v>
      </c>
      <c r="AR146" s="200">
        <f>VLOOKUP('Physical Effects'!CI148,Lookup!$B$4:$C$14,2,FALSE)</f>
        <v>0</v>
      </c>
      <c r="AS146" s="200">
        <f>VLOOKUP('Physical Effects'!CK148,Lookup!$B$4:$C$14,2,FALSE)</f>
        <v>0</v>
      </c>
      <c r="AT146" s="200">
        <f>VLOOKUP('Physical Effects'!CM148,Lookup!$B$4:$C$14,2,FALSE)</f>
        <v>0</v>
      </c>
      <c r="AU146" s="200">
        <f>VLOOKUP('Physical Effects'!CO148,Lookup!$B$4:$C$14,2,FALSE)</f>
        <v>0</v>
      </c>
      <c r="AV146" s="200">
        <f>VLOOKUP('Physical Effects'!CQ148,Lookup!$B$4:$C$14,2,FALSE)</f>
        <v>0</v>
      </c>
      <c r="AW146" s="200">
        <f>VLOOKUP('Physical Effects'!CS148,Lookup!$B$4:$C$14,2,FALSE)</f>
        <v>0</v>
      </c>
      <c r="AX146" s="200">
        <f>VLOOKUP('Physical Effects'!CU148,Lookup!$B$4:$C$14,2,FALSE)</f>
        <v>1</v>
      </c>
      <c r="AY146" s="200"/>
      <c r="AZ146" s="200"/>
    </row>
    <row r="147" spans="1:52" s="5" customFormat="1" ht="13.5" thickBot="1" x14ac:dyDescent="0.3">
      <c r="A147" s="49">
        <f t="shared" si="2"/>
        <v>146</v>
      </c>
      <c r="B147" s="18" t="str">
        <f>+'Physical Effects'!C149</f>
        <v>Upland Wildlife Habitat Management (ac)</v>
      </c>
      <c r="C147" s="25">
        <f>+'Physical Effects'!E149</f>
        <v>645</v>
      </c>
      <c r="D147" s="200">
        <f>VLOOKUP('Physical Effects'!G149,Lookup!$B$4:$C$14,2,FALSE)</f>
        <v>3</v>
      </c>
      <c r="E147" s="200">
        <f>VLOOKUP('Physical Effects'!I149,Lookup!$B$4:$C$14,2,FALSE)</f>
        <v>3</v>
      </c>
      <c r="F147" s="200">
        <f>VLOOKUP('Physical Effects'!K149,Lookup!$B$4:$C$14,2,FALSE)</f>
        <v>3</v>
      </c>
      <c r="G147" s="200">
        <f>VLOOKUP('Physical Effects'!M149,Lookup!$B$4:$C$14,2,FALSE)</f>
        <v>2</v>
      </c>
      <c r="H147" s="200">
        <f>VLOOKUP('Physical Effects'!O149,Lookup!$B$4:$C$14,2,FALSE)</f>
        <v>1</v>
      </c>
      <c r="I147" s="200">
        <f>VLOOKUP('Physical Effects'!Q149,Lookup!$B$4:$C$14,2,FALSE)</f>
        <v>0</v>
      </c>
      <c r="J147" s="200">
        <f>VLOOKUP('Physical Effects'!S149,Lookup!$B$4:$C$14,2,FALSE)</f>
        <v>0</v>
      </c>
      <c r="K147" s="200">
        <f>VLOOKUP('Physical Effects'!U149,Lookup!$B$4:$C$14,2,FALSE)</f>
        <v>0</v>
      </c>
      <c r="L147" s="200">
        <f>VLOOKUP('Physical Effects'!W149,Lookup!$B$4:$C$14,2,FALSE)</f>
        <v>0</v>
      </c>
      <c r="M147" s="200">
        <f>VLOOKUP('Physical Effects'!Y149,Lookup!$B$4:$C$14,2,FALSE)</f>
        <v>0</v>
      </c>
      <c r="N147" s="200">
        <f>VLOOKUP('Physical Effects'!AA149,Lookup!$B$4:$C$14,2,FALSE)</f>
        <v>0</v>
      </c>
      <c r="O147" s="200">
        <f>VLOOKUP('Physical Effects'!AC149,Lookup!$B$4:$C$14,2,FALSE)</f>
        <v>-3</v>
      </c>
      <c r="P147" s="200">
        <f>VLOOKUP('Physical Effects'!AE149,Lookup!$B$4:$C$14,2,FALSE)</f>
        <v>2</v>
      </c>
      <c r="Q147" s="200">
        <f>VLOOKUP('Physical Effects'!AG149,Lookup!$B$4:$C$14,2,FALSE)</f>
        <v>0</v>
      </c>
      <c r="R147" s="200">
        <f>VLOOKUP('Physical Effects'!AI149,Lookup!$B$4:$C$14,2,FALSE)</f>
        <v>0</v>
      </c>
      <c r="S147" s="200">
        <f>VLOOKUP('Physical Effects'!AK149,Lookup!$B$4:$C$14,2,FALSE)</f>
        <v>0</v>
      </c>
      <c r="T147" s="200">
        <f>VLOOKUP('Physical Effects'!AM149,Lookup!$B$4:$C$14,2,FALSE)</f>
        <v>0</v>
      </c>
      <c r="U147" s="200">
        <f>VLOOKUP('Physical Effects'!AO149,Lookup!$B$4:$C$14,2,FALSE)</f>
        <v>0</v>
      </c>
      <c r="V147" s="200">
        <f>VLOOKUP('Physical Effects'!AQ149,Lookup!$B$4:$C$14,2,FALSE)</f>
        <v>0</v>
      </c>
      <c r="W147" s="200">
        <f>VLOOKUP('Physical Effects'!AS149,Lookup!$B$4:$C$14,2,FALSE)</f>
        <v>0</v>
      </c>
      <c r="X147" s="200">
        <f>VLOOKUP('Physical Effects'!AU149,Lookup!$B$4:$C$14,2,FALSE)</f>
        <v>0</v>
      </c>
      <c r="Y147" s="200">
        <f>VLOOKUP('Physical Effects'!AW149,Lookup!$B$4:$C$14,2,FALSE)</f>
        <v>0</v>
      </c>
      <c r="Z147" s="200">
        <f>VLOOKUP('Physical Effects'!AY149,Lookup!$B$4:$C$14,2,FALSE)</f>
        <v>0</v>
      </c>
      <c r="AA147" s="200">
        <f>VLOOKUP('Physical Effects'!BA149,Lookup!$B$4:$C$14,2,FALSE)</f>
        <v>0</v>
      </c>
      <c r="AB147" s="200">
        <f>VLOOKUP('Physical Effects'!BC149,Lookup!$B$4:$C$14,2,FALSE)</f>
        <v>0</v>
      </c>
      <c r="AC147" s="200">
        <f>VLOOKUP('Physical Effects'!BE149,Lookup!$B$4:$C$14,2,FALSE)</f>
        <v>0</v>
      </c>
      <c r="AD147" s="200">
        <f>VLOOKUP('Physical Effects'!BG149,Lookup!$B$4:$C$14,2,FALSE)</f>
        <v>0</v>
      </c>
      <c r="AE147" s="200">
        <f>VLOOKUP('Physical Effects'!BI149,Lookup!$B$4:$C$14,2,FALSE)</f>
        <v>0</v>
      </c>
      <c r="AF147" s="200">
        <f>VLOOKUP('Physical Effects'!BK149,Lookup!$B$4:$C$14,2,FALSE)</f>
        <v>0</v>
      </c>
      <c r="AG147" s="200">
        <f>VLOOKUP('Physical Effects'!BM149,Lookup!$B$4:$C$14,2,FALSE)</f>
        <v>2</v>
      </c>
      <c r="AH147" s="200">
        <f>VLOOKUP('Physical Effects'!BO149,Lookup!$B$4:$C$14,2,FALSE)</f>
        <v>0</v>
      </c>
      <c r="AI147" s="200">
        <f>VLOOKUP('Physical Effects'!BQ149,Lookup!$B$4:$C$14,2,FALSE)</f>
        <v>2</v>
      </c>
      <c r="AJ147" s="200">
        <f>VLOOKUP('Physical Effects'!BS149,Lookup!$B$4:$C$14,2,FALSE)</f>
        <v>2</v>
      </c>
      <c r="AK147" s="200">
        <f>VLOOKUP('Physical Effects'!BU149,Lookup!$B$4:$C$14,2,FALSE)</f>
        <v>0</v>
      </c>
      <c r="AL147" s="200">
        <f>VLOOKUP('Physical Effects'!BW149,Lookup!$B$4:$C$14,2,FALSE)</f>
        <v>0</v>
      </c>
      <c r="AM147" s="200">
        <f>VLOOKUP('Physical Effects'!BY149,Lookup!$B$4:$C$14,2,FALSE)</f>
        <v>0</v>
      </c>
      <c r="AN147" s="200">
        <f>VLOOKUP('Physical Effects'!CA149,Lookup!$B$4:$C$14,2,FALSE)</f>
        <v>4</v>
      </c>
      <c r="AO147" s="200">
        <f>VLOOKUP('Physical Effects'!CC149,Lookup!$B$4:$C$14,2,FALSE)</f>
        <v>4</v>
      </c>
      <c r="AP147" s="200">
        <f>VLOOKUP('Physical Effects'!CE149,Lookup!$B$4:$C$14,2,FALSE)</f>
        <v>4</v>
      </c>
      <c r="AQ147" s="200">
        <f>VLOOKUP('Physical Effects'!CG149,Lookup!$B$4:$C$14,2,FALSE)</f>
        <v>0</v>
      </c>
      <c r="AR147" s="200">
        <f>VLOOKUP('Physical Effects'!CI149,Lookup!$B$4:$C$14,2,FALSE)</f>
        <v>5</v>
      </c>
      <c r="AS147" s="200">
        <f>VLOOKUP('Physical Effects'!CK149,Lookup!$B$4:$C$14,2,FALSE)</f>
        <v>0</v>
      </c>
      <c r="AT147" s="200">
        <f>VLOOKUP('Physical Effects'!CM149,Lookup!$B$4:$C$14,2,FALSE)</f>
        <v>2</v>
      </c>
      <c r="AU147" s="200">
        <f>VLOOKUP('Physical Effects'!CO149,Lookup!$B$4:$C$14,2,FALSE)</f>
        <v>0</v>
      </c>
      <c r="AV147" s="200">
        <f>VLOOKUP('Physical Effects'!CQ149,Lookup!$B$4:$C$14,2,FALSE)</f>
        <v>0</v>
      </c>
      <c r="AW147" s="200">
        <f>VLOOKUP('Physical Effects'!CS149,Lookup!$B$4:$C$14,2,FALSE)</f>
        <v>0</v>
      </c>
      <c r="AX147" s="200">
        <f>VLOOKUP('Physical Effects'!CU149,Lookup!$B$4:$C$14,2,FALSE)</f>
        <v>0</v>
      </c>
      <c r="AY147" s="200"/>
      <c r="AZ147" s="200"/>
    </row>
    <row r="148" spans="1:52" s="5" customFormat="1" ht="13.5" thickBot="1" x14ac:dyDescent="0.3">
      <c r="A148" s="49">
        <f t="shared" si="2"/>
        <v>147</v>
      </c>
      <c r="B148" s="18" t="str">
        <f>+'Physical Effects'!C150</f>
        <v>Vegetated Treatment Area (ac)</v>
      </c>
      <c r="C148" s="25">
        <f>+'Physical Effects'!E150</f>
        <v>635</v>
      </c>
      <c r="D148" s="200">
        <f>VLOOKUP('Physical Effects'!G150,Lookup!$B$4:$C$14,2,FALSE)</f>
        <v>4</v>
      </c>
      <c r="E148" s="200">
        <f>VLOOKUP('Physical Effects'!I150,Lookup!$B$4:$C$14,2,FALSE)</f>
        <v>4</v>
      </c>
      <c r="F148" s="200">
        <f>VLOOKUP('Physical Effects'!K150,Lookup!$B$4:$C$14,2,FALSE)</f>
        <v>0</v>
      </c>
      <c r="G148" s="200">
        <f>VLOOKUP('Physical Effects'!M150,Lookup!$B$4:$C$14,2,FALSE)</f>
        <v>0</v>
      </c>
      <c r="H148" s="200">
        <f>VLOOKUP('Physical Effects'!O150,Lookup!$B$4:$C$14,2,FALSE)</f>
        <v>0</v>
      </c>
      <c r="I148" s="200">
        <f>VLOOKUP('Physical Effects'!Q150,Lookup!$B$4:$C$14,2,FALSE)</f>
        <v>0</v>
      </c>
      <c r="J148" s="200">
        <f>VLOOKUP('Physical Effects'!S150,Lookup!$B$4:$C$14,2,FALSE)</f>
        <v>3</v>
      </c>
      <c r="K148" s="200">
        <f>VLOOKUP('Physical Effects'!U150,Lookup!$B$4:$C$14,2,FALSE)</f>
        <v>3</v>
      </c>
      <c r="L148" s="200">
        <f>VLOOKUP('Physical Effects'!W150,Lookup!$B$4:$C$14,2,FALSE)</f>
        <v>-2</v>
      </c>
      <c r="M148" s="200">
        <f>VLOOKUP('Physical Effects'!Y150,Lookup!$B$4:$C$14,2,FALSE)</f>
        <v>0</v>
      </c>
      <c r="N148" s="200">
        <f>VLOOKUP('Physical Effects'!AA150,Lookup!$B$4:$C$14,2,FALSE)</f>
        <v>0</v>
      </c>
      <c r="O148" s="200">
        <f>VLOOKUP('Physical Effects'!AC150,Lookup!$B$4:$C$14,2,FALSE)</f>
        <v>0</v>
      </c>
      <c r="P148" s="200">
        <f>VLOOKUP('Physical Effects'!AE150,Lookup!$B$4:$C$14,2,FALSE)</f>
        <v>-2</v>
      </c>
      <c r="Q148" s="200">
        <f>VLOOKUP('Physical Effects'!AG150,Lookup!$B$4:$C$14,2,FALSE)</f>
        <v>-1</v>
      </c>
      <c r="R148" s="200">
        <f>VLOOKUP('Physical Effects'!AI150,Lookup!$B$4:$C$14,2,FALSE)</f>
        <v>0</v>
      </c>
      <c r="S148" s="200">
        <f>VLOOKUP('Physical Effects'!AK150,Lookup!$B$4:$C$14,2,FALSE)</f>
        <v>0</v>
      </c>
      <c r="T148" s="200">
        <f>VLOOKUP('Physical Effects'!AM150,Lookup!$B$4:$C$14,2,FALSE)</f>
        <v>0</v>
      </c>
      <c r="U148" s="200">
        <f>VLOOKUP('Physical Effects'!AO150,Lookup!$B$4:$C$14,2,FALSE)</f>
        <v>0</v>
      </c>
      <c r="V148" s="200">
        <f>VLOOKUP('Physical Effects'!AQ150,Lookup!$B$4:$C$14,2,FALSE)</f>
        <v>0</v>
      </c>
      <c r="W148" s="200">
        <f>VLOOKUP('Physical Effects'!AS150,Lookup!$B$4:$C$14,2,FALSE)</f>
        <v>4</v>
      </c>
      <c r="X148" s="200">
        <f>VLOOKUP('Physical Effects'!AU150,Lookup!$B$4:$C$14,2,FALSE)</f>
        <v>-2</v>
      </c>
      <c r="Y148" s="200">
        <f>VLOOKUP('Physical Effects'!AW150,Lookup!$B$4:$C$14,2,FALSE)</f>
        <v>0</v>
      </c>
      <c r="Z148" s="200">
        <f>VLOOKUP('Physical Effects'!AY150,Lookup!$B$4:$C$14,2,FALSE)</f>
        <v>0</v>
      </c>
      <c r="AA148" s="200">
        <f>VLOOKUP('Physical Effects'!BA150,Lookup!$B$4:$C$14,2,FALSE)</f>
        <v>5</v>
      </c>
      <c r="AB148" s="200">
        <f>VLOOKUP('Physical Effects'!BC150,Lookup!$B$4:$C$14,2,FALSE)</f>
        <v>0</v>
      </c>
      <c r="AC148" s="200">
        <f>VLOOKUP('Physical Effects'!BE150,Lookup!$B$4:$C$14,2,FALSE)</f>
        <v>2</v>
      </c>
      <c r="AD148" s="200">
        <f>VLOOKUP('Physical Effects'!BG150,Lookup!$B$4:$C$14,2,FALSE)</f>
        <v>-2</v>
      </c>
      <c r="AE148" s="200">
        <f>VLOOKUP('Physical Effects'!BI150,Lookup!$B$4:$C$14,2,FALSE)</f>
        <v>0</v>
      </c>
      <c r="AF148" s="200">
        <f>VLOOKUP('Physical Effects'!BK150,Lookup!$B$4:$C$14,2,FALSE)</f>
        <v>0</v>
      </c>
      <c r="AG148" s="200">
        <f>VLOOKUP('Physical Effects'!BM150,Lookup!$B$4:$C$14,2,FALSE)</f>
        <v>2</v>
      </c>
      <c r="AH148" s="200">
        <f>VLOOKUP('Physical Effects'!BO150,Lookup!$B$4:$C$14,2,FALSE)</f>
        <v>0</v>
      </c>
      <c r="AI148" s="200">
        <f>VLOOKUP('Physical Effects'!BQ150,Lookup!$B$4:$C$14,2,FALSE)</f>
        <v>0</v>
      </c>
      <c r="AJ148" s="200">
        <f>VLOOKUP('Physical Effects'!BS150,Lookup!$B$4:$C$14,2,FALSE)</f>
        <v>1</v>
      </c>
      <c r="AK148" s="200">
        <f>VLOOKUP('Physical Effects'!BU150,Lookup!$B$4:$C$14,2,FALSE)</f>
        <v>0</v>
      </c>
      <c r="AL148" s="200">
        <f>VLOOKUP('Physical Effects'!BW150,Lookup!$B$4:$C$14,2,FALSE)</f>
        <v>2</v>
      </c>
      <c r="AM148" s="200">
        <f>VLOOKUP('Physical Effects'!BY150,Lookup!$B$4:$C$14,2,FALSE)</f>
        <v>0</v>
      </c>
      <c r="AN148" s="200">
        <f>VLOOKUP('Physical Effects'!CA150,Lookup!$B$4:$C$14,2,FALSE)</f>
        <v>2</v>
      </c>
      <c r="AO148" s="200">
        <f>VLOOKUP('Physical Effects'!CC150,Lookup!$B$4:$C$14,2,FALSE)</f>
        <v>5</v>
      </c>
      <c r="AP148" s="200">
        <f>VLOOKUP('Physical Effects'!CE150,Lookup!$B$4:$C$14,2,FALSE)</f>
        <v>4</v>
      </c>
      <c r="AQ148" s="200">
        <f>VLOOKUP('Physical Effects'!CG150,Lookup!$B$4:$C$14,2,FALSE)</f>
        <v>0</v>
      </c>
      <c r="AR148" s="200">
        <f>VLOOKUP('Physical Effects'!CI150,Lookup!$B$4:$C$14,2,FALSE)</f>
        <v>0</v>
      </c>
      <c r="AS148" s="200">
        <f>VLOOKUP('Physical Effects'!CK150,Lookup!$B$4:$C$14,2,FALSE)</f>
        <v>0</v>
      </c>
      <c r="AT148" s="200">
        <f>VLOOKUP('Physical Effects'!CM150,Lookup!$B$4:$C$14,2,FALSE)</f>
        <v>1</v>
      </c>
      <c r="AU148" s="200">
        <f>VLOOKUP('Physical Effects'!CO150,Lookup!$B$4:$C$14,2,FALSE)</f>
        <v>0</v>
      </c>
      <c r="AV148" s="200">
        <f>VLOOKUP('Physical Effects'!CQ150,Lookup!$B$4:$C$14,2,FALSE)</f>
        <v>0</v>
      </c>
      <c r="AW148" s="200">
        <f>VLOOKUP('Physical Effects'!CS150,Lookup!$B$4:$C$14,2,FALSE)</f>
        <v>0</v>
      </c>
      <c r="AX148" s="200">
        <f>VLOOKUP('Physical Effects'!CU150,Lookup!$B$4:$C$14,2,FALSE)</f>
        <v>0</v>
      </c>
      <c r="AY148" s="200"/>
      <c r="AZ148" s="200"/>
    </row>
    <row r="149" spans="1:52" s="5" customFormat="1" ht="13.5" thickBot="1" x14ac:dyDescent="0.3">
      <c r="A149" s="49">
        <f t="shared" si="2"/>
        <v>148</v>
      </c>
      <c r="B149" s="18" t="str">
        <f>+'Physical Effects'!C151</f>
        <v>Vegetative Barrier (ft)</v>
      </c>
      <c r="C149" s="25">
        <f>+'Physical Effects'!E151</f>
        <v>601</v>
      </c>
      <c r="D149" s="200">
        <f>VLOOKUP('Physical Effects'!G151,Lookup!$B$4:$C$14,2,FALSE)</f>
        <v>4</v>
      </c>
      <c r="E149" s="200">
        <f>VLOOKUP('Physical Effects'!I151,Lookup!$B$4:$C$14,2,FALSE)</f>
        <v>1</v>
      </c>
      <c r="F149" s="200">
        <f>VLOOKUP('Physical Effects'!K151,Lookup!$B$4:$C$14,2,FALSE)</f>
        <v>1</v>
      </c>
      <c r="G149" s="200">
        <f>VLOOKUP('Physical Effects'!M151,Lookup!$B$4:$C$14,2,FALSE)</f>
        <v>0</v>
      </c>
      <c r="H149" s="200">
        <f>VLOOKUP('Physical Effects'!O151,Lookup!$B$4:$C$14,2,FALSE)</f>
        <v>0</v>
      </c>
      <c r="I149" s="200">
        <f>VLOOKUP('Physical Effects'!Q151,Lookup!$B$4:$C$14,2,FALSE)</f>
        <v>0</v>
      </c>
      <c r="J149" s="200">
        <f>VLOOKUP('Physical Effects'!S151,Lookup!$B$4:$C$14,2,FALSE)</f>
        <v>0</v>
      </c>
      <c r="K149" s="200">
        <f>VLOOKUP('Physical Effects'!U151,Lookup!$B$4:$C$14,2,FALSE)</f>
        <v>0</v>
      </c>
      <c r="L149" s="200">
        <f>VLOOKUP('Physical Effects'!W151,Lookup!$B$4:$C$14,2,FALSE)</f>
        <v>-2</v>
      </c>
      <c r="M149" s="200">
        <f>VLOOKUP('Physical Effects'!Y151,Lookup!$B$4:$C$14,2,FALSE)</f>
        <v>1</v>
      </c>
      <c r="N149" s="200">
        <f>VLOOKUP('Physical Effects'!AA151,Lookup!$B$4:$C$14,2,FALSE)</f>
        <v>0</v>
      </c>
      <c r="O149" s="200">
        <f>VLOOKUP('Physical Effects'!AC151,Lookup!$B$4:$C$14,2,FALSE)</f>
        <v>0</v>
      </c>
      <c r="P149" s="200">
        <f>VLOOKUP('Physical Effects'!AE151,Lookup!$B$4:$C$14,2,FALSE)</f>
        <v>0</v>
      </c>
      <c r="Q149" s="200">
        <f>VLOOKUP('Physical Effects'!AG151,Lookup!$B$4:$C$14,2,FALSE)</f>
        <v>0</v>
      </c>
      <c r="R149" s="200">
        <f>VLOOKUP('Physical Effects'!AI151,Lookup!$B$4:$C$14,2,FALSE)</f>
        <v>0</v>
      </c>
      <c r="S149" s="200">
        <f>VLOOKUP('Physical Effects'!AK151,Lookup!$B$4:$C$14,2,FALSE)</f>
        <v>0</v>
      </c>
      <c r="T149" s="200">
        <f>VLOOKUP('Physical Effects'!AM151,Lookup!$B$4:$C$14,2,FALSE)</f>
        <v>0</v>
      </c>
      <c r="U149" s="200">
        <f>VLOOKUP('Physical Effects'!AO151,Lookup!$B$4:$C$14,2,FALSE)</f>
        <v>0</v>
      </c>
      <c r="V149" s="200">
        <f>VLOOKUP('Physical Effects'!AQ151,Lookup!$B$4:$C$14,2,FALSE)</f>
        <v>0</v>
      </c>
      <c r="W149" s="200">
        <f>VLOOKUP('Physical Effects'!AS151,Lookup!$B$4:$C$14,2,FALSE)</f>
        <v>2</v>
      </c>
      <c r="X149" s="200">
        <f>VLOOKUP('Physical Effects'!AU151,Lookup!$B$4:$C$14,2,FALSE)</f>
        <v>0</v>
      </c>
      <c r="Y149" s="200">
        <f>VLOOKUP('Physical Effects'!AW151,Lookup!$B$4:$C$14,2,FALSE)</f>
        <v>2</v>
      </c>
      <c r="Z149" s="200">
        <f>VLOOKUP('Physical Effects'!AY151,Lookup!$B$4:$C$14,2,FALSE)</f>
        <v>0</v>
      </c>
      <c r="AA149" s="200">
        <f>VLOOKUP('Physical Effects'!BA151,Lookup!$B$4:$C$14,2,FALSE)</f>
        <v>1</v>
      </c>
      <c r="AB149" s="200">
        <f>VLOOKUP('Physical Effects'!BC151,Lookup!$B$4:$C$14,2,FALSE)</f>
        <v>0</v>
      </c>
      <c r="AC149" s="200">
        <f>VLOOKUP('Physical Effects'!BE151,Lookup!$B$4:$C$14,2,FALSE)</f>
        <v>1</v>
      </c>
      <c r="AD149" s="200">
        <f>VLOOKUP('Physical Effects'!BG151,Lookup!$B$4:$C$14,2,FALSE)</f>
        <v>0</v>
      </c>
      <c r="AE149" s="200">
        <f>VLOOKUP('Physical Effects'!BI151,Lookup!$B$4:$C$14,2,FALSE)</f>
        <v>0</v>
      </c>
      <c r="AF149" s="200">
        <f>VLOOKUP('Physical Effects'!BK151,Lookup!$B$4:$C$14,2,FALSE)</f>
        <v>0</v>
      </c>
      <c r="AG149" s="200">
        <f>VLOOKUP('Physical Effects'!BM151,Lookup!$B$4:$C$14,2,FALSE)</f>
        <v>2</v>
      </c>
      <c r="AH149" s="200">
        <f>VLOOKUP('Physical Effects'!BO151,Lookup!$B$4:$C$14,2,FALSE)</f>
        <v>0</v>
      </c>
      <c r="AI149" s="200">
        <f>VLOOKUP('Physical Effects'!BQ151,Lookup!$B$4:$C$14,2,FALSE)</f>
        <v>2</v>
      </c>
      <c r="AJ149" s="200">
        <f>VLOOKUP('Physical Effects'!BS151,Lookup!$B$4:$C$14,2,FALSE)</f>
        <v>1</v>
      </c>
      <c r="AK149" s="200">
        <f>VLOOKUP('Physical Effects'!BU151,Lookup!$B$4:$C$14,2,FALSE)</f>
        <v>1</v>
      </c>
      <c r="AL149" s="200">
        <f>VLOOKUP('Physical Effects'!BW151,Lookup!$B$4:$C$14,2,FALSE)</f>
        <v>2</v>
      </c>
      <c r="AM149" s="200">
        <f>VLOOKUP('Physical Effects'!BY151,Lookup!$B$4:$C$14,2,FALSE)</f>
        <v>2</v>
      </c>
      <c r="AN149" s="200">
        <f>VLOOKUP('Physical Effects'!CA151,Lookup!$B$4:$C$14,2,FALSE)</f>
        <v>1</v>
      </c>
      <c r="AO149" s="200">
        <f>VLOOKUP('Physical Effects'!CC151,Lookup!$B$4:$C$14,2,FALSE)</f>
        <v>1</v>
      </c>
      <c r="AP149" s="200">
        <f>VLOOKUP('Physical Effects'!CE151,Lookup!$B$4:$C$14,2,FALSE)</f>
        <v>0</v>
      </c>
      <c r="AQ149" s="200">
        <f>VLOOKUP('Physical Effects'!CG151,Lookup!$B$4:$C$14,2,FALSE)</f>
        <v>0</v>
      </c>
      <c r="AR149" s="200">
        <f>VLOOKUP('Physical Effects'!CI151,Lookup!$B$4:$C$14,2,FALSE)</f>
        <v>1</v>
      </c>
      <c r="AS149" s="200">
        <f>VLOOKUP('Physical Effects'!CK151,Lookup!$B$4:$C$14,2,FALSE)</f>
        <v>1</v>
      </c>
      <c r="AT149" s="200">
        <f>VLOOKUP('Physical Effects'!CM151,Lookup!$B$4:$C$14,2,FALSE)</f>
        <v>0</v>
      </c>
      <c r="AU149" s="200">
        <f>VLOOKUP('Physical Effects'!CO151,Lookup!$B$4:$C$14,2,FALSE)</f>
        <v>0</v>
      </c>
      <c r="AV149" s="200">
        <f>VLOOKUP('Physical Effects'!CQ151,Lookup!$B$4:$C$14,2,FALSE)</f>
        <v>0</v>
      </c>
      <c r="AW149" s="200">
        <f>VLOOKUP('Physical Effects'!CS151,Lookup!$B$4:$C$14,2,FALSE)</f>
        <v>0</v>
      </c>
      <c r="AX149" s="200">
        <f>VLOOKUP('Physical Effects'!CU151,Lookup!$B$4:$C$14,2,FALSE)</f>
        <v>0</v>
      </c>
      <c r="AY149" s="200"/>
      <c r="AZ149" s="200"/>
    </row>
    <row r="150" spans="1:52" s="5" customFormat="1" ht="13.5" thickBot="1" x14ac:dyDescent="0.3">
      <c r="A150" s="49">
        <f t="shared" si="2"/>
        <v>149</v>
      </c>
      <c r="B150" s="18" t="str">
        <f>+'Physical Effects'!C152</f>
        <v>Vertical Drain (no)</v>
      </c>
      <c r="C150" s="25">
        <f>+'Physical Effects'!E152</f>
        <v>630</v>
      </c>
      <c r="D150" s="200">
        <f>VLOOKUP('Physical Effects'!G152,Lookup!$B$4:$C$14,2,FALSE)</f>
        <v>0</v>
      </c>
      <c r="E150" s="200">
        <f>VLOOKUP('Physical Effects'!I152,Lookup!$B$4:$C$14,2,FALSE)</f>
        <v>0</v>
      </c>
      <c r="F150" s="200">
        <f>VLOOKUP('Physical Effects'!K152,Lookup!$B$4:$C$14,2,FALSE)</f>
        <v>0</v>
      </c>
      <c r="G150" s="200">
        <f>VLOOKUP('Physical Effects'!M152,Lookup!$B$4:$C$14,2,FALSE)</f>
        <v>1</v>
      </c>
      <c r="H150" s="200">
        <f>VLOOKUP('Physical Effects'!O152,Lookup!$B$4:$C$14,2,FALSE)</f>
        <v>0</v>
      </c>
      <c r="I150" s="200">
        <f>VLOOKUP('Physical Effects'!Q152,Lookup!$B$4:$C$14,2,FALSE)</f>
        <v>0</v>
      </c>
      <c r="J150" s="200">
        <f>VLOOKUP('Physical Effects'!S152,Lookup!$B$4:$C$14,2,FALSE)</f>
        <v>0</v>
      </c>
      <c r="K150" s="200">
        <f>VLOOKUP('Physical Effects'!U152,Lookup!$B$4:$C$14,2,FALSE)</f>
        <v>0</v>
      </c>
      <c r="L150" s="200">
        <f>VLOOKUP('Physical Effects'!W152,Lookup!$B$4:$C$14,2,FALSE)</f>
        <v>0</v>
      </c>
      <c r="M150" s="200">
        <f>VLOOKUP('Physical Effects'!Y152,Lookup!$B$4:$C$14,2,FALSE)</f>
        <v>0</v>
      </c>
      <c r="N150" s="200">
        <f>VLOOKUP('Physical Effects'!AA152,Lookup!$B$4:$C$14,2,FALSE)</f>
        <v>0</v>
      </c>
      <c r="O150" s="200">
        <f>VLOOKUP('Physical Effects'!AC152,Lookup!$B$4:$C$14,2,FALSE)</f>
        <v>4</v>
      </c>
      <c r="P150" s="200">
        <f>VLOOKUP('Physical Effects'!AE152,Lookup!$B$4:$C$14,2,FALSE)</f>
        <v>-2</v>
      </c>
      <c r="Q150" s="200">
        <f>VLOOKUP('Physical Effects'!AG152,Lookup!$B$4:$C$14,2,FALSE)</f>
        <v>0</v>
      </c>
      <c r="R150" s="200">
        <f>VLOOKUP('Physical Effects'!AI152,Lookup!$B$4:$C$14,2,FALSE)</f>
        <v>0</v>
      </c>
      <c r="S150" s="200">
        <f>VLOOKUP('Physical Effects'!AK152,Lookup!$B$4:$C$14,2,FALSE)</f>
        <v>-2</v>
      </c>
      <c r="T150" s="200">
        <f>VLOOKUP('Physical Effects'!AM152,Lookup!$B$4:$C$14,2,FALSE)</f>
        <v>0</v>
      </c>
      <c r="U150" s="200">
        <f>VLOOKUP('Physical Effects'!AO152,Lookup!$B$4:$C$14,2,FALSE)</f>
        <v>0</v>
      </c>
      <c r="V150" s="200">
        <f>VLOOKUP('Physical Effects'!AQ152,Lookup!$B$4:$C$14,2,FALSE)</f>
        <v>0</v>
      </c>
      <c r="W150" s="200">
        <f>VLOOKUP('Physical Effects'!AS152,Lookup!$B$4:$C$14,2,FALSE)</f>
        <v>1</v>
      </c>
      <c r="X150" s="200">
        <f>VLOOKUP('Physical Effects'!AU152,Lookup!$B$4:$C$14,2,FALSE)</f>
        <v>-2</v>
      </c>
      <c r="Y150" s="200">
        <f>VLOOKUP('Physical Effects'!AW152,Lookup!$B$4:$C$14,2,FALSE)</f>
        <v>0</v>
      </c>
      <c r="Z150" s="200">
        <f>VLOOKUP('Physical Effects'!AY152,Lookup!$B$4:$C$14,2,FALSE)</f>
        <v>-2</v>
      </c>
      <c r="AA150" s="200">
        <f>VLOOKUP('Physical Effects'!BA152,Lookup!$B$4:$C$14,2,FALSE)</f>
        <v>1</v>
      </c>
      <c r="AB150" s="200">
        <f>VLOOKUP('Physical Effects'!BC152,Lookup!$B$4:$C$14,2,FALSE)</f>
        <v>-1</v>
      </c>
      <c r="AC150" s="200">
        <f>VLOOKUP('Physical Effects'!BE152,Lookup!$B$4:$C$14,2,FALSE)</f>
        <v>1</v>
      </c>
      <c r="AD150" s="200">
        <f>VLOOKUP('Physical Effects'!BG152,Lookup!$B$4:$C$14,2,FALSE)</f>
        <v>-1</v>
      </c>
      <c r="AE150" s="200">
        <f>VLOOKUP('Physical Effects'!BI152,Lookup!$B$4:$C$14,2,FALSE)</f>
        <v>1</v>
      </c>
      <c r="AF150" s="200">
        <f>VLOOKUP('Physical Effects'!BK152,Lookup!$B$4:$C$14,2,FALSE)</f>
        <v>-1</v>
      </c>
      <c r="AG150" s="200">
        <f>VLOOKUP('Physical Effects'!BM152,Lookup!$B$4:$C$14,2,FALSE)</f>
        <v>1</v>
      </c>
      <c r="AH150" s="200">
        <f>VLOOKUP('Physical Effects'!BO152,Lookup!$B$4:$C$14,2,FALSE)</f>
        <v>0</v>
      </c>
      <c r="AI150" s="200">
        <f>VLOOKUP('Physical Effects'!BQ152,Lookup!$B$4:$C$14,2,FALSE)</f>
        <v>0</v>
      </c>
      <c r="AJ150" s="200">
        <f>VLOOKUP('Physical Effects'!BS152,Lookup!$B$4:$C$14,2,FALSE)</f>
        <v>0</v>
      </c>
      <c r="AK150" s="200">
        <f>VLOOKUP('Physical Effects'!BU152,Lookup!$B$4:$C$14,2,FALSE)</f>
        <v>0</v>
      </c>
      <c r="AL150" s="200">
        <f>VLOOKUP('Physical Effects'!BW152,Lookup!$B$4:$C$14,2,FALSE)</f>
        <v>0</v>
      </c>
      <c r="AM150" s="200">
        <f>VLOOKUP('Physical Effects'!BY152,Lookup!$B$4:$C$14,2,FALSE)</f>
        <v>0</v>
      </c>
      <c r="AN150" s="200">
        <f>VLOOKUP('Physical Effects'!CA152,Lookup!$B$4:$C$14,2,FALSE)</f>
        <v>0</v>
      </c>
      <c r="AO150" s="200">
        <f>VLOOKUP('Physical Effects'!CC152,Lookup!$B$4:$C$14,2,FALSE)</f>
        <v>0</v>
      </c>
      <c r="AP150" s="200">
        <f>VLOOKUP('Physical Effects'!CE152,Lookup!$B$4:$C$14,2,FALSE)</f>
        <v>0</v>
      </c>
      <c r="AQ150" s="200">
        <f>VLOOKUP('Physical Effects'!CG152,Lookup!$B$4:$C$14,2,FALSE)</f>
        <v>0</v>
      </c>
      <c r="AR150" s="200">
        <f>VLOOKUP('Physical Effects'!CI152,Lookup!$B$4:$C$14,2,FALSE)</f>
        <v>0</v>
      </c>
      <c r="AS150" s="200">
        <f>VLOOKUP('Physical Effects'!CK152,Lookup!$B$4:$C$14,2,FALSE)</f>
        <v>0</v>
      </c>
      <c r="AT150" s="200">
        <f>VLOOKUP('Physical Effects'!CM152,Lookup!$B$4:$C$14,2,FALSE)</f>
        <v>0</v>
      </c>
      <c r="AU150" s="200">
        <f>VLOOKUP('Physical Effects'!CO152,Lookup!$B$4:$C$14,2,FALSE)</f>
        <v>0</v>
      </c>
      <c r="AV150" s="200">
        <f>VLOOKUP('Physical Effects'!CQ152,Lookup!$B$4:$C$14,2,FALSE)</f>
        <v>0</v>
      </c>
      <c r="AW150" s="200">
        <f>VLOOKUP('Physical Effects'!CS152,Lookup!$B$4:$C$14,2,FALSE)</f>
        <v>0</v>
      </c>
      <c r="AX150" s="200">
        <f>VLOOKUP('Physical Effects'!CU152,Lookup!$B$4:$C$14,2,FALSE)</f>
        <v>0</v>
      </c>
      <c r="AY150" s="200"/>
      <c r="AZ150" s="200"/>
    </row>
    <row r="151" spans="1:52" s="5" customFormat="1" ht="13.5" thickBot="1" x14ac:dyDescent="0.3">
      <c r="A151" s="49">
        <f t="shared" si="2"/>
        <v>150</v>
      </c>
      <c r="B151" s="18" t="str">
        <f>+'Physical Effects'!C153</f>
        <v>Waste Facility Closure (no)</v>
      </c>
      <c r="C151" s="25">
        <f>+'Physical Effects'!E153</f>
        <v>360</v>
      </c>
      <c r="D151" s="200">
        <f>VLOOKUP('Physical Effects'!G153,Lookup!$B$4:$C$14,2,FALSE)</f>
        <v>0</v>
      </c>
      <c r="E151" s="200">
        <f>VLOOKUP('Physical Effects'!I153,Lookup!$B$4:$C$14,2,FALSE)</f>
        <v>0</v>
      </c>
      <c r="F151" s="200">
        <f>VLOOKUP('Physical Effects'!K153,Lookup!$B$4:$C$14,2,FALSE)</f>
        <v>0</v>
      </c>
      <c r="G151" s="200">
        <f>VLOOKUP('Physical Effects'!M153,Lookup!$B$4:$C$14,2,FALSE)</f>
        <v>0</v>
      </c>
      <c r="H151" s="200">
        <f>VLOOKUP('Physical Effects'!O153,Lookup!$B$4:$C$14,2,FALSE)</f>
        <v>0</v>
      </c>
      <c r="I151" s="200">
        <f>VLOOKUP('Physical Effects'!Q153,Lookup!$B$4:$C$14,2,FALSE)</f>
        <v>0</v>
      </c>
      <c r="J151" s="200">
        <f>VLOOKUP('Physical Effects'!S153,Lookup!$B$4:$C$14,2,FALSE)</f>
        <v>0</v>
      </c>
      <c r="K151" s="200">
        <f>VLOOKUP('Physical Effects'!U153,Lookup!$B$4:$C$14,2,FALSE)</f>
        <v>0</v>
      </c>
      <c r="L151" s="200">
        <f>VLOOKUP('Physical Effects'!W153,Lookup!$B$4:$C$14,2,FALSE)</f>
        <v>2</v>
      </c>
      <c r="M151" s="200">
        <f>VLOOKUP('Physical Effects'!Y153,Lookup!$B$4:$C$14,2,FALSE)</f>
        <v>0</v>
      </c>
      <c r="N151" s="200">
        <f>VLOOKUP('Physical Effects'!AA153,Lookup!$B$4:$C$14,2,FALSE)</f>
        <v>0</v>
      </c>
      <c r="O151" s="200">
        <f>VLOOKUP('Physical Effects'!AC153,Lookup!$B$4:$C$14,2,FALSE)</f>
        <v>0</v>
      </c>
      <c r="P151" s="200">
        <f>VLOOKUP('Physical Effects'!AE153,Lookup!$B$4:$C$14,2,FALSE)</f>
        <v>0</v>
      </c>
      <c r="Q151" s="200">
        <f>VLOOKUP('Physical Effects'!AG153,Lookup!$B$4:$C$14,2,FALSE)</f>
        <v>0</v>
      </c>
      <c r="R151" s="200">
        <f>VLOOKUP('Physical Effects'!AI153,Lookup!$B$4:$C$14,2,FALSE)</f>
        <v>0</v>
      </c>
      <c r="S151" s="200">
        <f>VLOOKUP('Physical Effects'!AK153,Lookup!$B$4:$C$14,2,FALSE)</f>
        <v>0</v>
      </c>
      <c r="T151" s="200">
        <f>VLOOKUP('Physical Effects'!AM153,Lookup!$B$4:$C$14,2,FALSE)</f>
        <v>0</v>
      </c>
      <c r="U151" s="200">
        <f>VLOOKUP('Physical Effects'!AO153,Lookup!$B$4:$C$14,2,FALSE)</f>
        <v>0</v>
      </c>
      <c r="V151" s="200">
        <f>VLOOKUP('Physical Effects'!AQ153,Lookup!$B$4:$C$14,2,FALSE)</f>
        <v>0</v>
      </c>
      <c r="W151" s="200">
        <f>VLOOKUP('Physical Effects'!AS153,Lookup!$B$4:$C$14,2,FALSE)</f>
        <v>0</v>
      </c>
      <c r="X151" s="200">
        <f>VLOOKUP('Physical Effects'!AU153,Lookup!$B$4:$C$14,2,FALSE)</f>
        <v>0</v>
      </c>
      <c r="Y151" s="200">
        <f>VLOOKUP('Physical Effects'!AW153,Lookup!$B$4:$C$14,2,FALSE)</f>
        <v>0</v>
      </c>
      <c r="Z151" s="200">
        <f>VLOOKUP('Physical Effects'!AY153,Lookup!$B$4:$C$14,2,FALSE)</f>
        <v>0</v>
      </c>
      <c r="AA151" s="200">
        <f>VLOOKUP('Physical Effects'!BA153,Lookup!$B$4:$C$14,2,FALSE)</f>
        <v>0</v>
      </c>
      <c r="AB151" s="200">
        <f>VLOOKUP('Physical Effects'!BC153,Lookup!$B$4:$C$14,2,FALSE)</f>
        <v>2</v>
      </c>
      <c r="AC151" s="200">
        <f>VLOOKUP('Physical Effects'!BE153,Lookup!$B$4:$C$14,2,FALSE)</f>
        <v>0</v>
      </c>
      <c r="AD151" s="200">
        <f>VLOOKUP('Physical Effects'!BG153,Lookup!$B$4:$C$14,2,FALSE)</f>
        <v>1</v>
      </c>
      <c r="AE151" s="200">
        <f>VLOOKUP('Physical Effects'!BI153,Lookup!$B$4:$C$14,2,FALSE)</f>
        <v>0</v>
      </c>
      <c r="AF151" s="200">
        <f>VLOOKUP('Physical Effects'!BK153,Lookup!$B$4:$C$14,2,FALSE)</f>
        <v>0</v>
      </c>
      <c r="AG151" s="200">
        <f>VLOOKUP('Physical Effects'!BM153,Lookup!$B$4:$C$14,2,FALSE)</f>
        <v>0</v>
      </c>
      <c r="AH151" s="200">
        <f>VLOOKUP('Physical Effects'!BO153,Lookup!$B$4:$C$14,2,FALSE)</f>
        <v>0</v>
      </c>
      <c r="AI151" s="200">
        <f>VLOOKUP('Physical Effects'!BQ153,Lookup!$B$4:$C$14,2,FALSE)</f>
        <v>1</v>
      </c>
      <c r="AJ151" s="200">
        <f>VLOOKUP('Physical Effects'!BS153,Lookup!$B$4:$C$14,2,FALSE)</f>
        <v>1</v>
      </c>
      <c r="AK151" s="200">
        <f>VLOOKUP('Physical Effects'!BU153,Lookup!$B$4:$C$14,2,FALSE)</f>
        <v>1</v>
      </c>
      <c r="AL151" s="200">
        <f>VLOOKUP('Physical Effects'!BW153,Lookup!$B$4:$C$14,2,FALSE)</f>
        <v>1</v>
      </c>
      <c r="AM151" s="200">
        <f>VLOOKUP('Physical Effects'!BY153,Lookup!$B$4:$C$14,2,FALSE)</f>
        <v>1</v>
      </c>
      <c r="AN151" s="200">
        <f>VLOOKUP('Physical Effects'!CA153,Lookup!$B$4:$C$14,2,FALSE)</f>
        <v>0</v>
      </c>
      <c r="AO151" s="200">
        <f>VLOOKUP('Physical Effects'!CC153,Lookup!$B$4:$C$14,2,FALSE)</f>
        <v>0</v>
      </c>
      <c r="AP151" s="200">
        <f>VLOOKUP('Physical Effects'!CE153,Lookup!$B$4:$C$14,2,FALSE)</f>
        <v>0</v>
      </c>
      <c r="AQ151" s="200">
        <f>VLOOKUP('Physical Effects'!CG153,Lookup!$B$4:$C$14,2,FALSE)</f>
        <v>0</v>
      </c>
      <c r="AR151" s="200">
        <f>VLOOKUP('Physical Effects'!CI153,Lookup!$B$4:$C$14,2,FALSE)</f>
        <v>0</v>
      </c>
      <c r="AS151" s="200">
        <f>VLOOKUP('Physical Effects'!CK153,Lookup!$B$4:$C$14,2,FALSE)</f>
        <v>0</v>
      </c>
      <c r="AT151" s="200">
        <f>VLOOKUP('Physical Effects'!CM153,Lookup!$B$4:$C$14,2,FALSE)</f>
        <v>0</v>
      </c>
      <c r="AU151" s="200">
        <f>VLOOKUP('Physical Effects'!CO153,Lookup!$B$4:$C$14,2,FALSE)</f>
        <v>0</v>
      </c>
      <c r="AV151" s="200">
        <f>VLOOKUP('Physical Effects'!CQ153,Lookup!$B$4:$C$14,2,FALSE)</f>
        <v>0</v>
      </c>
      <c r="AW151" s="200">
        <f>VLOOKUP('Physical Effects'!CS153,Lookup!$B$4:$C$14,2,FALSE)</f>
        <v>0</v>
      </c>
      <c r="AX151" s="200">
        <f>VLOOKUP('Physical Effects'!CU153,Lookup!$B$4:$C$14,2,FALSE)</f>
        <v>0</v>
      </c>
      <c r="AY151" s="200"/>
      <c r="AZ151" s="200"/>
    </row>
    <row r="152" spans="1:52" s="5" customFormat="1" ht="13.5" thickBot="1" x14ac:dyDescent="0.3">
      <c r="A152" s="49">
        <f t="shared" si="2"/>
        <v>151</v>
      </c>
      <c r="B152" s="18" t="str">
        <f>+'Physical Effects'!C154</f>
        <v>Waste Recycling (no)</v>
      </c>
      <c r="C152" s="25">
        <f>+'Physical Effects'!E154</f>
        <v>633</v>
      </c>
      <c r="D152" s="200">
        <f>VLOOKUP('Physical Effects'!G154,Lookup!$B$4:$C$14,2,FALSE)</f>
        <v>0</v>
      </c>
      <c r="E152" s="200">
        <f>VLOOKUP('Physical Effects'!I154,Lookup!$B$4:$C$14,2,FALSE)</f>
        <v>0</v>
      </c>
      <c r="F152" s="200">
        <f>VLOOKUP('Physical Effects'!K154,Lookup!$B$4:$C$14,2,FALSE)</f>
        <v>0</v>
      </c>
      <c r="G152" s="200">
        <f>VLOOKUP('Physical Effects'!M154,Lookup!$B$4:$C$14,2,FALSE)</f>
        <v>0</v>
      </c>
      <c r="H152" s="200">
        <f>VLOOKUP('Physical Effects'!O154,Lookup!$B$4:$C$14,2,FALSE)</f>
        <v>0</v>
      </c>
      <c r="I152" s="200">
        <f>VLOOKUP('Physical Effects'!Q154,Lookup!$B$4:$C$14,2,FALSE)</f>
        <v>0</v>
      </c>
      <c r="J152" s="200">
        <f>VLOOKUP('Physical Effects'!S154,Lookup!$B$4:$C$14,2,FALSE)</f>
        <v>0</v>
      </c>
      <c r="K152" s="200">
        <f>VLOOKUP('Physical Effects'!U154,Lookup!$B$4:$C$14,2,FALSE)</f>
        <v>1</v>
      </c>
      <c r="L152" s="200">
        <f>VLOOKUP('Physical Effects'!W154,Lookup!$B$4:$C$14,2,FALSE)</f>
        <v>0</v>
      </c>
      <c r="M152" s="200">
        <f>VLOOKUP('Physical Effects'!Y154,Lookup!$B$4:$C$14,2,FALSE)</f>
        <v>0</v>
      </c>
      <c r="N152" s="200">
        <f>VLOOKUP('Physical Effects'!AA154,Lookup!$B$4:$C$14,2,FALSE)</f>
        <v>0</v>
      </c>
      <c r="O152" s="200">
        <f>VLOOKUP('Physical Effects'!AC154,Lookup!$B$4:$C$14,2,FALSE)</f>
        <v>0</v>
      </c>
      <c r="P152" s="200">
        <f>VLOOKUP('Physical Effects'!AE154,Lookup!$B$4:$C$14,2,FALSE)</f>
        <v>0</v>
      </c>
      <c r="Q152" s="200">
        <f>VLOOKUP('Physical Effects'!AG154,Lookup!$B$4:$C$14,2,FALSE)</f>
        <v>0</v>
      </c>
      <c r="R152" s="200">
        <f>VLOOKUP('Physical Effects'!AI154,Lookup!$B$4:$C$14,2,FALSE)</f>
        <v>0</v>
      </c>
      <c r="S152" s="200">
        <f>VLOOKUP('Physical Effects'!AK154,Lookup!$B$4:$C$14,2,FALSE)</f>
        <v>0</v>
      </c>
      <c r="T152" s="200">
        <f>VLOOKUP('Physical Effects'!AM154,Lookup!$B$4:$C$14,2,FALSE)</f>
        <v>0</v>
      </c>
      <c r="U152" s="200">
        <f>VLOOKUP('Physical Effects'!AO154,Lookup!$B$4:$C$14,2,FALSE)</f>
        <v>1</v>
      </c>
      <c r="V152" s="200">
        <f>VLOOKUP('Physical Effects'!AQ154,Lookup!$B$4:$C$14,2,FALSE)</f>
        <v>1</v>
      </c>
      <c r="W152" s="200">
        <f>VLOOKUP('Physical Effects'!AS154,Lookup!$B$4:$C$14,2,FALSE)</f>
        <v>2</v>
      </c>
      <c r="X152" s="200">
        <f>VLOOKUP('Physical Effects'!AU154,Lookup!$B$4:$C$14,2,FALSE)</f>
        <v>2</v>
      </c>
      <c r="Y152" s="200">
        <f>VLOOKUP('Physical Effects'!AW154,Lookup!$B$4:$C$14,2,FALSE)</f>
        <v>0</v>
      </c>
      <c r="Z152" s="200">
        <f>VLOOKUP('Physical Effects'!AY154,Lookup!$B$4:$C$14,2,FALSE)</f>
        <v>0</v>
      </c>
      <c r="AA152" s="200">
        <f>VLOOKUP('Physical Effects'!BA154,Lookup!$B$4:$C$14,2,FALSE)</f>
        <v>0</v>
      </c>
      <c r="AB152" s="200">
        <f>VLOOKUP('Physical Effects'!BC154,Lookup!$B$4:$C$14,2,FALSE)</f>
        <v>2</v>
      </c>
      <c r="AC152" s="200">
        <f>VLOOKUP('Physical Effects'!BE154,Lookup!$B$4:$C$14,2,FALSE)</f>
        <v>2</v>
      </c>
      <c r="AD152" s="200">
        <f>VLOOKUP('Physical Effects'!BG154,Lookup!$B$4:$C$14,2,FALSE)</f>
        <v>2</v>
      </c>
      <c r="AE152" s="200">
        <f>VLOOKUP('Physical Effects'!BI154,Lookup!$B$4:$C$14,2,FALSE)</f>
        <v>0</v>
      </c>
      <c r="AF152" s="200">
        <f>VLOOKUP('Physical Effects'!BK154,Lookup!$B$4:$C$14,2,FALSE)</f>
        <v>0</v>
      </c>
      <c r="AG152" s="200">
        <f>VLOOKUP('Physical Effects'!BM154,Lookup!$B$4:$C$14,2,FALSE)</f>
        <v>0</v>
      </c>
      <c r="AH152" s="200">
        <f>VLOOKUP('Physical Effects'!BO154,Lookup!$B$4:$C$14,2,FALSE)</f>
        <v>0</v>
      </c>
      <c r="AI152" s="200">
        <f>VLOOKUP('Physical Effects'!BQ154,Lookup!$B$4:$C$14,2,FALSE)</f>
        <v>-1</v>
      </c>
      <c r="AJ152" s="200">
        <f>VLOOKUP('Physical Effects'!BS154,Lookup!$B$4:$C$14,2,FALSE)</f>
        <v>-1</v>
      </c>
      <c r="AK152" s="200">
        <f>VLOOKUP('Physical Effects'!BU154,Lookup!$B$4:$C$14,2,FALSE)</f>
        <v>-1</v>
      </c>
      <c r="AL152" s="200">
        <f>VLOOKUP('Physical Effects'!BW154,Lookup!$B$4:$C$14,2,FALSE)</f>
        <v>-1</v>
      </c>
      <c r="AM152" s="200">
        <f>VLOOKUP('Physical Effects'!BY154,Lookup!$B$4:$C$14,2,FALSE)</f>
        <v>-1</v>
      </c>
      <c r="AN152" s="200">
        <f>VLOOKUP('Physical Effects'!CA154,Lookup!$B$4:$C$14,2,FALSE)</f>
        <v>2</v>
      </c>
      <c r="AO152" s="200">
        <f>VLOOKUP('Physical Effects'!CC154,Lookup!$B$4:$C$14,2,FALSE)</f>
        <v>2</v>
      </c>
      <c r="AP152" s="200">
        <f>VLOOKUP('Physical Effects'!CE154,Lookup!$B$4:$C$14,2,FALSE)</f>
        <v>0</v>
      </c>
      <c r="AQ152" s="200">
        <f>VLOOKUP('Physical Effects'!CG154,Lookup!$B$4:$C$14,2,FALSE)</f>
        <v>0</v>
      </c>
      <c r="AR152" s="200">
        <f>VLOOKUP('Physical Effects'!CI154,Lookup!$B$4:$C$14,2,FALSE)</f>
        <v>0</v>
      </c>
      <c r="AS152" s="200">
        <f>VLOOKUP('Physical Effects'!CK154,Lookup!$B$4:$C$14,2,FALSE)</f>
        <v>0</v>
      </c>
      <c r="AT152" s="200">
        <f>VLOOKUP('Physical Effects'!CM154,Lookup!$B$4:$C$14,2,FALSE)</f>
        <v>1</v>
      </c>
      <c r="AU152" s="200">
        <f>VLOOKUP('Physical Effects'!CO154,Lookup!$B$4:$C$14,2,FALSE)</f>
        <v>0</v>
      </c>
      <c r="AV152" s="200">
        <f>VLOOKUP('Physical Effects'!CQ154,Lookup!$B$4:$C$14,2,FALSE)</f>
        <v>0</v>
      </c>
      <c r="AW152" s="200">
        <f>VLOOKUP('Physical Effects'!CS154,Lookup!$B$4:$C$14,2,FALSE)</f>
        <v>0</v>
      </c>
      <c r="AX152" s="200">
        <f>VLOOKUP('Physical Effects'!CU154,Lookup!$B$4:$C$14,2,FALSE)</f>
        <v>0</v>
      </c>
      <c r="AY152" s="200"/>
      <c r="AZ152" s="200"/>
    </row>
    <row r="153" spans="1:52" s="5" customFormat="1" ht="13.5" thickBot="1" x14ac:dyDescent="0.3">
      <c r="A153" s="49">
        <f t="shared" si="2"/>
        <v>152</v>
      </c>
      <c r="B153" s="18" t="str">
        <f>+'Physical Effects'!C155</f>
        <v>Waste Separation Facility (no)</v>
      </c>
      <c r="C153" s="25">
        <f>+'Physical Effects'!E155</f>
        <v>632</v>
      </c>
      <c r="D153" s="200">
        <f>VLOOKUP('Physical Effects'!G155,Lookup!$B$4:$C$14,2,FALSE)</f>
        <v>0</v>
      </c>
      <c r="E153" s="200">
        <f>VLOOKUP('Physical Effects'!I155,Lookup!$B$4:$C$14,2,FALSE)</f>
        <v>0</v>
      </c>
      <c r="F153" s="200">
        <f>VLOOKUP('Physical Effects'!K155,Lookup!$B$4:$C$14,2,FALSE)</f>
        <v>0</v>
      </c>
      <c r="G153" s="200">
        <f>VLOOKUP('Physical Effects'!M155,Lookup!$B$4:$C$14,2,FALSE)</f>
        <v>0</v>
      </c>
      <c r="H153" s="200">
        <f>VLOOKUP('Physical Effects'!O155,Lookup!$B$4:$C$14,2,FALSE)</f>
        <v>0</v>
      </c>
      <c r="I153" s="200">
        <f>VLOOKUP('Physical Effects'!Q155,Lookup!$B$4:$C$14,2,FALSE)</f>
        <v>0</v>
      </c>
      <c r="J153" s="200">
        <f>VLOOKUP('Physical Effects'!S155,Lookup!$B$4:$C$14,2,FALSE)</f>
        <v>0</v>
      </c>
      <c r="K153" s="200">
        <f>VLOOKUP('Physical Effects'!U155,Lookup!$B$4:$C$14,2,FALSE)</f>
        <v>1</v>
      </c>
      <c r="L153" s="200">
        <f>VLOOKUP('Physical Effects'!W155,Lookup!$B$4:$C$14,2,FALSE)</f>
        <v>0</v>
      </c>
      <c r="M153" s="200">
        <f>VLOOKUP('Physical Effects'!Y155,Lookup!$B$4:$C$14,2,FALSE)</f>
        <v>0</v>
      </c>
      <c r="N153" s="200">
        <f>VLOOKUP('Physical Effects'!AA155,Lookup!$B$4:$C$14,2,FALSE)</f>
        <v>0</v>
      </c>
      <c r="O153" s="200">
        <f>VLOOKUP('Physical Effects'!AC155,Lookup!$B$4:$C$14,2,FALSE)</f>
        <v>0</v>
      </c>
      <c r="P153" s="200">
        <f>VLOOKUP('Physical Effects'!AE155,Lookup!$B$4:$C$14,2,FALSE)</f>
        <v>0</v>
      </c>
      <c r="Q153" s="200">
        <f>VLOOKUP('Physical Effects'!AG155,Lookup!$B$4:$C$14,2,FALSE)</f>
        <v>0</v>
      </c>
      <c r="R153" s="200">
        <f>VLOOKUP('Physical Effects'!AI155,Lookup!$B$4:$C$14,2,FALSE)</f>
        <v>0</v>
      </c>
      <c r="S153" s="200">
        <f>VLOOKUP('Physical Effects'!AK155,Lookup!$B$4:$C$14,2,FALSE)</f>
        <v>0</v>
      </c>
      <c r="T153" s="200">
        <f>VLOOKUP('Physical Effects'!AM155,Lookup!$B$4:$C$14,2,FALSE)</f>
        <v>0</v>
      </c>
      <c r="U153" s="200">
        <f>VLOOKUP('Physical Effects'!AO155,Lookup!$B$4:$C$14,2,FALSE)</f>
        <v>0</v>
      </c>
      <c r="V153" s="200">
        <f>VLOOKUP('Physical Effects'!AQ155,Lookup!$B$4:$C$14,2,FALSE)</f>
        <v>1</v>
      </c>
      <c r="W153" s="200">
        <f>VLOOKUP('Physical Effects'!AS155,Lookup!$B$4:$C$14,2,FALSE)</f>
        <v>2</v>
      </c>
      <c r="X153" s="200">
        <f>VLOOKUP('Physical Effects'!AU155,Lookup!$B$4:$C$14,2,FALSE)</f>
        <v>2</v>
      </c>
      <c r="Y153" s="200">
        <f>VLOOKUP('Physical Effects'!AW155,Lookup!$B$4:$C$14,2,FALSE)</f>
        <v>0</v>
      </c>
      <c r="Z153" s="200">
        <f>VLOOKUP('Physical Effects'!AY155,Lookup!$B$4:$C$14,2,FALSE)</f>
        <v>0</v>
      </c>
      <c r="AA153" s="200">
        <f>VLOOKUP('Physical Effects'!BA155,Lookup!$B$4:$C$14,2,FALSE)</f>
        <v>2</v>
      </c>
      <c r="AB153" s="200">
        <f>VLOOKUP('Physical Effects'!BC155,Lookup!$B$4:$C$14,2,FALSE)</f>
        <v>2</v>
      </c>
      <c r="AC153" s="200">
        <f>VLOOKUP('Physical Effects'!BE155,Lookup!$B$4:$C$14,2,FALSE)</f>
        <v>2</v>
      </c>
      <c r="AD153" s="200">
        <f>VLOOKUP('Physical Effects'!BG155,Lookup!$B$4:$C$14,2,FALSE)</f>
        <v>2</v>
      </c>
      <c r="AE153" s="200">
        <f>VLOOKUP('Physical Effects'!BI155,Lookup!$B$4:$C$14,2,FALSE)</f>
        <v>2</v>
      </c>
      <c r="AF153" s="200">
        <f>VLOOKUP('Physical Effects'!BK155,Lookup!$B$4:$C$14,2,FALSE)</f>
        <v>2</v>
      </c>
      <c r="AG153" s="200">
        <f>VLOOKUP('Physical Effects'!BM155,Lookup!$B$4:$C$14,2,FALSE)</f>
        <v>0</v>
      </c>
      <c r="AH153" s="200">
        <f>VLOOKUP('Physical Effects'!BO155,Lookup!$B$4:$C$14,2,FALSE)</f>
        <v>0</v>
      </c>
      <c r="AI153" s="200">
        <f>VLOOKUP('Physical Effects'!BQ155,Lookup!$B$4:$C$14,2,FALSE)</f>
        <v>1</v>
      </c>
      <c r="AJ153" s="200">
        <f>VLOOKUP('Physical Effects'!BS155,Lookup!$B$4:$C$14,2,FALSE)</f>
        <v>1</v>
      </c>
      <c r="AK153" s="200">
        <f>VLOOKUP('Physical Effects'!BU155,Lookup!$B$4:$C$14,2,FALSE)</f>
        <v>2</v>
      </c>
      <c r="AL153" s="200">
        <f>VLOOKUP('Physical Effects'!BW155,Lookup!$B$4:$C$14,2,FALSE)</f>
        <v>4</v>
      </c>
      <c r="AM153" s="200">
        <f>VLOOKUP('Physical Effects'!BY155,Lookup!$B$4:$C$14,2,FALSE)</f>
        <v>1</v>
      </c>
      <c r="AN153" s="200">
        <f>VLOOKUP('Physical Effects'!CA155,Lookup!$B$4:$C$14,2,FALSE)</f>
        <v>0</v>
      </c>
      <c r="AO153" s="200">
        <f>VLOOKUP('Physical Effects'!CC155,Lookup!$B$4:$C$14,2,FALSE)</f>
        <v>0</v>
      </c>
      <c r="AP153" s="200">
        <f>VLOOKUP('Physical Effects'!CE155,Lookup!$B$4:$C$14,2,FALSE)</f>
        <v>0</v>
      </c>
      <c r="AQ153" s="200">
        <f>VLOOKUP('Physical Effects'!CG155,Lookup!$B$4:$C$14,2,FALSE)</f>
        <v>0</v>
      </c>
      <c r="AR153" s="200">
        <f>VLOOKUP('Physical Effects'!CI155,Lookup!$B$4:$C$14,2,FALSE)</f>
        <v>0</v>
      </c>
      <c r="AS153" s="200">
        <f>VLOOKUP('Physical Effects'!CK155,Lookup!$B$4:$C$14,2,FALSE)</f>
        <v>0</v>
      </c>
      <c r="AT153" s="200">
        <f>VLOOKUP('Physical Effects'!CM155,Lookup!$B$4:$C$14,2,FALSE)</f>
        <v>0</v>
      </c>
      <c r="AU153" s="200">
        <f>VLOOKUP('Physical Effects'!CO155,Lookup!$B$4:$C$14,2,FALSE)</f>
        <v>0</v>
      </c>
      <c r="AV153" s="200">
        <f>VLOOKUP('Physical Effects'!CQ155,Lookup!$B$4:$C$14,2,FALSE)</f>
        <v>1</v>
      </c>
      <c r="AW153" s="200">
        <f>VLOOKUP('Physical Effects'!CS155,Lookup!$B$4:$C$14,2,FALSE)</f>
        <v>0</v>
      </c>
      <c r="AX153" s="200">
        <f>VLOOKUP('Physical Effects'!CU155,Lookup!$B$4:$C$14,2,FALSE)</f>
        <v>2</v>
      </c>
      <c r="AY153" s="200"/>
      <c r="AZ153" s="200"/>
    </row>
    <row r="154" spans="1:52" s="16" customFormat="1" ht="13.5" thickBot="1" x14ac:dyDescent="0.3">
      <c r="A154" s="49">
        <f t="shared" si="2"/>
        <v>153</v>
      </c>
      <c r="B154" s="18" t="str">
        <f>+'Physical Effects'!C156</f>
        <v>Waste Storage Facility (no)</v>
      </c>
      <c r="C154" s="25">
        <f>+'Physical Effects'!E156</f>
        <v>313</v>
      </c>
      <c r="D154" s="200">
        <f>VLOOKUP('Physical Effects'!G156,Lookup!$B$4:$C$14,2,FALSE)</f>
        <v>0</v>
      </c>
      <c r="E154" s="200">
        <f>VLOOKUP('Physical Effects'!I156,Lookup!$B$4:$C$14,2,FALSE)</f>
        <v>0</v>
      </c>
      <c r="F154" s="200">
        <f>VLOOKUP('Physical Effects'!K156,Lookup!$B$4:$C$14,2,FALSE)</f>
        <v>0</v>
      </c>
      <c r="G154" s="200">
        <f>VLOOKUP('Physical Effects'!M156,Lookup!$B$4:$C$14,2,FALSE)</f>
        <v>0</v>
      </c>
      <c r="H154" s="200">
        <f>VLOOKUP('Physical Effects'!O156,Lookup!$B$4:$C$14,2,FALSE)</f>
        <v>0</v>
      </c>
      <c r="I154" s="200">
        <f>VLOOKUP('Physical Effects'!Q156,Lookup!$B$4:$C$14,2,FALSE)</f>
        <v>0</v>
      </c>
      <c r="J154" s="200">
        <f>VLOOKUP('Physical Effects'!S156,Lookup!$B$4:$C$14,2,FALSE)</f>
        <v>1</v>
      </c>
      <c r="K154" s="200">
        <f>VLOOKUP('Physical Effects'!U156,Lookup!$B$4:$C$14,2,FALSE)</f>
        <v>1</v>
      </c>
      <c r="L154" s="200">
        <f>VLOOKUP('Physical Effects'!W156,Lookup!$B$4:$C$14,2,FALSE)</f>
        <v>1</v>
      </c>
      <c r="M154" s="200">
        <f>VLOOKUP('Physical Effects'!Y156,Lookup!$B$4:$C$14,2,FALSE)</f>
        <v>0</v>
      </c>
      <c r="N154" s="200">
        <f>VLOOKUP('Physical Effects'!AA156,Lookup!$B$4:$C$14,2,FALSE)</f>
        <v>0</v>
      </c>
      <c r="O154" s="200">
        <f>VLOOKUP('Physical Effects'!AC156,Lookup!$B$4:$C$14,2,FALSE)</f>
        <v>0</v>
      </c>
      <c r="P154" s="200">
        <f>VLOOKUP('Physical Effects'!AE156,Lookup!$B$4:$C$14,2,FALSE)</f>
        <v>0</v>
      </c>
      <c r="Q154" s="200">
        <f>VLOOKUP('Physical Effects'!AG156,Lookup!$B$4:$C$14,2,FALSE)</f>
        <v>0</v>
      </c>
      <c r="R154" s="200">
        <f>VLOOKUP('Physical Effects'!AI156,Lookup!$B$4:$C$14,2,FALSE)</f>
        <v>0</v>
      </c>
      <c r="S154" s="200">
        <f>VLOOKUP('Physical Effects'!AK156,Lookup!$B$4:$C$14,2,FALSE)</f>
        <v>0</v>
      </c>
      <c r="T154" s="200">
        <f>VLOOKUP('Physical Effects'!AM156,Lookup!$B$4:$C$14,2,FALSE)</f>
        <v>0</v>
      </c>
      <c r="U154" s="200">
        <f>VLOOKUP('Physical Effects'!AO156,Lookup!$B$4:$C$14,2,FALSE)</f>
        <v>0</v>
      </c>
      <c r="V154" s="200">
        <f>VLOOKUP('Physical Effects'!AQ156,Lookup!$B$4:$C$14,2,FALSE)</f>
        <v>1</v>
      </c>
      <c r="W154" s="200">
        <f>VLOOKUP('Physical Effects'!AS156,Lookup!$B$4:$C$14,2,FALSE)</f>
        <v>4</v>
      </c>
      <c r="X154" s="200">
        <f>VLOOKUP('Physical Effects'!AU156,Lookup!$B$4:$C$14,2,FALSE)</f>
        <v>2</v>
      </c>
      <c r="Y154" s="200">
        <f>VLOOKUP('Physical Effects'!AW156,Lookup!$B$4:$C$14,2,FALSE)</f>
        <v>0</v>
      </c>
      <c r="Z154" s="200">
        <f>VLOOKUP('Physical Effects'!AY156,Lookup!$B$4:$C$14,2,FALSE)</f>
        <v>0</v>
      </c>
      <c r="AA154" s="200">
        <f>VLOOKUP('Physical Effects'!BA156,Lookup!$B$4:$C$14,2,FALSE)</f>
        <v>2</v>
      </c>
      <c r="AB154" s="200">
        <f>VLOOKUP('Physical Effects'!BC156,Lookup!$B$4:$C$14,2,FALSE)</f>
        <v>2</v>
      </c>
      <c r="AC154" s="200">
        <f>VLOOKUP('Physical Effects'!BE156,Lookup!$B$4:$C$14,2,FALSE)</f>
        <v>2</v>
      </c>
      <c r="AD154" s="200">
        <f>VLOOKUP('Physical Effects'!BG156,Lookup!$B$4:$C$14,2,FALSE)</f>
        <v>1</v>
      </c>
      <c r="AE154" s="200">
        <f>VLOOKUP('Physical Effects'!BI156,Lookup!$B$4:$C$14,2,FALSE)</f>
        <v>0</v>
      </c>
      <c r="AF154" s="200">
        <f>VLOOKUP('Physical Effects'!BK156,Lookup!$B$4:$C$14,2,FALSE)</f>
        <v>1</v>
      </c>
      <c r="AG154" s="200">
        <f>VLOOKUP('Physical Effects'!BM156,Lookup!$B$4:$C$14,2,FALSE)</f>
        <v>0</v>
      </c>
      <c r="AH154" s="200">
        <f>VLOOKUP('Physical Effects'!BO156,Lookup!$B$4:$C$14,2,FALSE)</f>
        <v>0</v>
      </c>
      <c r="AI154" s="200">
        <f>VLOOKUP('Physical Effects'!BQ156,Lookup!$B$4:$C$14,2,FALSE)</f>
        <v>-1</v>
      </c>
      <c r="AJ154" s="200">
        <f>VLOOKUP('Physical Effects'!BS156,Lookup!$B$4:$C$14,2,FALSE)</f>
        <v>-1</v>
      </c>
      <c r="AK154" s="200">
        <f>VLOOKUP('Physical Effects'!BU156,Lookup!$B$4:$C$14,2,FALSE)</f>
        <v>-1</v>
      </c>
      <c r="AL154" s="200">
        <f>VLOOKUP('Physical Effects'!BW156,Lookup!$B$4:$C$14,2,FALSE)</f>
        <v>-2</v>
      </c>
      <c r="AM154" s="200">
        <f>VLOOKUP('Physical Effects'!BY156,Lookup!$B$4:$C$14,2,FALSE)</f>
        <v>-1</v>
      </c>
      <c r="AN154" s="200">
        <f>VLOOKUP('Physical Effects'!CA156,Lookup!$B$4:$C$14,2,FALSE)</f>
        <v>2</v>
      </c>
      <c r="AO154" s="200">
        <f>VLOOKUP('Physical Effects'!CC156,Lookup!$B$4:$C$14,2,FALSE)</f>
        <v>0</v>
      </c>
      <c r="AP154" s="200">
        <f>VLOOKUP('Physical Effects'!CE156,Lookup!$B$4:$C$14,2,FALSE)</f>
        <v>0</v>
      </c>
      <c r="AQ154" s="200">
        <f>VLOOKUP('Physical Effects'!CG156,Lookup!$B$4:$C$14,2,FALSE)</f>
        <v>0</v>
      </c>
      <c r="AR154" s="200">
        <f>VLOOKUP('Physical Effects'!CI156,Lookup!$B$4:$C$14,2,FALSE)</f>
        <v>0</v>
      </c>
      <c r="AS154" s="200">
        <f>VLOOKUP('Physical Effects'!CK156,Lookup!$B$4:$C$14,2,FALSE)</f>
        <v>0</v>
      </c>
      <c r="AT154" s="200">
        <f>VLOOKUP('Physical Effects'!CM156,Lookup!$B$4:$C$14,2,FALSE)</f>
        <v>0</v>
      </c>
      <c r="AU154" s="200">
        <f>VLOOKUP('Physical Effects'!CO156,Lookup!$B$4:$C$14,2,FALSE)</f>
        <v>0</v>
      </c>
      <c r="AV154" s="200">
        <f>VLOOKUP('Physical Effects'!CQ156,Lookup!$B$4:$C$14,2,FALSE)</f>
        <v>0</v>
      </c>
      <c r="AW154" s="200">
        <f>VLOOKUP('Physical Effects'!CS156,Lookup!$B$4:$C$14,2,FALSE)</f>
        <v>0</v>
      </c>
      <c r="AX154" s="200">
        <f>VLOOKUP('Physical Effects'!CU156,Lookup!$B$4:$C$14,2,FALSE)</f>
        <v>0</v>
      </c>
      <c r="AY154" s="200"/>
      <c r="AZ154" s="200"/>
    </row>
    <row r="155" spans="1:52" s="5" customFormat="1" ht="13.5" thickBot="1" x14ac:dyDescent="0.3">
      <c r="A155" s="49">
        <f t="shared" si="2"/>
        <v>154</v>
      </c>
      <c r="B155" s="18" t="str">
        <f>+'Physical Effects'!C157</f>
        <v>Waste Transfer (no)</v>
      </c>
      <c r="C155" s="25">
        <f>+'Physical Effects'!E157</f>
        <v>634</v>
      </c>
      <c r="D155" s="200">
        <f>VLOOKUP('Physical Effects'!G157,Lookup!$B$4:$C$14,2,FALSE)</f>
        <v>-1</v>
      </c>
      <c r="E155" s="200">
        <f>VLOOKUP('Physical Effects'!I157,Lookup!$B$4:$C$14,2,FALSE)</f>
        <v>-1</v>
      </c>
      <c r="F155" s="200">
        <f>VLOOKUP('Physical Effects'!K157,Lookup!$B$4:$C$14,2,FALSE)</f>
        <v>-1</v>
      </c>
      <c r="G155" s="200">
        <f>VLOOKUP('Physical Effects'!M157,Lookup!$B$4:$C$14,2,FALSE)</f>
        <v>0</v>
      </c>
      <c r="H155" s="200">
        <f>VLOOKUP('Physical Effects'!O157,Lookup!$B$4:$C$14,2,FALSE)</f>
        <v>0</v>
      </c>
      <c r="I155" s="200">
        <f>VLOOKUP('Physical Effects'!Q157,Lookup!$B$4:$C$14,2,FALSE)</f>
        <v>0</v>
      </c>
      <c r="J155" s="200">
        <f>VLOOKUP('Physical Effects'!S157,Lookup!$B$4:$C$14,2,FALSE)</f>
        <v>-1</v>
      </c>
      <c r="K155" s="200">
        <f>VLOOKUP('Physical Effects'!U157,Lookup!$B$4:$C$14,2,FALSE)</f>
        <v>0</v>
      </c>
      <c r="L155" s="200">
        <f>VLOOKUP('Physical Effects'!W157,Lookup!$B$4:$C$14,2,FALSE)</f>
        <v>0</v>
      </c>
      <c r="M155" s="200">
        <f>VLOOKUP('Physical Effects'!Y157,Lookup!$B$4:$C$14,2,FALSE)</f>
        <v>0</v>
      </c>
      <c r="N155" s="200">
        <f>VLOOKUP('Physical Effects'!AA157,Lookup!$B$4:$C$14,2,FALSE)</f>
        <v>0</v>
      </c>
      <c r="O155" s="200">
        <f>VLOOKUP('Physical Effects'!AC157,Lookup!$B$4:$C$14,2,FALSE)</f>
        <v>0</v>
      </c>
      <c r="P155" s="200">
        <f>VLOOKUP('Physical Effects'!AE157,Lookup!$B$4:$C$14,2,FALSE)</f>
        <v>0</v>
      </c>
      <c r="Q155" s="200">
        <f>VLOOKUP('Physical Effects'!AG157,Lookup!$B$4:$C$14,2,FALSE)</f>
        <v>0</v>
      </c>
      <c r="R155" s="200">
        <f>VLOOKUP('Physical Effects'!AI157,Lookup!$B$4:$C$14,2,FALSE)</f>
        <v>0</v>
      </c>
      <c r="S155" s="200">
        <f>VLOOKUP('Physical Effects'!AK157,Lookup!$B$4:$C$14,2,FALSE)</f>
        <v>0</v>
      </c>
      <c r="T155" s="200">
        <f>VLOOKUP('Physical Effects'!AM157,Lookup!$B$4:$C$14,2,FALSE)</f>
        <v>0</v>
      </c>
      <c r="U155" s="200">
        <f>VLOOKUP('Physical Effects'!AO157,Lookup!$B$4:$C$14,2,FALSE)</f>
        <v>1</v>
      </c>
      <c r="V155" s="200">
        <f>VLOOKUP('Physical Effects'!AQ157,Lookup!$B$4:$C$14,2,FALSE)</f>
        <v>0</v>
      </c>
      <c r="W155" s="200">
        <f>VLOOKUP('Physical Effects'!AS157,Lookup!$B$4:$C$14,2,FALSE)</f>
        <v>2</v>
      </c>
      <c r="X155" s="200">
        <f>VLOOKUP('Physical Effects'!AU157,Lookup!$B$4:$C$14,2,FALSE)</f>
        <v>2</v>
      </c>
      <c r="Y155" s="200">
        <f>VLOOKUP('Physical Effects'!AW157,Lookup!$B$4:$C$14,2,FALSE)</f>
        <v>0</v>
      </c>
      <c r="Z155" s="200">
        <f>VLOOKUP('Physical Effects'!AY157,Lookup!$B$4:$C$14,2,FALSE)</f>
        <v>0</v>
      </c>
      <c r="AA155" s="200">
        <f>VLOOKUP('Physical Effects'!BA157,Lookup!$B$4:$C$14,2,FALSE)</f>
        <v>2</v>
      </c>
      <c r="AB155" s="200">
        <f>VLOOKUP('Physical Effects'!BC157,Lookup!$B$4:$C$14,2,FALSE)</f>
        <v>2</v>
      </c>
      <c r="AC155" s="200">
        <f>VLOOKUP('Physical Effects'!BE157,Lookup!$B$4:$C$14,2,FALSE)</f>
        <v>2</v>
      </c>
      <c r="AD155" s="200">
        <f>VLOOKUP('Physical Effects'!BG157,Lookup!$B$4:$C$14,2,FALSE)</f>
        <v>2</v>
      </c>
      <c r="AE155" s="200">
        <f>VLOOKUP('Physical Effects'!BI157,Lookup!$B$4:$C$14,2,FALSE)</f>
        <v>0</v>
      </c>
      <c r="AF155" s="200">
        <f>VLOOKUP('Physical Effects'!BK157,Lookup!$B$4:$C$14,2,FALSE)</f>
        <v>0</v>
      </c>
      <c r="AG155" s="200">
        <f>VLOOKUP('Physical Effects'!BM157,Lookup!$B$4:$C$14,2,FALSE)</f>
        <v>0</v>
      </c>
      <c r="AH155" s="200">
        <f>VLOOKUP('Physical Effects'!BO157,Lookup!$B$4:$C$14,2,FALSE)</f>
        <v>0</v>
      </c>
      <c r="AI155" s="200">
        <f>VLOOKUP('Physical Effects'!BQ157,Lookup!$B$4:$C$14,2,FALSE)</f>
        <v>-1</v>
      </c>
      <c r="AJ155" s="200">
        <f>VLOOKUP('Physical Effects'!BS157,Lookup!$B$4:$C$14,2,FALSE)</f>
        <v>0</v>
      </c>
      <c r="AK155" s="200">
        <f>VLOOKUP('Physical Effects'!BU157,Lookup!$B$4:$C$14,2,FALSE)</f>
        <v>-1</v>
      </c>
      <c r="AL155" s="200">
        <f>VLOOKUP('Physical Effects'!BW157,Lookup!$B$4:$C$14,2,FALSE)</f>
        <v>-1</v>
      </c>
      <c r="AM155" s="200">
        <f>VLOOKUP('Physical Effects'!BY157,Lookup!$B$4:$C$14,2,FALSE)</f>
        <v>-1</v>
      </c>
      <c r="AN155" s="200">
        <f>VLOOKUP('Physical Effects'!CA157,Lookup!$B$4:$C$14,2,FALSE)</f>
        <v>0</v>
      </c>
      <c r="AO155" s="200">
        <f>VLOOKUP('Physical Effects'!CC157,Lookup!$B$4:$C$14,2,FALSE)</f>
        <v>0</v>
      </c>
      <c r="AP155" s="200">
        <f>VLOOKUP('Physical Effects'!CE157,Lookup!$B$4:$C$14,2,FALSE)</f>
        <v>-1</v>
      </c>
      <c r="AQ155" s="200">
        <f>VLOOKUP('Physical Effects'!CG157,Lookup!$B$4:$C$14,2,FALSE)</f>
        <v>0</v>
      </c>
      <c r="AR155" s="200">
        <f>VLOOKUP('Physical Effects'!CI157,Lookup!$B$4:$C$14,2,FALSE)</f>
        <v>0</v>
      </c>
      <c r="AS155" s="200">
        <f>VLOOKUP('Physical Effects'!CK157,Lookup!$B$4:$C$14,2,FALSE)</f>
        <v>0</v>
      </c>
      <c r="AT155" s="200">
        <f>VLOOKUP('Physical Effects'!CM157,Lookup!$B$4:$C$14,2,FALSE)</f>
        <v>0</v>
      </c>
      <c r="AU155" s="200">
        <f>VLOOKUP('Physical Effects'!CO157,Lookup!$B$4:$C$14,2,FALSE)</f>
        <v>0</v>
      </c>
      <c r="AV155" s="200">
        <f>VLOOKUP('Physical Effects'!CQ157,Lookup!$B$4:$C$14,2,FALSE)</f>
        <v>0</v>
      </c>
      <c r="AW155" s="200">
        <f>VLOOKUP('Physical Effects'!CS157,Lookup!$B$4:$C$14,2,FALSE)</f>
        <v>0</v>
      </c>
      <c r="AX155" s="200">
        <f>VLOOKUP('Physical Effects'!CU157,Lookup!$B$4:$C$14,2,FALSE)</f>
        <v>0</v>
      </c>
      <c r="AY155" s="200"/>
      <c r="AZ155" s="200"/>
    </row>
    <row r="156" spans="1:52" s="5" customFormat="1" ht="13.5" thickBot="1" x14ac:dyDescent="0.3">
      <c r="A156" s="49">
        <f t="shared" si="2"/>
        <v>155</v>
      </c>
      <c r="B156" s="18" t="str">
        <f>+'Physical Effects'!C158</f>
        <v>Waste Treatment (no)</v>
      </c>
      <c r="C156" s="25">
        <f>+'Physical Effects'!E158</f>
        <v>629</v>
      </c>
      <c r="D156" s="200">
        <f>VLOOKUP('Physical Effects'!G158,Lookup!$B$4:$C$14,2,FALSE)</f>
        <v>0</v>
      </c>
      <c r="E156" s="200">
        <f>VLOOKUP('Physical Effects'!I158,Lookup!$B$4:$C$14,2,FALSE)</f>
        <v>0</v>
      </c>
      <c r="F156" s="200">
        <f>VLOOKUP('Physical Effects'!K158,Lookup!$B$4:$C$14,2,FALSE)</f>
        <v>0</v>
      </c>
      <c r="G156" s="200">
        <f>VLOOKUP('Physical Effects'!M158,Lookup!$B$4:$C$14,2,FALSE)</f>
        <v>0</v>
      </c>
      <c r="H156" s="200">
        <f>VLOOKUP('Physical Effects'!O158,Lookup!$B$4:$C$14,2,FALSE)</f>
        <v>0</v>
      </c>
      <c r="I156" s="200">
        <f>VLOOKUP('Physical Effects'!Q158,Lookup!$B$4:$C$14,2,FALSE)</f>
        <v>0</v>
      </c>
      <c r="J156" s="200">
        <f>VLOOKUP('Physical Effects'!S158,Lookup!$B$4:$C$14,2,FALSE)</f>
        <v>1</v>
      </c>
      <c r="K156" s="200">
        <f>VLOOKUP('Physical Effects'!U158,Lookup!$B$4:$C$14,2,FALSE)</f>
        <v>1</v>
      </c>
      <c r="L156" s="200">
        <f>VLOOKUP('Physical Effects'!W158,Lookup!$B$4:$C$14,2,FALSE)</f>
        <v>0</v>
      </c>
      <c r="M156" s="200">
        <f>VLOOKUP('Physical Effects'!Y158,Lookup!$B$4:$C$14,2,FALSE)</f>
        <v>0</v>
      </c>
      <c r="N156" s="200">
        <f>VLOOKUP('Physical Effects'!AA158,Lookup!$B$4:$C$14,2,FALSE)</f>
        <v>0</v>
      </c>
      <c r="O156" s="200">
        <f>VLOOKUP('Physical Effects'!AC158,Lookup!$B$4:$C$14,2,FALSE)</f>
        <v>0</v>
      </c>
      <c r="P156" s="200">
        <f>VLOOKUP('Physical Effects'!AE158,Lookup!$B$4:$C$14,2,FALSE)</f>
        <v>0</v>
      </c>
      <c r="Q156" s="200">
        <f>VLOOKUP('Physical Effects'!AG158,Lookup!$B$4:$C$14,2,FALSE)</f>
        <v>0</v>
      </c>
      <c r="R156" s="200">
        <f>VLOOKUP('Physical Effects'!AI158,Lookup!$B$4:$C$14,2,FALSE)</f>
        <v>0</v>
      </c>
      <c r="S156" s="200">
        <f>VLOOKUP('Physical Effects'!AK158,Lookup!$B$4:$C$14,2,FALSE)</f>
        <v>0</v>
      </c>
      <c r="T156" s="200">
        <f>VLOOKUP('Physical Effects'!AM158,Lookup!$B$4:$C$14,2,FALSE)</f>
        <v>0</v>
      </c>
      <c r="U156" s="200">
        <f>VLOOKUP('Physical Effects'!AO158,Lookup!$B$4:$C$14,2,FALSE)</f>
        <v>0</v>
      </c>
      <c r="V156" s="200">
        <f>VLOOKUP('Physical Effects'!AQ158,Lookup!$B$4:$C$14,2,FALSE)</f>
        <v>1</v>
      </c>
      <c r="W156" s="200">
        <f>VLOOKUP('Physical Effects'!AS158,Lookup!$B$4:$C$14,2,FALSE)</f>
        <v>2</v>
      </c>
      <c r="X156" s="200">
        <f>VLOOKUP('Physical Effects'!AU158,Lookup!$B$4:$C$14,2,FALSE)</f>
        <v>2</v>
      </c>
      <c r="Y156" s="200">
        <f>VLOOKUP('Physical Effects'!AW158,Lookup!$B$4:$C$14,2,FALSE)</f>
        <v>0</v>
      </c>
      <c r="Z156" s="200">
        <f>VLOOKUP('Physical Effects'!AY158,Lookup!$B$4:$C$14,2,FALSE)</f>
        <v>0</v>
      </c>
      <c r="AA156" s="200">
        <f>VLOOKUP('Physical Effects'!BA158,Lookup!$B$4:$C$14,2,FALSE)</f>
        <v>2</v>
      </c>
      <c r="AB156" s="200">
        <f>VLOOKUP('Physical Effects'!BC158,Lookup!$B$4:$C$14,2,FALSE)</f>
        <v>2</v>
      </c>
      <c r="AC156" s="200">
        <f>VLOOKUP('Physical Effects'!BE158,Lookup!$B$4:$C$14,2,FALSE)</f>
        <v>2</v>
      </c>
      <c r="AD156" s="200">
        <f>VLOOKUP('Physical Effects'!BG158,Lookup!$B$4:$C$14,2,FALSE)</f>
        <v>2</v>
      </c>
      <c r="AE156" s="200">
        <f>VLOOKUP('Physical Effects'!BI158,Lookup!$B$4:$C$14,2,FALSE)</f>
        <v>2</v>
      </c>
      <c r="AF156" s="200">
        <f>VLOOKUP('Physical Effects'!BK158,Lookup!$B$4:$C$14,2,FALSE)</f>
        <v>2</v>
      </c>
      <c r="AG156" s="200">
        <f>VLOOKUP('Physical Effects'!BM158,Lookup!$B$4:$C$14,2,FALSE)</f>
        <v>0</v>
      </c>
      <c r="AH156" s="200">
        <f>VLOOKUP('Physical Effects'!BO158,Lookup!$B$4:$C$14,2,FALSE)</f>
        <v>0</v>
      </c>
      <c r="AI156" s="200">
        <f>VLOOKUP('Physical Effects'!BQ158,Lookup!$B$4:$C$14,2,FALSE)</f>
        <v>1</v>
      </c>
      <c r="AJ156" s="200">
        <f>VLOOKUP('Physical Effects'!BS158,Lookup!$B$4:$C$14,2,FALSE)</f>
        <v>1</v>
      </c>
      <c r="AK156" s="200">
        <f>VLOOKUP('Physical Effects'!BU158,Lookup!$B$4:$C$14,2,FALSE)</f>
        <v>1</v>
      </c>
      <c r="AL156" s="200">
        <f>VLOOKUP('Physical Effects'!BW158,Lookup!$B$4:$C$14,2,FALSE)</f>
        <v>4</v>
      </c>
      <c r="AM156" s="200">
        <f>VLOOKUP('Physical Effects'!BY158,Lookup!$B$4:$C$14,2,FALSE)</f>
        <v>1</v>
      </c>
      <c r="AN156" s="200">
        <f>VLOOKUP('Physical Effects'!CA158,Lookup!$B$4:$C$14,2,FALSE)</f>
        <v>2</v>
      </c>
      <c r="AO156" s="200">
        <f>VLOOKUP('Physical Effects'!CC158,Lookup!$B$4:$C$14,2,FALSE)</f>
        <v>0</v>
      </c>
      <c r="AP156" s="200">
        <f>VLOOKUP('Physical Effects'!CE158,Lookup!$B$4:$C$14,2,FALSE)</f>
        <v>0</v>
      </c>
      <c r="AQ156" s="200">
        <f>VLOOKUP('Physical Effects'!CG158,Lookup!$B$4:$C$14,2,FALSE)</f>
        <v>0</v>
      </c>
      <c r="AR156" s="200">
        <f>VLOOKUP('Physical Effects'!CI158,Lookup!$B$4:$C$14,2,FALSE)</f>
        <v>0</v>
      </c>
      <c r="AS156" s="200">
        <f>VLOOKUP('Physical Effects'!CK158,Lookup!$B$4:$C$14,2,FALSE)</f>
        <v>0</v>
      </c>
      <c r="AT156" s="200">
        <f>VLOOKUP('Physical Effects'!CM158,Lookup!$B$4:$C$14,2,FALSE)</f>
        <v>0</v>
      </c>
      <c r="AU156" s="200">
        <f>VLOOKUP('Physical Effects'!CO158,Lookup!$B$4:$C$14,2,FALSE)</f>
        <v>0</v>
      </c>
      <c r="AV156" s="200">
        <f>VLOOKUP('Physical Effects'!CQ158,Lookup!$B$4:$C$14,2,FALSE)</f>
        <v>1</v>
      </c>
      <c r="AW156" s="200">
        <f>VLOOKUP('Physical Effects'!CS158,Lookup!$B$4:$C$14,2,FALSE)</f>
        <v>0</v>
      </c>
      <c r="AX156" s="200">
        <f>VLOOKUP('Physical Effects'!CU158,Lookup!$B$4:$C$14,2,FALSE)</f>
        <v>1</v>
      </c>
      <c r="AY156" s="200"/>
      <c r="AZ156" s="200"/>
    </row>
    <row r="157" spans="1:52" s="5" customFormat="1" ht="13.5" thickBot="1" x14ac:dyDescent="0.3">
      <c r="A157" s="49">
        <f t="shared" si="2"/>
        <v>156</v>
      </c>
      <c r="B157" s="18" t="str">
        <f>+'Physical Effects'!C159</f>
        <v>Waste Treatment Lagoon (no)</v>
      </c>
      <c r="C157" s="25">
        <f>+'Physical Effects'!E159</f>
        <v>359</v>
      </c>
      <c r="D157" s="200">
        <f>VLOOKUP('Physical Effects'!G159,Lookup!$B$4:$C$14,2,FALSE)</f>
        <v>0</v>
      </c>
      <c r="E157" s="200">
        <f>VLOOKUP('Physical Effects'!I159,Lookup!$B$4:$C$14,2,FALSE)</f>
        <v>0</v>
      </c>
      <c r="F157" s="200">
        <f>VLOOKUP('Physical Effects'!K159,Lookup!$B$4:$C$14,2,FALSE)</f>
        <v>0</v>
      </c>
      <c r="G157" s="200">
        <f>VLOOKUP('Physical Effects'!M159,Lookup!$B$4:$C$14,2,FALSE)</f>
        <v>0</v>
      </c>
      <c r="H157" s="200">
        <f>VLOOKUP('Physical Effects'!O159,Lookup!$B$4:$C$14,2,FALSE)</f>
        <v>0</v>
      </c>
      <c r="I157" s="200">
        <f>VLOOKUP('Physical Effects'!Q159,Lookup!$B$4:$C$14,2,FALSE)</f>
        <v>0</v>
      </c>
      <c r="J157" s="200">
        <f>VLOOKUP('Physical Effects'!S159,Lookup!$B$4:$C$14,2,FALSE)</f>
        <v>1</v>
      </c>
      <c r="K157" s="200">
        <f>VLOOKUP('Physical Effects'!U159,Lookup!$B$4:$C$14,2,FALSE)</f>
        <v>1</v>
      </c>
      <c r="L157" s="200">
        <f>VLOOKUP('Physical Effects'!W159,Lookup!$B$4:$C$14,2,FALSE)</f>
        <v>0</v>
      </c>
      <c r="M157" s="200">
        <f>VLOOKUP('Physical Effects'!Y159,Lookup!$B$4:$C$14,2,FALSE)</f>
        <v>0</v>
      </c>
      <c r="N157" s="200">
        <f>VLOOKUP('Physical Effects'!AA159,Lookup!$B$4:$C$14,2,FALSE)</f>
        <v>0</v>
      </c>
      <c r="O157" s="200">
        <f>VLOOKUP('Physical Effects'!AC159,Lookup!$B$4:$C$14,2,FALSE)</f>
        <v>0</v>
      </c>
      <c r="P157" s="200">
        <f>VLOOKUP('Physical Effects'!AE159,Lookup!$B$4:$C$14,2,FALSE)</f>
        <v>0</v>
      </c>
      <c r="Q157" s="200">
        <f>VLOOKUP('Physical Effects'!AG159,Lookup!$B$4:$C$14,2,FALSE)</f>
        <v>0</v>
      </c>
      <c r="R157" s="200">
        <f>VLOOKUP('Physical Effects'!AI159,Lookup!$B$4:$C$14,2,FALSE)</f>
        <v>0</v>
      </c>
      <c r="S157" s="200">
        <f>VLOOKUP('Physical Effects'!AK159,Lookup!$B$4:$C$14,2,FALSE)</f>
        <v>0</v>
      </c>
      <c r="T157" s="200">
        <f>VLOOKUP('Physical Effects'!AM159,Lookup!$B$4:$C$14,2,FALSE)</f>
        <v>0</v>
      </c>
      <c r="U157" s="200">
        <f>VLOOKUP('Physical Effects'!AO159,Lookup!$B$4:$C$14,2,FALSE)</f>
        <v>0</v>
      </c>
      <c r="V157" s="200">
        <f>VLOOKUP('Physical Effects'!AQ159,Lookup!$B$4:$C$14,2,FALSE)</f>
        <v>1</v>
      </c>
      <c r="W157" s="200">
        <f>VLOOKUP('Physical Effects'!AS159,Lookup!$B$4:$C$14,2,FALSE)</f>
        <v>4</v>
      </c>
      <c r="X157" s="200">
        <f>VLOOKUP('Physical Effects'!AU159,Lookup!$B$4:$C$14,2,FALSE)</f>
        <v>2</v>
      </c>
      <c r="Y157" s="200">
        <f>VLOOKUP('Physical Effects'!AW159,Lookup!$B$4:$C$14,2,FALSE)</f>
        <v>0</v>
      </c>
      <c r="Z157" s="200">
        <f>VLOOKUP('Physical Effects'!AY159,Lookup!$B$4:$C$14,2,FALSE)</f>
        <v>0</v>
      </c>
      <c r="AA157" s="200">
        <f>VLOOKUP('Physical Effects'!BA159,Lookup!$B$4:$C$14,2,FALSE)</f>
        <v>4</v>
      </c>
      <c r="AB157" s="200">
        <f>VLOOKUP('Physical Effects'!BC159,Lookup!$B$4:$C$14,2,FALSE)</f>
        <v>2</v>
      </c>
      <c r="AC157" s="200">
        <f>VLOOKUP('Physical Effects'!BE159,Lookup!$B$4:$C$14,2,FALSE)</f>
        <v>2</v>
      </c>
      <c r="AD157" s="200">
        <f>VLOOKUP('Physical Effects'!BG159,Lookup!$B$4:$C$14,2,FALSE)</f>
        <v>1</v>
      </c>
      <c r="AE157" s="200">
        <f>VLOOKUP('Physical Effects'!BI159,Lookup!$B$4:$C$14,2,FALSE)</f>
        <v>0</v>
      </c>
      <c r="AF157" s="200">
        <f>VLOOKUP('Physical Effects'!BK159,Lookup!$B$4:$C$14,2,FALSE)</f>
        <v>1</v>
      </c>
      <c r="AG157" s="200">
        <f>VLOOKUP('Physical Effects'!BM159,Lookup!$B$4:$C$14,2,FALSE)</f>
        <v>0</v>
      </c>
      <c r="AH157" s="200">
        <f>VLOOKUP('Physical Effects'!BO159,Lookup!$B$4:$C$14,2,FALSE)</f>
        <v>0</v>
      </c>
      <c r="AI157" s="200">
        <f>VLOOKUP('Physical Effects'!BQ159,Lookup!$B$4:$C$14,2,FALSE)</f>
        <v>-1</v>
      </c>
      <c r="AJ157" s="200">
        <f>VLOOKUP('Physical Effects'!BS159,Lookup!$B$4:$C$14,2,FALSE)</f>
        <v>-3</v>
      </c>
      <c r="AK157" s="200">
        <f>VLOOKUP('Physical Effects'!BU159,Lookup!$B$4:$C$14,2,FALSE)</f>
        <v>1</v>
      </c>
      <c r="AL157" s="200">
        <f>VLOOKUP('Physical Effects'!BW159,Lookup!$B$4:$C$14,2,FALSE)</f>
        <v>-1</v>
      </c>
      <c r="AM157" s="200">
        <f>VLOOKUP('Physical Effects'!BY159,Lookup!$B$4:$C$14,2,FALSE)</f>
        <v>-1</v>
      </c>
      <c r="AN157" s="200">
        <f>VLOOKUP('Physical Effects'!CA159,Lookup!$B$4:$C$14,2,FALSE)</f>
        <v>2</v>
      </c>
      <c r="AO157" s="200">
        <f>VLOOKUP('Physical Effects'!CC159,Lookup!$B$4:$C$14,2,FALSE)</f>
        <v>0</v>
      </c>
      <c r="AP157" s="200">
        <f>VLOOKUP('Physical Effects'!CE159,Lookup!$B$4:$C$14,2,FALSE)</f>
        <v>0</v>
      </c>
      <c r="AQ157" s="200">
        <f>VLOOKUP('Physical Effects'!CG159,Lookup!$B$4:$C$14,2,FALSE)</f>
        <v>0</v>
      </c>
      <c r="AR157" s="200">
        <f>VLOOKUP('Physical Effects'!CI159,Lookup!$B$4:$C$14,2,FALSE)</f>
        <v>0</v>
      </c>
      <c r="AS157" s="200">
        <f>VLOOKUP('Physical Effects'!CK159,Lookup!$B$4:$C$14,2,FALSE)</f>
        <v>0</v>
      </c>
      <c r="AT157" s="200">
        <f>VLOOKUP('Physical Effects'!CM159,Lookup!$B$4:$C$14,2,FALSE)</f>
        <v>0</v>
      </c>
      <c r="AU157" s="200">
        <f>VLOOKUP('Physical Effects'!CO159,Lookup!$B$4:$C$14,2,FALSE)</f>
        <v>0</v>
      </c>
      <c r="AV157" s="200">
        <f>VLOOKUP('Physical Effects'!CQ159,Lookup!$B$4:$C$14,2,FALSE)</f>
        <v>0</v>
      </c>
      <c r="AW157" s="200">
        <f>VLOOKUP('Physical Effects'!CS159,Lookup!$B$4:$C$14,2,FALSE)</f>
        <v>0</v>
      </c>
      <c r="AX157" s="200">
        <f>VLOOKUP('Physical Effects'!CU159,Lookup!$B$4:$C$14,2,FALSE)</f>
        <v>0</v>
      </c>
      <c r="AY157" s="200"/>
      <c r="AZ157" s="200"/>
    </row>
    <row r="158" spans="1:52" s="5" customFormat="1" ht="13.5" thickBot="1" x14ac:dyDescent="0.3">
      <c r="A158" s="49">
        <f t="shared" si="2"/>
        <v>157</v>
      </c>
      <c r="B158" s="18" t="str">
        <f>+'Physical Effects'!C160</f>
        <v>Water and Sediment Control Basin (no)</v>
      </c>
      <c r="C158" s="25">
        <f>+'Physical Effects'!E160</f>
        <v>638</v>
      </c>
      <c r="D158" s="200">
        <f>VLOOKUP('Physical Effects'!G160,Lookup!$B$4:$C$14,2,FALSE)</f>
        <v>0</v>
      </c>
      <c r="E158" s="200">
        <f>VLOOKUP('Physical Effects'!I160,Lookup!$B$4:$C$14,2,FALSE)</f>
        <v>0</v>
      </c>
      <c r="F158" s="200">
        <f>VLOOKUP('Physical Effects'!K160,Lookup!$B$4:$C$14,2,FALSE)</f>
        <v>2</v>
      </c>
      <c r="G158" s="200">
        <f>VLOOKUP('Physical Effects'!M160,Lookup!$B$4:$C$14,2,FALSE)</f>
        <v>2</v>
      </c>
      <c r="H158" s="200">
        <f>VLOOKUP('Physical Effects'!O160,Lookup!$B$4:$C$14,2,FALSE)</f>
        <v>0</v>
      </c>
      <c r="I158" s="200">
        <f>VLOOKUP('Physical Effects'!Q160,Lookup!$B$4:$C$14,2,FALSE)</f>
        <v>0</v>
      </c>
      <c r="J158" s="200">
        <f>VLOOKUP('Physical Effects'!S160,Lookup!$B$4:$C$14,2,FALSE)</f>
        <v>0</v>
      </c>
      <c r="K158" s="200">
        <f>VLOOKUP('Physical Effects'!U160,Lookup!$B$4:$C$14,2,FALSE)</f>
        <v>0</v>
      </c>
      <c r="L158" s="200">
        <f>VLOOKUP('Physical Effects'!W160,Lookup!$B$4:$C$14,2,FALSE)</f>
        <v>0</v>
      </c>
      <c r="M158" s="200">
        <f>VLOOKUP('Physical Effects'!Y160,Lookup!$B$4:$C$14,2,FALSE)</f>
        <v>0</v>
      </c>
      <c r="N158" s="200">
        <f>VLOOKUP('Physical Effects'!AA160,Lookup!$B$4:$C$14,2,FALSE)</f>
        <v>0</v>
      </c>
      <c r="O158" s="200">
        <f>VLOOKUP('Physical Effects'!AC160,Lookup!$B$4:$C$14,2,FALSE)</f>
        <v>2</v>
      </c>
      <c r="P158" s="200">
        <f>VLOOKUP('Physical Effects'!AE160,Lookup!$B$4:$C$14,2,FALSE)</f>
        <v>-2</v>
      </c>
      <c r="Q158" s="200">
        <f>VLOOKUP('Physical Effects'!AG160,Lookup!$B$4:$C$14,2,FALSE)</f>
        <v>-2</v>
      </c>
      <c r="R158" s="200">
        <f>VLOOKUP('Physical Effects'!AI160,Lookup!$B$4:$C$14,2,FALSE)</f>
        <v>0</v>
      </c>
      <c r="S158" s="200">
        <f>VLOOKUP('Physical Effects'!AK160,Lookup!$B$4:$C$14,2,FALSE)</f>
        <v>0</v>
      </c>
      <c r="T158" s="200">
        <f>VLOOKUP('Physical Effects'!AM160,Lookup!$B$4:$C$14,2,FALSE)</f>
        <v>1</v>
      </c>
      <c r="U158" s="200">
        <f>VLOOKUP('Physical Effects'!AO160,Lookup!$B$4:$C$14,2,FALSE)</f>
        <v>0</v>
      </c>
      <c r="V158" s="200">
        <f>VLOOKUP('Physical Effects'!AQ160,Lookup!$B$4:$C$14,2,FALSE)</f>
        <v>0</v>
      </c>
      <c r="W158" s="200">
        <f>VLOOKUP('Physical Effects'!AS160,Lookup!$B$4:$C$14,2,FALSE)</f>
        <v>0</v>
      </c>
      <c r="X158" s="200">
        <f>VLOOKUP('Physical Effects'!AU160,Lookup!$B$4:$C$14,2,FALSE)</f>
        <v>-1</v>
      </c>
      <c r="Y158" s="200">
        <f>VLOOKUP('Physical Effects'!AW160,Lookup!$B$4:$C$14,2,FALSE)</f>
        <v>0</v>
      </c>
      <c r="Z158" s="200">
        <f>VLOOKUP('Physical Effects'!AY160,Lookup!$B$4:$C$14,2,FALSE)</f>
        <v>-1</v>
      </c>
      <c r="AA158" s="200">
        <f>VLOOKUP('Physical Effects'!BA160,Lookup!$B$4:$C$14,2,FALSE)</f>
        <v>0</v>
      </c>
      <c r="AB158" s="200">
        <f>VLOOKUP('Physical Effects'!BC160,Lookup!$B$4:$C$14,2,FALSE)</f>
        <v>-1</v>
      </c>
      <c r="AC158" s="200">
        <f>VLOOKUP('Physical Effects'!BE160,Lookup!$B$4:$C$14,2,FALSE)</f>
        <v>0</v>
      </c>
      <c r="AD158" s="200">
        <f>VLOOKUP('Physical Effects'!BG160,Lookup!$B$4:$C$14,2,FALSE)</f>
        <v>-1</v>
      </c>
      <c r="AE158" s="200">
        <f>VLOOKUP('Physical Effects'!BI160,Lookup!$B$4:$C$14,2,FALSE)</f>
        <v>0</v>
      </c>
      <c r="AF158" s="200">
        <f>VLOOKUP('Physical Effects'!BK160,Lookup!$B$4:$C$14,2,FALSE)</f>
        <v>-1</v>
      </c>
      <c r="AG158" s="200">
        <f>VLOOKUP('Physical Effects'!BM160,Lookup!$B$4:$C$14,2,FALSE)</f>
        <v>4</v>
      </c>
      <c r="AH158" s="200">
        <f>VLOOKUP('Physical Effects'!BO160,Lookup!$B$4:$C$14,2,FALSE)</f>
        <v>-2</v>
      </c>
      <c r="AI158" s="200">
        <f>VLOOKUP('Physical Effects'!BQ160,Lookup!$B$4:$C$14,2,FALSE)</f>
        <v>0</v>
      </c>
      <c r="AJ158" s="200">
        <f>VLOOKUP('Physical Effects'!BS160,Lookup!$B$4:$C$14,2,FALSE)</f>
        <v>0</v>
      </c>
      <c r="AK158" s="200">
        <f>VLOOKUP('Physical Effects'!BU160,Lookup!$B$4:$C$14,2,FALSE)</f>
        <v>0</v>
      </c>
      <c r="AL158" s="200">
        <f>VLOOKUP('Physical Effects'!BW160,Lookup!$B$4:$C$14,2,FALSE)</f>
        <v>0</v>
      </c>
      <c r="AM158" s="200">
        <f>VLOOKUP('Physical Effects'!BY160,Lookup!$B$4:$C$14,2,FALSE)</f>
        <v>0</v>
      </c>
      <c r="AN158" s="200">
        <f>VLOOKUP('Physical Effects'!CA160,Lookup!$B$4:$C$14,2,FALSE)</f>
        <v>2</v>
      </c>
      <c r="AO158" s="200">
        <f>VLOOKUP('Physical Effects'!CC160,Lookup!$B$4:$C$14,2,FALSE)</f>
        <v>0</v>
      </c>
      <c r="AP158" s="200">
        <f>VLOOKUP('Physical Effects'!CE160,Lookup!$B$4:$C$14,2,FALSE)</f>
        <v>0</v>
      </c>
      <c r="AQ158" s="200">
        <f>VLOOKUP('Physical Effects'!CG160,Lookup!$B$4:$C$14,2,FALSE)</f>
        <v>0</v>
      </c>
      <c r="AR158" s="200">
        <f>VLOOKUP('Physical Effects'!CI160,Lookup!$B$4:$C$14,2,FALSE)</f>
        <v>2</v>
      </c>
      <c r="AS158" s="200">
        <f>VLOOKUP('Physical Effects'!CK160,Lookup!$B$4:$C$14,2,FALSE)</f>
        <v>0</v>
      </c>
      <c r="AT158" s="200">
        <f>VLOOKUP('Physical Effects'!CM160,Lookup!$B$4:$C$14,2,FALSE)</f>
        <v>0</v>
      </c>
      <c r="AU158" s="200">
        <f>VLOOKUP('Physical Effects'!CO160,Lookup!$B$4:$C$14,2,FALSE)</f>
        <v>0</v>
      </c>
      <c r="AV158" s="200">
        <f>VLOOKUP('Physical Effects'!CQ160,Lookup!$B$4:$C$14,2,FALSE)</f>
        <v>0</v>
      </c>
      <c r="AW158" s="200">
        <f>VLOOKUP('Physical Effects'!CS160,Lookup!$B$4:$C$14,2,FALSE)</f>
        <v>0</v>
      </c>
      <c r="AX158" s="200">
        <f>VLOOKUP('Physical Effects'!CU160,Lookup!$B$4:$C$14,2,FALSE)</f>
        <v>1</v>
      </c>
      <c r="AY158" s="200"/>
      <c r="AZ158" s="200"/>
    </row>
    <row r="159" spans="1:52" s="5" customFormat="1" ht="13.5" thickBot="1" x14ac:dyDescent="0.3">
      <c r="A159" s="49">
        <f t="shared" si="2"/>
        <v>158</v>
      </c>
      <c r="B159" s="18" t="str">
        <f>+'Physical Effects'!C161</f>
        <v>Water Harvesting Catchment (no)</v>
      </c>
      <c r="C159" s="25">
        <f>+'Physical Effects'!E161</f>
        <v>636</v>
      </c>
      <c r="D159" s="200">
        <f>VLOOKUP('Physical Effects'!G161,Lookup!$B$4:$C$14,2,FALSE)</f>
        <v>0</v>
      </c>
      <c r="E159" s="200">
        <f>VLOOKUP('Physical Effects'!I161,Lookup!$B$4:$C$14,2,FALSE)</f>
        <v>0</v>
      </c>
      <c r="F159" s="200">
        <f>VLOOKUP('Physical Effects'!K161,Lookup!$B$4:$C$14,2,FALSE)</f>
        <v>0</v>
      </c>
      <c r="G159" s="200">
        <f>VLOOKUP('Physical Effects'!M161,Lookup!$B$4:$C$14,2,FALSE)</f>
        <v>0</v>
      </c>
      <c r="H159" s="200">
        <f>VLOOKUP('Physical Effects'!O161,Lookup!$B$4:$C$14,2,FALSE)</f>
        <v>0</v>
      </c>
      <c r="I159" s="200">
        <f>VLOOKUP('Physical Effects'!Q161,Lookup!$B$4:$C$14,2,FALSE)</f>
        <v>0</v>
      </c>
      <c r="J159" s="200">
        <f>VLOOKUP('Physical Effects'!S161,Lookup!$B$4:$C$14,2,FALSE)</f>
        <v>0</v>
      </c>
      <c r="K159" s="200">
        <f>VLOOKUP('Physical Effects'!U161,Lookup!$B$4:$C$14,2,FALSE)</f>
        <v>0</v>
      </c>
      <c r="L159" s="200">
        <f>VLOOKUP('Physical Effects'!W161,Lookup!$B$4:$C$14,2,FALSE)</f>
        <v>0</v>
      </c>
      <c r="M159" s="200">
        <f>VLOOKUP('Physical Effects'!Y161,Lookup!$B$4:$C$14,2,FALSE)</f>
        <v>0</v>
      </c>
      <c r="N159" s="200">
        <f>VLOOKUP('Physical Effects'!AA161,Lookup!$B$4:$C$14,2,FALSE)</f>
        <v>0</v>
      </c>
      <c r="O159" s="200">
        <f>VLOOKUP('Physical Effects'!AC161,Lookup!$B$4:$C$14,2,FALSE)</f>
        <v>0</v>
      </c>
      <c r="P159" s="200">
        <f>VLOOKUP('Physical Effects'!AE161,Lookup!$B$4:$C$14,2,FALSE)</f>
        <v>0</v>
      </c>
      <c r="Q159" s="200">
        <f>VLOOKUP('Physical Effects'!AG161,Lookup!$B$4:$C$14,2,FALSE)</f>
        <v>1</v>
      </c>
      <c r="R159" s="200">
        <f>VLOOKUP('Physical Effects'!AI161,Lookup!$B$4:$C$14,2,FALSE)</f>
        <v>0</v>
      </c>
      <c r="S159" s="200">
        <f>VLOOKUP('Physical Effects'!AK161,Lookup!$B$4:$C$14,2,FALSE)</f>
        <v>0</v>
      </c>
      <c r="T159" s="200">
        <f>VLOOKUP('Physical Effects'!AM161,Lookup!$B$4:$C$14,2,FALSE)</f>
        <v>0</v>
      </c>
      <c r="U159" s="200">
        <f>VLOOKUP('Physical Effects'!AO161,Lookup!$B$4:$C$14,2,FALSE)</f>
        <v>0</v>
      </c>
      <c r="V159" s="200">
        <f>VLOOKUP('Physical Effects'!AQ161,Lookup!$B$4:$C$14,2,FALSE)</f>
        <v>0</v>
      </c>
      <c r="W159" s="200">
        <f>VLOOKUP('Physical Effects'!AS161,Lookup!$B$4:$C$14,2,FALSE)</f>
        <v>0</v>
      </c>
      <c r="X159" s="200">
        <f>VLOOKUP('Physical Effects'!AU161,Lookup!$B$4:$C$14,2,FALSE)</f>
        <v>0</v>
      </c>
      <c r="Y159" s="200">
        <f>VLOOKUP('Physical Effects'!AW161,Lookup!$B$4:$C$14,2,FALSE)</f>
        <v>0</v>
      </c>
      <c r="Z159" s="200">
        <f>VLOOKUP('Physical Effects'!AY161,Lookup!$B$4:$C$14,2,FALSE)</f>
        <v>0</v>
      </c>
      <c r="AA159" s="200">
        <f>VLOOKUP('Physical Effects'!BA161,Lookup!$B$4:$C$14,2,FALSE)</f>
        <v>0</v>
      </c>
      <c r="AB159" s="200">
        <f>VLOOKUP('Physical Effects'!BC161,Lookup!$B$4:$C$14,2,FALSE)</f>
        <v>0</v>
      </c>
      <c r="AC159" s="200">
        <f>VLOOKUP('Physical Effects'!BE161,Lookup!$B$4:$C$14,2,FALSE)</f>
        <v>0</v>
      </c>
      <c r="AD159" s="200">
        <f>VLOOKUP('Physical Effects'!BG161,Lookup!$B$4:$C$14,2,FALSE)</f>
        <v>0</v>
      </c>
      <c r="AE159" s="200">
        <f>VLOOKUP('Physical Effects'!BI161,Lookup!$B$4:$C$14,2,FALSE)</f>
        <v>0</v>
      </c>
      <c r="AF159" s="200">
        <f>VLOOKUP('Physical Effects'!BK161,Lookup!$B$4:$C$14,2,FALSE)</f>
        <v>0</v>
      </c>
      <c r="AG159" s="200">
        <f>VLOOKUP('Physical Effects'!BM161,Lookup!$B$4:$C$14,2,FALSE)</f>
        <v>0</v>
      </c>
      <c r="AH159" s="200">
        <f>VLOOKUP('Physical Effects'!BO161,Lookup!$B$4:$C$14,2,FALSE)</f>
        <v>0</v>
      </c>
      <c r="AI159" s="200">
        <f>VLOOKUP('Physical Effects'!BQ161,Lookup!$B$4:$C$14,2,FALSE)</f>
        <v>0</v>
      </c>
      <c r="AJ159" s="200">
        <f>VLOOKUP('Physical Effects'!BS161,Lookup!$B$4:$C$14,2,FALSE)</f>
        <v>0</v>
      </c>
      <c r="AK159" s="200">
        <f>VLOOKUP('Physical Effects'!BU161,Lookup!$B$4:$C$14,2,FALSE)</f>
        <v>0</v>
      </c>
      <c r="AL159" s="200">
        <f>VLOOKUP('Physical Effects'!BW161,Lookup!$B$4:$C$14,2,FALSE)</f>
        <v>0</v>
      </c>
      <c r="AM159" s="200">
        <f>VLOOKUP('Physical Effects'!BY161,Lookup!$B$4:$C$14,2,FALSE)</f>
        <v>0</v>
      </c>
      <c r="AN159" s="200">
        <f>VLOOKUP('Physical Effects'!CA161,Lookup!$B$4:$C$14,2,FALSE)</f>
        <v>0</v>
      </c>
      <c r="AO159" s="200">
        <f>VLOOKUP('Physical Effects'!CC161,Lookup!$B$4:$C$14,2,FALSE)</f>
        <v>0</v>
      </c>
      <c r="AP159" s="200">
        <f>VLOOKUP('Physical Effects'!CE161,Lookup!$B$4:$C$14,2,FALSE)</f>
        <v>0</v>
      </c>
      <c r="AQ159" s="200">
        <f>VLOOKUP('Physical Effects'!CG161,Lookup!$B$4:$C$14,2,FALSE)</f>
        <v>0</v>
      </c>
      <c r="AR159" s="200">
        <f>VLOOKUP('Physical Effects'!CI161,Lookup!$B$4:$C$14,2,FALSE)</f>
        <v>0</v>
      </c>
      <c r="AS159" s="200">
        <f>VLOOKUP('Physical Effects'!CK161,Lookup!$B$4:$C$14,2,FALSE)</f>
        <v>0</v>
      </c>
      <c r="AT159" s="200">
        <f>VLOOKUP('Physical Effects'!CM161,Lookup!$B$4:$C$14,2,FALSE)</f>
        <v>0</v>
      </c>
      <c r="AU159" s="200">
        <f>VLOOKUP('Physical Effects'!CO161,Lookup!$B$4:$C$14,2,FALSE)</f>
        <v>0</v>
      </c>
      <c r="AV159" s="200">
        <f>VLOOKUP('Physical Effects'!CQ161,Lookup!$B$4:$C$14,2,FALSE)</f>
        <v>5</v>
      </c>
      <c r="AW159" s="200">
        <f>VLOOKUP('Physical Effects'!CS161,Lookup!$B$4:$C$14,2,FALSE)</f>
        <v>0</v>
      </c>
      <c r="AX159" s="200">
        <f>VLOOKUP('Physical Effects'!CU161,Lookup!$B$4:$C$14,2,FALSE)</f>
        <v>0</v>
      </c>
      <c r="AY159" s="200"/>
      <c r="AZ159" s="200"/>
    </row>
    <row r="160" spans="1:52" s="5" customFormat="1" ht="13.5" thickBot="1" x14ac:dyDescent="0.3">
      <c r="A160" s="49">
        <f t="shared" si="2"/>
        <v>159</v>
      </c>
      <c r="B160" s="18" t="str">
        <f>+'Physical Effects'!C162</f>
        <v>Watering Facility (no)</v>
      </c>
      <c r="C160" s="25">
        <f>+'Physical Effects'!E162</f>
        <v>614</v>
      </c>
      <c r="D160" s="200">
        <f>VLOOKUP('Physical Effects'!G162,Lookup!$B$4:$C$14,2,FALSE)</f>
        <v>2</v>
      </c>
      <c r="E160" s="200">
        <f>VLOOKUP('Physical Effects'!I162,Lookup!$B$4:$C$14,2,FALSE)</f>
        <v>2</v>
      </c>
      <c r="F160" s="200">
        <f>VLOOKUP('Physical Effects'!K162,Lookup!$B$4:$C$14,2,FALSE)</f>
        <v>2</v>
      </c>
      <c r="G160" s="200">
        <f>VLOOKUP('Physical Effects'!M162,Lookup!$B$4:$C$14,2,FALSE)</f>
        <v>1</v>
      </c>
      <c r="H160" s="200">
        <f>VLOOKUP('Physical Effects'!O162,Lookup!$B$4:$C$14,2,FALSE)</f>
        <v>4</v>
      </c>
      <c r="I160" s="200">
        <f>VLOOKUP('Physical Effects'!Q162,Lookup!$B$4:$C$14,2,FALSE)</f>
        <v>0</v>
      </c>
      <c r="J160" s="200">
        <f>VLOOKUP('Physical Effects'!S162,Lookup!$B$4:$C$14,2,FALSE)</f>
        <v>0</v>
      </c>
      <c r="K160" s="200">
        <f>VLOOKUP('Physical Effects'!U162,Lookup!$B$4:$C$14,2,FALSE)</f>
        <v>0</v>
      </c>
      <c r="L160" s="200">
        <f>VLOOKUP('Physical Effects'!W162,Lookup!$B$4:$C$14,2,FALSE)</f>
        <v>0</v>
      </c>
      <c r="M160" s="200">
        <f>VLOOKUP('Physical Effects'!Y162,Lookup!$B$4:$C$14,2,FALSE)</f>
        <v>0</v>
      </c>
      <c r="N160" s="200">
        <f>VLOOKUP('Physical Effects'!AA162,Lookup!$B$4:$C$14,2,FALSE)</f>
        <v>0</v>
      </c>
      <c r="O160" s="200">
        <f>VLOOKUP('Physical Effects'!AC162,Lookup!$B$4:$C$14,2,FALSE)</f>
        <v>0</v>
      </c>
      <c r="P160" s="200">
        <f>VLOOKUP('Physical Effects'!AE162,Lookup!$B$4:$C$14,2,FALSE)</f>
        <v>0</v>
      </c>
      <c r="Q160" s="200">
        <f>VLOOKUP('Physical Effects'!AG162,Lookup!$B$4:$C$14,2,FALSE)</f>
        <v>0</v>
      </c>
      <c r="R160" s="200">
        <f>VLOOKUP('Physical Effects'!AI162,Lookup!$B$4:$C$14,2,FALSE)</f>
        <v>0</v>
      </c>
      <c r="S160" s="200">
        <f>VLOOKUP('Physical Effects'!AK162,Lookup!$B$4:$C$14,2,FALSE)</f>
        <v>0</v>
      </c>
      <c r="T160" s="200">
        <f>VLOOKUP('Physical Effects'!AM162,Lookup!$B$4:$C$14,2,FALSE)</f>
        <v>0</v>
      </c>
      <c r="U160" s="200">
        <f>VLOOKUP('Physical Effects'!AO162,Lookup!$B$4:$C$14,2,FALSE)</f>
        <v>0</v>
      </c>
      <c r="V160" s="200">
        <f>VLOOKUP('Physical Effects'!AQ162,Lookup!$B$4:$C$14,2,FALSE)</f>
        <v>0</v>
      </c>
      <c r="W160" s="200">
        <f>VLOOKUP('Physical Effects'!AS162,Lookup!$B$4:$C$14,2,FALSE)</f>
        <v>4</v>
      </c>
      <c r="X160" s="200">
        <f>VLOOKUP('Physical Effects'!AU162,Lookup!$B$4:$C$14,2,FALSE)</f>
        <v>0</v>
      </c>
      <c r="Y160" s="200">
        <f>VLOOKUP('Physical Effects'!AW162,Lookup!$B$4:$C$14,2,FALSE)</f>
        <v>0</v>
      </c>
      <c r="Z160" s="200">
        <f>VLOOKUP('Physical Effects'!AY162,Lookup!$B$4:$C$14,2,FALSE)</f>
        <v>0</v>
      </c>
      <c r="AA160" s="200">
        <f>VLOOKUP('Physical Effects'!BA162,Lookup!$B$4:$C$14,2,FALSE)</f>
        <v>2</v>
      </c>
      <c r="AB160" s="200">
        <f>VLOOKUP('Physical Effects'!BC162,Lookup!$B$4:$C$14,2,FALSE)</f>
        <v>1</v>
      </c>
      <c r="AC160" s="200">
        <f>VLOOKUP('Physical Effects'!BE162,Lookup!$B$4:$C$14,2,FALSE)</f>
        <v>1</v>
      </c>
      <c r="AD160" s="200">
        <f>VLOOKUP('Physical Effects'!BG162,Lookup!$B$4:$C$14,2,FALSE)</f>
        <v>0</v>
      </c>
      <c r="AE160" s="200">
        <f>VLOOKUP('Physical Effects'!BI162,Lookup!$B$4:$C$14,2,FALSE)</f>
        <v>1</v>
      </c>
      <c r="AF160" s="200">
        <f>VLOOKUP('Physical Effects'!BK162,Lookup!$B$4:$C$14,2,FALSE)</f>
        <v>0</v>
      </c>
      <c r="AG160" s="200">
        <f>VLOOKUP('Physical Effects'!BM162,Lookup!$B$4:$C$14,2,FALSE)</f>
        <v>2</v>
      </c>
      <c r="AH160" s="200">
        <f>VLOOKUP('Physical Effects'!BO162,Lookup!$B$4:$C$14,2,FALSE)</f>
        <v>1</v>
      </c>
      <c r="AI160" s="200">
        <f>VLOOKUP('Physical Effects'!BQ162,Lookup!$B$4:$C$14,2,FALSE)</f>
        <v>0</v>
      </c>
      <c r="AJ160" s="200">
        <f>VLOOKUP('Physical Effects'!BS162,Lookup!$B$4:$C$14,2,FALSE)</f>
        <v>0</v>
      </c>
      <c r="AK160" s="200">
        <f>VLOOKUP('Physical Effects'!BU162,Lookup!$B$4:$C$14,2,FALSE)</f>
        <v>0</v>
      </c>
      <c r="AL160" s="200">
        <f>VLOOKUP('Physical Effects'!BW162,Lookup!$B$4:$C$14,2,FALSE)</f>
        <v>0</v>
      </c>
      <c r="AM160" s="200">
        <f>VLOOKUP('Physical Effects'!BY162,Lookup!$B$4:$C$14,2,FALSE)</f>
        <v>0</v>
      </c>
      <c r="AN160" s="200">
        <f>VLOOKUP('Physical Effects'!CA162,Lookup!$B$4:$C$14,2,FALSE)</f>
        <v>2</v>
      </c>
      <c r="AO160" s="200">
        <f>VLOOKUP('Physical Effects'!CC162,Lookup!$B$4:$C$14,2,FALSE)</f>
        <v>0</v>
      </c>
      <c r="AP160" s="200">
        <f>VLOOKUP('Physical Effects'!CE162,Lookup!$B$4:$C$14,2,FALSE)</f>
        <v>0</v>
      </c>
      <c r="AQ160" s="200">
        <f>VLOOKUP('Physical Effects'!CG162,Lookup!$B$4:$C$14,2,FALSE)</f>
        <v>0</v>
      </c>
      <c r="AR160" s="200">
        <f>VLOOKUP('Physical Effects'!CI162,Lookup!$B$4:$C$14,2,FALSE)</f>
        <v>2</v>
      </c>
      <c r="AS160" s="200">
        <f>VLOOKUP('Physical Effects'!CK162,Lookup!$B$4:$C$14,2,FALSE)</f>
        <v>0</v>
      </c>
      <c r="AT160" s="200">
        <f>VLOOKUP('Physical Effects'!CM162,Lookup!$B$4:$C$14,2,FALSE)</f>
        <v>2</v>
      </c>
      <c r="AU160" s="200">
        <f>VLOOKUP('Physical Effects'!CO162,Lookup!$B$4:$C$14,2,FALSE)</f>
        <v>0</v>
      </c>
      <c r="AV160" s="200">
        <f>VLOOKUP('Physical Effects'!CQ162,Lookup!$B$4:$C$14,2,FALSE)</f>
        <v>5</v>
      </c>
      <c r="AW160" s="200">
        <f>VLOOKUP('Physical Effects'!CS162,Lookup!$B$4:$C$14,2,FALSE)</f>
        <v>0</v>
      </c>
      <c r="AX160" s="200">
        <f>VLOOKUP('Physical Effects'!CU162,Lookup!$B$4:$C$14,2,FALSE)</f>
        <v>0</v>
      </c>
      <c r="AY160" s="200"/>
      <c r="AZ160" s="200"/>
    </row>
    <row r="161" spans="1:52" s="5" customFormat="1" ht="13.5" thickBot="1" x14ac:dyDescent="0.3">
      <c r="A161" s="49">
        <f t="shared" si="2"/>
        <v>160</v>
      </c>
      <c r="B161" s="18" t="str">
        <f>+'Physical Effects'!C163</f>
        <v>Water Well (no)</v>
      </c>
      <c r="C161" s="25">
        <f>+'Physical Effects'!E163</f>
        <v>642</v>
      </c>
      <c r="D161" s="200">
        <f>VLOOKUP('Physical Effects'!G163,Lookup!$B$4:$C$14,2,FALSE)</f>
        <v>2</v>
      </c>
      <c r="E161" s="200">
        <f>VLOOKUP('Physical Effects'!I163,Lookup!$B$4:$C$14,2,FALSE)</f>
        <v>2</v>
      </c>
      <c r="F161" s="200">
        <f>VLOOKUP('Physical Effects'!K163,Lookup!$B$4:$C$14,2,FALSE)</f>
        <v>2</v>
      </c>
      <c r="G161" s="200">
        <f>VLOOKUP('Physical Effects'!M163,Lookup!$B$4:$C$14,2,FALSE)</f>
        <v>0</v>
      </c>
      <c r="H161" s="200">
        <f>VLOOKUP('Physical Effects'!O163,Lookup!$B$4:$C$14,2,FALSE)</f>
        <v>0</v>
      </c>
      <c r="I161" s="200">
        <f>VLOOKUP('Physical Effects'!Q163,Lookup!$B$4:$C$14,2,FALSE)</f>
        <v>0</v>
      </c>
      <c r="J161" s="200">
        <f>VLOOKUP('Physical Effects'!S163,Lookup!$B$4:$C$14,2,FALSE)</f>
        <v>0</v>
      </c>
      <c r="K161" s="200">
        <f>VLOOKUP('Physical Effects'!U163,Lookup!$B$4:$C$14,2,FALSE)</f>
        <v>0</v>
      </c>
      <c r="L161" s="200">
        <f>VLOOKUP('Physical Effects'!W163,Lookup!$B$4:$C$14,2,FALSE)</f>
        <v>1</v>
      </c>
      <c r="M161" s="200">
        <f>VLOOKUP('Physical Effects'!Y163,Lookup!$B$4:$C$14,2,FALSE)</f>
        <v>0</v>
      </c>
      <c r="N161" s="200">
        <f>VLOOKUP('Physical Effects'!AA163,Lookup!$B$4:$C$14,2,FALSE)</f>
        <v>0</v>
      </c>
      <c r="O161" s="200">
        <f>VLOOKUP('Physical Effects'!AC163,Lookup!$B$4:$C$14,2,FALSE)</f>
        <v>0</v>
      </c>
      <c r="P161" s="200">
        <f>VLOOKUP('Physical Effects'!AE163,Lookup!$B$4:$C$14,2,FALSE)</f>
        <v>2</v>
      </c>
      <c r="Q161" s="200">
        <f>VLOOKUP('Physical Effects'!AG163,Lookup!$B$4:$C$14,2,FALSE)</f>
        <v>0</v>
      </c>
      <c r="R161" s="200">
        <f>VLOOKUP('Physical Effects'!AI163,Lookup!$B$4:$C$14,2,FALSE)</f>
        <v>0</v>
      </c>
      <c r="S161" s="200">
        <f>VLOOKUP('Physical Effects'!AK163,Lookup!$B$4:$C$14,2,FALSE)</f>
        <v>0</v>
      </c>
      <c r="T161" s="200">
        <f>VLOOKUP('Physical Effects'!AM163,Lookup!$B$4:$C$14,2,FALSE)</f>
        <v>-2</v>
      </c>
      <c r="U161" s="200">
        <f>VLOOKUP('Physical Effects'!AO163,Lookup!$B$4:$C$14,2,FALSE)</f>
        <v>0</v>
      </c>
      <c r="V161" s="200">
        <f>VLOOKUP('Physical Effects'!AQ163,Lookup!$B$4:$C$14,2,FALSE)</f>
        <v>2</v>
      </c>
      <c r="W161" s="200">
        <f>VLOOKUP('Physical Effects'!AS163,Lookup!$B$4:$C$14,2,FALSE)</f>
        <v>0</v>
      </c>
      <c r="X161" s="200">
        <f>VLOOKUP('Physical Effects'!AU163,Lookup!$B$4:$C$14,2,FALSE)</f>
        <v>0</v>
      </c>
      <c r="Y161" s="200">
        <f>VLOOKUP('Physical Effects'!AW163,Lookup!$B$4:$C$14,2,FALSE)</f>
        <v>0</v>
      </c>
      <c r="Z161" s="200">
        <f>VLOOKUP('Physical Effects'!AY163,Lookup!$B$4:$C$14,2,FALSE)</f>
        <v>0</v>
      </c>
      <c r="AA161" s="200">
        <f>VLOOKUP('Physical Effects'!BA163,Lookup!$B$4:$C$14,2,FALSE)</f>
        <v>-1</v>
      </c>
      <c r="AB161" s="200">
        <f>VLOOKUP('Physical Effects'!BC163,Lookup!$B$4:$C$14,2,FALSE)</f>
        <v>0</v>
      </c>
      <c r="AC161" s="200">
        <f>VLOOKUP('Physical Effects'!BE163,Lookup!$B$4:$C$14,2,FALSE)</f>
        <v>0</v>
      </c>
      <c r="AD161" s="200">
        <f>VLOOKUP('Physical Effects'!BG163,Lookup!$B$4:$C$14,2,FALSE)</f>
        <v>0</v>
      </c>
      <c r="AE161" s="200">
        <f>VLOOKUP('Physical Effects'!BI163,Lookup!$B$4:$C$14,2,FALSE)</f>
        <v>0</v>
      </c>
      <c r="AF161" s="200">
        <f>VLOOKUP('Physical Effects'!BK163,Lookup!$B$4:$C$14,2,FALSE)</f>
        <v>0</v>
      </c>
      <c r="AG161" s="200">
        <f>VLOOKUP('Physical Effects'!BM163,Lookup!$B$4:$C$14,2,FALSE)</f>
        <v>0</v>
      </c>
      <c r="AH161" s="200">
        <f>VLOOKUP('Physical Effects'!BO163,Lookup!$B$4:$C$14,2,FALSE)</f>
        <v>0</v>
      </c>
      <c r="AI161" s="200">
        <f>VLOOKUP('Physical Effects'!BQ163,Lookup!$B$4:$C$14,2,FALSE)</f>
        <v>0</v>
      </c>
      <c r="AJ161" s="200">
        <f>VLOOKUP('Physical Effects'!BS163,Lookup!$B$4:$C$14,2,FALSE)</f>
        <v>0</v>
      </c>
      <c r="AK161" s="200">
        <f>VLOOKUP('Physical Effects'!BU163,Lookup!$B$4:$C$14,2,FALSE)</f>
        <v>0</v>
      </c>
      <c r="AL161" s="200">
        <f>VLOOKUP('Physical Effects'!BW163,Lookup!$B$4:$C$14,2,FALSE)</f>
        <v>0</v>
      </c>
      <c r="AM161" s="200">
        <f>VLOOKUP('Physical Effects'!BY163,Lookup!$B$4:$C$14,2,FALSE)</f>
        <v>0</v>
      </c>
      <c r="AN161" s="200">
        <f>VLOOKUP('Physical Effects'!CA163,Lookup!$B$4:$C$14,2,FALSE)</f>
        <v>1</v>
      </c>
      <c r="AO161" s="200">
        <f>VLOOKUP('Physical Effects'!CC163,Lookup!$B$4:$C$14,2,FALSE)</f>
        <v>0</v>
      </c>
      <c r="AP161" s="200">
        <f>VLOOKUP('Physical Effects'!CE163,Lookup!$B$4:$C$14,2,FALSE)</f>
        <v>0</v>
      </c>
      <c r="AQ161" s="200">
        <f>VLOOKUP('Physical Effects'!CG163,Lookup!$B$4:$C$14,2,FALSE)</f>
        <v>0</v>
      </c>
      <c r="AR161" s="200">
        <f>VLOOKUP('Physical Effects'!CI163,Lookup!$B$4:$C$14,2,FALSE)</f>
        <v>0</v>
      </c>
      <c r="AS161" s="200">
        <f>VLOOKUP('Physical Effects'!CK163,Lookup!$B$4:$C$14,2,FALSE)</f>
        <v>0</v>
      </c>
      <c r="AT161" s="200">
        <f>VLOOKUP('Physical Effects'!CM163,Lookup!$B$4:$C$14,2,FALSE)</f>
        <v>2</v>
      </c>
      <c r="AU161" s="200">
        <f>VLOOKUP('Physical Effects'!CO163,Lookup!$B$4:$C$14,2,FALSE)</f>
        <v>0</v>
      </c>
      <c r="AV161" s="200">
        <f>VLOOKUP('Physical Effects'!CQ163,Lookup!$B$4:$C$14,2,FALSE)</f>
        <v>5</v>
      </c>
      <c r="AW161" s="200">
        <f>VLOOKUP('Physical Effects'!CS163,Lookup!$B$4:$C$14,2,FALSE)</f>
        <v>-1</v>
      </c>
      <c r="AX161" s="200">
        <f>VLOOKUP('Physical Effects'!CU163,Lookup!$B$4:$C$14,2,FALSE)</f>
        <v>0</v>
      </c>
      <c r="AY161" s="200"/>
      <c r="AZ161" s="200"/>
    </row>
    <row r="162" spans="1:52" s="5" customFormat="1" ht="13.5" thickBot="1" x14ac:dyDescent="0.3">
      <c r="A162" s="49">
        <f t="shared" si="2"/>
        <v>161</v>
      </c>
      <c r="B162" s="18" t="str">
        <f>+'Physical Effects'!C164</f>
        <v>Waterspreading (ac)</v>
      </c>
      <c r="C162" s="25">
        <f>+'Physical Effects'!E164</f>
        <v>640</v>
      </c>
      <c r="D162" s="200">
        <f>VLOOKUP('Physical Effects'!G164,Lookup!$B$4:$C$14,2,FALSE)</f>
        <v>0</v>
      </c>
      <c r="E162" s="200">
        <f>VLOOKUP('Physical Effects'!I164,Lookup!$B$4:$C$14,2,FALSE)</f>
        <v>0</v>
      </c>
      <c r="F162" s="200">
        <f>VLOOKUP('Physical Effects'!K164,Lookup!$B$4:$C$14,2,FALSE)</f>
        <v>0</v>
      </c>
      <c r="G162" s="200">
        <f>VLOOKUP('Physical Effects'!M164,Lookup!$B$4:$C$14,2,FALSE)</f>
        <v>-1</v>
      </c>
      <c r="H162" s="200">
        <f>VLOOKUP('Physical Effects'!O164,Lookup!$B$4:$C$14,2,FALSE)</f>
        <v>0</v>
      </c>
      <c r="I162" s="200">
        <f>VLOOKUP('Physical Effects'!Q164,Lookup!$B$4:$C$14,2,FALSE)</f>
        <v>0</v>
      </c>
      <c r="J162" s="200">
        <f>VLOOKUP('Physical Effects'!S164,Lookup!$B$4:$C$14,2,FALSE)</f>
        <v>0</v>
      </c>
      <c r="K162" s="200">
        <f>VLOOKUP('Physical Effects'!U164,Lookup!$B$4:$C$14,2,FALSE)</f>
        <v>1</v>
      </c>
      <c r="L162" s="200">
        <f>VLOOKUP('Physical Effects'!W164,Lookup!$B$4:$C$14,2,FALSE)</f>
        <v>1</v>
      </c>
      <c r="M162" s="200">
        <f>VLOOKUP('Physical Effects'!Y164,Lookup!$B$4:$C$14,2,FALSE)</f>
        <v>0</v>
      </c>
      <c r="N162" s="200">
        <f>VLOOKUP('Physical Effects'!AA164,Lookup!$B$4:$C$14,2,FALSE)</f>
        <v>0</v>
      </c>
      <c r="O162" s="200">
        <f>VLOOKUP('Physical Effects'!AC164,Lookup!$B$4:$C$14,2,FALSE)</f>
        <v>1</v>
      </c>
      <c r="P162" s="200">
        <f>VLOOKUP('Physical Effects'!AE164,Lookup!$B$4:$C$14,2,FALSE)</f>
        <v>-1</v>
      </c>
      <c r="Q162" s="200">
        <f>VLOOKUP('Physical Effects'!AG164,Lookup!$B$4:$C$14,2,FALSE)</f>
        <v>0</v>
      </c>
      <c r="R162" s="200">
        <f>VLOOKUP('Physical Effects'!AI164,Lookup!$B$4:$C$14,2,FALSE)</f>
        <v>0</v>
      </c>
      <c r="S162" s="200">
        <f>VLOOKUP('Physical Effects'!AK164,Lookup!$B$4:$C$14,2,FALSE)</f>
        <v>0</v>
      </c>
      <c r="T162" s="200">
        <f>VLOOKUP('Physical Effects'!AM164,Lookup!$B$4:$C$14,2,FALSE)</f>
        <v>0</v>
      </c>
      <c r="U162" s="200">
        <f>VLOOKUP('Physical Effects'!AO164,Lookup!$B$4:$C$14,2,FALSE)</f>
        <v>2</v>
      </c>
      <c r="V162" s="200">
        <f>VLOOKUP('Physical Effects'!AQ164,Lookup!$B$4:$C$14,2,FALSE)</f>
        <v>1</v>
      </c>
      <c r="W162" s="200">
        <f>VLOOKUP('Physical Effects'!AS164,Lookup!$B$4:$C$14,2,FALSE)</f>
        <v>2</v>
      </c>
      <c r="X162" s="200">
        <f>VLOOKUP('Physical Effects'!AU164,Lookup!$B$4:$C$14,2,FALSE)</f>
        <v>-1</v>
      </c>
      <c r="Y162" s="200">
        <f>VLOOKUP('Physical Effects'!AW164,Lookup!$B$4:$C$14,2,FALSE)</f>
        <v>1</v>
      </c>
      <c r="Z162" s="200">
        <f>VLOOKUP('Physical Effects'!AY164,Lookup!$B$4:$C$14,2,FALSE)</f>
        <v>-1</v>
      </c>
      <c r="AA162" s="200">
        <f>VLOOKUP('Physical Effects'!BA164,Lookup!$B$4:$C$14,2,FALSE)</f>
        <v>0</v>
      </c>
      <c r="AB162" s="200">
        <f>VLOOKUP('Physical Effects'!BC164,Lookup!$B$4:$C$14,2,FALSE)</f>
        <v>-1</v>
      </c>
      <c r="AC162" s="200">
        <f>VLOOKUP('Physical Effects'!BE164,Lookup!$B$4:$C$14,2,FALSE)</f>
        <v>1</v>
      </c>
      <c r="AD162" s="200">
        <f>VLOOKUP('Physical Effects'!BG164,Lookup!$B$4:$C$14,2,FALSE)</f>
        <v>-1</v>
      </c>
      <c r="AE162" s="200">
        <f>VLOOKUP('Physical Effects'!BI164,Lookup!$B$4:$C$14,2,FALSE)</f>
        <v>1</v>
      </c>
      <c r="AF162" s="200">
        <f>VLOOKUP('Physical Effects'!BK164,Lookup!$B$4:$C$14,2,FALSE)</f>
        <v>-1</v>
      </c>
      <c r="AG162" s="200">
        <f>VLOOKUP('Physical Effects'!BM164,Lookup!$B$4:$C$14,2,FALSE)</f>
        <v>0</v>
      </c>
      <c r="AH162" s="200">
        <f>VLOOKUP('Physical Effects'!BO164,Lookup!$B$4:$C$14,2,FALSE)</f>
        <v>0</v>
      </c>
      <c r="AI162" s="200">
        <f>VLOOKUP('Physical Effects'!BQ164,Lookup!$B$4:$C$14,2,FALSE)</f>
        <v>0</v>
      </c>
      <c r="AJ162" s="200">
        <f>VLOOKUP('Physical Effects'!BS164,Lookup!$B$4:$C$14,2,FALSE)</f>
        <v>0</v>
      </c>
      <c r="AK162" s="200">
        <f>VLOOKUP('Physical Effects'!BU164,Lookup!$B$4:$C$14,2,FALSE)</f>
        <v>0</v>
      </c>
      <c r="AL162" s="200">
        <f>VLOOKUP('Physical Effects'!BW164,Lookup!$B$4:$C$14,2,FALSE)</f>
        <v>0</v>
      </c>
      <c r="AM162" s="200">
        <f>VLOOKUP('Physical Effects'!BY164,Lookup!$B$4:$C$14,2,FALSE)</f>
        <v>0</v>
      </c>
      <c r="AN162" s="200">
        <f>VLOOKUP('Physical Effects'!CA164,Lookup!$B$4:$C$14,2,FALSE)</f>
        <v>2</v>
      </c>
      <c r="AO162" s="200">
        <f>VLOOKUP('Physical Effects'!CC164,Lookup!$B$4:$C$14,2,FALSE)</f>
        <v>0</v>
      </c>
      <c r="AP162" s="200">
        <f>VLOOKUP('Physical Effects'!CE164,Lookup!$B$4:$C$14,2,FALSE)</f>
        <v>1</v>
      </c>
      <c r="AQ162" s="200">
        <f>VLOOKUP('Physical Effects'!CG164,Lookup!$B$4:$C$14,2,FALSE)</f>
        <v>0</v>
      </c>
      <c r="AR162" s="200">
        <f>VLOOKUP('Physical Effects'!CI164,Lookup!$B$4:$C$14,2,FALSE)</f>
        <v>0</v>
      </c>
      <c r="AS162" s="200">
        <f>VLOOKUP('Physical Effects'!CK164,Lookup!$B$4:$C$14,2,FALSE)</f>
        <v>0</v>
      </c>
      <c r="AT162" s="200">
        <f>VLOOKUP('Physical Effects'!CM164,Lookup!$B$4:$C$14,2,FALSE)</f>
        <v>4</v>
      </c>
      <c r="AU162" s="200">
        <f>VLOOKUP('Physical Effects'!CO164,Lookup!$B$4:$C$14,2,FALSE)</f>
        <v>0</v>
      </c>
      <c r="AV162" s="200">
        <f>VLOOKUP('Physical Effects'!CQ164,Lookup!$B$4:$C$14,2,FALSE)</f>
        <v>0</v>
      </c>
      <c r="AW162" s="200">
        <f>VLOOKUP('Physical Effects'!CS164,Lookup!$B$4:$C$14,2,FALSE)</f>
        <v>0</v>
      </c>
      <c r="AX162" s="200">
        <f>VLOOKUP('Physical Effects'!CU164,Lookup!$B$4:$C$14,2,FALSE)</f>
        <v>0</v>
      </c>
      <c r="AY162" s="200"/>
      <c r="AZ162" s="200"/>
    </row>
    <row r="163" spans="1:52" s="5" customFormat="1" ht="13.5" thickBot="1" x14ac:dyDescent="0.3">
      <c r="A163" s="49">
        <f t="shared" si="2"/>
        <v>162</v>
      </c>
      <c r="B163" s="18" t="str">
        <f>+'Physical Effects'!C165</f>
        <v>Well Decommissioning (no)</v>
      </c>
      <c r="C163" s="25">
        <f>+'Physical Effects'!E165</f>
        <v>351</v>
      </c>
      <c r="D163" s="200">
        <f>VLOOKUP('Physical Effects'!G165,Lookup!$B$4:$C$14,2,FALSE)</f>
        <v>0</v>
      </c>
      <c r="E163" s="200">
        <f>VLOOKUP('Physical Effects'!I165,Lookup!$B$4:$C$14,2,FALSE)</f>
        <v>0</v>
      </c>
      <c r="F163" s="200">
        <f>VLOOKUP('Physical Effects'!K165,Lookup!$B$4:$C$14,2,FALSE)</f>
        <v>0</v>
      </c>
      <c r="G163" s="200">
        <f>VLOOKUP('Physical Effects'!M165,Lookup!$B$4:$C$14,2,FALSE)</f>
        <v>0</v>
      </c>
      <c r="H163" s="200">
        <f>VLOOKUP('Physical Effects'!O165,Lookup!$B$4:$C$14,2,FALSE)</f>
        <v>0</v>
      </c>
      <c r="I163" s="200">
        <f>VLOOKUP('Physical Effects'!Q165,Lookup!$B$4:$C$14,2,FALSE)</f>
        <v>0</v>
      </c>
      <c r="J163" s="200">
        <f>VLOOKUP('Physical Effects'!S165,Lookup!$B$4:$C$14,2,FALSE)</f>
        <v>0</v>
      </c>
      <c r="K163" s="200">
        <f>VLOOKUP('Physical Effects'!U165,Lookup!$B$4:$C$14,2,FALSE)</f>
        <v>0</v>
      </c>
      <c r="L163" s="200">
        <f>VLOOKUP('Physical Effects'!W165,Lookup!$B$4:$C$14,2,FALSE)</f>
        <v>0</v>
      </c>
      <c r="M163" s="200">
        <f>VLOOKUP('Physical Effects'!Y165,Lookup!$B$4:$C$14,2,FALSE)</f>
        <v>0</v>
      </c>
      <c r="N163" s="200">
        <f>VLOOKUP('Physical Effects'!AA165,Lookup!$B$4:$C$14,2,FALSE)</f>
        <v>0</v>
      </c>
      <c r="O163" s="200">
        <f>VLOOKUP('Physical Effects'!AC165,Lookup!$B$4:$C$14,2,FALSE)</f>
        <v>0</v>
      </c>
      <c r="P163" s="200">
        <f>VLOOKUP('Physical Effects'!AE165,Lookup!$B$4:$C$14,2,FALSE)</f>
        <v>0</v>
      </c>
      <c r="Q163" s="200">
        <f>VLOOKUP('Physical Effects'!AG165,Lookup!$B$4:$C$14,2,FALSE)</f>
        <v>0</v>
      </c>
      <c r="R163" s="200">
        <f>VLOOKUP('Physical Effects'!AI165,Lookup!$B$4:$C$14,2,FALSE)</f>
        <v>0</v>
      </c>
      <c r="S163" s="200">
        <f>VLOOKUP('Physical Effects'!AK165,Lookup!$B$4:$C$14,2,FALSE)</f>
        <v>0</v>
      </c>
      <c r="T163" s="200">
        <f>VLOOKUP('Physical Effects'!AM165,Lookup!$B$4:$C$14,2,FALSE)</f>
        <v>0</v>
      </c>
      <c r="U163" s="200">
        <f>VLOOKUP('Physical Effects'!AO165,Lookup!$B$4:$C$14,2,FALSE)</f>
        <v>0</v>
      </c>
      <c r="V163" s="200">
        <f>VLOOKUP('Physical Effects'!AQ165,Lookup!$B$4:$C$14,2,FALSE)</f>
        <v>0</v>
      </c>
      <c r="W163" s="200">
        <f>VLOOKUP('Physical Effects'!AS165,Lookup!$B$4:$C$14,2,FALSE)</f>
        <v>0</v>
      </c>
      <c r="X163" s="200">
        <f>VLOOKUP('Physical Effects'!AU165,Lookup!$B$4:$C$14,2,FALSE)</f>
        <v>2</v>
      </c>
      <c r="Y163" s="200">
        <f>VLOOKUP('Physical Effects'!AW165,Lookup!$B$4:$C$14,2,FALSE)</f>
        <v>0</v>
      </c>
      <c r="Z163" s="200">
        <f>VLOOKUP('Physical Effects'!AY165,Lookup!$B$4:$C$14,2,FALSE)</f>
        <v>2</v>
      </c>
      <c r="AA163" s="200">
        <f>VLOOKUP('Physical Effects'!BA165,Lookup!$B$4:$C$14,2,FALSE)</f>
        <v>0</v>
      </c>
      <c r="AB163" s="200">
        <f>VLOOKUP('Physical Effects'!BC165,Lookup!$B$4:$C$14,2,FALSE)</f>
        <v>2</v>
      </c>
      <c r="AC163" s="200">
        <f>VLOOKUP('Physical Effects'!BE165,Lookup!$B$4:$C$14,2,FALSE)</f>
        <v>0</v>
      </c>
      <c r="AD163" s="200">
        <f>VLOOKUP('Physical Effects'!BG165,Lookup!$B$4:$C$14,2,FALSE)</f>
        <v>2</v>
      </c>
      <c r="AE163" s="200">
        <f>VLOOKUP('Physical Effects'!BI165,Lookup!$B$4:$C$14,2,FALSE)</f>
        <v>0</v>
      </c>
      <c r="AF163" s="200">
        <f>VLOOKUP('Physical Effects'!BK165,Lookup!$B$4:$C$14,2,FALSE)</f>
        <v>2</v>
      </c>
      <c r="AG163" s="200">
        <f>VLOOKUP('Physical Effects'!BM165,Lookup!$B$4:$C$14,2,FALSE)</f>
        <v>0</v>
      </c>
      <c r="AH163" s="200">
        <f>VLOOKUP('Physical Effects'!BO165,Lookup!$B$4:$C$14,2,FALSE)</f>
        <v>0</v>
      </c>
      <c r="AI163" s="200">
        <f>VLOOKUP('Physical Effects'!BQ165,Lookup!$B$4:$C$14,2,FALSE)</f>
        <v>0</v>
      </c>
      <c r="AJ163" s="200">
        <f>VLOOKUP('Physical Effects'!BS165,Lookup!$B$4:$C$14,2,FALSE)</f>
        <v>0</v>
      </c>
      <c r="AK163" s="200">
        <f>VLOOKUP('Physical Effects'!BU165,Lookup!$B$4:$C$14,2,FALSE)</f>
        <v>0</v>
      </c>
      <c r="AL163" s="200">
        <f>VLOOKUP('Physical Effects'!BW165,Lookup!$B$4:$C$14,2,FALSE)</f>
        <v>0</v>
      </c>
      <c r="AM163" s="200">
        <f>VLOOKUP('Physical Effects'!BY165,Lookup!$B$4:$C$14,2,FALSE)</f>
        <v>0</v>
      </c>
      <c r="AN163" s="200">
        <f>VLOOKUP('Physical Effects'!CA165,Lookup!$B$4:$C$14,2,FALSE)</f>
        <v>0</v>
      </c>
      <c r="AO163" s="200">
        <f>VLOOKUP('Physical Effects'!CC165,Lookup!$B$4:$C$14,2,FALSE)</f>
        <v>0</v>
      </c>
      <c r="AP163" s="200">
        <f>VLOOKUP('Physical Effects'!CE165,Lookup!$B$4:$C$14,2,FALSE)</f>
        <v>0</v>
      </c>
      <c r="AQ163" s="200">
        <f>VLOOKUP('Physical Effects'!CG165,Lookup!$B$4:$C$14,2,FALSE)</f>
        <v>0</v>
      </c>
      <c r="AR163" s="200">
        <f>VLOOKUP('Physical Effects'!CI165,Lookup!$B$4:$C$14,2,FALSE)</f>
        <v>0</v>
      </c>
      <c r="AS163" s="200">
        <f>VLOOKUP('Physical Effects'!CK165,Lookup!$B$4:$C$14,2,FALSE)</f>
        <v>0</v>
      </c>
      <c r="AT163" s="200">
        <f>VLOOKUP('Physical Effects'!CM165,Lookup!$B$4:$C$14,2,FALSE)</f>
        <v>0</v>
      </c>
      <c r="AU163" s="200">
        <f>VLOOKUP('Physical Effects'!CO165,Lookup!$B$4:$C$14,2,FALSE)</f>
        <v>0</v>
      </c>
      <c r="AV163" s="200">
        <f>VLOOKUP('Physical Effects'!CQ165,Lookup!$B$4:$C$14,2,FALSE)</f>
        <v>0</v>
      </c>
      <c r="AW163" s="200">
        <f>VLOOKUP('Physical Effects'!CS165,Lookup!$B$4:$C$14,2,FALSE)</f>
        <v>0</v>
      </c>
      <c r="AX163" s="200">
        <f>VLOOKUP('Physical Effects'!CU165,Lookup!$B$4:$C$14,2,FALSE)</f>
        <v>0</v>
      </c>
      <c r="AY163" s="200"/>
      <c r="AZ163" s="200"/>
    </row>
    <row r="164" spans="1:52" s="5" customFormat="1" ht="13.5" thickBot="1" x14ac:dyDescent="0.3">
      <c r="A164" s="49">
        <f t="shared" si="2"/>
        <v>163</v>
      </c>
      <c r="B164" s="18" t="str">
        <f>+'Physical Effects'!C166</f>
        <v>Wetland Creation (ac)</v>
      </c>
      <c r="C164" s="25">
        <f>+'Physical Effects'!E166</f>
        <v>658</v>
      </c>
      <c r="D164" s="200">
        <f>VLOOKUP('Physical Effects'!G166,Lookup!$B$4:$C$14,2,FALSE)</f>
        <v>0</v>
      </c>
      <c r="E164" s="200">
        <f>VLOOKUP('Physical Effects'!I166,Lookup!$B$4:$C$14,2,FALSE)</f>
        <v>0</v>
      </c>
      <c r="F164" s="200">
        <f>VLOOKUP('Physical Effects'!K166,Lookup!$B$4:$C$14,2,FALSE)</f>
        <v>0</v>
      </c>
      <c r="G164" s="200">
        <f>VLOOKUP('Physical Effects'!M166,Lookup!$B$4:$C$14,2,FALSE)</f>
        <v>0</v>
      </c>
      <c r="H164" s="200">
        <f>VLOOKUP('Physical Effects'!O166,Lookup!$B$4:$C$14,2,FALSE)</f>
        <v>0</v>
      </c>
      <c r="I164" s="200">
        <f>VLOOKUP('Physical Effects'!Q166,Lookup!$B$4:$C$14,2,FALSE)</f>
        <v>0</v>
      </c>
      <c r="J164" s="200">
        <f>VLOOKUP('Physical Effects'!S166,Lookup!$B$4:$C$14,2,FALSE)</f>
        <v>0</v>
      </c>
      <c r="K164" s="200">
        <f>VLOOKUP('Physical Effects'!U166,Lookup!$B$4:$C$14,2,FALSE)</f>
        <v>2</v>
      </c>
      <c r="L164" s="200">
        <f>VLOOKUP('Physical Effects'!W166,Lookup!$B$4:$C$14,2,FALSE)</f>
        <v>0</v>
      </c>
      <c r="M164" s="200">
        <f>VLOOKUP('Physical Effects'!Y166,Lookup!$B$4:$C$14,2,FALSE)</f>
        <v>0</v>
      </c>
      <c r="N164" s="200">
        <f>VLOOKUP('Physical Effects'!AA166,Lookup!$B$4:$C$14,2,FALSE)</f>
        <v>0</v>
      </c>
      <c r="O164" s="200">
        <f>VLOOKUP('Physical Effects'!AC166,Lookup!$B$4:$C$14,2,FALSE)</f>
        <v>2</v>
      </c>
      <c r="P164" s="200">
        <f>VLOOKUP('Physical Effects'!AE166,Lookup!$B$4:$C$14,2,FALSE)</f>
        <v>-1</v>
      </c>
      <c r="Q164" s="200">
        <f>VLOOKUP('Physical Effects'!AG166,Lookup!$B$4:$C$14,2,FALSE)</f>
        <v>0</v>
      </c>
      <c r="R164" s="200">
        <f>VLOOKUP('Physical Effects'!AI166,Lookup!$B$4:$C$14,2,FALSE)</f>
        <v>0</v>
      </c>
      <c r="S164" s="200">
        <f>VLOOKUP('Physical Effects'!AK166,Lookup!$B$4:$C$14,2,FALSE)</f>
        <v>2</v>
      </c>
      <c r="T164" s="200">
        <f>VLOOKUP('Physical Effects'!AM166,Lookup!$B$4:$C$14,2,FALSE)</f>
        <v>0</v>
      </c>
      <c r="U164" s="200">
        <f>VLOOKUP('Physical Effects'!AO166,Lookup!$B$4:$C$14,2,FALSE)</f>
        <v>0</v>
      </c>
      <c r="V164" s="200">
        <f>VLOOKUP('Physical Effects'!AQ166,Lookup!$B$4:$C$14,2,FALSE)</f>
        <v>0</v>
      </c>
      <c r="W164" s="200">
        <f>VLOOKUP('Physical Effects'!AS166,Lookup!$B$4:$C$14,2,FALSE)</f>
        <v>3</v>
      </c>
      <c r="X164" s="200">
        <f>VLOOKUP('Physical Effects'!AU166,Lookup!$B$4:$C$14,2,FALSE)</f>
        <v>1</v>
      </c>
      <c r="Y164" s="200">
        <f>VLOOKUP('Physical Effects'!AW166,Lookup!$B$4:$C$14,2,FALSE)</f>
        <v>1</v>
      </c>
      <c r="Z164" s="200">
        <f>VLOOKUP('Physical Effects'!AY166,Lookup!$B$4:$C$14,2,FALSE)</f>
        <v>1</v>
      </c>
      <c r="AA164" s="200">
        <f>VLOOKUP('Physical Effects'!BA166,Lookup!$B$4:$C$14,2,FALSE)</f>
        <v>1</v>
      </c>
      <c r="AB164" s="200">
        <f>VLOOKUP('Physical Effects'!BC166,Lookup!$B$4:$C$14,2,FALSE)</f>
        <v>0</v>
      </c>
      <c r="AC164" s="200">
        <f>VLOOKUP('Physical Effects'!BE166,Lookup!$B$4:$C$14,2,FALSE)</f>
        <v>1</v>
      </c>
      <c r="AD164" s="200">
        <f>VLOOKUP('Physical Effects'!BG166,Lookup!$B$4:$C$14,2,FALSE)</f>
        <v>0</v>
      </c>
      <c r="AE164" s="200">
        <f>VLOOKUP('Physical Effects'!BI166,Lookup!$B$4:$C$14,2,FALSE)</f>
        <v>2</v>
      </c>
      <c r="AF164" s="200">
        <f>VLOOKUP('Physical Effects'!BK166,Lookup!$B$4:$C$14,2,FALSE)</f>
        <v>0</v>
      </c>
      <c r="AG164" s="200">
        <f>VLOOKUP('Physical Effects'!BM166,Lookup!$B$4:$C$14,2,FALSE)</f>
        <v>2</v>
      </c>
      <c r="AH164" s="200">
        <f>VLOOKUP('Physical Effects'!BO166,Lookup!$B$4:$C$14,2,FALSE)</f>
        <v>0</v>
      </c>
      <c r="AI164" s="200">
        <f>VLOOKUP('Physical Effects'!BQ166,Lookup!$B$4:$C$14,2,FALSE)</f>
        <v>0</v>
      </c>
      <c r="AJ164" s="200">
        <f>VLOOKUP('Physical Effects'!BS166,Lookup!$B$4:$C$14,2,FALSE)</f>
        <v>1</v>
      </c>
      <c r="AK164" s="200">
        <f>VLOOKUP('Physical Effects'!BU166,Lookup!$B$4:$C$14,2,FALSE)</f>
        <v>0</v>
      </c>
      <c r="AL164" s="200">
        <f>VLOOKUP('Physical Effects'!BW166,Lookup!$B$4:$C$14,2,FALSE)</f>
        <v>-1</v>
      </c>
      <c r="AM164" s="200">
        <f>VLOOKUP('Physical Effects'!BY166,Lookup!$B$4:$C$14,2,FALSE)</f>
        <v>0</v>
      </c>
      <c r="AN164" s="200">
        <f>VLOOKUP('Physical Effects'!CA166,Lookup!$B$4:$C$14,2,FALSE)</f>
        <v>4</v>
      </c>
      <c r="AO164" s="200">
        <f>VLOOKUP('Physical Effects'!CC166,Lookup!$B$4:$C$14,2,FALSE)</f>
        <v>4</v>
      </c>
      <c r="AP164" s="200">
        <f>VLOOKUP('Physical Effects'!CE166,Lookup!$B$4:$C$14,2,FALSE)</f>
        <v>4</v>
      </c>
      <c r="AQ164" s="200">
        <f>VLOOKUP('Physical Effects'!CG166,Lookup!$B$4:$C$14,2,FALSE)</f>
        <v>0</v>
      </c>
      <c r="AR164" s="200">
        <f>VLOOKUP('Physical Effects'!CI166,Lookup!$B$4:$C$14,2,FALSE)</f>
        <v>2</v>
      </c>
      <c r="AS164" s="200">
        <f>VLOOKUP('Physical Effects'!CK166,Lookup!$B$4:$C$14,2,FALSE)</f>
        <v>0</v>
      </c>
      <c r="AT164" s="200">
        <f>VLOOKUP('Physical Effects'!CM166,Lookup!$B$4:$C$14,2,FALSE)</f>
        <v>2</v>
      </c>
      <c r="AU164" s="200">
        <f>VLOOKUP('Physical Effects'!CO166,Lookup!$B$4:$C$14,2,FALSE)</f>
        <v>0</v>
      </c>
      <c r="AV164" s="200">
        <f>VLOOKUP('Physical Effects'!CQ166,Lookup!$B$4:$C$14,2,FALSE)</f>
        <v>0</v>
      </c>
      <c r="AW164" s="200">
        <f>VLOOKUP('Physical Effects'!CS166,Lookup!$B$4:$C$14,2,FALSE)</f>
        <v>0</v>
      </c>
      <c r="AX164" s="200">
        <f>VLOOKUP('Physical Effects'!CU166,Lookup!$B$4:$C$14,2,FALSE)</f>
        <v>0</v>
      </c>
      <c r="AY164" s="200"/>
      <c r="AZ164" s="200"/>
    </row>
    <row r="165" spans="1:52" ht="13.5" thickBot="1" x14ac:dyDescent="0.3">
      <c r="A165" s="49">
        <f t="shared" si="2"/>
        <v>164</v>
      </c>
      <c r="B165" s="18" t="str">
        <f>+'Physical Effects'!C167</f>
        <v>Wetland Enhancement (ac)</v>
      </c>
      <c r="C165" s="25">
        <f>+'Physical Effects'!E167</f>
        <v>659</v>
      </c>
      <c r="D165" s="200">
        <f>VLOOKUP('Physical Effects'!G167,Lookup!$B$4:$C$14,2,FALSE)</f>
        <v>0</v>
      </c>
      <c r="E165" s="200">
        <f>VLOOKUP('Physical Effects'!I167,Lookup!$B$4:$C$14,2,FALSE)</f>
        <v>0</v>
      </c>
      <c r="F165" s="200">
        <f>VLOOKUP('Physical Effects'!K167,Lookup!$B$4:$C$14,2,FALSE)</f>
        <v>0</v>
      </c>
      <c r="G165" s="200">
        <f>VLOOKUP('Physical Effects'!M167,Lookup!$B$4:$C$14,2,FALSE)</f>
        <v>0</v>
      </c>
      <c r="H165" s="200">
        <f>VLOOKUP('Physical Effects'!O167,Lookup!$B$4:$C$14,2,FALSE)</f>
        <v>0</v>
      </c>
      <c r="I165" s="200">
        <f>VLOOKUP('Physical Effects'!Q167,Lookup!$B$4:$C$14,2,FALSE)</f>
        <v>0</v>
      </c>
      <c r="J165" s="200">
        <f>VLOOKUP('Physical Effects'!S167,Lookup!$B$4:$C$14,2,FALSE)</f>
        <v>0</v>
      </c>
      <c r="K165" s="200">
        <f>VLOOKUP('Physical Effects'!U167,Lookup!$B$4:$C$14,2,FALSE)</f>
        <v>1</v>
      </c>
      <c r="L165" s="200">
        <f>VLOOKUP('Physical Effects'!W167,Lookup!$B$4:$C$14,2,FALSE)</f>
        <v>0</v>
      </c>
      <c r="M165" s="200">
        <f>VLOOKUP('Physical Effects'!Y167,Lookup!$B$4:$C$14,2,FALSE)</f>
        <v>0</v>
      </c>
      <c r="N165" s="200">
        <f>VLOOKUP('Physical Effects'!AA167,Lookup!$B$4:$C$14,2,FALSE)</f>
        <v>0</v>
      </c>
      <c r="O165" s="200">
        <f>VLOOKUP('Physical Effects'!AC167,Lookup!$B$4:$C$14,2,FALSE)</f>
        <v>2</v>
      </c>
      <c r="P165" s="200">
        <f>VLOOKUP('Physical Effects'!AE167,Lookup!$B$4:$C$14,2,FALSE)</f>
        <v>0</v>
      </c>
      <c r="Q165" s="200">
        <f>VLOOKUP('Physical Effects'!AG167,Lookup!$B$4:$C$14,2,FALSE)</f>
        <v>0</v>
      </c>
      <c r="R165" s="200">
        <f>VLOOKUP('Physical Effects'!AI167,Lookup!$B$4:$C$14,2,FALSE)</f>
        <v>0</v>
      </c>
      <c r="S165" s="200">
        <f>VLOOKUP('Physical Effects'!AK167,Lookup!$B$4:$C$14,2,FALSE)</f>
        <v>1</v>
      </c>
      <c r="T165" s="200">
        <f>VLOOKUP('Physical Effects'!AM167,Lookup!$B$4:$C$14,2,FALSE)</f>
        <v>0</v>
      </c>
      <c r="U165" s="200">
        <f>VLOOKUP('Physical Effects'!AO167,Lookup!$B$4:$C$14,2,FALSE)</f>
        <v>0</v>
      </c>
      <c r="V165" s="200">
        <f>VLOOKUP('Physical Effects'!AQ167,Lookup!$B$4:$C$14,2,FALSE)</f>
        <v>0</v>
      </c>
      <c r="W165" s="200">
        <f>VLOOKUP('Physical Effects'!AS167,Lookup!$B$4:$C$14,2,FALSE)</f>
        <v>3</v>
      </c>
      <c r="X165" s="200">
        <f>VLOOKUP('Physical Effects'!AU167,Lookup!$B$4:$C$14,2,FALSE)</f>
        <v>1</v>
      </c>
      <c r="Y165" s="200">
        <f>VLOOKUP('Physical Effects'!AW167,Lookup!$B$4:$C$14,2,FALSE)</f>
        <v>1</v>
      </c>
      <c r="Z165" s="200">
        <f>VLOOKUP('Physical Effects'!AY167,Lookup!$B$4:$C$14,2,FALSE)</f>
        <v>1</v>
      </c>
      <c r="AA165" s="200">
        <f>VLOOKUP('Physical Effects'!BA167,Lookup!$B$4:$C$14,2,FALSE)</f>
        <v>1</v>
      </c>
      <c r="AB165" s="200">
        <f>VLOOKUP('Physical Effects'!BC167,Lookup!$B$4:$C$14,2,FALSE)</f>
        <v>0</v>
      </c>
      <c r="AC165" s="200">
        <f>VLOOKUP('Physical Effects'!BE167,Lookup!$B$4:$C$14,2,FALSE)</f>
        <v>1</v>
      </c>
      <c r="AD165" s="200">
        <f>VLOOKUP('Physical Effects'!BG167,Lookup!$B$4:$C$14,2,FALSE)</f>
        <v>0</v>
      </c>
      <c r="AE165" s="200">
        <f>VLOOKUP('Physical Effects'!BI167,Lookup!$B$4:$C$14,2,FALSE)</f>
        <v>2</v>
      </c>
      <c r="AF165" s="200">
        <f>VLOOKUP('Physical Effects'!BK167,Lookup!$B$4:$C$14,2,FALSE)</f>
        <v>0</v>
      </c>
      <c r="AG165" s="200">
        <f>VLOOKUP('Physical Effects'!BM167,Lookup!$B$4:$C$14,2,FALSE)</f>
        <v>2</v>
      </c>
      <c r="AH165" s="200">
        <f>VLOOKUP('Physical Effects'!BO167,Lookup!$B$4:$C$14,2,FALSE)</f>
        <v>0</v>
      </c>
      <c r="AI165" s="200">
        <f>VLOOKUP('Physical Effects'!BQ167,Lookup!$B$4:$C$14,2,FALSE)</f>
        <v>0</v>
      </c>
      <c r="AJ165" s="200">
        <f>VLOOKUP('Physical Effects'!BS167,Lookup!$B$4:$C$14,2,FALSE)</f>
        <v>1</v>
      </c>
      <c r="AK165" s="200">
        <f>VLOOKUP('Physical Effects'!BU167,Lookup!$B$4:$C$14,2,FALSE)</f>
        <v>0</v>
      </c>
      <c r="AL165" s="200">
        <f>VLOOKUP('Physical Effects'!BW167,Lookup!$B$4:$C$14,2,FALSE)</f>
        <v>-1</v>
      </c>
      <c r="AM165" s="200">
        <f>VLOOKUP('Physical Effects'!BY167,Lookup!$B$4:$C$14,2,FALSE)</f>
        <v>0</v>
      </c>
      <c r="AN165" s="200">
        <f>VLOOKUP('Physical Effects'!CA167,Lookup!$B$4:$C$14,2,FALSE)</f>
        <v>4</v>
      </c>
      <c r="AO165" s="200">
        <f>VLOOKUP('Physical Effects'!CC167,Lookup!$B$4:$C$14,2,FALSE)</f>
        <v>4</v>
      </c>
      <c r="AP165" s="200">
        <f>VLOOKUP('Physical Effects'!CE167,Lookup!$B$4:$C$14,2,FALSE)</f>
        <v>4</v>
      </c>
      <c r="AQ165" s="200">
        <f>VLOOKUP('Physical Effects'!CG167,Lookup!$B$4:$C$14,2,FALSE)</f>
        <v>0</v>
      </c>
      <c r="AR165" s="200">
        <f>VLOOKUP('Physical Effects'!CI167,Lookup!$B$4:$C$14,2,FALSE)</f>
        <v>2</v>
      </c>
      <c r="AS165" s="200">
        <f>VLOOKUP('Physical Effects'!CK167,Lookup!$B$4:$C$14,2,FALSE)</f>
        <v>0</v>
      </c>
      <c r="AT165" s="200">
        <f>VLOOKUP('Physical Effects'!CM167,Lookup!$B$4:$C$14,2,FALSE)</f>
        <v>2</v>
      </c>
      <c r="AU165" s="200">
        <f>VLOOKUP('Physical Effects'!CO167,Lookup!$B$4:$C$14,2,FALSE)</f>
        <v>0</v>
      </c>
      <c r="AV165" s="200">
        <f>VLOOKUP('Physical Effects'!CQ167,Lookup!$B$4:$C$14,2,FALSE)</f>
        <v>0</v>
      </c>
      <c r="AW165" s="200">
        <f>VLOOKUP('Physical Effects'!CS167,Lookup!$B$4:$C$14,2,FALSE)</f>
        <v>0</v>
      </c>
      <c r="AX165" s="200">
        <f>VLOOKUP('Physical Effects'!CU167,Lookup!$B$4:$C$14,2,FALSE)</f>
        <v>0</v>
      </c>
      <c r="AY165" s="200"/>
      <c r="AZ165" s="200"/>
    </row>
    <row r="166" spans="1:52" ht="13.5" thickBot="1" x14ac:dyDescent="0.3">
      <c r="A166" s="49">
        <f t="shared" si="2"/>
        <v>165</v>
      </c>
      <c r="B166" s="18" t="str">
        <f>+'Physical Effects'!C168</f>
        <v>Wetland Restoration (ac)</v>
      </c>
      <c r="C166" s="25">
        <f>+'Physical Effects'!E168</f>
        <v>657</v>
      </c>
      <c r="D166" s="200">
        <f>VLOOKUP('Physical Effects'!G168,Lookup!$B$4:$C$14,2,FALSE)</f>
        <v>0</v>
      </c>
      <c r="E166" s="200">
        <f>VLOOKUP('Physical Effects'!I168,Lookup!$B$4:$C$14,2,FALSE)</f>
        <v>0</v>
      </c>
      <c r="F166" s="200">
        <f>VLOOKUP('Physical Effects'!K168,Lookup!$B$4:$C$14,2,FALSE)</f>
        <v>0</v>
      </c>
      <c r="G166" s="200">
        <f>VLOOKUP('Physical Effects'!M168,Lookup!$B$4:$C$14,2,FALSE)</f>
        <v>0</v>
      </c>
      <c r="H166" s="200">
        <f>VLOOKUP('Physical Effects'!O168,Lookup!$B$4:$C$14,2,FALSE)</f>
        <v>0</v>
      </c>
      <c r="I166" s="200">
        <f>VLOOKUP('Physical Effects'!Q168,Lookup!$B$4:$C$14,2,FALSE)</f>
        <v>0</v>
      </c>
      <c r="J166" s="200">
        <f>VLOOKUP('Physical Effects'!S168,Lookup!$B$4:$C$14,2,FALSE)</f>
        <v>0</v>
      </c>
      <c r="K166" s="200">
        <f>VLOOKUP('Physical Effects'!U168,Lookup!$B$4:$C$14,2,FALSE)</f>
        <v>1</v>
      </c>
      <c r="L166" s="200">
        <f>VLOOKUP('Physical Effects'!W168,Lookup!$B$4:$C$14,2,FALSE)</f>
        <v>0</v>
      </c>
      <c r="M166" s="200">
        <f>VLOOKUP('Physical Effects'!Y168,Lookup!$B$4:$C$14,2,FALSE)</f>
        <v>0</v>
      </c>
      <c r="N166" s="200">
        <f>VLOOKUP('Physical Effects'!AA168,Lookup!$B$4:$C$14,2,FALSE)</f>
        <v>0</v>
      </c>
      <c r="O166" s="200">
        <f>VLOOKUP('Physical Effects'!AC168,Lookup!$B$4:$C$14,2,FALSE)</f>
        <v>2</v>
      </c>
      <c r="P166" s="200">
        <f>VLOOKUP('Physical Effects'!AE168,Lookup!$B$4:$C$14,2,FALSE)</f>
        <v>0</v>
      </c>
      <c r="Q166" s="200">
        <f>VLOOKUP('Physical Effects'!AG168,Lookup!$B$4:$C$14,2,FALSE)</f>
        <v>0</v>
      </c>
      <c r="R166" s="200">
        <f>VLOOKUP('Physical Effects'!AI168,Lookup!$B$4:$C$14,2,FALSE)</f>
        <v>0</v>
      </c>
      <c r="S166" s="200">
        <f>VLOOKUP('Physical Effects'!AK168,Lookup!$B$4:$C$14,2,FALSE)</f>
        <v>1</v>
      </c>
      <c r="T166" s="200">
        <f>VLOOKUP('Physical Effects'!AM168,Lookup!$B$4:$C$14,2,FALSE)</f>
        <v>0</v>
      </c>
      <c r="U166" s="200">
        <f>VLOOKUP('Physical Effects'!AO168,Lookup!$B$4:$C$14,2,FALSE)</f>
        <v>0</v>
      </c>
      <c r="V166" s="200">
        <f>VLOOKUP('Physical Effects'!AQ168,Lookup!$B$4:$C$14,2,FALSE)</f>
        <v>0</v>
      </c>
      <c r="W166" s="200">
        <f>VLOOKUP('Physical Effects'!AS168,Lookup!$B$4:$C$14,2,FALSE)</f>
        <v>3</v>
      </c>
      <c r="X166" s="200">
        <f>VLOOKUP('Physical Effects'!AU168,Lookup!$B$4:$C$14,2,FALSE)</f>
        <v>1</v>
      </c>
      <c r="Y166" s="200">
        <f>VLOOKUP('Physical Effects'!AW168,Lookup!$B$4:$C$14,2,FALSE)</f>
        <v>1</v>
      </c>
      <c r="Z166" s="200">
        <f>VLOOKUP('Physical Effects'!AY168,Lookup!$B$4:$C$14,2,FALSE)</f>
        <v>1</v>
      </c>
      <c r="AA166" s="200">
        <f>VLOOKUP('Physical Effects'!BA168,Lookup!$B$4:$C$14,2,FALSE)</f>
        <v>1</v>
      </c>
      <c r="AB166" s="200">
        <f>VLOOKUP('Physical Effects'!BC168,Lookup!$B$4:$C$14,2,FALSE)</f>
        <v>0</v>
      </c>
      <c r="AC166" s="200">
        <f>VLOOKUP('Physical Effects'!BE168,Lookup!$B$4:$C$14,2,FALSE)</f>
        <v>1</v>
      </c>
      <c r="AD166" s="200">
        <f>VLOOKUP('Physical Effects'!BG168,Lookup!$B$4:$C$14,2,FALSE)</f>
        <v>0</v>
      </c>
      <c r="AE166" s="200">
        <f>VLOOKUP('Physical Effects'!BI168,Lookup!$B$4:$C$14,2,FALSE)</f>
        <v>2</v>
      </c>
      <c r="AF166" s="200">
        <f>VLOOKUP('Physical Effects'!BK168,Lookup!$B$4:$C$14,2,FALSE)</f>
        <v>0</v>
      </c>
      <c r="AG166" s="200">
        <f>VLOOKUP('Physical Effects'!BM168,Lookup!$B$4:$C$14,2,FALSE)</f>
        <v>2</v>
      </c>
      <c r="AH166" s="200">
        <f>VLOOKUP('Physical Effects'!BO168,Lookup!$B$4:$C$14,2,FALSE)</f>
        <v>0</v>
      </c>
      <c r="AI166" s="200">
        <f>VLOOKUP('Physical Effects'!BQ168,Lookup!$B$4:$C$14,2,FALSE)</f>
        <v>0</v>
      </c>
      <c r="AJ166" s="200">
        <f>VLOOKUP('Physical Effects'!BS168,Lookup!$B$4:$C$14,2,FALSE)</f>
        <v>1</v>
      </c>
      <c r="AK166" s="200">
        <f>VLOOKUP('Physical Effects'!BU168,Lookup!$B$4:$C$14,2,FALSE)</f>
        <v>0</v>
      </c>
      <c r="AL166" s="200">
        <f>VLOOKUP('Physical Effects'!BW168,Lookup!$B$4:$C$14,2,FALSE)</f>
        <v>-1</v>
      </c>
      <c r="AM166" s="200">
        <f>VLOOKUP('Physical Effects'!BY168,Lookup!$B$4:$C$14,2,FALSE)</f>
        <v>0</v>
      </c>
      <c r="AN166" s="200">
        <f>VLOOKUP('Physical Effects'!CA168,Lookup!$B$4:$C$14,2,FALSE)</f>
        <v>4</v>
      </c>
      <c r="AO166" s="200">
        <f>VLOOKUP('Physical Effects'!CC168,Lookup!$B$4:$C$14,2,FALSE)</f>
        <v>4</v>
      </c>
      <c r="AP166" s="200">
        <f>VLOOKUP('Physical Effects'!CE168,Lookup!$B$4:$C$14,2,FALSE)</f>
        <v>4</v>
      </c>
      <c r="AQ166" s="200">
        <f>VLOOKUP('Physical Effects'!CG168,Lookup!$B$4:$C$14,2,FALSE)</f>
        <v>0</v>
      </c>
      <c r="AR166" s="200">
        <f>VLOOKUP('Physical Effects'!CI168,Lookup!$B$4:$C$14,2,FALSE)</f>
        <v>2</v>
      </c>
      <c r="AS166" s="200">
        <f>VLOOKUP('Physical Effects'!CK168,Lookup!$B$4:$C$14,2,FALSE)</f>
        <v>0</v>
      </c>
      <c r="AT166" s="200">
        <f>VLOOKUP('Physical Effects'!CM168,Lookup!$B$4:$C$14,2,FALSE)</f>
        <v>2</v>
      </c>
      <c r="AU166" s="200">
        <f>VLOOKUP('Physical Effects'!CO168,Lookup!$B$4:$C$14,2,FALSE)</f>
        <v>0</v>
      </c>
      <c r="AV166" s="200">
        <f>VLOOKUP('Physical Effects'!CQ168,Lookup!$B$4:$C$14,2,FALSE)</f>
        <v>0</v>
      </c>
      <c r="AW166" s="200">
        <f>VLOOKUP('Physical Effects'!CS168,Lookup!$B$4:$C$14,2,FALSE)</f>
        <v>0</v>
      </c>
      <c r="AX166" s="200">
        <f>VLOOKUP('Physical Effects'!CU168,Lookup!$B$4:$C$14,2,FALSE)</f>
        <v>0</v>
      </c>
      <c r="AY166" s="200"/>
      <c r="AZ166" s="200"/>
    </row>
    <row r="167" spans="1:52" ht="13.5" thickBot="1" x14ac:dyDescent="0.3">
      <c r="A167" s="49">
        <f t="shared" si="2"/>
        <v>166</v>
      </c>
      <c r="B167" s="18" t="str">
        <f>+'Physical Effects'!C169</f>
        <v>Wetland Wildlife Habitat Management (ac)</v>
      </c>
      <c r="C167" s="25">
        <f>+'Physical Effects'!E169</f>
        <v>644</v>
      </c>
      <c r="D167" s="200">
        <f>VLOOKUP('Physical Effects'!G169,Lookup!$B$4:$C$14,2,FALSE)</f>
        <v>0</v>
      </c>
      <c r="E167" s="200">
        <f>VLOOKUP('Physical Effects'!I169,Lookup!$B$4:$C$14,2,FALSE)</f>
        <v>0</v>
      </c>
      <c r="F167" s="200">
        <f>VLOOKUP('Physical Effects'!K169,Lookup!$B$4:$C$14,2,FALSE)</f>
        <v>0</v>
      </c>
      <c r="G167" s="200">
        <f>VLOOKUP('Physical Effects'!M169,Lookup!$B$4:$C$14,2,FALSE)</f>
        <v>0</v>
      </c>
      <c r="H167" s="200">
        <f>VLOOKUP('Physical Effects'!O169,Lookup!$B$4:$C$14,2,FALSE)</f>
        <v>0</v>
      </c>
      <c r="I167" s="200">
        <f>VLOOKUP('Physical Effects'!Q169,Lookup!$B$4:$C$14,2,FALSE)</f>
        <v>0</v>
      </c>
      <c r="J167" s="200">
        <f>VLOOKUP('Physical Effects'!S169,Lookup!$B$4:$C$14,2,FALSE)</f>
        <v>0</v>
      </c>
      <c r="K167" s="200">
        <f>VLOOKUP('Physical Effects'!U169,Lookup!$B$4:$C$14,2,FALSE)</f>
        <v>0</v>
      </c>
      <c r="L167" s="200">
        <f>VLOOKUP('Physical Effects'!W169,Lookup!$B$4:$C$14,2,FALSE)</f>
        <v>0</v>
      </c>
      <c r="M167" s="200">
        <f>VLOOKUP('Physical Effects'!Y169,Lookup!$B$4:$C$14,2,FALSE)</f>
        <v>0</v>
      </c>
      <c r="N167" s="200">
        <f>VLOOKUP('Physical Effects'!AA169,Lookup!$B$4:$C$14,2,FALSE)</f>
        <v>0</v>
      </c>
      <c r="O167" s="200">
        <f>VLOOKUP('Physical Effects'!AC169,Lookup!$B$4:$C$14,2,FALSE)</f>
        <v>2</v>
      </c>
      <c r="P167" s="200">
        <f>VLOOKUP('Physical Effects'!AE169,Lookup!$B$4:$C$14,2,FALSE)</f>
        <v>0</v>
      </c>
      <c r="Q167" s="200">
        <f>VLOOKUP('Physical Effects'!AG169,Lookup!$B$4:$C$14,2,FALSE)</f>
        <v>0</v>
      </c>
      <c r="R167" s="200">
        <f>VLOOKUP('Physical Effects'!AI169,Lookup!$B$4:$C$14,2,FALSE)</f>
        <v>0</v>
      </c>
      <c r="S167" s="200">
        <f>VLOOKUP('Physical Effects'!AK169,Lookup!$B$4:$C$14,2,FALSE)</f>
        <v>0</v>
      </c>
      <c r="T167" s="200">
        <f>VLOOKUP('Physical Effects'!AM169,Lookup!$B$4:$C$14,2,FALSE)</f>
        <v>0</v>
      </c>
      <c r="U167" s="200">
        <f>VLOOKUP('Physical Effects'!AO169,Lookup!$B$4:$C$14,2,FALSE)</f>
        <v>0</v>
      </c>
      <c r="V167" s="200">
        <f>VLOOKUP('Physical Effects'!AQ169,Lookup!$B$4:$C$14,2,FALSE)</f>
        <v>0</v>
      </c>
      <c r="W167" s="200">
        <f>VLOOKUP('Physical Effects'!AS169,Lookup!$B$4:$C$14,2,FALSE)</f>
        <v>0</v>
      </c>
      <c r="X167" s="200">
        <f>VLOOKUP('Physical Effects'!AU169,Lookup!$B$4:$C$14,2,FALSE)</f>
        <v>0</v>
      </c>
      <c r="Y167" s="200">
        <f>VLOOKUP('Physical Effects'!AW169,Lookup!$B$4:$C$14,2,FALSE)</f>
        <v>0</v>
      </c>
      <c r="Z167" s="200">
        <f>VLOOKUP('Physical Effects'!AY169,Lookup!$B$4:$C$14,2,FALSE)</f>
        <v>0</v>
      </c>
      <c r="AA167" s="200">
        <f>VLOOKUP('Physical Effects'!BA169,Lookup!$B$4:$C$14,2,FALSE)</f>
        <v>1</v>
      </c>
      <c r="AB167" s="200">
        <f>VLOOKUP('Physical Effects'!BC169,Lookup!$B$4:$C$14,2,FALSE)</f>
        <v>0</v>
      </c>
      <c r="AC167" s="200">
        <f>VLOOKUP('Physical Effects'!BE169,Lookup!$B$4:$C$14,2,FALSE)</f>
        <v>0</v>
      </c>
      <c r="AD167" s="200">
        <f>VLOOKUP('Physical Effects'!BG169,Lookup!$B$4:$C$14,2,FALSE)</f>
        <v>0</v>
      </c>
      <c r="AE167" s="200">
        <f>VLOOKUP('Physical Effects'!BI169,Lookup!$B$4:$C$14,2,FALSE)</f>
        <v>0</v>
      </c>
      <c r="AF167" s="200">
        <f>VLOOKUP('Physical Effects'!BK169,Lookup!$B$4:$C$14,2,FALSE)</f>
        <v>0</v>
      </c>
      <c r="AG167" s="200">
        <f>VLOOKUP('Physical Effects'!BM169,Lookup!$B$4:$C$14,2,FALSE)</f>
        <v>3</v>
      </c>
      <c r="AH167" s="200">
        <f>VLOOKUP('Physical Effects'!BO169,Lookup!$B$4:$C$14,2,FALSE)</f>
        <v>0</v>
      </c>
      <c r="AI167" s="200">
        <f>VLOOKUP('Physical Effects'!BQ169,Lookup!$B$4:$C$14,2,FALSE)</f>
        <v>0</v>
      </c>
      <c r="AJ167" s="200">
        <f>VLOOKUP('Physical Effects'!BS169,Lookup!$B$4:$C$14,2,FALSE)</f>
        <v>1</v>
      </c>
      <c r="AK167" s="200">
        <f>VLOOKUP('Physical Effects'!BU169,Lookup!$B$4:$C$14,2,FALSE)</f>
        <v>0</v>
      </c>
      <c r="AL167" s="200">
        <f>VLOOKUP('Physical Effects'!BW169,Lookup!$B$4:$C$14,2,FALSE)</f>
        <v>-1</v>
      </c>
      <c r="AM167" s="200">
        <f>VLOOKUP('Physical Effects'!BY169,Lookup!$B$4:$C$14,2,FALSE)</f>
        <v>0</v>
      </c>
      <c r="AN167" s="200">
        <f>VLOOKUP('Physical Effects'!CA169,Lookup!$B$4:$C$14,2,FALSE)</f>
        <v>4</v>
      </c>
      <c r="AO167" s="200">
        <f>VLOOKUP('Physical Effects'!CC169,Lookup!$B$4:$C$14,2,FALSE)</f>
        <v>4</v>
      </c>
      <c r="AP167" s="200">
        <f>VLOOKUP('Physical Effects'!CE169,Lookup!$B$4:$C$14,2,FALSE)</f>
        <v>4</v>
      </c>
      <c r="AQ167" s="200">
        <f>VLOOKUP('Physical Effects'!CG169,Lookup!$B$4:$C$14,2,FALSE)</f>
        <v>0</v>
      </c>
      <c r="AR167" s="200">
        <f>VLOOKUP('Physical Effects'!CI169,Lookup!$B$4:$C$14,2,FALSE)</f>
        <v>5</v>
      </c>
      <c r="AS167" s="200">
        <f>VLOOKUP('Physical Effects'!CK169,Lookup!$B$4:$C$14,2,FALSE)</f>
        <v>0</v>
      </c>
      <c r="AT167" s="200">
        <f>VLOOKUP('Physical Effects'!CM169,Lookup!$B$4:$C$14,2,FALSE)</f>
        <v>2</v>
      </c>
      <c r="AU167" s="200">
        <f>VLOOKUP('Physical Effects'!CO169,Lookup!$B$4:$C$14,2,FALSE)</f>
        <v>0</v>
      </c>
      <c r="AV167" s="200">
        <f>VLOOKUP('Physical Effects'!CQ169,Lookup!$B$4:$C$14,2,FALSE)</f>
        <v>0</v>
      </c>
      <c r="AW167" s="200">
        <f>VLOOKUP('Physical Effects'!CS169,Lookup!$B$4:$C$14,2,FALSE)</f>
        <v>0</v>
      </c>
      <c r="AX167" s="200">
        <f>VLOOKUP('Physical Effects'!CU169,Lookup!$B$4:$C$14,2,FALSE)</f>
        <v>0</v>
      </c>
      <c r="AY167" s="200"/>
      <c r="AZ167" s="200"/>
    </row>
    <row r="168" spans="1:52" ht="13.5" thickBot="1" x14ac:dyDescent="0.3">
      <c r="A168" s="49">
        <f t="shared" si="2"/>
        <v>167</v>
      </c>
      <c r="B168" s="18" t="str">
        <f>+'Physical Effects'!C170</f>
        <v>Wildlife Habitat Planting (ac)</v>
      </c>
      <c r="C168" s="25">
        <f>+'Physical Effects'!E170</f>
        <v>420</v>
      </c>
      <c r="D168" s="200">
        <f>VLOOKUP('Physical Effects'!G170,Lookup!$B$4:$C$14,2,FALSE)</f>
        <v>2</v>
      </c>
      <c r="E168" s="200">
        <f>VLOOKUP('Physical Effects'!I170,Lookup!$B$4:$C$14,2,FALSE)</f>
        <v>0</v>
      </c>
      <c r="F168" s="200">
        <f>VLOOKUP('Physical Effects'!K170,Lookup!$B$4:$C$14,2,FALSE)</f>
        <v>0</v>
      </c>
      <c r="G168" s="200">
        <f>VLOOKUP('Physical Effects'!M170,Lookup!$B$4:$C$14,2,FALSE)</f>
        <v>0</v>
      </c>
      <c r="H168" s="200">
        <f>VLOOKUP('Physical Effects'!O170,Lookup!$B$4:$C$14,2,FALSE)</f>
        <v>0</v>
      </c>
      <c r="I168" s="200">
        <f>VLOOKUP('Physical Effects'!Q170,Lookup!$B$4:$C$14,2,FALSE)</f>
        <v>0</v>
      </c>
      <c r="J168" s="200">
        <f>VLOOKUP('Physical Effects'!S170,Lookup!$B$4:$C$14,2,FALSE)</f>
        <v>0</v>
      </c>
      <c r="K168" s="200">
        <f>VLOOKUP('Physical Effects'!U170,Lookup!$B$4:$C$14,2,FALSE)</f>
        <v>0</v>
      </c>
      <c r="L168" s="200">
        <f>VLOOKUP('Physical Effects'!W170,Lookup!$B$4:$C$14,2,FALSE)</f>
        <v>0</v>
      </c>
      <c r="M168" s="200">
        <f>VLOOKUP('Physical Effects'!Y170,Lookup!$B$4:$C$14,2,FALSE)</f>
        <v>1</v>
      </c>
      <c r="N168" s="200">
        <f>VLOOKUP('Physical Effects'!AA170,Lookup!$B$4:$C$14,2,FALSE)</f>
        <v>1</v>
      </c>
      <c r="O168" s="200">
        <f>VLOOKUP('Physical Effects'!AC170,Lookup!$B$4:$C$14,2,FALSE)</f>
        <v>0</v>
      </c>
      <c r="P168" s="200">
        <f>VLOOKUP('Physical Effects'!AE170,Lookup!$B$4:$C$14,2,FALSE)</f>
        <v>0</v>
      </c>
      <c r="Q168" s="200">
        <f>VLOOKUP('Physical Effects'!AG170,Lookup!$B$4:$C$14,2,FALSE)</f>
        <v>0</v>
      </c>
      <c r="R168" s="200">
        <f>VLOOKUP('Physical Effects'!AI170,Lookup!$B$4:$C$14,2,FALSE)</f>
        <v>0</v>
      </c>
      <c r="S168" s="200">
        <f>VLOOKUP('Physical Effects'!AK170,Lookup!$B$4:$C$14,2,FALSE)</f>
        <v>0</v>
      </c>
      <c r="T168" s="200">
        <f>VLOOKUP('Physical Effects'!AM170,Lookup!$B$4:$C$14,2,FALSE)</f>
        <v>0</v>
      </c>
      <c r="U168" s="200">
        <f>VLOOKUP('Physical Effects'!AO170,Lookup!$B$4:$C$14,2,FALSE)</f>
        <v>0</v>
      </c>
      <c r="V168" s="200">
        <f>VLOOKUP('Physical Effects'!AQ170,Lookup!$B$4:$C$14,2,FALSE)</f>
        <v>0</v>
      </c>
      <c r="W168" s="200">
        <f>VLOOKUP('Physical Effects'!AS170,Lookup!$B$4:$C$14,2,FALSE)</f>
        <v>1</v>
      </c>
      <c r="X168" s="200">
        <f>VLOOKUP('Physical Effects'!AU170,Lookup!$B$4:$C$14,2,FALSE)</f>
        <v>1</v>
      </c>
      <c r="Y168" s="200">
        <f>VLOOKUP('Physical Effects'!AW170,Lookup!$B$4:$C$14,2,FALSE)</f>
        <v>0</v>
      </c>
      <c r="Z168" s="200">
        <f>VLOOKUP('Physical Effects'!AY170,Lookup!$B$4:$C$14,2,FALSE)</f>
        <v>0</v>
      </c>
      <c r="AA168" s="200">
        <f>VLOOKUP('Physical Effects'!BA170,Lookup!$B$4:$C$14,2,FALSE)</f>
        <v>1</v>
      </c>
      <c r="AB168" s="200">
        <f>VLOOKUP('Physical Effects'!BC170,Lookup!$B$4:$C$14,2,FALSE)</f>
        <v>0</v>
      </c>
      <c r="AC168" s="200">
        <f>VLOOKUP('Physical Effects'!BE170,Lookup!$B$4:$C$14,2,FALSE)</f>
        <v>0</v>
      </c>
      <c r="AD168" s="200">
        <f>VLOOKUP('Physical Effects'!BG170,Lookup!$B$4:$C$14,2,FALSE)</f>
        <v>0</v>
      </c>
      <c r="AE168" s="200">
        <f>VLOOKUP('Physical Effects'!BI170,Lookup!$B$4:$C$14,2,FALSE)</f>
        <v>0</v>
      </c>
      <c r="AF168" s="200">
        <f>VLOOKUP('Physical Effects'!BK170,Lookup!$B$4:$C$14,2,FALSE)</f>
        <v>0</v>
      </c>
      <c r="AG168" s="200">
        <f>VLOOKUP('Physical Effects'!BM170,Lookup!$B$4:$C$14,2,FALSE)</f>
        <v>1</v>
      </c>
      <c r="AH168" s="200">
        <f>VLOOKUP('Physical Effects'!BO170,Lookup!$B$4:$C$14,2,FALSE)</f>
        <v>4</v>
      </c>
      <c r="AI168" s="200">
        <f>VLOOKUP('Physical Effects'!BQ170,Lookup!$B$4:$C$14,2,FALSE)</f>
        <v>0</v>
      </c>
      <c r="AJ168" s="200">
        <f>VLOOKUP('Physical Effects'!BS170,Lookup!$B$4:$C$14,2,FALSE)</f>
        <v>0</v>
      </c>
      <c r="AK168" s="200">
        <f>VLOOKUP('Physical Effects'!BU170,Lookup!$B$4:$C$14,2,FALSE)</f>
        <v>0</v>
      </c>
      <c r="AL168" s="200">
        <f>VLOOKUP('Physical Effects'!BW170,Lookup!$B$4:$C$14,2,FALSE)</f>
        <v>0</v>
      </c>
      <c r="AM168" s="200">
        <f>VLOOKUP('Physical Effects'!BY170,Lookup!$B$4:$C$14,2,FALSE)</f>
        <v>0</v>
      </c>
      <c r="AN168" s="200">
        <f>VLOOKUP('Physical Effects'!CA170,Lookup!$B$4:$C$14,2,FALSE)</f>
        <v>1</v>
      </c>
      <c r="AO168" s="200">
        <f>VLOOKUP('Physical Effects'!CC170,Lookup!$B$4:$C$14,2,FALSE)</f>
        <v>2</v>
      </c>
      <c r="AP168" s="200">
        <f>VLOOKUP('Physical Effects'!CE170,Lookup!$B$4:$C$14,2,FALSE)</f>
        <v>0</v>
      </c>
      <c r="AQ168" s="200">
        <f>VLOOKUP('Physical Effects'!CG170,Lookup!$B$4:$C$14,2,FALSE)</f>
        <v>0</v>
      </c>
      <c r="AR168" s="200">
        <f>VLOOKUP('Physical Effects'!CI170,Lookup!$B$4:$C$14,2,FALSE)</f>
        <v>5</v>
      </c>
      <c r="AS168" s="200">
        <f>VLOOKUP('Physical Effects'!CK170,Lookup!$B$4:$C$14,2,FALSE)</f>
        <v>2</v>
      </c>
      <c r="AT168" s="200">
        <f>VLOOKUP('Physical Effects'!CM170,Lookup!$B$4:$C$14,2,FALSE)</f>
        <v>0</v>
      </c>
      <c r="AU168" s="200">
        <f>VLOOKUP('Physical Effects'!CO170,Lookup!$B$4:$C$14,2,FALSE)</f>
        <v>0</v>
      </c>
      <c r="AV168" s="200">
        <f>VLOOKUP('Physical Effects'!CQ170,Lookup!$B$4:$C$14,2,FALSE)</f>
        <v>0</v>
      </c>
      <c r="AW168" s="200">
        <f>VLOOKUP('Physical Effects'!CS170,Lookup!$B$4:$C$14,2,FALSE)</f>
        <v>0</v>
      </c>
      <c r="AX168" s="200">
        <f>VLOOKUP('Physical Effects'!CU170,Lookup!$B$4:$C$14,2,FALSE)</f>
        <v>0</v>
      </c>
      <c r="AY168" s="200"/>
      <c r="AZ168" s="200"/>
    </row>
    <row r="169" spans="1:52" ht="13.5" thickBot="1" x14ac:dyDescent="0.3">
      <c r="A169" s="49">
        <f t="shared" si="2"/>
        <v>168</v>
      </c>
      <c r="B169" s="18" t="str">
        <f>+'Physical Effects'!C171</f>
        <v>Windbreak-Shelterbelt Establishment (ft)</v>
      </c>
      <c r="C169" s="25">
        <f>+'Physical Effects'!E171</f>
        <v>380</v>
      </c>
      <c r="D169" s="200">
        <f>VLOOKUP('Physical Effects'!G171,Lookup!$B$4:$C$14,2,FALSE)</f>
        <v>1</v>
      </c>
      <c r="E169" s="200">
        <f>VLOOKUP('Physical Effects'!I171,Lookup!$B$4:$C$14,2,FALSE)</f>
        <v>5</v>
      </c>
      <c r="F169" s="200">
        <f>VLOOKUP('Physical Effects'!K171,Lookup!$B$4:$C$14,2,FALSE)</f>
        <v>2</v>
      </c>
      <c r="G169" s="200">
        <f>VLOOKUP('Physical Effects'!M171,Lookup!$B$4:$C$14,2,FALSE)</f>
        <v>0</v>
      </c>
      <c r="H169" s="200">
        <f>VLOOKUP('Physical Effects'!O171,Lookup!$B$4:$C$14,2,FALSE)</f>
        <v>0</v>
      </c>
      <c r="I169" s="200">
        <f>VLOOKUP('Physical Effects'!Q171,Lookup!$B$4:$C$14,2,FALSE)</f>
        <v>0</v>
      </c>
      <c r="J169" s="200">
        <f>VLOOKUP('Physical Effects'!S171,Lookup!$B$4:$C$14,2,FALSE)</f>
        <v>2</v>
      </c>
      <c r="K169" s="200">
        <f>VLOOKUP('Physical Effects'!U171,Lookup!$B$4:$C$14,2,FALSE)</f>
        <v>4</v>
      </c>
      <c r="L169" s="200">
        <f>VLOOKUP('Physical Effects'!W171,Lookup!$B$4:$C$14,2,FALSE)</f>
        <v>1</v>
      </c>
      <c r="M169" s="200">
        <f>VLOOKUP('Physical Effects'!Y171,Lookup!$B$4:$C$14,2,FALSE)</f>
        <v>5</v>
      </c>
      <c r="N169" s="200">
        <f>VLOOKUP('Physical Effects'!AA171,Lookup!$B$4:$C$14,2,FALSE)</f>
        <v>4</v>
      </c>
      <c r="O169" s="200">
        <f>VLOOKUP('Physical Effects'!AC171,Lookup!$B$4:$C$14,2,FALSE)</f>
        <v>0</v>
      </c>
      <c r="P169" s="200">
        <f>VLOOKUP('Physical Effects'!AE171,Lookup!$B$4:$C$14,2,FALSE)</f>
        <v>2</v>
      </c>
      <c r="Q169" s="200">
        <f>VLOOKUP('Physical Effects'!AG171,Lookup!$B$4:$C$14,2,FALSE)</f>
        <v>2</v>
      </c>
      <c r="R169" s="200">
        <f>VLOOKUP('Physical Effects'!AI171,Lookup!$B$4:$C$14,2,FALSE)</f>
        <v>5</v>
      </c>
      <c r="S169" s="200">
        <f>VLOOKUP('Physical Effects'!AK171,Lookup!$B$4:$C$14,2,FALSE)</f>
        <v>3</v>
      </c>
      <c r="T169" s="200">
        <f>VLOOKUP('Physical Effects'!AM171,Lookup!$B$4:$C$14,2,FALSE)</f>
        <v>0</v>
      </c>
      <c r="U169" s="200">
        <f>VLOOKUP('Physical Effects'!AO171,Lookup!$B$4:$C$14,2,FALSE)</f>
        <v>3</v>
      </c>
      <c r="V169" s="200">
        <f>VLOOKUP('Physical Effects'!AQ171,Lookup!$B$4:$C$14,2,FALSE)</f>
        <v>1</v>
      </c>
      <c r="W169" s="200">
        <f>VLOOKUP('Physical Effects'!AS171,Lookup!$B$4:$C$14,2,FALSE)</f>
        <v>1</v>
      </c>
      <c r="X169" s="200">
        <f>VLOOKUP('Physical Effects'!AU171,Lookup!$B$4:$C$14,2,FALSE)</f>
        <v>1</v>
      </c>
      <c r="Y169" s="200">
        <f>VLOOKUP('Physical Effects'!AW171,Lookup!$B$4:$C$14,2,FALSE)</f>
        <v>3</v>
      </c>
      <c r="Z169" s="200">
        <f>VLOOKUP('Physical Effects'!AY171,Lookup!$B$4:$C$14,2,FALSE)</f>
        <v>0</v>
      </c>
      <c r="AA169" s="200">
        <f>VLOOKUP('Physical Effects'!BA171,Lookup!$B$4:$C$14,2,FALSE)</f>
        <v>0</v>
      </c>
      <c r="AB169" s="200">
        <f>VLOOKUP('Physical Effects'!BC171,Lookup!$B$4:$C$14,2,FALSE)</f>
        <v>0</v>
      </c>
      <c r="AC169" s="200">
        <f>VLOOKUP('Physical Effects'!BE171,Lookup!$B$4:$C$14,2,FALSE)</f>
        <v>0</v>
      </c>
      <c r="AD169" s="200">
        <f>VLOOKUP('Physical Effects'!BG171,Lookup!$B$4:$C$14,2,FALSE)</f>
        <v>0</v>
      </c>
      <c r="AE169" s="200">
        <f>VLOOKUP('Physical Effects'!BI171,Lookup!$B$4:$C$14,2,FALSE)</f>
        <v>1</v>
      </c>
      <c r="AF169" s="200">
        <f>VLOOKUP('Physical Effects'!BK171,Lookup!$B$4:$C$14,2,FALSE)</f>
        <v>0</v>
      </c>
      <c r="AG169" s="200">
        <f>VLOOKUP('Physical Effects'!BM171,Lookup!$B$4:$C$14,2,FALSE)</f>
        <v>1</v>
      </c>
      <c r="AH169" s="200">
        <f>VLOOKUP('Physical Effects'!BO171,Lookup!$B$4:$C$14,2,FALSE)</f>
        <v>0</v>
      </c>
      <c r="AI169" s="200">
        <f>VLOOKUP('Physical Effects'!BQ171,Lookup!$B$4:$C$14,2,FALSE)</f>
        <v>4</v>
      </c>
      <c r="AJ169" s="200">
        <f>VLOOKUP('Physical Effects'!BS171,Lookup!$B$4:$C$14,2,FALSE)</f>
        <v>4</v>
      </c>
      <c r="AK169" s="200">
        <f>VLOOKUP('Physical Effects'!BU171,Lookup!$B$4:$C$14,2,FALSE)</f>
        <v>0</v>
      </c>
      <c r="AL169" s="200">
        <f>VLOOKUP('Physical Effects'!BW171,Lookup!$B$4:$C$14,2,FALSE)</f>
        <v>3</v>
      </c>
      <c r="AM169" s="200">
        <f>VLOOKUP('Physical Effects'!BY171,Lookup!$B$4:$C$14,2,FALSE)</f>
        <v>3</v>
      </c>
      <c r="AN169" s="200">
        <f>VLOOKUP('Physical Effects'!CA171,Lookup!$B$4:$C$14,2,FALSE)</f>
        <v>5</v>
      </c>
      <c r="AO169" s="200">
        <f>VLOOKUP('Physical Effects'!CC171,Lookup!$B$4:$C$14,2,FALSE)</f>
        <v>1</v>
      </c>
      <c r="AP169" s="200">
        <f>VLOOKUP('Physical Effects'!CE171,Lookup!$B$4:$C$14,2,FALSE)</f>
        <v>1</v>
      </c>
      <c r="AQ169" s="200">
        <f>VLOOKUP('Physical Effects'!CG171,Lookup!$B$4:$C$14,2,FALSE)</f>
        <v>0</v>
      </c>
      <c r="AR169" s="200">
        <f>VLOOKUP('Physical Effects'!CI171,Lookup!$B$4:$C$14,2,FALSE)</f>
        <v>3</v>
      </c>
      <c r="AS169" s="200">
        <f>VLOOKUP('Physical Effects'!CK171,Lookup!$B$4:$C$14,2,FALSE)</f>
        <v>4</v>
      </c>
      <c r="AT169" s="200">
        <f>VLOOKUP('Physical Effects'!CM171,Lookup!$B$4:$C$14,2,FALSE)</f>
        <v>1</v>
      </c>
      <c r="AU169" s="200">
        <f>VLOOKUP('Physical Effects'!CO171,Lookup!$B$4:$C$14,2,FALSE)</f>
        <v>5</v>
      </c>
      <c r="AV169" s="200">
        <f>VLOOKUP('Physical Effects'!CQ171,Lookup!$B$4:$C$14,2,FALSE)</f>
        <v>0</v>
      </c>
      <c r="AW169" s="200">
        <f>VLOOKUP('Physical Effects'!CS171,Lookup!$B$4:$C$14,2,FALSE)</f>
        <v>3</v>
      </c>
      <c r="AX169" s="200">
        <f>VLOOKUP('Physical Effects'!CU171,Lookup!$B$4:$C$14,2,FALSE)</f>
        <v>3</v>
      </c>
      <c r="AY169" s="200"/>
      <c r="AZ169" s="200"/>
    </row>
    <row r="170" spans="1:52" ht="13.5" thickBot="1" x14ac:dyDescent="0.3">
      <c r="A170" s="49">
        <f t="shared" si="2"/>
        <v>169</v>
      </c>
      <c r="B170" s="18" t="str">
        <f>+'Physical Effects'!C172</f>
        <v>Windbreak-Shelterbelt Renovation (ft)</v>
      </c>
      <c r="C170" s="25">
        <f>+'Physical Effects'!E172</f>
        <v>650</v>
      </c>
      <c r="D170" s="200">
        <f>VLOOKUP('Physical Effects'!G172,Lookup!$B$4:$C$14,2,FALSE)</f>
        <v>1</v>
      </c>
      <c r="E170" s="200">
        <f>VLOOKUP('Physical Effects'!I172,Lookup!$B$4:$C$14,2,FALSE)</f>
        <v>5</v>
      </c>
      <c r="F170" s="200">
        <f>VLOOKUP('Physical Effects'!K172,Lookup!$B$4:$C$14,2,FALSE)</f>
        <v>2</v>
      </c>
      <c r="G170" s="200">
        <f>VLOOKUP('Physical Effects'!M172,Lookup!$B$4:$C$14,2,FALSE)</f>
        <v>0</v>
      </c>
      <c r="H170" s="200">
        <f>VLOOKUP('Physical Effects'!O172,Lookup!$B$4:$C$14,2,FALSE)</f>
        <v>0</v>
      </c>
      <c r="I170" s="200">
        <f>VLOOKUP('Physical Effects'!Q172,Lookup!$B$4:$C$14,2,FALSE)</f>
        <v>0</v>
      </c>
      <c r="J170" s="200">
        <f>VLOOKUP('Physical Effects'!S172,Lookup!$B$4:$C$14,2,FALSE)</f>
        <v>2</v>
      </c>
      <c r="K170" s="200">
        <f>VLOOKUP('Physical Effects'!U172,Lookup!$B$4:$C$14,2,FALSE)</f>
        <v>4</v>
      </c>
      <c r="L170" s="200">
        <f>VLOOKUP('Physical Effects'!W172,Lookup!$B$4:$C$14,2,FALSE)</f>
        <v>1</v>
      </c>
      <c r="M170" s="200">
        <f>VLOOKUP('Physical Effects'!Y172,Lookup!$B$4:$C$14,2,FALSE)</f>
        <v>5</v>
      </c>
      <c r="N170" s="200">
        <f>VLOOKUP('Physical Effects'!AA172,Lookup!$B$4:$C$14,2,FALSE)</f>
        <v>4</v>
      </c>
      <c r="O170" s="200">
        <f>VLOOKUP('Physical Effects'!AC172,Lookup!$B$4:$C$14,2,FALSE)</f>
        <v>0</v>
      </c>
      <c r="P170" s="200">
        <f>VLOOKUP('Physical Effects'!AE172,Lookup!$B$4:$C$14,2,FALSE)</f>
        <v>2</v>
      </c>
      <c r="Q170" s="200">
        <f>VLOOKUP('Physical Effects'!AG172,Lookup!$B$4:$C$14,2,FALSE)</f>
        <v>2</v>
      </c>
      <c r="R170" s="200">
        <f>VLOOKUP('Physical Effects'!AI172,Lookup!$B$4:$C$14,2,FALSE)</f>
        <v>5</v>
      </c>
      <c r="S170" s="200">
        <f>VLOOKUP('Physical Effects'!AK172,Lookup!$B$4:$C$14,2,FALSE)</f>
        <v>3</v>
      </c>
      <c r="T170" s="200">
        <f>VLOOKUP('Physical Effects'!AM172,Lookup!$B$4:$C$14,2,FALSE)</f>
        <v>0</v>
      </c>
      <c r="U170" s="200">
        <f>VLOOKUP('Physical Effects'!AO172,Lookup!$B$4:$C$14,2,FALSE)</f>
        <v>3</v>
      </c>
      <c r="V170" s="200">
        <f>VLOOKUP('Physical Effects'!AQ172,Lookup!$B$4:$C$14,2,FALSE)</f>
        <v>1</v>
      </c>
      <c r="W170" s="200">
        <f>VLOOKUP('Physical Effects'!AS172,Lookup!$B$4:$C$14,2,FALSE)</f>
        <v>1</v>
      </c>
      <c r="X170" s="200">
        <f>VLOOKUP('Physical Effects'!AU172,Lookup!$B$4:$C$14,2,FALSE)</f>
        <v>1</v>
      </c>
      <c r="Y170" s="200">
        <f>VLOOKUP('Physical Effects'!AW172,Lookup!$B$4:$C$14,2,FALSE)</f>
        <v>3</v>
      </c>
      <c r="Z170" s="200">
        <f>VLOOKUP('Physical Effects'!AY172,Lookup!$B$4:$C$14,2,FALSE)</f>
        <v>0</v>
      </c>
      <c r="AA170" s="200">
        <f>VLOOKUP('Physical Effects'!BA172,Lookup!$B$4:$C$14,2,FALSE)</f>
        <v>0</v>
      </c>
      <c r="AB170" s="200">
        <f>VLOOKUP('Physical Effects'!BC172,Lookup!$B$4:$C$14,2,FALSE)</f>
        <v>0</v>
      </c>
      <c r="AC170" s="200">
        <f>VLOOKUP('Physical Effects'!BE172,Lookup!$B$4:$C$14,2,FALSE)</f>
        <v>0</v>
      </c>
      <c r="AD170" s="200">
        <f>VLOOKUP('Physical Effects'!BG172,Lookup!$B$4:$C$14,2,FALSE)</f>
        <v>0</v>
      </c>
      <c r="AE170" s="200">
        <f>VLOOKUP('Physical Effects'!BI172,Lookup!$B$4:$C$14,2,FALSE)</f>
        <v>1</v>
      </c>
      <c r="AF170" s="200">
        <f>VLOOKUP('Physical Effects'!BK172,Lookup!$B$4:$C$14,2,FALSE)</f>
        <v>0</v>
      </c>
      <c r="AG170" s="200">
        <f>VLOOKUP('Physical Effects'!BM172,Lookup!$B$4:$C$14,2,FALSE)</f>
        <v>1</v>
      </c>
      <c r="AH170" s="200">
        <f>VLOOKUP('Physical Effects'!BO172,Lookup!$B$4:$C$14,2,FALSE)</f>
        <v>0</v>
      </c>
      <c r="AI170" s="200">
        <f>VLOOKUP('Physical Effects'!BQ172,Lookup!$B$4:$C$14,2,FALSE)</f>
        <v>2</v>
      </c>
      <c r="AJ170" s="200">
        <f>VLOOKUP('Physical Effects'!BS172,Lookup!$B$4:$C$14,2,FALSE)</f>
        <v>1</v>
      </c>
      <c r="AK170" s="200">
        <f>VLOOKUP('Physical Effects'!BU172,Lookup!$B$4:$C$14,2,FALSE)</f>
        <v>0</v>
      </c>
      <c r="AL170" s="200">
        <f>VLOOKUP('Physical Effects'!BW172,Lookup!$B$4:$C$14,2,FALSE)</f>
        <v>2</v>
      </c>
      <c r="AM170" s="200">
        <f>VLOOKUP('Physical Effects'!BY172,Lookup!$B$4:$C$14,2,FALSE)</f>
        <v>2</v>
      </c>
      <c r="AN170" s="200">
        <f>VLOOKUP('Physical Effects'!CA172,Lookup!$B$4:$C$14,2,FALSE)</f>
        <v>5</v>
      </c>
      <c r="AO170" s="200">
        <f>VLOOKUP('Physical Effects'!CC172,Lookup!$B$4:$C$14,2,FALSE)</f>
        <v>1</v>
      </c>
      <c r="AP170" s="200">
        <f>VLOOKUP('Physical Effects'!CE172,Lookup!$B$4:$C$14,2,FALSE)</f>
        <v>1</v>
      </c>
      <c r="AQ170" s="200">
        <f>VLOOKUP('Physical Effects'!CG172,Lookup!$B$4:$C$14,2,FALSE)</f>
        <v>0</v>
      </c>
      <c r="AR170" s="200">
        <f>VLOOKUP('Physical Effects'!CI172,Lookup!$B$4:$C$14,2,FALSE)</f>
        <v>3</v>
      </c>
      <c r="AS170" s="200">
        <f>VLOOKUP('Physical Effects'!CK172,Lookup!$B$4:$C$14,2,FALSE)</f>
        <v>4</v>
      </c>
      <c r="AT170" s="200">
        <f>VLOOKUP('Physical Effects'!CM172,Lookup!$B$4:$C$14,2,FALSE)</f>
        <v>1</v>
      </c>
      <c r="AU170" s="200">
        <f>VLOOKUP('Physical Effects'!CO172,Lookup!$B$4:$C$14,2,FALSE)</f>
        <v>5</v>
      </c>
      <c r="AV170" s="200">
        <f>VLOOKUP('Physical Effects'!CQ172,Lookup!$B$4:$C$14,2,FALSE)</f>
        <v>0</v>
      </c>
      <c r="AW170" s="200">
        <f>VLOOKUP('Physical Effects'!CS172,Lookup!$B$4:$C$14,2,FALSE)</f>
        <v>3</v>
      </c>
      <c r="AX170" s="200">
        <f>VLOOKUP('Physical Effects'!CU172,Lookup!$B$4:$C$14,2,FALSE)</f>
        <v>3</v>
      </c>
      <c r="AY170" s="200"/>
      <c r="AZ170" s="200"/>
    </row>
    <row r="171" spans="1:52" ht="13.5" thickBot="1" x14ac:dyDescent="0.3">
      <c r="A171" s="49">
        <f t="shared" si="2"/>
        <v>170</v>
      </c>
      <c r="B171" s="18" t="str">
        <f>+'Physical Effects'!C173</f>
        <v>Woody Residue Treatment (ac)</v>
      </c>
      <c r="C171" s="25">
        <f>+'Physical Effects'!E173</f>
        <v>384</v>
      </c>
      <c r="D171" s="200">
        <f>VLOOKUP('Physical Effects'!G173,Lookup!$B$4:$C$14,2,FALSE)</f>
        <v>1</v>
      </c>
      <c r="E171" s="200">
        <f>VLOOKUP('Physical Effects'!I173,Lookup!$B$4:$C$14,2,FALSE)</f>
        <v>1</v>
      </c>
      <c r="F171" s="200">
        <f>VLOOKUP('Physical Effects'!K173,Lookup!$B$4:$C$14,2,FALSE)</f>
        <v>1</v>
      </c>
      <c r="G171" s="200">
        <f>VLOOKUP('Physical Effects'!M173,Lookup!$B$4:$C$14,2,FALSE)</f>
        <v>1</v>
      </c>
      <c r="H171" s="200">
        <f>VLOOKUP('Physical Effects'!O173,Lookup!$B$4:$C$14,2,FALSE)</f>
        <v>0</v>
      </c>
      <c r="I171" s="200">
        <f>VLOOKUP('Physical Effects'!Q173,Lookup!$B$4:$C$14,2,FALSE)</f>
        <v>0</v>
      </c>
      <c r="J171" s="200">
        <f>VLOOKUP('Physical Effects'!S173,Lookup!$B$4:$C$14,2,FALSE)</f>
        <v>-2</v>
      </c>
      <c r="K171" s="200">
        <f>VLOOKUP('Physical Effects'!U173,Lookup!$B$4:$C$14,2,FALSE)</f>
        <v>-1</v>
      </c>
      <c r="L171" s="200">
        <f>VLOOKUP('Physical Effects'!W173,Lookup!$B$4:$C$14,2,FALSE)</f>
        <v>0</v>
      </c>
      <c r="M171" s="200">
        <f>VLOOKUP('Physical Effects'!Y173,Lookup!$B$4:$C$14,2,FALSE)</f>
        <v>1</v>
      </c>
      <c r="N171" s="200">
        <f>VLOOKUP('Physical Effects'!AA173,Lookup!$B$4:$C$14,2,FALSE)</f>
        <v>1</v>
      </c>
      <c r="O171" s="200">
        <f>VLOOKUP('Physical Effects'!AC173,Lookup!$B$4:$C$14,2,FALSE)</f>
        <v>0</v>
      </c>
      <c r="P171" s="200">
        <f>VLOOKUP('Physical Effects'!AE173,Lookup!$B$4:$C$14,2,FALSE)</f>
        <v>0</v>
      </c>
      <c r="Q171" s="200">
        <f>VLOOKUP('Physical Effects'!AG173,Lookup!$B$4:$C$14,2,FALSE)</f>
        <v>0</v>
      </c>
      <c r="R171" s="200">
        <f>VLOOKUP('Physical Effects'!AI173,Lookup!$B$4:$C$14,2,FALSE)</f>
        <v>0</v>
      </c>
      <c r="S171" s="200">
        <f>VLOOKUP('Physical Effects'!AK173,Lookup!$B$4:$C$14,2,FALSE)</f>
        <v>1</v>
      </c>
      <c r="T171" s="200">
        <f>VLOOKUP('Physical Effects'!AM173,Lookup!$B$4:$C$14,2,FALSE)</f>
        <v>0</v>
      </c>
      <c r="U171" s="200">
        <f>VLOOKUP('Physical Effects'!AO173,Lookup!$B$4:$C$14,2,FALSE)</f>
        <v>1</v>
      </c>
      <c r="V171" s="200">
        <f>VLOOKUP('Physical Effects'!AQ173,Lookup!$B$4:$C$14,2,FALSE)</f>
        <v>0</v>
      </c>
      <c r="W171" s="200">
        <f>VLOOKUP('Physical Effects'!AS173,Lookup!$B$4:$C$14,2,FALSE)</f>
        <v>0</v>
      </c>
      <c r="X171" s="200">
        <f>VLOOKUP('Physical Effects'!AU173,Lookup!$B$4:$C$14,2,FALSE)</f>
        <v>0</v>
      </c>
      <c r="Y171" s="200">
        <f>VLOOKUP('Physical Effects'!AW173,Lookup!$B$4:$C$14,2,FALSE)</f>
        <v>0</v>
      </c>
      <c r="Z171" s="200">
        <f>VLOOKUP('Physical Effects'!AY173,Lookup!$B$4:$C$14,2,FALSE)</f>
        <v>0</v>
      </c>
      <c r="AA171" s="200">
        <f>VLOOKUP('Physical Effects'!BA173,Lookup!$B$4:$C$14,2,FALSE)</f>
        <v>0</v>
      </c>
      <c r="AB171" s="200">
        <f>VLOOKUP('Physical Effects'!BC173,Lookup!$B$4:$C$14,2,FALSE)</f>
        <v>0</v>
      </c>
      <c r="AC171" s="200">
        <f>VLOOKUP('Physical Effects'!BE173,Lookup!$B$4:$C$14,2,FALSE)</f>
        <v>0</v>
      </c>
      <c r="AD171" s="200">
        <f>VLOOKUP('Physical Effects'!BG173,Lookup!$B$4:$C$14,2,FALSE)</f>
        <v>0</v>
      </c>
      <c r="AE171" s="200">
        <f>VLOOKUP('Physical Effects'!BI173,Lookup!$B$4:$C$14,2,FALSE)</f>
        <v>0</v>
      </c>
      <c r="AF171" s="200">
        <f>VLOOKUP('Physical Effects'!BK173,Lookup!$B$4:$C$14,2,FALSE)</f>
        <v>0</v>
      </c>
      <c r="AG171" s="200">
        <f>VLOOKUP('Physical Effects'!BM173,Lookup!$B$4:$C$14,2,FALSE)</f>
        <v>1</v>
      </c>
      <c r="AH171" s="200">
        <f>VLOOKUP('Physical Effects'!BO173,Lookup!$B$4:$C$14,2,FALSE)</f>
        <v>0</v>
      </c>
      <c r="AI171" s="200">
        <f>VLOOKUP('Physical Effects'!BQ173,Lookup!$B$4:$C$14,2,FALSE)</f>
        <v>1</v>
      </c>
      <c r="AJ171" s="200">
        <f>VLOOKUP('Physical Effects'!BS173,Lookup!$B$4:$C$14,2,FALSE)</f>
        <v>2</v>
      </c>
      <c r="AK171" s="200">
        <f>VLOOKUP('Physical Effects'!BU173,Lookup!$B$4:$C$14,2,FALSE)</f>
        <v>1</v>
      </c>
      <c r="AL171" s="200">
        <f>VLOOKUP('Physical Effects'!BW173,Lookup!$B$4:$C$14,2,FALSE)</f>
        <v>0</v>
      </c>
      <c r="AM171" s="200">
        <f>VLOOKUP('Physical Effects'!BY173,Lookup!$B$4:$C$14,2,FALSE)</f>
        <v>1</v>
      </c>
      <c r="AN171" s="200">
        <f>VLOOKUP('Physical Effects'!CA173,Lookup!$B$4:$C$14,2,FALSE)</f>
        <v>5</v>
      </c>
      <c r="AO171" s="200">
        <f>VLOOKUP('Physical Effects'!CC173,Lookup!$B$4:$C$14,2,FALSE)</f>
        <v>1</v>
      </c>
      <c r="AP171" s="200">
        <f>VLOOKUP('Physical Effects'!CE173,Lookup!$B$4:$C$14,2,FALSE)</f>
        <v>3</v>
      </c>
      <c r="AQ171" s="200">
        <f>VLOOKUP('Physical Effects'!CG173,Lookup!$B$4:$C$14,2,FALSE)</f>
        <v>3</v>
      </c>
      <c r="AR171" s="200">
        <f>VLOOKUP('Physical Effects'!CI173,Lookup!$B$4:$C$14,2,FALSE)</f>
        <v>0</v>
      </c>
      <c r="AS171" s="200">
        <f>VLOOKUP('Physical Effects'!CK173,Lookup!$B$4:$C$14,2,FALSE)</f>
        <v>0</v>
      </c>
      <c r="AT171" s="200">
        <f>VLOOKUP('Physical Effects'!CM173,Lookup!$B$4:$C$14,2,FALSE)</f>
        <v>3</v>
      </c>
      <c r="AU171" s="200">
        <f>VLOOKUP('Physical Effects'!CO173,Lookup!$B$4:$C$14,2,FALSE)</f>
        <v>1</v>
      </c>
      <c r="AV171" s="200">
        <f>VLOOKUP('Physical Effects'!CQ173,Lookup!$B$4:$C$14,2,FALSE)</f>
        <v>0</v>
      </c>
      <c r="AW171" s="200">
        <f>VLOOKUP('Physical Effects'!CS173,Lookup!$B$4:$C$14,2,FALSE)</f>
        <v>0</v>
      </c>
      <c r="AX171" s="200">
        <f>VLOOKUP('Physical Effects'!CU173,Lookup!$B$4:$C$14,2,FALSE)</f>
        <v>0</v>
      </c>
      <c r="AY171" s="200"/>
      <c r="AZ171" s="200"/>
    </row>
    <row r="172" spans="1:52" ht="13.5" thickBot="1" x14ac:dyDescent="0.3">
      <c r="A172" s="49">
        <f t="shared" si="2"/>
        <v>171</v>
      </c>
      <c r="B172" s="18"/>
      <c r="C172" s="25"/>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0"/>
      <c r="AP172" s="200"/>
      <c r="AQ172" s="200"/>
      <c r="AR172" s="200"/>
      <c r="AS172" s="200"/>
      <c r="AT172" s="200"/>
      <c r="AU172" s="200"/>
      <c r="AV172" s="200"/>
      <c r="AW172" s="200"/>
      <c r="AX172" s="200"/>
      <c r="AY172" s="200"/>
      <c r="AZ172" s="200"/>
    </row>
    <row r="173" spans="1:52" ht="13.5" thickBot="1" x14ac:dyDescent="0.3">
      <c r="A173" s="49">
        <f t="shared" si="2"/>
        <v>172</v>
      </c>
      <c r="B173" s="18"/>
      <c r="C173" s="25"/>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c r="AK173" s="200"/>
      <c r="AL173" s="200"/>
      <c r="AM173" s="200"/>
      <c r="AN173" s="200"/>
      <c r="AO173" s="200"/>
      <c r="AP173" s="200"/>
      <c r="AQ173" s="200"/>
      <c r="AR173" s="200"/>
      <c r="AS173" s="200"/>
      <c r="AT173" s="200"/>
      <c r="AU173" s="200"/>
      <c r="AV173" s="200"/>
      <c r="AW173" s="200"/>
      <c r="AX173" s="200"/>
      <c r="AY173" s="200"/>
      <c r="AZ173" s="200"/>
    </row>
    <row r="174" spans="1:52" ht="13.5" thickBot="1" x14ac:dyDescent="0.3">
      <c r="A174" s="49">
        <f t="shared" si="2"/>
        <v>173</v>
      </c>
      <c r="B174" s="18"/>
      <c r="C174" s="25"/>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c r="AK174" s="200"/>
      <c r="AL174" s="200"/>
      <c r="AM174" s="200"/>
      <c r="AN174" s="200"/>
      <c r="AO174" s="200"/>
      <c r="AP174" s="200"/>
      <c r="AQ174" s="200"/>
      <c r="AR174" s="200"/>
      <c r="AS174" s="200"/>
      <c r="AT174" s="200"/>
      <c r="AU174" s="200"/>
      <c r="AV174" s="200"/>
      <c r="AW174" s="200"/>
      <c r="AX174" s="200"/>
      <c r="AY174" s="200"/>
      <c r="AZ174" s="200"/>
    </row>
    <row r="175" spans="1:52" ht="13.5" thickBot="1" x14ac:dyDescent="0.3">
      <c r="A175" s="49">
        <f t="shared" si="2"/>
        <v>174</v>
      </c>
      <c r="B175" s="18"/>
      <c r="C175" s="25"/>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row>
    <row r="176" spans="1:52" ht="13.5" thickBot="1" x14ac:dyDescent="0.3">
      <c r="A176" s="49">
        <f t="shared" si="2"/>
        <v>175</v>
      </c>
      <c r="B176" s="18"/>
      <c r="C176" s="25"/>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200"/>
    </row>
  </sheetData>
  <customSheetViews>
    <customSheetView guid="{F424B91F-F60F-4B7D-B253-938B2614248E}">
      <pane xSplit="2" ySplit="1" topLeftCell="C2" activePane="bottomRight" state="frozen"/>
      <selection pane="bottomRight" activeCell="C2" sqref="C2"/>
      <pageMargins left="0.75" right="0.75" top="1" bottom="1" header="0.5" footer="0.5"/>
      <pageSetup scale="75" pageOrder="overThenDown" orientation="landscape" verticalDpi="300" r:id="rId1"/>
      <headerFooter alignWithMargins="0">
        <oddHeader>&amp;RPractice Effects</oddHeader>
        <oddFooter>Page &amp;P of &amp;N</oddFooter>
      </headerFooter>
    </customSheetView>
  </customSheetViews>
  <phoneticPr fontId="6" type="noConversion"/>
  <pageMargins left="0.75" right="0.75" top="1" bottom="1" header="0.5" footer="0.5"/>
  <pageSetup scale="75" pageOrder="overThenDown" orientation="landscape" verticalDpi="300" r:id="rId2"/>
  <headerFooter alignWithMargins="0">
    <oddHeader>&amp;RPractice Effects</oddHeader>
    <oddFoote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S73"/>
  <sheetViews>
    <sheetView showGridLines="0" zoomScale="80" zoomScaleNormal="80" workbookViewId="0">
      <pane ySplit="5" topLeftCell="A6" activePane="bottomLeft" state="frozen"/>
      <selection pane="bottomLeft" activeCell="C1" sqref="C1"/>
    </sheetView>
  </sheetViews>
  <sheetFormatPr defaultRowHeight="12.5" x14ac:dyDescent="0.25"/>
  <cols>
    <col min="1" max="1" width="2.54296875" style="206" customWidth="1"/>
    <col min="2" max="2" width="86" style="206" customWidth="1"/>
    <col min="3" max="3" width="10.453125" style="206" customWidth="1"/>
    <col min="4" max="4" width="12.54296875" style="205" customWidth="1"/>
    <col min="5" max="5" width="12.54296875" style="205" hidden="1" customWidth="1"/>
    <col min="6" max="6" width="14.54296875" style="205" hidden="1" customWidth="1"/>
    <col min="7" max="7" width="8.54296875" style="205" customWidth="1"/>
    <col min="8" max="8" width="20.54296875" style="205" customWidth="1"/>
    <col min="9" max="9" width="13.453125" style="205" customWidth="1"/>
    <col min="10" max="10" width="6.453125" style="205" customWidth="1"/>
    <col min="11" max="11" width="22" style="205" customWidth="1"/>
    <col min="12" max="13" width="12.54296875" style="205" customWidth="1"/>
    <col min="14" max="19" width="10.54296875" style="206" customWidth="1"/>
    <col min="20" max="247" width="8.54296875" style="206"/>
    <col min="248" max="248" width="7.54296875" style="206" customWidth="1"/>
    <col min="249" max="249" width="6.453125" style="206" bestFit="1" customWidth="1"/>
    <col min="250" max="250" width="28.54296875" style="206" customWidth="1"/>
    <col min="251" max="251" width="14.54296875" style="206" customWidth="1"/>
    <col min="252" max="269" width="12.54296875" style="206" customWidth="1"/>
    <col min="270" max="275" width="10.54296875" style="206" customWidth="1"/>
    <col min="276" max="503" width="8.54296875" style="206"/>
    <col min="504" max="504" width="7.54296875" style="206" customWidth="1"/>
    <col min="505" max="505" width="6.453125" style="206" bestFit="1" customWidth="1"/>
    <col min="506" max="506" width="28.54296875" style="206" customWidth="1"/>
    <col min="507" max="507" width="14.54296875" style="206" customWidth="1"/>
    <col min="508" max="525" width="12.54296875" style="206" customWidth="1"/>
    <col min="526" max="531" width="10.54296875" style="206" customWidth="1"/>
    <col min="532" max="759" width="8.54296875" style="206"/>
    <col min="760" max="760" width="7.54296875" style="206" customWidth="1"/>
    <col min="761" max="761" width="6.453125" style="206" bestFit="1" customWidth="1"/>
    <col min="762" max="762" width="28.54296875" style="206" customWidth="1"/>
    <col min="763" max="763" width="14.54296875" style="206" customWidth="1"/>
    <col min="764" max="781" width="12.54296875" style="206" customWidth="1"/>
    <col min="782" max="787" width="10.54296875" style="206" customWidth="1"/>
    <col min="788" max="1015" width="8.54296875" style="206"/>
    <col min="1016" max="1016" width="7.54296875" style="206" customWidth="1"/>
    <col min="1017" max="1017" width="6.453125" style="206" bestFit="1" customWidth="1"/>
    <col min="1018" max="1018" width="28.54296875" style="206" customWidth="1"/>
    <col min="1019" max="1019" width="14.54296875" style="206" customWidth="1"/>
    <col min="1020" max="1037" width="12.54296875" style="206" customWidth="1"/>
    <col min="1038" max="1043" width="10.54296875" style="206" customWidth="1"/>
    <col min="1044" max="1271" width="8.54296875" style="206"/>
    <col min="1272" max="1272" width="7.54296875" style="206" customWidth="1"/>
    <col min="1273" max="1273" width="6.453125" style="206" bestFit="1" customWidth="1"/>
    <col min="1274" max="1274" width="28.54296875" style="206" customWidth="1"/>
    <col min="1275" max="1275" width="14.54296875" style="206" customWidth="1"/>
    <col min="1276" max="1293" width="12.54296875" style="206" customWidth="1"/>
    <col min="1294" max="1299" width="10.54296875" style="206" customWidth="1"/>
    <col min="1300" max="1527" width="8.54296875" style="206"/>
    <col min="1528" max="1528" width="7.54296875" style="206" customWidth="1"/>
    <col min="1529" max="1529" width="6.453125" style="206" bestFit="1" customWidth="1"/>
    <col min="1530" max="1530" width="28.54296875" style="206" customWidth="1"/>
    <col min="1531" max="1531" width="14.54296875" style="206" customWidth="1"/>
    <col min="1532" max="1549" width="12.54296875" style="206" customWidth="1"/>
    <col min="1550" max="1555" width="10.54296875" style="206" customWidth="1"/>
    <col min="1556" max="1783" width="8.54296875" style="206"/>
    <col min="1784" max="1784" width="7.54296875" style="206" customWidth="1"/>
    <col min="1785" max="1785" width="6.453125" style="206" bestFit="1" customWidth="1"/>
    <col min="1786" max="1786" width="28.54296875" style="206" customWidth="1"/>
    <col min="1787" max="1787" width="14.54296875" style="206" customWidth="1"/>
    <col min="1788" max="1805" width="12.54296875" style="206" customWidth="1"/>
    <col min="1806" max="1811" width="10.54296875" style="206" customWidth="1"/>
    <col min="1812" max="2039" width="8.54296875" style="206"/>
    <col min="2040" max="2040" width="7.54296875" style="206" customWidth="1"/>
    <col min="2041" max="2041" width="6.453125" style="206" bestFit="1" customWidth="1"/>
    <col min="2042" max="2042" width="28.54296875" style="206" customWidth="1"/>
    <col min="2043" max="2043" width="14.54296875" style="206" customWidth="1"/>
    <col min="2044" max="2061" width="12.54296875" style="206" customWidth="1"/>
    <col min="2062" max="2067" width="10.54296875" style="206" customWidth="1"/>
    <col min="2068" max="2295" width="8.54296875" style="206"/>
    <col min="2296" max="2296" width="7.54296875" style="206" customWidth="1"/>
    <col min="2297" max="2297" width="6.453125" style="206" bestFit="1" customWidth="1"/>
    <col min="2298" max="2298" width="28.54296875" style="206" customWidth="1"/>
    <col min="2299" max="2299" width="14.54296875" style="206" customWidth="1"/>
    <col min="2300" max="2317" width="12.54296875" style="206" customWidth="1"/>
    <col min="2318" max="2323" width="10.54296875" style="206" customWidth="1"/>
    <col min="2324" max="2551" width="8.54296875" style="206"/>
    <col min="2552" max="2552" width="7.54296875" style="206" customWidth="1"/>
    <col min="2553" max="2553" width="6.453125" style="206" bestFit="1" customWidth="1"/>
    <col min="2554" max="2554" width="28.54296875" style="206" customWidth="1"/>
    <col min="2555" max="2555" width="14.54296875" style="206" customWidth="1"/>
    <col min="2556" max="2573" width="12.54296875" style="206" customWidth="1"/>
    <col min="2574" max="2579" width="10.54296875" style="206" customWidth="1"/>
    <col min="2580" max="2807" width="8.54296875" style="206"/>
    <col min="2808" max="2808" width="7.54296875" style="206" customWidth="1"/>
    <col min="2809" max="2809" width="6.453125" style="206" bestFit="1" customWidth="1"/>
    <col min="2810" max="2810" width="28.54296875" style="206" customWidth="1"/>
    <col min="2811" max="2811" width="14.54296875" style="206" customWidth="1"/>
    <col min="2812" max="2829" width="12.54296875" style="206" customWidth="1"/>
    <col min="2830" max="2835" width="10.54296875" style="206" customWidth="1"/>
    <col min="2836" max="3063" width="8.54296875" style="206"/>
    <col min="3064" max="3064" width="7.54296875" style="206" customWidth="1"/>
    <col min="3065" max="3065" width="6.453125" style="206" bestFit="1" customWidth="1"/>
    <col min="3066" max="3066" width="28.54296875" style="206" customWidth="1"/>
    <col min="3067" max="3067" width="14.54296875" style="206" customWidth="1"/>
    <col min="3068" max="3085" width="12.54296875" style="206" customWidth="1"/>
    <col min="3086" max="3091" width="10.54296875" style="206" customWidth="1"/>
    <col min="3092" max="3319" width="8.54296875" style="206"/>
    <col min="3320" max="3320" width="7.54296875" style="206" customWidth="1"/>
    <col min="3321" max="3321" width="6.453125" style="206" bestFit="1" customWidth="1"/>
    <col min="3322" max="3322" width="28.54296875" style="206" customWidth="1"/>
    <col min="3323" max="3323" width="14.54296875" style="206" customWidth="1"/>
    <col min="3324" max="3341" width="12.54296875" style="206" customWidth="1"/>
    <col min="3342" max="3347" width="10.54296875" style="206" customWidth="1"/>
    <col min="3348" max="3575" width="8.54296875" style="206"/>
    <col min="3576" max="3576" width="7.54296875" style="206" customWidth="1"/>
    <col min="3577" max="3577" width="6.453125" style="206" bestFit="1" customWidth="1"/>
    <col min="3578" max="3578" width="28.54296875" style="206" customWidth="1"/>
    <col min="3579" max="3579" width="14.54296875" style="206" customWidth="1"/>
    <col min="3580" max="3597" width="12.54296875" style="206" customWidth="1"/>
    <col min="3598" max="3603" width="10.54296875" style="206" customWidth="1"/>
    <col min="3604" max="3831" width="8.54296875" style="206"/>
    <col min="3832" max="3832" width="7.54296875" style="206" customWidth="1"/>
    <col min="3833" max="3833" width="6.453125" style="206" bestFit="1" customWidth="1"/>
    <col min="3834" max="3834" width="28.54296875" style="206" customWidth="1"/>
    <col min="3835" max="3835" width="14.54296875" style="206" customWidth="1"/>
    <col min="3836" max="3853" width="12.54296875" style="206" customWidth="1"/>
    <col min="3854" max="3859" width="10.54296875" style="206" customWidth="1"/>
    <col min="3860" max="4087" width="8.54296875" style="206"/>
    <col min="4088" max="4088" width="7.54296875" style="206" customWidth="1"/>
    <col min="4089" max="4089" width="6.453125" style="206" bestFit="1" customWidth="1"/>
    <col min="4090" max="4090" width="28.54296875" style="206" customWidth="1"/>
    <col min="4091" max="4091" width="14.54296875" style="206" customWidth="1"/>
    <col min="4092" max="4109" width="12.54296875" style="206" customWidth="1"/>
    <col min="4110" max="4115" width="10.54296875" style="206" customWidth="1"/>
    <col min="4116" max="4343" width="8.54296875" style="206"/>
    <col min="4344" max="4344" width="7.54296875" style="206" customWidth="1"/>
    <col min="4345" max="4345" width="6.453125" style="206" bestFit="1" customWidth="1"/>
    <col min="4346" max="4346" width="28.54296875" style="206" customWidth="1"/>
    <col min="4347" max="4347" width="14.54296875" style="206" customWidth="1"/>
    <col min="4348" max="4365" width="12.54296875" style="206" customWidth="1"/>
    <col min="4366" max="4371" width="10.54296875" style="206" customWidth="1"/>
    <col min="4372" max="4599" width="8.54296875" style="206"/>
    <col min="4600" max="4600" width="7.54296875" style="206" customWidth="1"/>
    <col min="4601" max="4601" width="6.453125" style="206" bestFit="1" customWidth="1"/>
    <col min="4602" max="4602" width="28.54296875" style="206" customWidth="1"/>
    <col min="4603" max="4603" width="14.54296875" style="206" customWidth="1"/>
    <col min="4604" max="4621" width="12.54296875" style="206" customWidth="1"/>
    <col min="4622" max="4627" width="10.54296875" style="206" customWidth="1"/>
    <col min="4628" max="4855" width="8.54296875" style="206"/>
    <col min="4856" max="4856" width="7.54296875" style="206" customWidth="1"/>
    <col min="4857" max="4857" width="6.453125" style="206" bestFit="1" customWidth="1"/>
    <col min="4858" max="4858" width="28.54296875" style="206" customWidth="1"/>
    <col min="4859" max="4859" width="14.54296875" style="206" customWidth="1"/>
    <col min="4860" max="4877" width="12.54296875" style="206" customWidth="1"/>
    <col min="4878" max="4883" width="10.54296875" style="206" customWidth="1"/>
    <col min="4884" max="5111" width="8.54296875" style="206"/>
    <col min="5112" max="5112" width="7.54296875" style="206" customWidth="1"/>
    <col min="5113" max="5113" width="6.453125" style="206" bestFit="1" customWidth="1"/>
    <col min="5114" max="5114" width="28.54296875" style="206" customWidth="1"/>
    <col min="5115" max="5115" width="14.54296875" style="206" customWidth="1"/>
    <col min="5116" max="5133" width="12.54296875" style="206" customWidth="1"/>
    <col min="5134" max="5139" width="10.54296875" style="206" customWidth="1"/>
    <col min="5140" max="5367" width="8.54296875" style="206"/>
    <col min="5368" max="5368" width="7.54296875" style="206" customWidth="1"/>
    <col min="5369" max="5369" width="6.453125" style="206" bestFit="1" customWidth="1"/>
    <col min="5370" max="5370" width="28.54296875" style="206" customWidth="1"/>
    <col min="5371" max="5371" width="14.54296875" style="206" customWidth="1"/>
    <col min="5372" max="5389" width="12.54296875" style="206" customWidth="1"/>
    <col min="5390" max="5395" width="10.54296875" style="206" customWidth="1"/>
    <col min="5396" max="5623" width="8.54296875" style="206"/>
    <col min="5624" max="5624" width="7.54296875" style="206" customWidth="1"/>
    <col min="5625" max="5625" width="6.453125" style="206" bestFit="1" customWidth="1"/>
    <col min="5626" max="5626" width="28.54296875" style="206" customWidth="1"/>
    <col min="5627" max="5627" width="14.54296875" style="206" customWidth="1"/>
    <col min="5628" max="5645" width="12.54296875" style="206" customWidth="1"/>
    <col min="5646" max="5651" width="10.54296875" style="206" customWidth="1"/>
    <col min="5652" max="5879" width="8.54296875" style="206"/>
    <col min="5880" max="5880" width="7.54296875" style="206" customWidth="1"/>
    <col min="5881" max="5881" width="6.453125" style="206" bestFit="1" customWidth="1"/>
    <col min="5882" max="5882" width="28.54296875" style="206" customWidth="1"/>
    <col min="5883" max="5883" width="14.54296875" style="206" customWidth="1"/>
    <col min="5884" max="5901" width="12.54296875" style="206" customWidth="1"/>
    <col min="5902" max="5907" width="10.54296875" style="206" customWidth="1"/>
    <col min="5908" max="6135" width="8.54296875" style="206"/>
    <col min="6136" max="6136" width="7.54296875" style="206" customWidth="1"/>
    <col min="6137" max="6137" width="6.453125" style="206" bestFit="1" customWidth="1"/>
    <col min="6138" max="6138" width="28.54296875" style="206" customWidth="1"/>
    <col min="6139" max="6139" width="14.54296875" style="206" customWidth="1"/>
    <col min="6140" max="6157" width="12.54296875" style="206" customWidth="1"/>
    <col min="6158" max="6163" width="10.54296875" style="206" customWidth="1"/>
    <col min="6164" max="6391" width="8.54296875" style="206"/>
    <col min="6392" max="6392" width="7.54296875" style="206" customWidth="1"/>
    <col min="6393" max="6393" width="6.453125" style="206" bestFit="1" customWidth="1"/>
    <col min="6394" max="6394" width="28.54296875" style="206" customWidth="1"/>
    <col min="6395" max="6395" width="14.54296875" style="206" customWidth="1"/>
    <col min="6396" max="6413" width="12.54296875" style="206" customWidth="1"/>
    <col min="6414" max="6419" width="10.54296875" style="206" customWidth="1"/>
    <col min="6420" max="6647" width="8.54296875" style="206"/>
    <col min="6648" max="6648" width="7.54296875" style="206" customWidth="1"/>
    <col min="6649" max="6649" width="6.453125" style="206" bestFit="1" customWidth="1"/>
    <col min="6650" max="6650" width="28.54296875" style="206" customWidth="1"/>
    <col min="6651" max="6651" width="14.54296875" style="206" customWidth="1"/>
    <col min="6652" max="6669" width="12.54296875" style="206" customWidth="1"/>
    <col min="6670" max="6675" width="10.54296875" style="206" customWidth="1"/>
    <col min="6676" max="6903" width="8.54296875" style="206"/>
    <col min="6904" max="6904" width="7.54296875" style="206" customWidth="1"/>
    <col min="6905" max="6905" width="6.453125" style="206" bestFit="1" customWidth="1"/>
    <col min="6906" max="6906" width="28.54296875" style="206" customWidth="1"/>
    <col min="6907" max="6907" width="14.54296875" style="206" customWidth="1"/>
    <col min="6908" max="6925" width="12.54296875" style="206" customWidth="1"/>
    <col min="6926" max="6931" width="10.54296875" style="206" customWidth="1"/>
    <col min="6932" max="7159" width="8.54296875" style="206"/>
    <col min="7160" max="7160" width="7.54296875" style="206" customWidth="1"/>
    <col min="7161" max="7161" width="6.453125" style="206" bestFit="1" customWidth="1"/>
    <col min="7162" max="7162" width="28.54296875" style="206" customWidth="1"/>
    <col min="7163" max="7163" width="14.54296875" style="206" customWidth="1"/>
    <col min="7164" max="7181" width="12.54296875" style="206" customWidth="1"/>
    <col min="7182" max="7187" width="10.54296875" style="206" customWidth="1"/>
    <col min="7188" max="7415" width="8.54296875" style="206"/>
    <col min="7416" max="7416" width="7.54296875" style="206" customWidth="1"/>
    <col min="7417" max="7417" width="6.453125" style="206" bestFit="1" customWidth="1"/>
    <col min="7418" max="7418" width="28.54296875" style="206" customWidth="1"/>
    <col min="7419" max="7419" width="14.54296875" style="206" customWidth="1"/>
    <col min="7420" max="7437" width="12.54296875" style="206" customWidth="1"/>
    <col min="7438" max="7443" width="10.54296875" style="206" customWidth="1"/>
    <col min="7444" max="7671" width="8.54296875" style="206"/>
    <col min="7672" max="7672" width="7.54296875" style="206" customWidth="1"/>
    <col min="7673" max="7673" width="6.453125" style="206" bestFit="1" customWidth="1"/>
    <col min="7674" max="7674" width="28.54296875" style="206" customWidth="1"/>
    <col min="7675" max="7675" width="14.54296875" style="206" customWidth="1"/>
    <col min="7676" max="7693" width="12.54296875" style="206" customWidth="1"/>
    <col min="7694" max="7699" width="10.54296875" style="206" customWidth="1"/>
    <col min="7700" max="7927" width="8.54296875" style="206"/>
    <col min="7928" max="7928" width="7.54296875" style="206" customWidth="1"/>
    <col min="7929" max="7929" width="6.453125" style="206" bestFit="1" customWidth="1"/>
    <col min="7930" max="7930" width="28.54296875" style="206" customWidth="1"/>
    <col min="7931" max="7931" width="14.54296875" style="206" customWidth="1"/>
    <col min="7932" max="7949" width="12.54296875" style="206" customWidth="1"/>
    <col min="7950" max="7955" width="10.54296875" style="206" customWidth="1"/>
    <col min="7956" max="8183" width="8.54296875" style="206"/>
    <col min="8184" max="8184" width="7.54296875" style="206" customWidth="1"/>
    <col min="8185" max="8185" width="6.453125" style="206" bestFit="1" customWidth="1"/>
    <col min="8186" max="8186" width="28.54296875" style="206" customWidth="1"/>
    <col min="8187" max="8187" width="14.54296875" style="206" customWidth="1"/>
    <col min="8188" max="8205" width="12.54296875" style="206" customWidth="1"/>
    <col min="8206" max="8211" width="10.54296875" style="206" customWidth="1"/>
    <col min="8212" max="8439" width="8.54296875" style="206"/>
    <col min="8440" max="8440" width="7.54296875" style="206" customWidth="1"/>
    <col min="8441" max="8441" width="6.453125" style="206" bestFit="1" customWidth="1"/>
    <col min="8442" max="8442" width="28.54296875" style="206" customWidth="1"/>
    <col min="8443" max="8443" width="14.54296875" style="206" customWidth="1"/>
    <col min="8444" max="8461" width="12.54296875" style="206" customWidth="1"/>
    <col min="8462" max="8467" width="10.54296875" style="206" customWidth="1"/>
    <col min="8468" max="8695" width="8.54296875" style="206"/>
    <col min="8696" max="8696" width="7.54296875" style="206" customWidth="1"/>
    <col min="8697" max="8697" width="6.453125" style="206" bestFit="1" customWidth="1"/>
    <col min="8698" max="8698" width="28.54296875" style="206" customWidth="1"/>
    <col min="8699" max="8699" width="14.54296875" style="206" customWidth="1"/>
    <col min="8700" max="8717" width="12.54296875" style="206" customWidth="1"/>
    <col min="8718" max="8723" width="10.54296875" style="206" customWidth="1"/>
    <col min="8724" max="8951" width="8.54296875" style="206"/>
    <col min="8952" max="8952" width="7.54296875" style="206" customWidth="1"/>
    <col min="8953" max="8953" width="6.453125" style="206" bestFit="1" customWidth="1"/>
    <col min="8954" max="8954" width="28.54296875" style="206" customWidth="1"/>
    <col min="8955" max="8955" width="14.54296875" style="206" customWidth="1"/>
    <col min="8956" max="8973" width="12.54296875" style="206" customWidth="1"/>
    <col min="8974" max="8979" width="10.54296875" style="206" customWidth="1"/>
    <col min="8980" max="9207" width="8.54296875" style="206"/>
    <col min="9208" max="9208" width="7.54296875" style="206" customWidth="1"/>
    <col min="9209" max="9209" width="6.453125" style="206" bestFit="1" customWidth="1"/>
    <col min="9210" max="9210" width="28.54296875" style="206" customWidth="1"/>
    <col min="9211" max="9211" width="14.54296875" style="206" customWidth="1"/>
    <col min="9212" max="9229" width="12.54296875" style="206" customWidth="1"/>
    <col min="9230" max="9235" width="10.54296875" style="206" customWidth="1"/>
    <col min="9236" max="9463" width="8.54296875" style="206"/>
    <col min="9464" max="9464" width="7.54296875" style="206" customWidth="1"/>
    <col min="9465" max="9465" width="6.453125" style="206" bestFit="1" customWidth="1"/>
    <col min="9466" max="9466" width="28.54296875" style="206" customWidth="1"/>
    <col min="9467" max="9467" width="14.54296875" style="206" customWidth="1"/>
    <col min="9468" max="9485" width="12.54296875" style="206" customWidth="1"/>
    <col min="9486" max="9491" width="10.54296875" style="206" customWidth="1"/>
    <col min="9492" max="9719" width="8.54296875" style="206"/>
    <col min="9720" max="9720" width="7.54296875" style="206" customWidth="1"/>
    <col min="9721" max="9721" width="6.453125" style="206" bestFit="1" customWidth="1"/>
    <col min="9722" max="9722" width="28.54296875" style="206" customWidth="1"/>
    <col min="9723" max="9723" width="14.54296875" style="206" customWidth="1"/>
    <col min="9724" max="9741" width="12.54296875" style="206" customWidth="1"/>
    <col min="9742" max="9747" width="10.54296875" style="206" customWidth="1"/>
    <col min="9748" max="9975" width="8.54296875" style="206"/>
    <col min="9976" max="9976" width="7.54296875" style="206" customWidth="1"/>
    <col min="9977" max="9977" width="6.453125" style="206" bestFit="1" customWidth="1"/>
    <col min="9978" max="9978" width="28.54296875" style="206" customWidth="1"/>
    <col min="9979" max="9979" width="14.54296875" style="206" customWidth="1"/>
    <col min="9980" max="9997" width="12.54296875" style="206" customWidth="1"/>
    <col min="9998" max="10003" width="10.54296875" style="206" customWidth="1"/>
    <col min="10004" max="10231" width="8.54296875" style="206"/>
    <col min="10232" max="10232" width="7.54296875" style="206" customWidth="1"/>
    <col min="10233" max="10233" width="6.453125" style="206" bestFit="1" customWidth="1"/>
    <col min="10234" max="10234" width="28.54296875" style="206" customWidth="1"/>
    <col min="10235" max="10235" width="14.54296875" style="206" customWidth="1"/>
    <col min="10236" max="10253" width="12.54296875" style="206" customWidth="1"/>
    <col min="10254" max="10259" width="10.54296875" style="206" customWidth="1"/>
    <col min="10260" max="10487" width="8.54296875" style="206"/>
    <col min="10488" max="10488" width="7.54296875" style="206" customWidth="1"/>
    <col min="10489" max="10489" width="6.453125" style="206" bestFit="1" customWidth="1"/>
    <col min="10490" max="10490" width="28.54296875" style="206" customWidth="1"/>
    <col min="10491" max="10491" width="14.54296875" style="206" customWidth="1"/>
    <col min="10492" max="10509" width="12.54296875" style="206" customWidth="1"/>
    <col min="10510" max="10515" width="10.54296875" style="206" customWidth="1"/>
    <col min="10516" max="10743" width="8.54296875" style="206"/>
    <col min="10744" max="10744" width="7.54296875" style="206" customWidth="1"/>
    <col min="10745" max="10745" width="6.453125" style="206" bestFit="1" customWidth="1"/>
    <col min="10746" max="10746" width="28.54296875" style="206" customWidth="1"/>
    <col min="10747" max="10747" width="14.54296875" style="206" customWidth="1"/>
    <col min="10748" max="10765" width="12.54296875" style="206" customWidth="1"/>
    <col min="10766" max="10771" width="10.54296875" style="206" customWidth="1"/>
    <col min="10772" max="10999" width="8.54296875" style="206"/>
    <col min="11000" max="11000" width="7.54296875" style="206" customWidth="1"/>
    <col min="11001" max="11001" width="6.453125" style="206" bestFit="1" customWidth="1"/>
    <col min="11002" max="11002" width="28.54296875" style="206" customWidth="1"/>
    <col min="11003" max="11003" width="14.54296875" style="206" customWidth="1"/>
    <col min="11004" max="11021" width="12.54296875" style="206" customWidth="1"/>
    <col min="11022" max="11027" width="10.54296875" style="206" customWidth="1"/>
    <col min="11028" max="11255" width="8.54296875" style="206"/>
    <col min="11256" max="11256" width="7.54296875" style="206" customWidth="1"/>
    <col min="11257" max="11257" width="6.453125" style="206" bestFit="1" customWidth="1"/>
    <col min="11258" max="11258" width="28.54296875" style="206" customWidth="1"/>
    <col min="11259" max="11259" width="14.54296875" style="206" customWidth="1"/>
    <col min="11260" max="11277" width="12.54296875" style="206" customWidth="1"/>
    <col min="11278" max="11283" width="10.54296875" style="206" customWidth="1"/>
    <col min="11284" max="11511" width="8.54296875" style="206"/>
    <col min="11512" max="11512" width="7.54296875" style="206" customWidth="1"/>
    <col min="11513" max="11513" width="6.453125" style="206" bestFit="1" customWidth="1"/>
    <col min="11514" max="11514" width="28.54296875" style="206" customWidth="1"/>
    <col min="11515" max="11515" width="14.54296875" style="206" customWidth="1"/>
    <col min="11516" max="11533" width="12.54296875" style="206" customWidth="1"/>
    <col min="11534" max="11539" width="10.54296875" style="206" customWidth="1"/>
    <col min="11540" max="11767" width="8.54296875" style="206"/>
    <col min="11768" max="11768" width="7.54296875" style="206" customWidth="1"/>
    <col min="11769" max="11769" width="6.453125" style="206" bestFit="1" customWidth="1"/>
    <col min="11770" max="11770" width="28.54296875" style="206" customWidth="1"/>
    <col min="11771" max="11771" width="14.54296875" style="206" customWidth="1"/>
    <col min="11772" max="11789" width="12.54296875" style="206" customWidth="1"/>
    <col min="11790" max="11795" width="10.54296875" style="206" customWidth="1"/>
    <col min="11796" max="12023" width="8.54296875" style="206"/>
    <col min="12024" max="12024" width="7.54296875" style="206" customWidth="1"/>
    <col min="12025" max="12025" width="6.453125" style="206" bestFit="1" customWidth="1"/>
    <col min="12026" max="12026" width="28.54296875" style="206" customWidth="1"/>
    <col min="12027" max="12027" width="14.54296875" style="206" customWidth="1"/>
    <col min="12028" max="12045" width="12.54296875" style="206" customWidth="1"/>
    <col min="12046" max="12051" width="10.54296875" style="206" customWidth="1"/>
    <col min="12052" max="12279" width="8.54296875" style="206"/>
    <col min="12280" max="12280" width="7.54296875" style="206" customWidth="1"/>
    <col min="12281" max="12281" width="6.453125" style="206" bestFit="1" customWidth="1"/>
    <col min="12282" max="12282" width="28.54296875" style="206" customWidth="1"/>
    <col min="12283" max="12283" width="14.54296875" style="206" customWidth="1"/>
    <col min="12284" max="12301" width="12.54296875" style="206" customWidth="1"/>
    <col min="12302" max="12307" width="10.54296875" style="206" customWidth="1"/>
    <col min="12308" max="12535" width="8.54296875" style="206"/>
    <col min="12536" max="12536" width="7.54296875" style="206" customWidth="1"/>
    <col min="12537" max="12537" width="6.453125" style="206" bestFit="1" customWidth="1"/>
    <col min="12538" max="12538" width="28.54296875" style="206" customWidth="1"/>
    <col min="12539" max="12539" width="14.54296875" style="206" customWidth="1"/>
    <col min="12540" max="12557" width="12.54296875" style="206" customWidth="1"/>
    <col min="12558" max="12563" width="10.54296875" style="206" customWidth="1"/>
    <col min="12564" max="12791" width="8.54296875" style="206"/>
    <col min="12792" max="12792" width="7.54296875" style="206" customWidth="1"/>
    <col min="12793" max="12793" width="6.453125" style="206" bestFit="1" customWidth="1"/>
    <col min="12794" max="12794" width="28.54296875" style="206" customWidth="1"/>
    <col min="12795" max="12795" width="14.54296875" style="206" customWidth="1"/>
    <col min="12796" max="12813" width="12.54296875" style="206" customWidth="1"/>
    <col min="12814" max="12819" width="10.54296875" style="206" customWidth="1"/>
    <col min="12820" max="13047" width="8.54296875" style="206"/>
    <col min="13048" max="13048" width="7.54296875" style="206" customWidth="1"/>
    <col min="13049" max="13049" width="6.453125" style="206" bestFit="1" customWidth="1"/>
    <col min="13050" max="13050" width="28.54296875" style="206" customWidth="1"/>
    <col min="13051" max="13051" width="14.54296875" style="206" customWidth="1"/>
    <col min="13052" max="13069" width="12.54296875" style="206" customWidth="1"/>
    <col min="13070" max="13075" width="10.54296875" style="206" customWidth="1"/>
    <col min="13076" max="13303" width="8.54296875" style="206"/>
    <col min="13304" max="13304" width="7.54296875" style="206" customWidth="1"/>
    <col min="13305" max="13305" width="6.453125" style="206" bestFit="1" customWidth="1"/>
    <col min="13306" max="13306" width="28.54296875" style="206" customWidth="1"/>
    <col min="13307" max="13307" width="14.54296875" style="206" customWidth="1"/>
    <col min="13308" max="13325" width="12.54296875" style="206" customWidth="1"/>
    <col min="13326" max="13331" width="10.54296875" style="206" customWidth="1"/>
    <col min="13332" max="13559" width="8.54296875" style="206"/>
    <col min="13560" max="13560" width="7.54296875" style="206" customWidth="1"/>
    <col min="13561" max="13561" width="6.453125" style="206" bestFit="1" customWidth="1"/>
    <col min="13562" max="13562" width="28.54296875" style="206" customWidth="1"/>
    <col min="13563" max="13563" width="14.54296875" style="206" customWidth="1"/>
    <col min="13564" max="13581" width="12.54296875" style="206" customWidth="1"/>
    <col min="13582" max="13587" width="10.54296875" style="206" customWidth="1"/>
    <col min="13588" max="13815" width="8.54296875" style="206"/>
    <col min="13816" max="13816" width="7.54296875" style="206" customWidth="1"/>
    <col min="13817" max="13817" width="6.453125" style="206" bestFit="1" customWidth="1"/>
    <col min="13818" max="13818" width="28.54296875" style="206" customWidth="1"/>
    <col min="13819" max="13819" width="14.54296875" style="206" customWidth="1"/>
    <col min="13820" max="13837" width="12.54296875" style="206" customWidth="1"/>
    <col min="13838" max="13843" width="10.54296875" style="206" customWidth="1"/>
    <col min="13844" max="14071" width="8.54296875" style="206"/>
    <col min="14072" max="14072" width="7.54296875" style="206" customWidth="1"/>
    <col min="14073" max="14073" width="6.453125" style="206" bestFit="1" customWidth="1"/>
    <col min="14074" max="14074" width="28.54296875" style="206" customWidth="1"/>
    <col min="14075" max="14075" width="14.54296875" style="206" customWidth="1"/>
    <col min="14076" max="14093" width="12.54296875" style="206" customWidth="1"/>
    <col min="14094" max="14099" width="10.54296875" style="206" customWidth="1"/>
    <col min="14100" max="14327" width="8.54296875" style="206"/>
    <col min="14328" max="14328" width="7.54296875" style="206" customWidth="1"/>
    <col min="14329" max="14329" width="6.453125" style="206" bestFit="1" customWidth="1"/>
    <col min="14330" max="14330" width="28.54296875" style="206" customWidth="1"/>
    <col min="14331" max="14331" width="14.54296875" style="206" customWidth="1"/>
    <col min="14332" max="14349" width="12.54296875" style="206" customWidth="1"/>
    <col min="14350" max="14355" width="10.54296875" style="206" customWidth="1"/>
    <col min="14356" max="14583" width="8.54296875" style="206"/>
    <col min="14584" max="14584" width="7.54296875" style="206" customWidth="1"/>
    <col min="14585" max="14585" width="6.453125" style="206" bestFit="1" customWidth="1"/>
    <col min="14586" max="14586" width="28.54296875" style="206" customWidth="1"/>
    <col min="14587" max="14587" width="14.54296875" style="206" customWidth="1"/>
    <col min="14588" max="14605" width="12.54296875" style="206" customWidth="1"/>
    <col min="14606" max="14611" width="10.54296875" style="206" customWidth="1"/>
    <col min="14612" max="14839" width="8.54296875" style="206"/>
    <col min="14840" max="14840" width="7.54296875" style="206" customWidth="1"/>
    <col min="14841" max="14841" width="6.453125" style="206" bestFit="1" customWidth="1"/>
    <col min="14842" max="14842" width="28.54296875" style="206" customWidth="1"/>
    <col min="14843" max="14843" width="14.54296875" style="206" customWidth="1"/>
    <col min="14844" max="14861" width="12.54296875" style="206" customWidth="1"/>
    <col min="14862" max="14867" width="10.54296875" style="206" customWidth="1"/>
    <col min="14868" max="15095" width="8.54296875" style="206"/>
    <col min="15096" max="15096" width="7.54296875" style="206" customWidth="1"/>
    <col min="15097" max="15097" width="6.453125" style="206" bestFit="1" customWidth="1"/>
    <col min="15098" max="15098" width="28.54296875" style="206" customWidth="1"/>
    <col min="15099" max="15099" width="14.54296875" style="206" customWidth="1"/>
    <col min="15100" max="15117" width="12.54296875" style="206" customWidth="1"/>
    <col min="15118" max="15123" width="10.54296875" style="206" customWidth="1"/>
    <col min="15124" max="15351" width="8.54296875" style="206"/>
    <col min="15352" max="15352" width="7.54296875" style="206" customWidth="1"/>
    <col min="15353" max="15353" width="6.453125" style="206" bestFit="1" customWidth="1"/>
    <col min="15354" max="15354" width="28.54296875" style="206" customWidth="1"/>
    <col min="15355" max="15355" width="14.54296875" style="206" customWidth="1"/>
    <col min="15356" max="15373" width="12.54296875" style="206" customWidth="1"/>
    <col min="15374" max="15379" width="10.54296875" style="206" customWidth="1"/>
    <col min="15380" max="15607" width="8.54296875" style="206"/>
    <col min="15608" max="15608" width="7.54296875" style="206" customWidth="1"/>
    <col min="15609" max="15609" width="6.453125" style="206" bestFit="1" customWidth="1"/>
    <col min="15610" max="15610" width="28.54296875" style="206" customWidth="1"/>
    <col min="15611" max="15611" width="14.54296875" style="206" customWidth="1"/>
    <col min="15612" max="15629" width="12.54296875" style="206" customWidth="1"/>
    <col min="15630" max="15635" width="10.54296875" style="206" customWidth="1"/>
    <col min="15636" max="15863" width="8.54296875" style="206"/>
    <col min="15864" max="15864" width="7.54296875" style="206" customWidth="1"/>
    <col min="15865" max="15865" width="6.453125" style="206" bestFit="1" customWidth="1"/>
    <col min="15866" max="15866" width="28.54296875" style="206" customWidth="1"/>
    <col min="15867" max="15867" width="14.54296875" style="206" customWidth="1"/>
    <col min="15868" max="15885" width="12.54296875" style="206" customWidth="1"/>
    <col min="15886" max="15891" width="10.54296875" style="206" customWidth="1"/>
    <col min="15892" max="16119" width="8.54296875" style="206"/>
    <col min="16120" max="16120" width="7.54296875" style="206" customWidth="1"/>
    <col min="16121" max="16121" width="6.453125" style="206" bestFit="1" customWidth="1"/>
    <col min="16122" max="16122" width="28.54296875" style="206" customWidth="1"/>
    <col min="16123" max="16123" width="14.54296875" style="206" customWidth="1"/>
    <col min="16124" max="16141" width="12.54296875" style="206" customWidth="1"/>
    <col min="16142" max="16147" width="10.54296875" style="206" customWidth="1"/>
    <col min="16148" max="16383" width="8.54296875" style="206"/>
    <col min="16384" max="16384" width="8.54296875" style="206" customWidth="1"/>
  </cols>
  <sheetData>
    <row r="1" spans="1:19" ht="23.9" customHeight="1" thickBot="1" x14ac:dyDescent="0.3">
      <c r="A1" s="201">
        <v>21</v>
      </c>
      <c r="B1" s="202"/>
      <c r="C1" s="203"/>
      <c r="D1" s="204"/>
      <c r="E1" s="204"/>
      <c r="F1" s="204"/>
      <c r="G1" s="204"/>
      <c r="H1" s="204"/>
      <c r="I1" s="204"/>
      <c r="J1" s="204"/>
      <c r="K1" s="204"/>
      <c r="L1" s="204"/>
      <c r="M1" s="311" t="s">
        <v>2027</v>
      </c>
      <c r="N1" s="38"/>
      <c r="O1" s="38"/>
      <c r="P1" s="38"/>
      <c r="Q1" s="38"/>
    </row>
    <row r="2" spans="1:19" ht="30.5" thickTop="1" thickBot="1" x14ac:dyDescent="0.6">
      <c r="A2" s="203"/>
      <c r="B2" s="253" t="s">
        <v>1798</v>
      </c>
      <c r="C2" s="254"/>
      <c r="D2" s="254"/>
      <c r="E2" s="254"/>
      <c r="F2" s="254"/>
      <c r="G2" s="254"/>
      <c r="H2" s="254"/>
      <c r="I2" s="254"/>
      <c r="J2" s="254"/>
      <c r="K2" s="255"/>
      <c r="M2" s="205" t="s">
        <v>1773</v>
      </c>
      <c r="N2" s="38"/>
      <c r="O2" s="38"/>
      <c r="P2" s="38"/>
      <c r="Q2" s="38"/>
      <c r="R2" s="38"/>
      <c r="S2" s="38"/>
    </row>
    <row r="3" spans="1:19" ht="35.15" customHeight="1" thickTop="1" x14ac:dyDescent="0.35">
      <c r="B3" s="216" t="str">
        <f>VLOOKUP($A$1,'Physical Effects'!$A$4:$C$173,3,FALSE)</f>
        <v>Conservation Cover (ac)</v>
      </c>
      <c r="C3" s="217"/>
      <c r="D3" s="217"/>
      <c r="E3" s="217"/>
      <c r="F3" s="217"/>
      <c r="G3" s="217"/>
      <c r="H3" s="217"/>
      <c r="I3" s="218" t="s">
        <v>1774</v>
      </c>
      <c r="J3" s="219">
        <f>VLOOKUP($A$1,'Physical Effects'!$A$4:E$173,5,FALSE)</f>
        <v>327</v>
      </c>
      <c r="K3" s="358" t="s">
        <v>2067</v>
      </c>
      <c r="M3" s="36"/>
      <c r="N3" s="39"/>
      <c r="O3" s="40"/>
      <c r="P3" s="38"/>
      <c r="Q3" s="38"/>
      <c r="R3" s="38"/>
      <c r="S3" s="38"/>
    </row>
    <row r="4" spans="1:19" s="208" customFormat="1" ht="41.15" customHeight="1" x14ac:dyDescent="0.35">
      <c r="A4" s="207"/>
      <c r="B4" s="351" t="str">
        <f>VLOOKUP($J$3,'Practice Descriptions'!E11:F186,2,FALSE)</f>
        <v>Establishing and maintaining permanent vegetative cover</v>
      </c>
      <c r="C4" s="352"/>
      <c r="D4" s="352"/>
      <c r="E4" s="352"/>
      <c r="F4" s="352"/>
      <c r="G4" s="352"/>
      <c r="H4" s="352"/>
      <c r="I4" s="220" t="s">
        <v>1775</v>
      </c>
      <c r="J4" s="221" t="str">
        <f>VLOOKUP($A$1,'Physical Effects'!$A$4:F$173,6,FALSE)</f>
        <v>ac.</v>
      </c>
      <c r="K4" s="359"/>
      <c r="M4" s="36"/>
      <c r="N4" s="41"/>
      <c r="O4" s="36"/>
      <c r="P4" s="36"/>
      <c r="Q4" s="36"/>
      <c r="S4" s="36"/>
    </row>
    <row r="5" spans="1:19" ht="15.5" x14ac:dyDescent="0.35">
      <c r="A5" s="203"/>
      <c r="B5" s="353"/>
      <c r="C5" s="352"/>
      <c r="D5" s="352"/>
      <c r="E5" s="352"/>
      <c r="F5" s="352"/>
      <c r="G5" s="352"/>
      <c r="H5" s="352"/>
      <c r="I5" s="360" t="s">
        <v>1776</v>
      </c>
      <c r="J5" s="361"/>
      <c r="K5" s="222" t="str">
        <f>+VLOOKUP($J$3,'Practice-LandUse'!$C$3:$O$175,13,FALSE)</f>
        <v>C  F  R    Pr  FS  D    O  AL</v>
      </c>
      <c r="L5" s="208"/>
      <c r="M5" s="36"/>
      <c r="N5" s="38"/>
      <c r="O5" s="38"/>
      <c r="P5" s="38"/>
      <c r="Q5" s="38"/>
      <c r="S5" s="38"/>
    </row>
    <row r="6" spans="1:19" s="205" customFormat="1" ht="15.5" x14ac:dyDescent="0.35">
      <c r="A6" s="204"/>
      <c r="B6" s="223" t="s">
        <v>1591</v>
      </c>
      <c r="C6" s="224" t="s">
        <v>1614</v>
      </c>
      <c r="D6" s="225" t="s">
        <v>407</v>
      </c>
      <c r="E6" s="217"/>
      <c r="F6" s="217"/>
      <c r="G6" s="217"/>
      <c r="H6" s="217"/>
      <c r="I6" s="217"/>
      <c r="J6" s="217"/>
      <c r="K6" s="226"/>
      <c r="L6" s="208"/>
      <c r="M6" s="37"/>
      <c r="N6" s="52"/>
      <c r="O6" s="42"/>
      <c r="P6" s="37"/>
      <c r="Q6" s="37"/>
      <c r="S6" s="42"/>
    </row>
    <row r="7" spans="1:19" s="205" customFormat="1" ht="30" customHeight="1" x14ac:dyDescent="0.35">
      <c r="A7" s="209"/>
      <c r="B7" s="340" t="str">
        <f>+'Physical Effects-Numbers'!D$1</f>
        <v>Sheet and rill erosion</v>
      </c>
      <c r="C7" s="228">
        <f>VLOOKUP($A$1,'Physical Effects-Numbers'!$A$2:$AZ$176,4,FALSE)</f>
        <v>4</v>
      </c>
      <c r="D7" s="354" t="str">
        <f>VLOOKUP($A$1,'Physical Effects'!$A$4:$DB$173,8,FALSE)</f>
        <v>Increased vegetation and cover will improve infiltration and decrease soil detachment by water.</v>
      </c>
      <c r="E7" s="352"/>
      <c r="F7" s="352"/>
      <c r="G7" s="352"/>
      <c r="H7" s="352"/>
      <c r="I7" s="352"/>
      <c r="J7" s="352"/>
      <c r="K7" s="355"/>
      <c r="L7" s="208"/>
      <c r="M7" s="293"/>
      <c r="N7" s="51"/>
      <c r="O7" s="42"/>
      <c r="P7" s="37"/>
      <c r="Q7" s="37"/>
      <c r="S7" s="42"/>
    </row>
    <row r="8" spans="1:19" s="205" customFormat="1" ht="30" customHeight="1" x14ac:dyDescent="0.3">
      <c r="A8" s="209"/>
      <c r="B8" s="340" t="str">
        <f>+'Physical Effects-Numbers'!E$1</f>
        <v>Wind erosion</v>
      </c>
      <c r="C8" s="228">
        <f>VLOOKUP($A$1,'Physical Effects-Numbers'!$A$2:$AZ$176,5,FALSE)</f>
        <v>4</v>
      </c>
      <c r="D8" s="356" t="str">
        <f>VLOOKUP($A$1,'Physical Effects'!$A$4:$DB$173,10,FALSE)</f>
        <v>An increase in vegetation and cover will protect the soil surface and decrease soil detachment by wind.</v>
      </c>
      <c r="E8" s="352"/>
      <c r="F8" s="352"/>
      <c r="G8" s="352"/>
      <c r="H8" s="352"/>
      <c r="I8" s="352"/>
      <c r="J8" s="352"/>
      <c r="K8" s="355"/>
      <c r="M8" s="293"/>
      <c r="N8" s="51"/>
      <c r="O8" s="42"/>
      <c r="P8" s="37"/>
      <c r="Q8" s="37"/>
    </row>
    <row r="9" spans="1:19" s="205" customFormat="1" ht="30" customHeight="1" x14ac:dyDescent="0.3">
      <c r="A9" s="209"/>
      <c r="B9" s="340" t="str">
        <f>+'Physical Effects-Numbers'!F$1</f>
        <v>Ephemeral gully erosion</v>
      </c>
      <c r="C9" s="228">
        <f>VLOOKUP($A$1,'Physical Effects-Numbers'!$A$2:$AZ$176,6,FALSE)</f>
        <v>1</v>
      </c>
      <c r="D9" s="356" t="str">
        <f>VLOOKUP($A$1,'Physical Effects'!$A$4:$DB$173,12,FALSE)</f>
        <v>An increase in vegetation and cover will improve infiltration, protect the soil surface and decrease soil detachment by concentrated flow.</v>
      </c>
      <c r="E9" s="356"/>
      <c r="F9" s="356"/>
      <c r="G9" s="356"/>
      <c r="H9" s="356"/>
      <c r="I9" s="356"/>
      <c r="J9" s="356"/>
      <c r="K9" s="357"/>
      <c r="M9" s="293"/>
      <c r="N9" s="51"/>
      <c r="O9" s="42"/>
      <c r="P9" s="37"/>
      <c r="Q9" s="37"/>
    </row>
    <row r="10" spans="1:19" s="205" customFormat="1" ht="30" customHeight="1" x14ac:dyDescent="0.3">
      <c r="A10" s="209"/>
      <c r="B10" s="340" t="str">
        <f>+'Physical Effects-Numbers'!G$1</f>
        <v>Classic gully erosion</v>
      </c>
      <c r="C10" s="228">
        <f>VLOOKUP($A$1,'Physical Effects-Numbers'!$A$2:$AZ$176,7,FALSE)</f>
        <v>1</v>
      </c>
      <c r="D10" s="356" t="str">
        <f>VLOOKUP($A$1,'Physical Effects'!$A$4:$DB$173,14,FALSE)</f>
        <v>Increased cover will reduce runoff.</v>
      </c>
      <c r="E10" s="356"/>
      <c r="F10" s="356"/>
      <c r="G10" s="356"/>
      <c r="H10" s="356"/>
      <c r="I10" s="356"/>
      <c r="J10" s="356"/>
      <c r="K10" s="357"/>
      <c r="M10" s="293"/>
      <c r="N10" s="51"/>
      <c r="O10" s="42"/>
      <c r="P10" s="37"/>
      <c r="Q10" s="37"/>
    </row>
    <row r="11" spans="1:19" s="205" customFormat="1" ht="30" customHeight="1" x14ac:dyDescent="0.3">
      <c r="A11" s="209"/>
      <c r="B11" s="340" t="str">
        <f>+'Physical Effects-Numbers'!H$1</f>
        <v>Bank erosion from streams, shorelines or water conveyance channels</v>
      </c>
      <c r="C11" s="228">
        <f>VLOOKUP($A$1,'Physical Effects-Numbers'!$A$2:$AZ$176,8,FALSE)</f>
        <v>1</v>
      </c>
      <c r="D11" s="356" t="str">
        <f>VLOOKUP($A$1,'Physical Effects'!$A$4:$DB$173,16,FALSE)</f>
        <v>Better vegetation and cover can reduce overland flow.</v>
      </c>
      <c r="E11" s="356"/>
      <c r="F11" s="356"/>
      <c r="G11" s="356"/>
      <c r="H11" s="356"/>
      <c r="I11" s="356"/>
      <c r="J11" s="356"/>
      <c r="K11" s="357"/>
      <c r="M11" s="293"/>
      <c r="N11" s="51"/>
      <c r="O11" s="42"/>
      <c r="P11" s="37"/>
      <c r="Q11" s="37"/>
    </row>
    <row r="12" spans="1:19" s="205" customFormat="1" ht="30" customHeight="1" x14ac:dyDescent="0.3">
      <c r="A12" s="204"/>
      <c r="B12" s="340" t="str">
        <f>+'Physical Effects-Numbers'!I$1</f>
        <v xml:space="preserve">Subsidence </v>
      </c>
      <c r="C12" s="228">
        <f>VLOOKUP($A$1,'Physical Effects-Numbers'!$A$2:$AZ$176,9,FALSE)</f>
        <v>0</v>
      </c>
      <c r="D12" s="356" t="str">
        <f>VLOOKUP($A$1,'Physical Effects'!$A$4:$DB$173,18,FALSE)</f>
        <v>Not Applicable</v>
      </c>
      <c r="E12" s="356"/>
      <c r="F12" s="356"/>
      <c r="G12" s="356"/>
      <c r="H12" s="356"/>
      <c r="I12" s="356"/>
      <c r="J12" s="356"/>
      <c r="K12" s="357"/>
      <c r="M12" s="293"/>
      <c r="N12" s="52"/>
      <c r="O12" s="42"/>
      <c r="P12" s="37"/>
      <c r="Q12" s="37"/>
      <c r="S12" s="42"/>
    </row>
    <row r="13" spans="1:19" s="205" customFormat="1" ht="30" customHeight="1" x14ac:dyDescent="0.3">
      <c r="A13" s="209"/>
      <c r="B13" s="340" t="str">
        <f>+'Physical Effects-Numbers'!J$1</f>
        <v xml:space="preserve">Compaction </v>
      </c>
      <c r="C13" s="228">
        <f>VLOOKUP($A$1,'Physical Effects-Numbers'!$A$2:$AZ$176,10,FALSE)</f>
        <v>3</v>
      </c>
      <c r="D13" s="354" t="str">
        <f>VLOOKUP($A$1,'Physical Effects'!$A$4:$DB$173,20,FALSE)</f>
        <v>Permanent vegetation will increase roots and organic matter and result in less field operations to cause compaction.</v>
      </c>
      <c r="E13" s="352"/>
      <c r="F13" s="352"/>
      <c r="G13" s="352"/>
      <c r="H13" s="352"/>
      <c r="I13" s="352"/>
      <c r="J13" s="352"/>
      <c r="K13" s="355"/>
      <c r="M13" s="293"/>
      <c r="N13" s="51"/>
      <c r="O13" s="42"/>
      <c r="P13" s="37"/>
      <c r="Q13" s="37"/>
      <c r="S13" s="42"/>
    </row>
    <row r="14" spans="1:19" s="205" customFormat="1" ht="30" customHeight="1" x14ac:dyDescent="0.3">
      <c r="A14" s="209"/>
      <c r="B14" s="340" t="str">
        <f>+'Physical Effects-Numbers'!K$1</f>
        <v>Organic matter depletion</v>
      </c>
      <c r="C14" s="228">
        <f>VLOOKUP($A$1,'Physical Effects-Numbers'!$A$2:$AZ$176,11,FALSE)</f>
        <v>5</v>
      </c>
      <c r="D14" s="356" t="str">
        <f>VLOOKUP($A$1,'Physical Effects'!$A$4:$DB$173,22,FALSE)</f>
        <v>Establishing permanent vegetation will increase biomass production, infiltration and  root establishment.</v>
      </c>
      <c r="E14" s="352"/>
      <c r="F14" s="352"/>
      <c r="G14" s="352"/>
      <c r="H14" s="352"/>
      <c r="I14" s="352"/>
      <c r="J14" s="352"/>
      <c r="K14" s="355"/>
      <c r="M14" s="293"/>
      <c r="N14" s="51"/>
      <c r="O14" s="42" t="s">
        <v>1773</v>
      </c>
      <c r="P14" s="37"/>
      <c r="Q14" s="37"/>
    </row>
    <row r="15" spans="1:19" s="205" customFormat="1" ht="30" customHeight="1" x14ac:dyDescent="0.3">
      <c r="A15" s="209"/>
      <c r="B15" s="340" t="str">
        <f>+'Physical Effects-Numbers'!L$1</f>
        <v>Concentration of salts or other chemicals</v>
      </c>
      <c r="C15" s="228">
        <f>VLOOKUP($A$1,'Physical Effects-Numbers'!$A$2:$AZ$176,12,FALSE)</f>
        <v>1</v>
      </c>
      <c r="D15" s="356" t="str">
        <f>VLOOKUP($A$1,'Physical Effects'!$A$4:$DB$173,24,FALSE)</f>
        <v>Permanent cover may increase salt uptake.</v>
      </c>
      <c r="E15" s="356"/>
      <c r="F15" s="356"/>
      <c r="G15" s="356"/>
      <c r="H15" s="356"/>
      <c r="I15" s="356"/>
      <c r="J15" s="356"/>
      <c r="K15" s="357"/>
      <c r="M15" s="293"/>
      <c r="N15" s="51"/>
      <c r="O15" s="42"/>
      <c r="P15" s="37"/>
      <c r="Q15" s="37"/>
    </row>
    <row r="16" spans="1:19" s="205" customFormat="1" ht="30" customHeight="1" x14ac:dyDescent="0.3">
      <c r="A16" s="209"/>
      <c r="B16" s="340" t="str">
        <f>+'Physical Effects-Numbers'!M$1</f>
        <v>Soil organism habitat loss or degradation</v>
      </c>
      <c r="C16" s="228">
        <f>VLOOKUP($A$1,'Physical Effects-Numbers'!$A$2:$AZ$176,13,FALSE)</f>
        <v>2</v>
      </c>
      <c r="D16" s="356" t="str">
        <f>VLOOKUP($A$1,'Physical Effects'!$A$4:$DB$173,26,FALSE)</f>
        <v>Increased diversity of live root impacts food and shelter</v>
      </c>
      <c r="E16" s="356"/>
      <c r="F16" s="356"/>
      <c r="G16" s="356"/>
      <c r="H16" s="356"/>
      <c r="I16" s="356"/>
      <c r="J16" s="356"/>
      <c r="K16" s="357"/>
      <c r="M16" s="37"/>
      <c r="N16" s="51"/>
      <c r="O16" s="42"/>
      <c r="P16" s="37"/>
      <c r="Q16" s="37"/>
    </row>
    <row r="17" spans="1:19" s="205" customFormat="1" ht="30" customHeight="1" x14ac:dyDescent="0.3">
      <c r="A17" s="204"/>
      <c r="B17" s="340" t="str">
        <f>+'Physical Effects-Numbers'!N$1</f>
        <v>Aggregate instability</v>
      </c>
      <c r="C17" s="228">
        <f>VLOOKUP($A$1,'Physical Effects-Numbers'!$A$2:$AZ$176,14,FALSE)</f>
        <v>2</v>
      </c>
      <c r="D17" s="356" t="str">
        <f>VLOOKUP($A$1,'Physical Effects'!$A$4:$DB$173,28,FALSE)</f>
        <v>Improved aggregation with perennial root system and organic matter turnover.</v>
      </c>
      <c r="E17" s="356"/>
      <c r="F17" s="356"/>
      <c r="G17" s="356"/>
      <c r="H17" s="356"/>
      <c r="I17" s="356"/>
      <c r="J17" s="356"/>
      <c r="K17" s="357"/>
      <c r="M17" s="37"/>
      <c r="N17" s="52"/>
      <c r="O17" s="42"/>
      <c r="P17" s="37"/>
      <c r="Q17" s="37"/>
      <c r="S17" s="42"/>
    </row>
    <row r="18" spans="1:19" s="205" customFormat="1" ht="30" customHeight="1" x14ac:dyDescent="0.3">
      <c r="A18" s="209"/>
      <c r="B18" s="340" t="str">
        <f>+'Physical Effects-Numbers'!O$1</f>
        <v xml:space="preserve">Ponding and flooding </v>
      </c>
      <c r="C18" s="228">
        <f>VLOOKUP($A$1,'Physical Effects-Numbers'!$A$2:$AZ$176,15,FALSE)</f>
        <v>1</v>
      </c>
      <c r="D18" s="356" t="str">
        <f>VLOOKUP($A$1,'Physical Effects'!$A$4:$DB$173,30,FALSE)</f>
        <v>Increased water use and infiltration will reduce runoff and ponding.</v>
      </c>
      <c r="E18" s="356"/>
      <c r="F18" s="356"/>
      <c r="G18" s="356"/>
      <c r="H18" s="356"/>
      <c r="I18" s="356"/>
      <c r="J18" s="356"/>
      <c r="K18" s="357"/>
      <c r="M18" s="37"/>
      <c r="N18" s="51"/>
      <c r="O18" s="42"/>
      <c r="P18" s="37"/>
      <c r="Q18" s="37"/>
      <c r="S18" s="42"/>
    </row>
    <row r="19" spans="1:19" s="205" customFormat="1" ht="30" customHeight="1" x14ac:dyDescent="0.3">
      <c r="A19" s="209"/>
      <c r="B19" s="340" t="str">
        <f>+'Physical Effects-Numbers'!P$1</f>
        <v xml:space="preserve">Seasonal high water table </v>
      </c>
      <c r="C19" s="228">
        <f>VLOOKUP($A$1,'Physical Effects-Numbers'!$A$2:$AZ$176,16,FALSE)</f>
        <v>1</v>
      </c>
      <c r="D19" s="356" t="str">
        <f>VLOOKUP($A$1,'Physical Effects'!$A$4:$DB$173,32,FALSE)</f>
        <v>Increased water use by permanent vegetation. However, increased infiltration could increase seepage.</v>
      </c>
      <c r="E19" s="356"/>
      <c r="F19" s="356"/>
      <c r="G19" s="356"/>
      <c r="H19" s="356"/>
      <c r="I19" s="356"/>
      <c r="J19" s="356"/>
      <c r="K19" s="357"/>
      <c r="M19" s="37"/>
      <c r="N19" s="51"/>
      <c r="O19" s="42"/>
      <c r="P19" s="37"/>
      <c r="Q19" s="37"/>
    </row>
    <row r="20" spans="1:19" s="205" customFormat="1" ht="30" customHeight="1" x14ac:dyDescent="0.3">
      <c r="A20" s="209"/>
      <c r="B20" s="340" t="str">
        <f>+'Physical Effects-Numbers'!Q$1</f>
        <v>Seeps</v>
      </c>
      <c r="C20" s="228">
        <f>VLOOKUP($A$1,'Physical Effects-Numbers'!$A$2:$AZ$176,17,FALSE)</f>
        <v>1</v>
      </c>
      <c r="D20" s="356" t="str">
        <f>VLOOKUP($A$1,'Physical Effects'!$A$4:$DB$173,34,FALSE)</f>
        <v>Increased water use by permanent vegetation. However, increased infiltration could increase seepage.</v>
      </c>
      <c r="E20" s="356"/>
      <c r="F20" s="356"/>
      <c r="G20" s="356"/>
      <c r="H20" s="356"/>
      <c r="I20" s="356"/>
      <c r="J20" s="356"/>
      <c r="K20" s="357"/>
      <c r="M20" s="37"/>
      <c r="N20" s="51"/>
      <c r="O20" s="42"/>
      <c r="P20" s="37"/>
      <c r="Q20" s="37"/>
    </row>
    <row r="21" spans="1:19" s="205" customFormat="1" ht="30" customHeight="1" x14ac:dyDescent="0.3">
      <c r="A21" s="209"/>
      <c r="B21" s="340" t="str">
        <f>+'Physical Effects-Numbers'!R$1</f>
        <v>Drifted Snow</v>
      </c>
      <c r="C21" s="228">
        <f>VLOOKUP($A$1,'Physical Effects-Numbers'!$A$2:$AZ$176,18,FALSE)</f>
        <v>1</v>
      </c>
      <c r="D21" s="356" t="str">
        <f>VLOOKUP($A$1,'Physical Effects'!$A$4:$DB$173,36,FALSE)</f>
        <v>Permanent vegetation can trap snow.</v>
      </c>
      <c r="E21" s="356"/>
      <c r="F21" s="356"/>
      <c r="G21" s="356"/>
      <c r="H21" s="356"/>
      <c r="I21" s="356"/>
      <c r="J21" s="356"/>
      <c r="K21" s="357"/>
      <c r="M21" s="37"/>
      <c r="N21" s="51"/>
      <c r="O21" s="42"/>
      <c r="P21" s="37"/>
      <c r="Q21" s="37"/>
    </row>
    <row r="22" spans="1:19" s="205" customFormat="1" ht="30" customHeight="1" x14ac:dyDescent="0.3">
      <c r="A22" s="204"/>
      <c r="B22" s="340" t="str">
        <f>+'Physical Effects-Numbers'!S$1</f>
        <v>Surface water depletion</v>
      </c>
      <c r="C22" s="228">
        <f>VLOOKUP($A$1,'Physical Effects-Numbers'!$A$2:$AZ$176,19,FALSE)</f>
        <v>0</v>
      </c>
      <c r="D22" s="356" t="str">
        <f>VLOOKUP($A$1,'Physical Effects'!$A$4:$DB$173,38,FALSE)</f>
        <v>Not Applicable</v>
      </c>
      <c r="E22" s="356"/>
      <c r="F22" s="356"/>
      <c r="G22" s="356"/>
      <c r="H22" s="356"/>
      <c r="I22" s="356"/>
      <c r="J22" s="356"/>
      <c r="K22" s="357"/>
      <c r="M22" s="37"/>
      <c r="N22" s="52"/>
      <c r="O22" s="42"/>
      <c r="P22" s="37"/>
      <c r="Q22" s="37"/>
      <c r="S22" s="42"/>
    </row>
    <row r="23" spans="1:19" ht="30" customHeight="1" x14ac:dyDescent="0.35">
      <c r="A23" s="210"/>
      <c r="B23" s="340" t="str">
        <f>+'Physical Effects-Numbers'!T$1</f>
        <v>Groundwater depletion</v>
      </c>
      <c r="C23" s="228">
        <f>VLOOKUP($A$1,'Physical Effects-Numbers'!$A$2:$AZ$176,20,FALSE)</f>
        <v>0</v>
      </c>
      <c r="D23" s="356" t="str">
        <f>VLOOKUP($A$1,'Physical Effects'!$A$4:$DB$173,40,FALSE)</f>
        <v>Not Applicable</v>
      </c>
      <c r="E23" s="356"/>
      <c r="F23" s="356"/>
      <c r="G23" s="356"/>
      <c r="H23" s="356"/>
      <c r="I23" s="356"/>
      <c r="J23" s="356"/>
      <c r="K23" s="357"/>
      <c r="M23" s="36"/>
      <c r="N23" s="43"/>
      <c r="O23" s="42"/>
      <c r="P23" s="38"/>
      <c r="Q23" s="38"/>
    </row>
    <row r="24" spans="1:19" ht="30" customHeight="1" x14ac:dyDescent="0.35">
      <c r="A24" s="210"/>
      <c r="B24" s="340" t="str">
        <f>+'Physical Effects-Numbers'!U$1</f>
        <v xml:space="preserve">Naturally available moisture use </v>
      </c>
      <c r="C24" s="228">
        <f>VLOOKUP($A$1,'Physical Effects-Numbers'!$A$2:$AZ$176,21,FALSE)</f>
        <v>0</v>
      </c>
      <c r="D24" s="356" t="str">
        <f>VLOOKUP($A$1,'Physical Effects'!$A$4:$DB$173,42,FALSE)</f>
        <v>Not Applicable</v>
      </c>
      <c r="E24" s="356"/>
      <c r="F24" s="356"/>
      <c r="G24" s="356"/>
      <c r="H24" s="356"/>
      <c r="I24" s="356"/>
      <c r="J24" s="356"/>
      <c r="K24" s="357"/>
      <c r="M24" s="36"/>
      <c r="N24" s="43"/>
      <c r="O24" s="42"/>
      <c r="P24" s="38"/>
      <c r="Q24" s="38"/>
    </row>
    <row r="25" spans="1:19" s="205" customFormat="1" ht="30" customHeight="1" x14ac:dyDescent="0.3">
      <c r="A25" s="204"/>
      <c r="B25" s="340" t="str">
        <f>+'Physical Effects-Numbers'!V$1</f>
        <v>Inefficient irrigation water use</v>
      </c>
      <c r="C25" s="228">
        <f>VLOOKUP($A$1,'Physical Effects-Numbers'!$A$2:$AZ$176,22,FALSE)</f>
        <v>0</v>
      </c>
      <c r="D25" s="356" t="str">
        <f>VLOOKUP($A$1,'Physical Effects'!$A$4:$DB$173,44,FALSE)</f>
        <v>Not Applicable</v>
      </c>
      <c r="E25" s="356"/>
      <c r="F25" s="356"/>
      <c r="G25" s="356"/>
      <c r="H25" s="356"/>
      <c r="I25" s="356"/>
      <c r="J25" s="356"/>
      <c r="K25" s="357"/>
      <c r="M25" s="37"/>
      <c r="N25" s="52"/>
      <c r="O25" s="42"/>
      <c r="P25" s="37"/>
      <c r="Q25" s="37"/>
      <c r="S25" s="42"/>
    </row>
    <row r="26" spans="1:19" s="205" customFormat="1" ht="30" customHeight="1" x14ac:dyDescent="0.3">
      <c r="A26" s="209"/>
      <c r="B26" s="340" t="str">
        <f>+'Physical Effects-Numbers'!W$1</f>
        <v xml:space="preserve">Nutrients transported to surface water </v>
      </c>
      <c r="C26" s="228">
        <f>VLOOKUP($A$1,'Physical Effects-Numbers'!$A$2:$AZ$176,23,FALSE)</f>
        <v>4</v>
      </c>
      <c r="D26" s="356" t="str">
        <f>VLOOKUP($A$1,'Physical Effects'!$A$4:$DB$173,46,FALSE)</f>
        <v>Less erosion and runoff reduces transport of nutrients. Permanent cover can take up excess nutrients and convert them to stable organic forms.</v>
      </c>
      <c r="E26" s="356"/>
      <c r="F26" s="356"/>
      <c r="G26" s="356"/>
      <c r="H26" s="356"/>
      <c r="I26" s="356"/>
      <c r="J26" s="356"/>
      <c r="K26" s="357"/>
      <c r="M26" s="37"/>
      <c r="N26" s="51"/>
      <c r="O26" s="42"/>
      <c r="P26" s="37"/>
      <c r="Q26" s="37"/>
    </row>
    <row r="27" spans="1:19" s="205" customFormat="1" ht="30" customHeight="1" x14ac:dyDescent="0.3">
      <c r="A27" s="209"/>
      <c r="B27" s="340" t="str">
        <f>+'Physical Effects-Numbers'!X$1</f>
        <v xml:space="preserve">Nutrients transported to groundwater </v>
      </c>
      <c r="C27" s="228">
        <f>VLOOKUP($A$1,'Physical Effects-Numbers'!$A$2:$AZ$176,24,FALSE)</f>
        <v>4</v>
      </c>
      <c r="D27" s="356" t="str">
        <f>VLOOKUP($A$1,'Physical Effects'!$A$4:$DB$173,48,FALSE)</f>
        <v>Permanent vegetation will uptake excess nutrients.</v>
      </c>
      <c r="E27" s="356"/>
      <c r="F27" s="356"/>
      <c r="G27" s="356"/>
      <c r="H27" s="356"/>
      <c r="I27" s="356"/>
      <c r="J27" s="356"/>
      <c r="K27" s="357"/>
      <c r="M27" s="37"/>
      <c r="N27" s="51"/>
      <c r="O27" s="42"/>
      <c r="P27" s="37"/>
      <c r="Q27" s="37"/>
    </row>
    <row r="28" spans="1:19" s="205" customFormat="1" ht="30" customHeight="1" x14ac:dyDescent="0.3">
      <c r="A28" s="209"/>
      <c r="B28" s="340" t="str">
        <f>+'Physical Effects-Numbers'!Y$1</f>
        <v>Pesticides transported to surface water</v>
      </c>
      <c r="C28" s="228">
        <f>VLOOKUP($A$1,'Physical Effects-Numbers'!$A$2:$AZ$176,25,FALSE)</f>
        <v>2</v>
      </c>
      <c r="D28" s="356" t="str">
        <f>VLOOKUP($A$1,'Physical Effects'!$A$4:$DB$173,50,FALSE)</f>
        <v>The action reduces the need for pesticide use, decreases runoff and erosion, and increases soil organic matter.</v>
      </c>
      <c r="E28" s="356"/>
      <c r="F28" s="356"/>
      <c r="G28" s="356"/>
      <c r="H28" s="356"/>
      <c r="I28" s="356"/>
      <c r="J28" s="356"/>
      <c r="K28" s="357"/>
      <c r="M28" s="37"/>
      <c r="N28" s="51"/>
      <c r="O28" s="42"/>
      <c r="P28" s="37"/>
      <c r="Q28" s="37"/>
    </row>
    <row r="29" spans="1:19" s="205" customFormat="1" ht="30" customHeight="1" x14ac:dyDescent="0.3">
      <c r="A29" s="209"/>
      <c r="B29" s="340" t="str">
        <f>+'Physical Effects-Numbers'!Z$1</f>
        <v>Pesticides transported to groundwater</v>
      </c>
      <c r="C29" s="228">
        <f>VLOOKUP($A$1,'Physical Effects-Numbers'!$A$2:$AZ$176,26,FALSE)</f>
        <v>2</v>
      </c>
      <c r="D29" s="356" t="str">
        <f>VLOOKUP($A$1,'Physical Effects'!$A$4:$DB$173,52,FALSE)</f>
        <v>The action reduces the need for pesticide use and increases soil organic matter.</v>
      </c>
      <c r="E29" s="356"/>
      <c r="F29" s="356"/>
      <c r="G29" s="356"/>
      <c r="H29" s="356"/>
      <c r="I29" s="356"/>
      <c r="J29" s="356"/>
      <c r="K29" s="357"/>
      <c r="M29" s="37"/>
      <c r="N29" s="51"/>
      <c r="O29" s="42"/>
      <c r="P29" s="37"/>
      <c r="Q29" s="37"/>
    </row>
    <row r="30" spans="1:19" s="205" customFormat="1" ht="30" customHeight="1" x14ac:dyDescent="0.3">
      <c r="A30" s="209"/>
      <c r="B30" s="340" t="str">
        <f>+'Physical Effects-Numbers'!AA$1</f>
        <v xml:space="preserve">Pathogens and chemicals from manure, biosolids or compost applications tranported to surface water </v>
      </c>
      <c r="C30" s="228">
        <f>VLOOKUP($A$1,'Physical Effects-Numbers'!$A$2:$AZ$176,27,FALSE)</f>
        <v>1</v>
      </c>
      <c r="D30" s="356" t="str">
        <f>VLOOKUP($A$1,'Physical Effects'!$A$4:$DB$173,54,FALSE)</f>
        <v>Less erosion and runoff reduces delivery of pathogens.</v>
      </c>
      <c r="E30" s="356"/>
      <c r="F30" s="356"/>
      <c r="G30" s="356"/>
      <c r="H30" s="356"/>
      <c r="I30" s="356"/>
      <c r="J30" s="356"/>
      <c r="K30" s="357"/>
      <c r="M30" s="37"/>
      <c r="N30" s="51"/>
      <c r="O30" s="42"/>
      <c r="P30" s="37"/>
      <c r="Q30" s="37"/>
    </row>
    <row r="31" spans="1:19" s="205" customFormat="1" ht="30" customHeight="1" x14ac:dyDescent="0.3">
      <c r="A31" s="209"/>
      <c r="B31" s="340" t="str">
        <f>+'Physical Effects-Numbers'!AB$1</f>
        <v xml:space="preserve">Pathogens and chemicals from manure, biosolids or compost applications tranported to groundwater </v>
      </c>
      <c r="C31" s="228">
        <f>VLOOKUP($A$1,'Physical Effects-Numbers'!$A$2:$AZ$176,28,FALSE)</f>
        <v>1</v>
      </c>
      <c r="D31" s="356" t="str">
        <f>VLOOKUP($A$1,'Physical Effects'!$A$4:$DB$173,56,FALSE)</f>
        <v>Permanent vegetation increases organic matter promoting microbial activity which competes with pathogens.</v>
      </c>
      <c r="E31" s="356"/>
      <c r="F31" s="356"/>
      <c r="G31" s="356"/>
      <c r="H31" s="356"/>
      <c r="I31" s="356"/>
      <c r="J31" s="356"/>
      <c r="K31" s="357"/>
      <c r="M31" s="37"/>
      <c r="N31" s="51"/>
      <c r="O31" s="42"/>
      <c r="P31" s="37"/>
      <c r="Q31" s="37"/>
    </row>
    <row r="32" spans="1:19" s="205" customFormat="1" ht="30" customHeight="1" x14ac:dyDescent="0.3">
      <c r="A32" s="209"/>
      <c r="B32" s="340" t="str">
        <f>+'Physical Effects-Numbers'!AC$1</f>
        <v>Salts transported to surface water</v>
      </c>
      <c r="C32" s="228">
        <f>VLOOKUP($A$1,'Physical Effects-Numbers'!$A$2:$AZ$176,29,FALSE)</f>
        <v>5</v>
      </c>
      <c r="D32" s="356" t="str">
        <f>VLOOKUP($A$1,'Physical Effects'!$A$4:$DB$173,58,FALSE)</f>
        <v>Less runoff reduces transport of soluble salts. Permanent vegetation can use excess water which reduces seepage.</v>
      </c>
      <c r="E32" s="356"/>
      <c r="F32" s="356"/>
      <c r="G32" s="356"/>
      <c r="H32" s="356"/>
      <c r="I32" s="356"/>
      <c r="J32" s="356"/>
      <c r="K32" s="357"/>
      <c r="M32" s="37"/>
      <c r="N32" s="51"/>
      <c r="O32" s="42"/>
      <c r="P32" s="37"/>
      <c r="Q32" s="37"/>
    </row>
    <row r="33" spans="1:17" s="205" customFormat="1" ht="30" customHeight="1" x14ac:dyDescent="0.3">
      <c r="A33" s="209"/>
      <c r="B33" s="340" t="str">
        <f>+'Physical Effects-Numbers'!AD$1</f>
        <v>Salts transported to groundwater</v>
      </c>
      <c r="C33" s="228">
        <f>VLOOKUP($A$1,'Physical Effects-Numbers'!$A$2:$AZ$176,30,FALSE)</f>
        <v>2</v>
      </c>
      <c r="D33" s="356" t="str">
        <f>VLOOKUP($A$1,'Physical Effects'!$A$4:$DB$173,60,FALSE)</f>
        <v>Permanent vegetation can take up salts and water reducing the leaching potential of salts.</v>
      </c>
      <c r="E33" s="356"/>
      <c r="F33" s="356"/>
      <c r="G33" s="356"/>
      <c r="H33" s="356"/>
      <c r="I33" s="356"/>
      <c r="J33" s="356"/>
      <c r="K33" s="357"/>
      <c r="M33" s="37"/>
      <c r="N33" s="51"/>
      <c r="O33" s="42"/>
      <c r="P33" s="37"/>
      <c r="Q33" s="37"/>
    </row>
    <row r="34" spans="1:17" s="205" customFormat="1" ht="30" customHeight="1" x14ac:dyDescent="0.3">
      <c r="A34" s="209"/>
      <c r="B34" s="340" t="str">
        <f>+'Physical Effects-Numbers'!AE$1</f>
        <v>Petroleum, heavy metals and other pollutants transported to surface water</v>
      </c>
      <c r="C34" s="228">
        <f>VLOOKUP($A$1,'Physical Effects-Numbers'!$A$2:$AZ$176,31,FALSE)</f>
        <v>0</v>
      </c>
      <c r="D34" s="356" t="str">
        <f>VLOOKUP($A$1,'Physical Effects'!$A$4:$DB$173,62,FALSE)</f>
        <v>not applicable</v>
      </c>
      <c r="E34" s="356"/>
      <c r="F34" s="356"/>
      <c r="G34" s="356"/>
      <c r="H34" s="356"/>
      <c r="I34" s="356"/>
      <c r="J34" s="356"/>
      <c r="K34" s="357"/>
      <c r="M34" s="37"/>
      <c r="N34" s="51"/>
      <c r="O34" s="42"/>
      <c r="P34" s="37"/>
      <c r="Q34" s="37"/>
    </row>
    <row r="35" spans="1:17" s="205" customFormat="1" ht="30" customHeight="1" x14ac:dyDescent="0.3">
      <c r="A35" s="209"/>
      <c r="B35" s="340" t="str">
        <f>+'Physical Effects-Numbers'!AF$1</f>
        <v>Petroleum, heavy metals and other pollutants transported to groundwater</v>
      </c>
      <c r="C35" s="228">
        <f>VLOOKUP($A$1,'Physical Effects-Numbers'!$A$2:$AZ$176,32,FALSE)</f>
        <v>0</v>
      </c>
      <c r="D35" s="356" t="str">
        <f>VLOOKUP($A$1,'Physical Effects'!$A$4:$DB$173,64,FALSE)</f>
        <v>Not Applicable</v>
      </c>
      <c r="E35" s="356"/>
      <c r="F35" s="356"/>
      <c r="G35" s="356"/>
      <c r="H35" s="356"/>
      <c r="I35" s="356"/>
      <c r="J35" s="356"/>
      <c r="K35" s="357"/>
      <c r="M35" s="37"/>
      <c r="N35" s="51"/>
      <c r="O35" s="42"/>
      <c r="P35" s="37"/>
      <c r="Q35" s="37"/>
    </row>
    <row r="36" spans="1:17" s="205" customFormat="1" ht="30" customHeight="1" x14ac:dyDescent="0.3">
      <c r="A36" s="209"/>
      <c r="B36" s="340" t="str">
        <f>+'Physical Effects-Numbers'!AG$1</f>
        <v>Sediment tansported to surface water</v>
      </c>
      <c r="C36" s="228">
        <f>VLOOKUP($A$1,'Physical Effects-Numbers'!$A$2:$AZ$176,33,FALSE)</f>
        <v>4</v>
      </c>
      <c r="D36" s="356" t="str">
        <f>VLOOKUP($A$1,'Physical Effects'!$A$4:$DB$173,66,FALSE)</f>
        <v xml:space="preserve">Less erosion and runoff reduces sediment. </v>
      </c>
      <c r="E36" s="356"/>
      <c r="F36" s="356"/>
      <c r="G36" s="356"/>
      <c r="H36" s="356"/>
      <c r="I36" s="356"/>
      <c r="J36" s="356"/>
      <c r="K36" s="357"/>
      <c r="M36" s="37"/>
      <c r="N36" s="51"/>
      <c r="O36" s="42"/>
      <c r="P36" s="37"/>
      <c r="Q36" s="37"/>
    </row>
    <row r="37" spans="1:17" s="205" customFormat="1" ht="30" customHeight="1" x14ac:dyDescent="0.3">
      <c r="A37" s="209"/>
      <c r="B37" s="340" t="str">
        <f>+'Physical Effects-Numbers'!AH$1</f>
        <v>Elevated water temperature</v>
      </c>
      <c r="C37" s="228">
        <f>VLOOKUP($A$1,'Physical Effects-Numbers'!$A$2:$AZ$176,34,FALSE)</f>
        <v>1</v>
      </c>
      <c r="D37" s="356" t="str">
        <f>VLOOKUP($A$1,'Physical Effects'!$A$4:$DB$173,68,FALSE)</f>
        <v>Improved structure and composition provides some cover of aquatic habitat.</v>
      </c>
      <c r="E37" s="356"/>
      <c r="F37" s="356"/>
      <c r="G37" s="356"/>
      <c r="H37" s="356"/>
      <c r="I37" s="356"/>
      <c r="J37" s="356"/>
      <c r="K37" s="357"/>
      <c r="M37" s="37"/>
      <c r="N37" s="51"/>
      <c r="O37" s="42"/>
      <c r="P37" s="37"/>
      <c r="Q37" s="37"/>
    </row>
    <row r="38" spans="1:17" ht="30" customHeight="1" x14ac:dyDescent="0.35">
      <c r="A38" s="210"/>
      <c r="B38" s="340" t="str">
        <f>+'Physical Effects-Numbers'!AI$1</f>
        <v>Emissions of particulate matter (PM) and PM precursors</v>
      </c>
      <c r="C38" s="228">
        <f>VLOOKUP($A$1,'Physical Effects-Numbers'!$A$2:$AZ$176,35,FALSE)</f>
        <v>2</v>
      </c>
      <c r="D38" s="356" t="str">
        <f>VLOOKUP($A$1,'Physical Effects'!$A$4:$DB$173,70,FALSE)</f>
        <v>Permanent vegetation reduces wind erosion and generation of fugitive dust.</v>
      </c>
      <c r="E38" s="356"/>
      <c r="F38" s="356"/>
      <c r="G38" s="356"/>
      <c r="H38" s="356"/>
      <c r="I38" s="356"/>
      <c r="J38" s="356"/>
      <c r="K38" s="357"/>
      <c r="M38" s="36"/>
      <c r="N38" s="43"/>
      <c r="O38" s="42"/>
      <c r="P38" s="38"/>
      <c r="Q38" s="38"/>
    </row>
    <row r="39" spans="1:17" ht="30" customHeight="1" x14ac:dyDescent="0.35">
      <c r="A39" s="210"/>
      <c r="B39" s="340" t="str">
        <f>+'Physical Effects-Numbers'!AJ$1</f>
        <v xml:space="preserve">Emissions of greenhouse gasses - GHGs </v>
      </c>
      <c r="C39" s="228">
        <f>VLOOKUP($A$1,'Physical Effects-Numbers'!$A$2:$AZ$176,36,FALSE)</f>
        <v>4</v>
      </c>
      <c r="D39" s="356" t="str">
        <f>VLOOKUP($A$1,'Physical Effects'!$A$4:$DB$173,72,FALSE)</f>
        <v>Vegetation removes CO2 from the air and stores it in the form of carbon in the plants and soil.  Reduced use of machinery in permanent vegetation reduces CO2 emissions.</v>
      </c>
      <c r="E39" s="356"/>
      <c r="F39" s="356"/>
      <c r="G39" s="356"/>
      <c r="H39" s="356"/>
      <c r="I39" s="356"/>
      <c r="J39" s="356"/>
      <c r="K39" s="357"/>
      <c r="M39" s="36"/>
      <c r="N39" s="43"/>
      <c r="O39" s="42"/>
      <c r="P39" s="38"/>
      <c r="Q39" s="38"/>
    </row>
    <row r="40" spans="1:17" ht="30" customHeight="1" x14ac:dyDescent="0.35">
      <c r="A40" s="210"/>
      <c r="B40" s="340" t="str">
        <f>+'Physical Effects-Numbers'!AK$1</f>
        <v>Emissions of ozone precursors</v>
      </c>
      <c r="C40" s="228">
        <f>VLOOKUP($A$1,'Physical Effects-Numbers'!$A$2:$AZ$176,37,FALSE)</f>
        <v>1</v>
      </c>
      <c r="D40" s="356" t="str">
        <f>VLOOKUP($A$1,'Physical Effects'!$A$4:$DB$173,74,FALSE)</f>
        <v>Reduced use of machinery in permanent vegetation reduces NOx emissions.</v>
      </c>
      <c r="E40" s="356"/>
      <c r="F40" s="356"/>
      <c r="G40" s="356"/>
      <c r="H40" s="356"/>
      <c r="I40" s="356"/>
      <c r="J40" s="356"/>
      <c r="K40" s="357"/>
      <c r="M40" s="36"/>
      <c r="N40" s="43"/>
      <c r="O40" s="42"/>
      <c r="P40" s="38"/>
      <c r="Q40" s="38"/>
    </row>
    <row r="41" spans="1:17" ht="30" customHeight="1" x14ac:dyDescent="0.35">
      <c r="A41" s="210"/>
      <c r="B41" s="340" t="str">
        <f>+'Physical Effects-Numbers'!AL$1</f>
        <v>Objectionable odors</v>
      </c>
      <c r="C41" s="228">
        <f>VLOOKUP($A$1,'Physical Effects-Numbers'!$A$2:$AZ$176,38,FALSE)</f>
        <v>0</v>
      </c>
      <c r="D41" s="356" t="str">
        <f>VLOOKUP($A$1,'Physical Effects'!$A$4:$DB$173,76,FALSE)</f>
        <v>Not Applicable</v>
      </c>
      <c r="E41" s="356"/>
      <c r="F41" s="356"/>
      <c r="G41" s="356"/>
      <c r="H41" s="356"/>
      <c r="I41" s="356"/>
      <c r="J41" s="356"/>
      <c r="K41" s="357"/>
      <c r="M41" s="36"/>
      <c r="N41" s="43"/>
      <c r="O41" s="42"/>
      <c r="P41" s="38"/>
      <c r="Q41" s="38"/>
    </row>
    <row r="42" spans="1:17" ht="30" customHeight="1" x14ac:dyDescent="0.35">
      <c r="A42" s="210"/>
      <c r="B42" s="340" t="str">
        <f>+'Physical Effects-Numbers'!AM$1</f>
        <v>Emissions of airborne reactive nitrogen</v>
      </c>
      <c r="C42" s="228">
        <f>VLOOKUP($A$1,'Physical Effects-Numbers'!$A$2:$AZ$176,39,FALSE)</f>
        <v>1</v>
      </c>
      <c r="D42" s="356" t="str">
        <f>VLOOKUP($A$1,'Physical Effects'!$A$4:$DB$173,78,FALSE)</f>
        <v>Reduced use of machinery in permanent vegetation reduces NOx emissions.</v>
      </c>
      <c r="E42" s="356"/>
      <c r="F42" s="356"/>
      <c r="G42" s="356"/>
      <c r="H42" s="356"/>
      <c r="I42" s="356"/>
      <c r="J42" s="356"/>
      <c r="K42" s="357"/>
      <c r="M42" s="36"/>
      <c r="N42" s="43"/>
      <c r="O42" s="42"/>
      <c r="P42" s="38"/>
      <c r="Q42" s="38"/>
    </row>
    <row r="43" spans="1:17" ht="30" customHeight="1" x14ac:dyDescent="0.35">
      <c r="A43" s="210"/>
      <c r="B43" s="340" t="str">
        <f>+'Physical Effects-Numbers'!AN$1</f>
        <v>Plant productivity and health</v>
      </c>
      <c r="C43" s="228">
        <f>VLOOKUP($A$1,'Physical Effects-Numbers'!$A$2:$AZ$176,40,FALSE)</f>
        <v>4</v>
      </c>
      <c r="D43" s="356" t="str">
        <f>VLOOKUP($A$1,'Physical Effects'!$A$4:$DB$173,80,FALSE)</f>
        <v>Plants are selected and managed to maintain optimal productivity and health.</v>
      </c>
      <c r="E43" s="356"/>
      <c r="F43" s="356"/>
      <c r="G43" s="356"/>
      <c r="H43" s="356"/>
      <c r="I43" s="356"/>
      <c r="J43" s="356"/>
      <c r="K43" s="357"/>
      <c r="M43" s="36"/>
      <c r="N43" s="43"/>
      <c r="O43" s="42"/>
      <c r="P43" s="38"/>
      <c r="Q43" s="38"/>
    </row>
    <row r="44" spans="1:17" ht="30" customHeight="1" x14ac:dyDescent="0.35">
      <c r="A44" s="210"/>
      <c r="B44" s="340" t="str">
        <f>+'Physical Effects-Numbers'!AO$1</f>
        <v>Plant structure and composition</v>
      </c>
      <c r="C44" s="228">
        <f>VLOOKUP($A$1,'Physical Effects-Numbers'!$A$2:$AZ$176,41,FALSE)</f>
        <v>4</v>
      </c>
      <c r="D44" s="356" t="str">
        <f>VLOOKUP($A$1,'Physical Effects'!$A$4:$DB$173,82,FALSE)</f>
        <v xml:space="preserve">Plants selected are adapted and suited.  </v>
      </c>
      <c r="E44" s="356"/>
      <c r="F44" s="356"/>
      <c r="G44" s="356"/>
      <c r="H44" s="356"/>
      <c r="I44" s="356"/>
      <c r="J44" s="356"/>
      <c r="K44" s="357"/>
      <c r="M44" s="36"/>
      <c r="N44" s="43"/>
      <c r="O44" s="42"/>
      <c r="P44" s="38"/>
      <c r="Q44" s="38"/>
    </row>
    <row r="45" spans="1:17" ht="30" customHeight="1" x14ac:dyDescent="0.35">
      <c r="A45" s="210"/>
      <c r="B45" s="340" t="str">
        <f>+'Physical Effects-Numbers'!AP$1</f>
        <v xml:space="preserve">Plant pest pressure </v>
      </c>
      <c r="C45" s="228">
        <f>VLOOKUP($A$1,'Physical Effects-Numbers'!$A$2:$AZ$176,42,FALSE)</f>
        <v>3</v>
      </c>
      <c r="D45" s="356" t="str">
        <f>VLOOKUP($A$1,'Physical Effects'!$A$4:$DB$173,84,FALSE)</f>
        <v>Establishment of permanent vegetation may provide competition that would slow the spread of noxious plants.</v>
      </c>
      <c r="E45" s="356"/>
      <c r="F45" s="356"/>
      <c r="G45" s="356"/>
      <c r="H45" s="356"/>
      <c r="I45" s="356"/>
      <c r="J45" s="356"/>
      <c r="K45" s="357"/>
      <c r="M45" s="36"/>
      <c r="N45" s="43"/>
      <c r="O45" s="42"/>
      <c r="P45" s="38"/>
      <c r="Q45" s="38"/>
    </row>
    <row r="46" spans="1:17" ht="30" customHeight="1" x14ac:dyDescent="0.35">
      <c r="A46" s="210"/>
      <c r="B46" s="340" t="str">
        <f>+'Physical Effects-Numbers'!AQ$1</f>
        <v>Wildfire hazard from biomass accumulation</v>
      </c>
      <c r="C46" s="228">
        <f>VLOOKUP($A$1,'Physical Effects-Numbers'!$A$2:$AZ$176,43,FALSE)</f>
        <v>0</v>
      </c>
      <c r="D46" s="356" t="str">
        <f>VLOOKUP($A$1,'Physical Effects'!$A$4:$DB$173,86,FALSE)</f>
        <v>Not Applicable</v>
      </c>
      <c r="E46" s="356"/>
      <c r="F46" s="356"/>
      <c r="G46" s="356"/>
      <c r="H46" s="356"/>
      <c r="I46" s="356"/>
      <c r="J46" s="356"/>
      <c r="K46" s="357"/>
      <c r="M46" s="36"/>
      <c r="N46" s="43"/>
      <c r="O46" s="42"/>
      <c r="P46" s="38"/>
      <c r="Q46" s="38"/>
    </row>
    <row r="47" spans="1:17" ht="30" customHeight="1" x14ac:dyDescent="0.35">
      <c r="A47" s="210"/>
      <c r="B47" s="340" t="str">
        <f>+'Physical Effects-Numbers'!AR$1</f>
        <v>Terrestrial habitat for wildlife and invertebrates</v>
      </c>
      <c r="C47" s="228">
        <f>VLOOKUP($A$1,'Physical Effects-Numbers'!$A$2:$AZ$176,44,FALSE)</f>
        <v>5</v>
      </c>
      <c r="D47" s="356" t="str">
        <f>VLOOKUP($A$1,'Physical Effects'!$A$4:$DB$173,88,FALSE)</f>
        <v>Improved plant diversity, structure and composition, and connectivity.</v>
      </c>
      <c r="E47" s="356"/>
      <c r="F47" s="356"/>
      <c r="G47" s="356"/>
      <c r="H47" s="356"/>
      <c r="I47" s="356"/>
      <c r="J47" s="356"/>
      <c r="K47" s="357"/>
      <c r="M47" s="36"/>
      <c r="N47" s="43"/>
      <c r="O47" s="42"/>
      <c r="P47" s="38"/>
      <c r="Q47" s="38"/>
    </row>
    <row r="48" spans="1:17" ht="30" customHeight="1" x14ac:dyDescent="0.35">
      <c r="A48" s="210"/>
      <c r="B48" s="340" t="str">
        <f>+'Physical Effects-Numbers'!AS$1</f>
        <v>Aquatic habitat for fish and other organisms</v>
      </c>
      <c r="C48" s="228">
        <f>VLOOKUP($A$1,'Physical Effects-Numbers'!$A$2:$AZ$176,45,FALSE)</f>
        <v>1</v>
      </c>
      <c r="D48" s="356" t="str">
        <f>VLOOKUP($A$1,'Physical Effects'!$A$4:$DB$173,90,FALSE)</f>
        <v>Improved structure and composition provides some cover of aquatic habitat.</v>
      </c>
      <c r="E48" s="356"/>
      <c r="F48" s="356"/>
      <c r="G48" s="356"/>
      <c r="H48" s="356"/>
      <c r="I48" s="356"/>
      <c r="J48" s="356"/>
      <c r="K48" s="357"/>
      <c r="M48" s="36"/>
      <c r="N48" s="43"/>
      <c r="O48" s="42"/>
      <c r="P48" s="38"/>
      <c r="Q48" s="38"/>
    </row>
    <row r="49" spans="1:17" ht="30" customHeight="1" x14ac:dyDescent="0.35">
      <c r="A49" s="210"/>
      <c r="B49" s="340" t="str">
        <f>+'Physical Effects-Numbers'!AT$1</f>
        <v>Feed and forage imbalance</v>
      </c>
      <c r="C49" s="228">
        <f>VLOOKUP($A$1,'Physical Effects-Numbers'!$A$2:$AZ$176,46,FALSE)</f>
        <v>0</v>
      </c>
      <c r="D49" s="356" t="str">
        <f>VLOOKUP($A$1,'Physical Effects'!$A$4:$DB$173,92,FALSE)</f>
        <v>Not Applicable</v>
      </c>
      <c r="E49" s="356"/>
      <c r="F49" s="356"/>
      <c r="G49" s="356"/>
      <c r="H49" s="356"/>
      <c r="I49" s="356"/>
      <c r="J49" s="356"/>
      <c r="K49" s="357"/>
      <c r="M49" s="36"/>
      <c r="N49" s="43"/>
      <c r="O49" s="42"/>
      <c r="P49" s="38"/>
      <c r="Q49" s="38"/>
    </row>
    <row r="50" spans="1:17" ht="30" customHeight="1" x14ac:dyDescent="0.35">
      <c r="A50" s="210"/>
      <c r="B50" s="340" t="str">
        <f>+'Physical Effects-Numbers'!AU$1</f>
        <v>Inadequate livestock shelter</v>
      </c>
      <c r="C50" s="228">
        <f>VLOOKUP($A$1,'Physical Effects-Numbers'!$A$2:$AZ$176,47,FALSE)</f>
        <v>0</v>
      </c>
      <c r="D50" s="356" t="str">
        <f>VLOOKUP($A$1,'Physical Effects'!$A$4:$DB$173,94,FALSE)</f>
        <v>Not Applicable</v>
      </c>
      <c r="E50" s="356"/>
      <c r="F50" s="356"/>
      <c r="G50" s="356"/>
      <c r="H50" s="356"/>
      <c r="I50" s="356"/>
      <c r="J50" s="356"/>
      <c r="K50" s="357"/>
      <c r="M50" s="36"/>
      <c r="N50" s="43"/>
      <c r="O50" s="42"/>
      <c r="P50" s="38"/>
      <c r="Q50" s="38"/>
    </row>
    <row r="51" spans="1:17" ht="30" customHeight="1" x14ac:dyDescent="0.35">
      <c r="A51" s="210"/>
      <c r="B51" s="340" t="str">
        <f>+'Physical Effects-Numbers'!AV$1</f>
        <v>Inadequate livestock water quantity, quality and distribution</v>
      </c>
      <c r="C51" s="228">
        <f>VLOOKUP($A$1,'Physical Effects-Numbers'!$A$2:$AZ$176,48,FALSE)</f>
        <v>0</v>
      </c>
      <c r="D51" s="356" t="str">
        <f>VLOOKUP($A$1,'Physical Effects'!$A$4:$DB$173,96,FALSE)</f>
        <v>Not Applicable</v>
      </c>
      <c r="E51" s="356"/>
      <c r="F51" s="356"/>
      <c r="G51" s="356"/>
      <c r="H51" s="356"/>
      <c r="I51" s="356"/>
      <c r="J51" s="356"/>
      <c r="K51" s="357"/>
      <c r="M51" s="36"/>
      <c r="N51" s="43"/>
      <c r="O51" s="42"/>
      <c r="P51" s="38"/>
      <c r="Q51" s="38"/>
    </row>
    <row r="52" spans="1:17" ht="30" customHeight="1" x14ac:dyDescent="0.35">
      <c r="A52" s="210"/>
      <c r="B52" s="340" t="str">
        <f>+'Physical Effects-Numbers'!AW$1</f>
        <v>Energy efficiency of equipment and facilities</v>
      </c>
      <c r="C52" s="228">
        <f>VLOOKUP($A$1,'Physical Effects-Numbers'!$A$2:$AZ$176,49,FALSE)</f>
        <v>0</v>
      </c>
      <c r="D52" s="356" t="str">
        <f>VLOOKUP($A$1,'Physical Effects'!$A$4:$DB$173,98,FALSE)</f>
        <v>Not Applicable</v>
      </c>
      <c r="E52" s="356"/>
      <c r="F52" s="356"/>
      <c r="G52" s="356"/>
      <c r="H52" s="356"/>
      <c r="I52" s="356"/>
      <c r="J52" s="356"/>
      <c r="K52" s="357"/>
      <c r="M52" s="36"/>
      <c r="N52" s="43"/>
      <c r="O52" s="42"/>
      <c r="P52" s="38"/>
      <c r="Q52" s="38"/>
    </row>
    <row r="53" spans="1:17" ht="30" customHeight="1" x14ac:dyDescent="0.35">
      <c r="A53" s="210"/>
      <c r="B53" s="340" t="str">
        <f>+'Physical Effects-Numbers'!AX$1</f>
        <v>Energy efficiency of farming/ranching practices and field operations</v>
      </c>
      <c r="C53" s="228">
        <f>VLOOKUP($A$1,'Physical Effects-Numbers'!$A$2:$AZ$176,50,FALSE)</f>
        <v>1</v>
      </c>
      <c r="D53" s="356" t="str">
        <f>VLOOKUP($A$1,'Physical Effects'!$A$4:$DB$173,100,FALSE)</f>
        <v>Convert land use from more to less intensive operations.</v>
      </c>
      <c r="E53" s="356"/>
      <c r="F53" s="356"/>
      <c r="G53" s="356"/>
      <c r="H53" s="356"/>
      <c r="I53" s="356"/>
      <c r="J53" s="356"/>
      <c r="K53" s="357"/>
      <c r="M53" s="36"/>
      <c r="N53" s="43"/>
      <c r="O53" s="42"/>
      <c r="P53" s="38"/>
      <c r="Q53" s="38"/>
    </row>
    <row r="54" spans="1:17" ht="30" customHeight="1" x14ac:dyDescent="0.35">
      <c r="A54" s="210"/>
      <c r="B54" s="340"/>
      <c r="C54" s="228"/>
      <c r="D54" s="356"/>
      <c r="E54" s="356"/>
      <c r="F54" s="356"/>
      <c r="G54" s="356"/>
      <c r="H54" s="356"/>
      <c r="I54" s="356"/>
      <c r="J54" s="356"/>
      <c r="K54" s="357"/>
      <c r="M54" s="36"/>
      <c r="N54" s="43"/>
      <c r="O54" s="42"/>
      <c r="P54" s="38"/>
      <c r="Q54" s="38"/>
    </row>
    <row r="55" spans="1:17" ht="30" customHeight="1" x14ac:dyDescent="0.35">
      <c r="A55" s="210"/>
      <c r="B55" s="340"/>
      <c r="C55" s="228"/>
      <c r="D55" s="356"/>
      <c r="E55" s="356"/>
      <c r="F55" s="356"/>
      <c r="G55" s="356"/>
      <c r="H55" s="356"/>
      <c r="I55" s="356"/>
      <c r="J55" s="356"/>
      <c r="K55" s="357"/>
      <c r="M55" s="36"/>
      <c r="N55" s="43"/>
      <c r="O55" s="42"/>
      <c r="P55" s="38"/>
      <c r="Q55" s="38"/>
    </row>
    <row r="56" spans="1:17" ht="30" customHeight="1" x14ac:dyDescent="0.35">
      <c r="A56" s="210"/>
      <c r="B56" s="227"/>
      <c r="C56" s="228"/>
      <c r="D56" s="356"/>
      <c r="E56" s="352"/>
      <c r="F56" s="352"/>
      <c r="G56" s="352"/>
      <c r="H56" s="352"/>
      <c r="I56" s="352"/>
      <c r="J56" s="352"/>
      <c r="K56" s="355"/>
      <c r="M56" s="36"/>
      <c r="N56" s="43"/>
      <c r="O56" s="42"/>
      <c r="P56" s="38"/>
      <c r="Q56" s="38"/>
    </row>
    <row r="57" spans="1:17" ht="30" customHeight="1" x14ac:dyDescent="0.35">
      <c r="A57" s="210"/>
      <c r="B57" s="227"/>
      <c r="C57" s="228"/>
      <c r="D57" s="356"/>
      <c r="E57" s="352"/>
      <c r="F57" s="352"/>
      <c r="G57" s="352"/>
      <c r="H57" s="352"/>
      <c r="I57" s="352"/>
      <c r="J57" s="352"/>
      <c r="K57" s="355"/>
      <c r="M57" s="36"/>
      <c r="N57" s="43"/>
      <c r="O57" s="42"/>
      <c r="P57" s="38"/>
      <c r="Q57" s="38"/>
    </row>
    <row r="58" spans="1:17" ht="30" customHeight="1" x14ac:dyDescent="0.35">
      <c r="A58" s="210"/>
      <c r="B58" s="227"/>
      <c r="C58" s="228"/>
      <c r="D58" s="356"/>
      <c r="E58" s="352"/>
      <c r="F58" s="352"/>
      <c r="G58" s="352"/>
      <c r="H58" s="352"/>
      <c r="I58" s="352"/>
      <c r="J58" s="352"/>
      <c r="K58" s="355"/>
      <c r="M58" s="36"/>
      <c r="N58" s="43"/>
      <c r="O58" s="42"/>
      <c r="P58" s="38"/>
      <c r="Q58" s="38"/>
    </row>
    <row r="59" spans="1:17" ht="30" customHeight="1" x14ac:dyDescent="0.35">
      <c r="A59" s="210"/>
      <c r="B59" s="227"/>
      <c r="C59" s="228"/>
      <c r="D59" s="356"/>
      <c r="E59" s="352"/>
      <c r="F59" s="352"/>
      <c r="G59" s="352"/>
      <c r="H59" s="352"/>
      <c r="I59" s="352"/>
      <c r="J59" s="352"/>
      <c r="K59" s="355"/>
      <c r="M59" s="36"/>
      <c r="N59" s="43"/>
      <c r="O59" s="42"/>
      <c r="P59" s="38"/>
      <c r="Q59" s="38"/>
    </row>
    <row r="60" spans="1:17" ht="16" thickBot="1" x14ac:dyDescent="0.4">
      <c r="A60" s="210"/>
      <c r="B60" s="229"/>
      <c r="C60" s="231"/>
      <c r="D60" s="232"/>
      <c r="E60" s="230"/>
      <c r="F60" s="230"/>
      <c r="G60" s="230"/>
      <c r="H60" s="230"/>
      <c r="I60" s="230"/>
      <c r="J60" s="230"/>
      <c r="K60" s="233"/>
      <c r="M60" s="36"/>
      <c r="N60" s="43"/>
      <c r="O60" s="42"/>
      <c r="P60" s="38"/>
      <c r="Q60" s="38"/>
    </row>
    <row r="61" spans="1:17" ht="16" thickTop="1" x14ac:dyDescent="0.35">
      <c r="A61" s="203"/>
      <c r="B61" s="234"/>
      <c r="C61" s="230"/>
      <c r="D61" s="235"/>
      <c r="E61" s="230"/>
      <c r="F61" s="230"/>
      <c r="G61" s="236" t="s">
        <v>1786</v>
      </c>
      <c r="H61" s="237"/>
      <c r="I61" s="238" t="s">
        <v>1787</v>
      </c>
      <c r="J61" s="143"/>
      <c r="K61" s="239"/>
      <c r="M61" s="36"/>
      <c r="N61" s="43"/>
      <c r="O61" s="42"/>
      <c r="P61" s="38"/>
      <c r="Q61" s="38"/>
    </row>
    <row r="62" spans="1:17" ht="15.5" x14ac:dyDescent="0.35">
      <c r="A62" s="203"/>
      <c r="B62" s="229"/>
      <c r="C62" s="240"/>
      <c r="D62" s="235"/>
      <c r="E62" s="230"/>
      <c r="F62" s="230"/>
      <c r="G62" s="241" t="s">
        <v>1788</v>
      </c>
      <c r="H62" s="230"/>
      <c r="I62" s="242" t="s">
        <v>1613</v>
      </c>
      <c r="J62" s="243"/>
      <c r="K62" s="244"/>
      <c r="M62" s="44"/>
      <c r="N62" s="43"/>
      <c r="O62" s="42"/>
      <c r="P62" s="38"/>
      <c r="Q62" s="38"/>
    </row>
    <row r="63" spans="1:17" ht="15.5" x14ac:dyDescent="0.35">
      <c r="A63" s="203"/>
      <c r="B63" s="229"/>
      <c r="C63" s="245"/>
      <c r="D63" s="235"/>
      <c r="E63" s="246"/>
      <c r="F63" s="230"/>
      <c r="G63" s="241" t="s">
        <v>1789</v>
      </c>
      <c r="H63" s="230"/>
      <c r="I63" s="242" t="s">
        <v>1790</v>
      </c>
      <c r="J63" s="243"/>
      <c r="K63" s="244"/>
      <c r="M63" s="36"/>
      <c r="N63" s="43"/>
      <c r="O63" s="42"/>
      <c r="P63" s="38"/>
      <c r="Q63" s="38"/>
    </row>
    <row r="64" spans="1:17" ht="15.5" x14ac:dyDescent="0.35">
      <c r="A64" s="203"/>
      <c r="B64" s="229"/>
      <c r="C64" s="247"/>
      <c r="D64" s="235"/>
      <c r="E64" s="246"/>
      <c r="F64" s="230"/>
      <c r="G64" s="241" t="s">
        <v>1791</v>
      </c>
      <c r="H64" s="230"/>
      <c r="I64" s="242" t="s">
        <v>1792</v>
      </c>
      <c r="J64" s="243"/>
      <c r="K64" s="244"/>
      <c r="M64" s="36"/>
      <c r="N64" s="38"/>
      <c r="O64" s="38"/>
      <c r="P64" s="38"/>
      <c r="Q64" s="38"/>
    </row>
    <row r="65" spans="1:17" ht="13" x14ac:dyDescent="0.3">
      <c r="A65" s="203"/>
      <c r="B65" s="229"/>
      <c r="C65" s="247"/>
      <c r="D65" s="235"/>
      <c r="E65" s="246"/>
      <c r="F65" s="230"/>
      <c r="G65" s="241" t="s">
        <v>1793</v>
      </c>
      <c r="H65" s="230"/>
      <c r="I65" s="242" t="s">
        <v>1794</v>
      </c>
      <c r="J65" s="243"/>
      <c r="K65" s="244"/>
      <c r="M65" s="45"/>
      <c r="N65" s="38"/>
      <c r="O65" s="38"/>
      <c r="P65" s="38"/>
      <c r="Q65" s="38"/>
    </row>
    <row r="66" spans="1:17" s="212" customFormat="1" ht="16" thickBot="1" x14ac:dyDescent="0.4">
      <c r="A66" s="211"/>
      <c r="B66" s="248"/>
      <c r="C66" s="249"/>
      <c r="D66" s="249"/>
      <c r="E66" s="249"/>
      <c r="F66" s="249"/>
      <c r="G66" s="250" t="s">
        <v>1795</v>
      </c>
      <c r="H66" s="249"/>
      <c r="I66" s="251" t="s">
        <v>1796</v>
      </c>
      <c r="J66" s="144"/>
      <c r="K66" s="252"/>
      <c r="M66" s="36"/>
      <c r="N66" s="46"/>
      <c r="O66" s="47"/>
      <c r="P66" s="38"/>
      <c r="Q66" s="45"/>
    </row>
    <row r="67" spans="1:17" ht="16" thickTop="1" x14ac:dyDescent="0.35">
      <c r="A67" s="203"/>
      <c r="B67" s="203"/>
      <c r="C67" s="203"/>
      <c r="D67" s="204"/>
      <c r="E67" s="204"/>
      <c r="F67" s="204"/>
      <c r="G67" s="204"/>
      <c r="H67" s="204"/>
      <c r="I67" s="204"/>
      <c r="J67" s="204"/>
      <c r="K67" s="204"/>
      <c r="L67" s="204"/>
      <c r="M67" s="36"/>
      <c r="N67" s="38"/>
      <c r="O67" s="38"/>
      <c r="P67" s="38"/>
      <c r="Q67" s="38"/>
    </row>
    <row r="68" spans="1:17" ht="15.5" x14ac:dyDescent="0.35">
      <c r="B68" s="203"/>
      <c r="C68" s="203"/>
      <c r="D68" s="204"/>
      <c r="E68" s="204"/>
      <c r="F68" s="204"/>
      <c r="G68" s="48"/>
      <c r="H68" s="204"/>
      <c r="I68" s="204" t="s">
        <v>1859</v>
      </c>
      <c r="J68" s="204"/>
      <c r="K68" s="204"/>
      <c r="M68" s="36"/>
      <c r="N68" s="45"/>
      <c r="O68" s="45"/>
      <c r="P68" s="45"/>
      <c r="Q68" s="38"/>
    </row>
    <row r="69" spans="1:17" ht="15.5" x14ac:dyDescent="0.35">
      <c r="A69" s="203"/>
      <c r="B69" s="203"/>
      <c r="D69" s="213"/>
      <c r="E69" s="204"/>
      <c r="F69" s="204"/>
      <c r="G69" s="48"/>
      <c r="H69" s="204"/>
      <c r="I69" s="204" t="s">
        <v>1797</v>
      </c>
      <c r="J69" s="204"/>
      <c r="K69" s="204"/>
      <c r="M69" s="36"/>
      <c r="N69" s="45"/>
      <c r="O69" s="45"/>
      <c r="P69" s="45"/>
      <c r="Q69" s="38"/>
    </row>
    <row r="70" spans="1:17" ht="15.5" x14ac:dyDescent="0.35">
      <c r="A70" s="203"/>
      <c r="B70" s="203"/>
      <c r="C70" s="203"/>
      <c r="D70" s="204"/>
      <c r="E70" s="204"/>
      <c r="F70" s="204"/>
      <c r="G70" s="48"/>
      <c r="H70" s="204"/>
      <c r="J70" s="214"/>
      <c r="K70" s="215">
        <v>42261</v>
      </c>
      <c r="M70" s="36"/>
      <c r="N70" s="45"/>
      <c r="O70" s="45"/>
      <c r="P70" s="45"/>
      <c r="Q70" s="38"/>
    </row>
    <row r="71" spans="1:17" ht="15.5" x14ac:dyDescent="0.35">
      <c r="A71" s="203"/>
      <c r="B71" s="203"/>
      <c r="C71" s="203"/>
      <c r="D71" s="204"/>
      <c r="E71" s="204"/>
      <c r="F71" s="204"/>
      <c r="G71" s="48"/>
      <c r="H71" s="204"/>
      <c r="I71" s="204"/>
      <c r="J71" s="204"/>
      <c r="K71" s="204"/>
      <c r="L71" s="204"/>
      <c r="M71" s="36"/>
      <c r="N71" s="45"/>
      <c r="O71" s="45"/>
      <c r="P71" s="45"/>
      <c r="Q71" s="38"/>
    </row>
    <row r="72" spans="1:17" ht="15.5" x14ac:dyDescent="0.35">
      <c r="A72" s="203"/>
      <c r="B72" s="203"/>
      <c r="C72" s="203"/>
      <c r="D72" s="204"/>
      <c r="E72" s="204"/>
      <c r="F72" s="204"/>
      <c r="G72" s="48"/>
      <c r="H72" s="204"/>
      <c r="I72" s="204"/>
      <c r="J72" s="204"/>
      <c r="K72" s="204"/>
      <c r="L72" s="204"/>
      <c r="M72" s="36"/>
      <c r="N72" s="45"/>
      <c r="O72" s="45"/>
      <c r="P72" s="45"/>
      <c r="Q72" s="38"/>
    </row>
    <row r="73" spans="1:17" ht="15.5" x14ac:dyDescent="0.35">
      <c r="A73" s="203"/>
      <c r="B73" s="203"/>
      <c r="C73" s="203"/>
      <c r="D73" s="204"/>
      <c r="E73" s="204"/>
      <c r="F73" s="204"/>
      <c r="G73" s="48"/>
      <c r="H73" s="204"/>
      <c r="I73" s="204"/>
      <c r="J73" s="204"/>
      <c r="K73" s="204"/>
      <c r="L73" s="204"/>
      <c r="M73" s="44"/>
      <c r="N73" s="45"/>
      <c r="O73" s="45"/>
      <c r="P73" s="45"/>
      <c r="Q73" s="38"/>
    </row>
  </sheetData>
  <mergeCells count="56">
    <mergeCell ref="D57:K57"/>
    <mergeCell ref="D58:K58"/>
    <mergeCell ref="D59:K59"/>
    <mergeCell ref="D50:K50"/>
    <mergeCell ref="D51:K51"/>
    <mergeCell ref="D52:K52"/>
    <mergeCell ref="D53:K53"/>
    <mergeCell ref="D54:K54"/>
    <mergeCell ref="D55:K55"/>
    <mergeCell ref="D44:K44"/>
    <mergeCell ref="D45:K45"/>
    <mergeCell ref="D46:K46"/>
    <mergeCell ref="D25:K25"/>
    <mergeCell ref="D56:K56"/>
    <mergeCell ref="D49:K49"/>
    <mergeCell ref="D38:K38"/>
    <mergeCell ref="D39:K39"/>
    <mergeCell ref="D40:K40"/>
    <mergeCell ref="D41:K41"/>
    <mergeCell ref="D47:K47"/>
    <mergeCell ref="D48:K48"/>
    <mergeCell ref="D37:K37"/>
    <mergeCell ref="D26:K26"/>
    <mergeCell ref="D27:K27"/>
    <mergeCell ref="D28:K28"/>
    <mergeCell ref="D29:K29"/>
    <mergeCell ref="D30:K30"/>
    <mergeCell ref="D31:K31"/>
    <mergeCell ref="D32:K32"/>
    <mergeCell ref="D33:K33"/>
    <mergeCell ref="D34:K34"/>
    <mergeCell ref="D35:K35"/>
    <mergeCell ref="D36:K36"/>
    <mergeCell ref="D42:K42"/>
    <mergeCell ref="D43:K43"/>
    <mergeCell ref="D20:K20"/>
    <mergeCell ref="D21:K21"/>
    <mergeCell ref="D23:K23"/>
    <mergeCell ref="D24:K24"/>
    <mergeCell ref="D14:K14"/>
    <mergeCell ref="D15:K15"/>
    <mergeCell ref="D16:K16"/>
    <mergeCell ref="D18:K18"/>
    <mergeCell ref="D19:K19"/>
    <mergeCell ref="D17:K17"/>
    <mergeCell ref="D22:K22"/>
    <mergeCell ref="B4:H5"/>
    <mergeCell ref="D13:K13"/>
    <mergeCell ref="D7:K7"/>
    <mergeCell ref="D8:K8"/>
    <mergeCell ref="D9:K9"/>
    <mergeCell ref="D10:K10"/>
    <mergeCell ref="D11:K11"/>
    <mergeCell ref="K3:K4"/>
    <mergeCell ref="I5:J5"/>
    <mergeCell ref="D12:K12"/>
  </mergeCells>
  <pageMargins left="0.5" right="0.5" top="0.5" bottom="0.5" header="0.5" footer="0.5"/>
  <pageSetup scale="65" fitToHeight="74" orientation="landscape" horizontalDpi="150" verticalDpi="150" r:id="rId1"/>
  <headerFooter alignWithMargins="0"/>
  <ignoredErrors>
    <ignoredError sqref="B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1</xdr:col>
                    <xdr:colOff>31750</xdr:colOff>
                    <xdr:row>0</xdr:row>
                    <xdr:rowOff>38100</xdr:rowOff>
                  </from>
                  <to>
                    <xdr:col>1</xdr:col>
                    <xdr:colOff>4489450</xdr:colOff>
                    <xdr:row>0</xdr:row>
                    <xdr:rowOff>279400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E77"/>
  <sheetViews>
    <sheetView topLeftCell="B1" zoomScaleNormal="100" workbookViewId="0">
      <selection activeCell="B1" sqref="B1"/>
    </sheetView>
  </sheetViews>
  <sheetFormatPr defaultColWidth="87.453125" defaultRowHeight="11.5" x14ac:dyDescent="0.25"/>
  <cols>
    <col min="1" max="1" width="1.54296875" style="54" customWidth="1"/>
    <col min="2" max="2" width="79.54296875" style="53" customWidth="1"/>
    <col min="3" max="3" width="87.453125" style="54"/>
    <col min="4" max="12" width="15.54296875" style="54" customWidth="1"/>
    <col min="13" max="16384" width="87.453125" style="54"/>
  </cols>
  <sheetData>
    <row r="1" spans="2:3" x14ac:dyDescent="0.25">
      <c r="C1" s="54" t="s">
        <v>1773</v>
      </c>
    </row>
    <row r="2" spans="2:3" ht="23.25" customHeight="1" x14ac:dyDescent="0.25">
      <c r="B2" s="81" t="s">
        <v>3203</v>
      </c>
    </row>
    <row r="4" spans="2:3" x14ac:dyDescent="0.25">
      <c r="B4" s="80" t="s">
        <v>2038</v>
      </c>
      <c r="C4" s="58"/>
    </row>
    <row r="5" spans="2:3" ht="25" x14ac:dyDescent="0.25">
      <c r="B5" s="131" t="s">
        <v>1800</v>
      </c>
      <c r="C5" s="12" t="s">
        <v>1801</v>
      </c>
    </row>
    <row r="6" spans="2:3" ht="37.5" x14ac:dyDescent="0.25">
      <c r="B6" s="131" t="s">
        <v>1802</v>
      </c>
      <c r="C6" s="12" t="s">
        <v>1803</v>
      </c>
    </row>
    <row r="7" spans="2:3" ht="12.5" x14ac:dyDescent="0.25">
      <c r="B7" s="131" t="s">
        <v>1804</v>
      </c>
      <c r="C7" s="12" t="s">
        <v>1805</v>
      </c>
    </row>
    <row r="8" spans="2:3" ht="37.5" x14ac:dyDescent="0.25">
      <c r="B8" s="131" t="s">
        <v>1806</v>
      </c>
      <c r="C8" s="57" t="s">
        <v>1860</v>
      </c>
    </row>
    <row r="9" spans="2:3" ht="25" x14ac:dyDescent="0.25">
      <c r="B9" s="131" t="s">
        <v>1807</v>
      </c>
      <c r="C9" s="12" t="s">
        <v>1808</v>
      </c>
    </row>
    <row r="10" spans="2:3" ht="25" x14ac:dyDescent="0.25">
      <c r="B10" s="131" t="s">
        <v>1809</v>
      </c>
      <c r="C10" s="12" t="s">
        <v>1810</v>
      </c>
    </row>
    <row r="11" spans="2:3" ht="25" x14ac:dyDescent="0.25">
      <c r="B11" s="131" t="s">
        <v>1811</v>
      </c>
      <c r="C11" s="12" t="s">
        <v>1812</v>
      </c>
    </row>
    <row r="12" spans="2:3" ht="12.5" x14ac:dyDescent="0.25">
      <c r="B12" s="131"/>
      <c r="C12" s="12"/>
    </row>
    <row r="13" spans="2:3" x14ac:dyDescent="0.25">
      <c r="B13" s="132" t="s">
        <v>2039</v>
      </c>
      <c r="C13" s="58"/>
    </row>
    <row r="14" spans="2:3" ht="25" x14ac:dyDescent="0.25">
      <c r="B14" s="131" t="s">
        <v>2040</v>
      </c>
      <c r="C14" s="12" t="s">
        <v>1813</v>
      </c>
    </row>
    <row r="15" spans="2:3" ht="12.5" x14ac:dyDescent="0.25">
      <c r="B15" s="131" t="s">
        <v>1814</v>
      </c>
      <c r="C15" s="12" t="s">
        <v>1815</v>
      </c>
    </row>
    <row r="16" spans="2:3" ht="37.5" x14ac:dyDescent="0.25">
      <c r="B16" s="131" t="s">
        <v>1816</v>
      </c>
      <c r="C16" s="12" t="s">
        <v>1817</v>
      </c>
    </row>
    <row r="17" spans="2:3" ht="37.5" x14ac:dyDescent="0.25">
      <c r="B17" s="131" t="s">
        <v>1818</v>
      </c>
      <c r="C17" s="12" t="s">
        <v>1819</v>
      </c>
    </row>
    <row r="18" spans="2:3" ht="37.5" x14ac:dyDescent="0.25">
      <c r="B18" s="131" t="s">
        <v>1818</v>
      </c>
      <c r="C18" s="12" t="s">
        <v>1819</v>
      </c>
    </row>
    <row r="19" spans="2:3" ht="25" x14ac:dyDescent="0.25">
      <c r="B19" s="131" t="s">
        <v>1820</v>
      </c>
      <c r="C19" s="12" t="s">
        <v>1821</v>
      </c>
    </row>
    <row r="20" spans="2:3" ht="50" x14ac:dyDescent="0.25">
      <c r="B20" s="131" t="s">
        <v>2041</v>
      </c>
      <c r="C20" s="12" t="s">
        <v>1822</v>
      </c>
    </row>
    <row r="21" spans="2:3" ht="25" x14ac:dyDescent="0.25">
      <c r="B21" s="131" t="s">
        <v>1823</v>
      </c>
      <c r="C21" s="12" t="s">
        <v>1824</v>
      </c>
    </row>
    <row r="22" spans="2:3" ht="25" x14ac:dyDescent="0.25">
      <c r="B22" s="131" t="s">
        <v>1825</v>
      </c>
      <c r="C22" s="12" t="s">
        <v>1826</v>
      </c>
    </row>
    <row r="23" spans="2:3" ht="25" x14ac:dyDescent="0.25">
      <c r="B23" s="131" t="s">
        <v>1827</v>
      </c>
      <c r="C23" s="12" t="s">
        <v>1828</v>
      </c>
    </row>
    <row r="24" spans="2:3" ht="12.5" x14ac:dyDescent="0.25">
      <c r="B24" s="131" t="s">
        <v>1829</v>
      </c>
      <c r="C24" s="12" t="s">
        <v>1830</v>
      </c>
    </row>
    <row r="25" spans="2:3" ht="12.5" x14ac:dyDescent="0.25">
      <c r="B25" s="131"/>
      <c r="C25" s="12"/>
    </row>
    <row r="26" spans="2:3" x14ac:dyDescent="0.25">
      <c r="B26" s="132" t="s">
        <v>2042</v>
      </c>
      <c r="C26" s="58"/>
    </row>
    <row r="27" spans="2:3" ht="37.5" x14ac:dyDescent="0.25">
      <c r="B27" s="131" t="s">
        <v>1831</v>
      </c>
      <c r="C27" s="12" t="s">
        <v>1832</v>
      </c>
    </row>
    <row r="28" spans="2:3" ht="37.5" x14ac:dyDescent="0.25">
      <c r="B28" s="131" t="s">
        <v>1833</v>
      </c>
      <c r="C28" s="12" t="s">
        <v>1834</v>
      </c>
    </row>
    <row r="29" spans="2:3" ht="25" x14ac:dyDescent="0.25">
      <c r="B29" s="131" t="s">
        <v>1835</v>
      </c>
      <c r="C29" s="12" t="s">
        <v>1836</v>
      </c>
    </row>
    <row r="30" spans="2:3" ht="25" x14ac:dyDescent="0.25">
      <c r="B30" s="131" t="s">
        <v>1837</v>
      </c>
      <c r="C30" s="12" t="s">
        <v>1838</v>
      </c>
    </row>
    <row r="31" spans="2:3" ht="12.5" x14ac:dyDescent="0.25">
      <c r="B31" s="131"/>
      <c r="C31" s="12"/>
    </row>
    <row r="32" spans="2:3" x14ac:dyDescent="0.25">
      <c r="B32" s="132" t="s">
        <v>2043</v>
      </c>
      <c r="C32" s="58"/>
    </row>
    <row r="33" spans="2:3" ht="25" x14ac:dyDescent="0.25">
      <c r="B33" s="131" t="s">
        <v>1839</v>
      </c>
      <c r="C33" s="12" t="s">
        <v>1840</v>
      </c>
    </row>
    <row r="34" spans="2:3" ht="25" x14ac:dyDescent="0.25">
      <c r="B34" s="131" t="s">
        <v>1841</v>
      </c>
      <c r="C34" s="57" t="s">
        <v>1842</v>
      </c>
    </row>
    <row r="35" spans="2:3" ht="12.5" x14ac:dyDescent="0.25">
      <c r="B35" s="131" t="s">
        <v>1843</v>
      </c>
      <c r="C35" s="12" t="s">
        <v>1844</v>
      </c>
    </row>
    <row r="36" spans="2:3" ht="25" x14ac:dyDescent="0.25">
      <c r="B36" s="131" t="s">
        <v>1845</v>
      </c>
      <c r="C36" s="12" t="s">
        <v>1846</v>
      </c>
    </row>
    <row r="37" spans="2:3" ht="12.5" x14ac:dyDescent="0.25">
      <c r="B37" s="131"/>
      <c r="C37" s="12"/>
    </row>
    <row r="38" spans="2:3" x14ac:dyDescent="0.25">
      <c r="B38" s="132" t="s">
        <v>2044</v>
      </c>
      <c r="C38" s="58"/>
    </row>
    <row r="39" spans="2:3" ht="50" x14ac:dyDescent="0.25">
      <c r="B39" s="131" t="s">
        <v>1847</v>
      </c>
      <c r="C39" s="12" t="s">
        <v>1848</v>
      </c>
    </row>
    <row r="40" spans="2:3" ht="25" x14ac:dyDescent="0.25">
      <c r="B40" s="131" t="s">
        <v>1849</v>
      </c>
      <c r="C40" s="12" t="s">
        <v>1850</v>
      </c>
    </row>
    <row r="41" spans="2:3" ht="12.5" x14ac:dyDescent="0.25">
      <c r="B41" s="131"/>
      <c r="C41" s="12"/>
    </row>
    <row r="42" spans="2:3" x14ac:dyDescent="0.25">
      <c r="B42" s="132" t="s">
        <v>2045</v>
      </c>
      <c r="C42" s="58"/>
    </row>
    <row r="43" spans="2:3" ht="75" x14ac:dyDescent="0.25">
      <c r="B43" s="131" t="s">
        <v>1851</v>
      </c>
      <c r="C43" s="12" t="s">
        <v>1852</v>
      </c>
    </row>
    <row r="44" spans="2:3" ht="12.5" x14ac:dyDescent="0.25">
      <c r="B44" s="131" t="s">
        <v>1853</v>
      </c>
      <c r="C44" s="12" t="s">
        <v>1854</v>
      </c>
    </row>
    <row r="45" spans="2:3" ht="25" x14ac:dyDescent="0.25">
      <c r="B45" s="131" t="s">
        <v>1855</v>
      </c>
      <c r="C45" s="12" t="s">
        <v>1856</v>
      </c>
    </row>
    <row r="46" spans="2:3" ht="25" x14ac:dyDescent="0.25">
      <c r="B46" s="131" t="s">
        <v>1857</v>
      </c>
      <c r="C46" s="12" t="s">
        <v>1858</v>
      </c>
    </row>
    <row r="47" spans="2:3" x14ac:dyDescent="0.25">
      <c r="B47" s="132" t="s">
        <v>2036</v>
      </c>
      <c r="C47" s="58"/>
    </row>
    <row r="48" spans="2:3" ht="25" x14ac:dyDescent="0.25">
      <c r="B48" s="131" t="s">
        <v>354</v>
      </c>
      <c r="C48" s="12" t="s">
        <v>1299</v>
      </c>
    </row>
    <row r="49" spans="2:5" ht="25" x14ac:dyDescent="0.25">
      <c r="B49" s="131" t="s">
        <v>1465</v>
      </c>
      <c r="C49" s="12" t="s">
        <v>1405</v>
      </c>
      <c r="E49" s="54" t="s">
        <v>1777</v>
      </c>
    </row>
    <row r="50" spans="2:5" ht="25" x14ac:dyDescent="0.25">
      <c r="B50" s="131" t="s">
        <v>1466</v>
      </c>
      <c r="C50" s="12" t="s">
        <v>1406</v>
      </c>
      <c r="E50" s="54" t="s">
        <v>1778</v>
      </c>
    </row>
    <row r="51" spans="2:5" ht="25" x14ac:dyDescent="0.25">
      <c r="B51" s="131" t="s">
        <v>1467</v>
      </c>
      <c r="C51" s="12" t="s">
        <v>907</v>
      </c>
      <c r="E51" s="54" t="s">
        <v>1779</v>
      </c>
    </row>
    <row r="52" spans="2:5" ht="25" x14ac:dyDescent="0.25">
      <c r="B52" s="131" t="s">
        <v>1243</v>
      </c>
      <c r="C52" s="12" t="s">
        <v>908</v>
      </c>
      <c r="E52" s="54" t="s">
        <v>1781</v>
      </c>
    </row>
    <row r="53" spans="2:5" ht="25" x14ac:dyDescent="0.25">
      <c r="B53" s="131" t="s">
        <v>1244</v>
      </c>
      <c r="C53" s="12" t="s">
        <v>916</v>
      </c>
      <c r="E53" s="54" t="s">
        <v>1782</v>
      </c>
    </row>
    <row r="54" spans="2:5" ht="25" x14ac:dyDescent="0.25">
      <c r="B54" s="131" t="s">
        <v>1245</v>
      </c>
      <c r="C54" s="12" t="s">
        <v>1258</v>
      </c>
    </row>
    <row r="55" spans="2:5" ht="25" x14ac:dyDescent="0.25">
      <c r="B55" s="131" t="s">
        <v>1246</v>
      </c>
      <c r="C55" s="12" t="s">
        <v>1259</v>
      </c>
      <c r="E55" s="54" t="s">
        <v>1780</v>
      </c>
    </row>
    <row r="56" spans="2:5" ht="25" x14ac:dyDescent="0.25">
      <c r="B56" s="131" t="s">
        <v>1247</v>
      </c>
      <c r="C56" s="12" t="s">
        <v>1260</v>
      </c>
    </row>
    <row r="57" spans="2:5" ht="25" x14ac:dyDescent="0.25">
      <c r="B57" s="131" t="s">
        <v>1248</v>
      </c>
      <c r="C57" s="12" t="s">
        <v>1261</v>
      </c>
      <c r="E57" s="54" t="s">
        <v>1783</v>
      </c>
    </row>
    <row r="58" spans="2:5" ht="50" x14ac:dyDescent="0.25">
      <c r="B58" s="131" t="s">
        <v>1249</v>
      </c>
      <c r="C58" s="12" t="s">
        <v>915</v>
      </c>
      <c r="E58" s="54" t="s">
        <v>1784</v>
      </c>
    </row>
    <row r="59" spans="2:5" ht="25" x14ac:dyDescent="0.25">
      <c r="B59" s="131" t="s">
        <v>1250</v>
      </c>
      <c r="C59" s="12" t="s">
        <v>1457</v>
      </c>
      <c r="E59" s="54" t="s">
        <v>2336</v>
      </c>
    </row>
    <row r="60" spans="2:5" ht="25" x14ac:dyDescent="0.25">
      <c r="B60" s="131" t="s">
        <v>819</v>
      </c>
      <c r="C60" s="12" t="s">
        <v>984</v>
      </c>
      <c r="E60" s="54" t="s">
        <v>1785</v>
      </c>
    </row>
    <row r="61" spans="2:5" ht="50" x14ac:dyDescent="0.25">
      <c r="B61" s="131" t="s">
        <v>820</v>
      </c>
      <c r="C61" s="12" t="s">
        <v>1154</v>
      </c>
    </row>
    <row r="62" spans="2:5" ht="37.5" x14ac:dyDescent="0.25">
      <c r="B62" s="131" t="s">
        <v>821</v>
      </c>
      <c r="C62" s="12" t="s">
        <v>1464</v>
      </c>
    </row>
    <row r="63" spans="2:5" ht="62.5" x14ac:dyDescent="0.25">
      <c r="B63" s="131" t="s">
        <v>2037</v>
      </c>
      <c r="C63" s="12" t="s">
        <v>600</v>
      </c>
    </row>
    <row r="64" spans="2:5" ht="37.5" x14ac:dyDescent="0.25">
      <c r="B64" s="131" t="s">
        <v>601</v>
      </c>
      <c r="C64" s="12" t="s">
        <v>593</v>
      </c>
    </row>
    <row r="76" spans="2:2" x14ac:dyDescent="0.25">
      <c r="B76" s="53" t="s">
        <v>1773</v>
      </c>
    </row>
    <row r="77" spans="2:2" x14ac:dyDescent="0.25">
      <c r="B77" s="53" t="s">
        <v>1773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2:H189"/>
  <sheetViews>
    <sheetView showGridLines="0" topLeftCell="C1" workbookViewId="0">
      <selection activeCell="C1" sqref="C1"/>
    </sheetView>
  </sheetViews>
  <sheetFormatPr defaultRowHeight="13" x14ac:dyDescent="0.3"/>
  <cols>
    <col min="1" max="1" width="3.453125" style="61" hidden="1" customWidth="1"/>
    <col min="2" max="2" width="4.453125" style="61" hidden="1" customWidth="1"/>
    <col min="3" max="3" width="4.453125" style="61" customWidth="1"/>
    <col min="4" max="4" width="89.54296875" style="61" bestFit="1" customWidth="1"/>
    <col min="5" max="5" width="10.54296875" style="60" customWidth="1"/>
    <col min="6" max="6" width="78.453125" style="61" customWidth="1"/>
    <col min="7" max="7" width="3.453125" style="61" customWidth="1"/>
    <col min="8" max="8" width="7.453125" style="60" customWidth="1"/>
    <col min="9" max="235" width="8.54296875" style="61"/>
    <col min="236" max="236" width="2.453125" style="61" customWidth="1"/>
    <col min="237" max="237" width="89.54296875" style="61" bestFit="1" customWidth="1"/>
    <col min="238" max="238" width="10.54296875" style="61" customWidth="1"/>
    <col min="239" max="239" width="141.453125" style="61" customWidth="1"/>
    <col min="240" max="244" width="2.54296875" style="61" customWidth="1"/>
    <col min="245" max="245" width="3.453125" style="61" customWidth="1"/>
    <col min="246" max="246" width="7.453125" style="61" customWidth="1"/>
    <col min="247" max="247" width="11.54296875" style="61" customWidth="1"/>
    <col min="248" max="491" width="8.54296875" style="61"/>
    <col min="492" max="492" width="2.453125" style="61" customWidth="1"/>
    <col min="493" max="493" width="89.54296875" style="61" bestFit="1" customWidth="1"/>
    <col min="494" max="494" width="10.54296875" style="61" customWidth="1"/>
    <col min="495" max="495" width="141.453125" style="61" customWidth="1"/>
    <col min="496" max="500" width="2.54296875" style="61" customWidth="1"/>
    <col min="501" max="501" width="3.453125" style="61" customWidth="1"/>
    <col min="502" max="502" width="7.453125" style="61" customWidth="1"/>
    <col min="503" max="503" width="11.54296875" style="61" customWidth="1"/>
    <col min="504" max="747" width="8.54296875" style="61"/>
    <col min="748" max="748" width="2.453125" style="61" customWidth="1"/>
    <col min="749" max="749" width="89.54296875" style="61" bestFit="1" customWidth="1"/>
    <col min="750" max="750" width="10.54296875" style="61" customWidth="1"/>
    <col min="751" max="751" width="141.453125" style="61" customWidth="1"/>
    <col min="752" max="756" width="2.54296875" style="61" customWidth="1"/>
    <col min="757" max="757" width="3.453125" style="61" customWidth="1"/>
    <col min="758" max="758" width="7.453125" style="61" customWidth="1"/>
    <col min="759" max="759" width="11.54296875" style="61" customWidth="1"/>
    <col min="760" max="1003" width="8.54296875" style="61"/>
    <col min="1004" max="1004" width="2.453125" style="61" customWidth="1"/>
    <col min="1005" max="1005" width="89.54296875" style="61" bestFit="1" customWidth="1"/>
    <col min="1006" max="1006" width="10.54296875" style="61" customWidth="1"/>
    <col min="1007" max="1007" width="141.453125" style="61" customWidth="1"/>
    <col min="1008" max="1012" width="2.54296875" style="61" customWidth="1"/>
    <col min="1013" max="1013" width="3.453125" style="61" customWidth="1"/>
    <col min="1014" max="1014" width="7.453125" style="61" customWidth="1"/>
    <col min="1015" max="1015" width="11.54296875" style="61" customWidth="1"/>
    <col min="1016" max="1259" width="8.54296875" style="61"/>
    <col min="1260" max="1260" width="2.453125" style="61" customWidth="1"/>
    <col min="1261" max="1261" width="89.54296875" style="61" bestFit="1" customWidth="1"/>
    <col min="1262" max="1262" width="10.54296875" style="61" customWidth="1"/>
    <col min="1263" max="1263" width="141.453125" style="61" customWidth="1"/>
    <col min="1264" max="1268" width="2.54296875" style="61" customWidth="1"/>
    <col min="1269" max="1269" width="3.453125" style="61" customWidth="1"/>
    <col min="1270" max="1270" width="7.453125" style="61" customWidth="1"/>
    <col min="1271" max="1271" width="11.54296875" style="61" customWidth="1"/>
    <col min="1272" max="1515" width="8.54296875" style="61"/>
    <col min="1516" max="1516" width="2.453125" style="61" customWidth="1"/>
    <col min="1517" max="1517" width="89.54296875" style="61" bestFit="1" customWidth="1"/>
    <col min="1518" max="1518" width="10.54296875" style="61" customWidth="1"/>
    <col min="1519" max="1519" width="141.453125" style="61" customWidth="1"/>
    <col min="1520" max="1524" width="2.54296875" style="61" customWidth="1"/>
    <col min="1525" max="1525" width="3.453125" style="61" customWidth="1"/>
    <col min="1526" max="1526" width="7.453125" style="61" customWidth="1"/>
    <col min="1527" max="1527" width="11.54296875" style="61" customWidth="1"/>
    <col min="1528" max="1771" width="8.54296875" style="61"/>
    <col min="1772" max="1772" width="2.453125" style="61" customWidth="1"/>
    <col min="1773" max="1773" width="89.54296875" style="61" bestFit="1" customWidth="1"/>
    <col min="1774" max="1774" width="10.54296875" style="61" customWidth="1"/>
    <col min="1775" max="1775" width="141.453125" style="61" customWidth="1"/>
    <col min="1776" max="1780" width="2.54296875" style="61" customWidth="1"/>
    <col min="1781" max="1781" width="3.453125" style="61" customWidth="1"/>
    <col min="1782" max="1782" width="7.453125" style="61" customWidth="1"/>
    <col min="1783" max="1783" width="11.54296875" style="61" customWidth="1"/>
    <col min="1784" max="2027" width="8.54296875" style="61"/>
    <col min="2028" max="2028" width="2.453125" style="61" customWidth="1"/>
    <col min="2029" max="2029" width="89.54296875" style="61" bestFit="1" customWidth="1"/>
    <col min="2030" max="2030" width="10.54296875" style="61" customWidth="1"/>
    <col min="2031" max="2031" width="141.453125" style="61" customWidth="1"/>
    <col min="2032" max="2036" width="2.54296875" style="61" customWidth="1"/>
    <col min="2037" max="2037" width="3.453125" style="61" customWidth="1"/>
    <col min="2038" max="2038" width="7.453125" style="61" customWidth="1"/>
    <col min="2039" max="2039" width="11.54296875" style="61" customWidth="1"/>
    <col min="2040" max="2283" width="8.54296875" style="61"/>
    <col min="2284" max="2284" width="2.453125" style="61" customWidth="1"/>
    <col min="2285" max="2285" width="89.54296875" style="61" bestFit="1" customWidth="1"/>
    <col min="2286" max="2286" width="10.54296875" style="61" customWidth="1"/>
    <col min="2287" max="2287" width="141.453125" style="61" customWidth="1"/>
    <col min="2288" max="2292" width="2.54296875" style="61" customWidth="1"/>
    <col min="2293" max="2293" width="3.453125" style="61" customWidth="1"/>
    <col min="2294" max="2294" width="7.453125" style="61" customWidth="1"/>
    <col min="2295" max="2295" width="11.54296875" style="61" customWidth="1"/>
    <col min="2296" max="2539" width="8.54296875" style="61"/>
    <col min="2540" max="2540" width="2.453125" style="61" customWidth="1"/>
    <col min="2541" max="2541" width="89.54296875" style="61" bestFit="1" customWidth="1"/>
    <col min="2542" max="2542" width="10.54296875" style="61" customWidth="1"/>
    <col min="2543" max="2543" width="141.453125" style="61" customWidth="1"/>
    <col min="2544" max="2548" width="2.54296875" style="61" customWidth="1"/>
    <col min="2549" max="2549" width="3.453125" style="61" customWidth="1"/>
    <col min="2550" max="2550" width="7.453125" style="61" customWidth="1"/>
    <col min="2551" max="2551" width="11.54296875" style="61" customWidth="1"/>
    <col min="2552" max="2795" width="8.54296875" style="61"/>
    <col min="2796" max="2796" width="2.453125" style="61" customWidth="1"/>
    <col min="2797" max="2797" width="89.54296875" style="61" bestFit="1" customWidth="1"/>
    <col min="2798" max="2798" width="10.54296875" style="61" customWidth="1"/>
    <col min="2799" max="2799" width="141.453125" style="61" customWidth="1"/>
    <col min="2800" max="2804" width="2.54296875" style="61" customWidth="1"/>
    <col min="2805" max="2805" width="3.453125" style="61" customWidth="1"/>
    <col min="2806" max="2806" width="7.453125" style="61" customWidth="1"/>
    <col min="2807" max="2807" width="11.54296875" style="61" customWidth="1"/>
    <col min="2808" max="3051" width="8.54296875" style="61"/>
    <col min="3052" max="3052" width="2.453125" style="61" customWidth="1"/>
    <col min="3053" max="3053" width="89.54296875" style="61" bestFit="1" customWidth="1"/>
    <col min="3054" max="3054" width="10.54296875" style="61" customWidth="1"/>
    <col min="3055" max="3055" width="141.453125" style="61" customWidth="1"/>
    <col min="3056" max="3060" width="2.54296875" style="61" customWidth="1"/>
    <col min="3061" max="3061" width="3.453125" style="61" customWidth="1"/>
    <col min="3062" max="3062" width="7.453125" style="61" customWidth="1"/>
    <col min="3063" max="3063" width="11.54296875" style="61" customWidth="1"/>
    <col min="3064" max="3307" width="8.54296875" style="61"/>
    <col min="3308" max="3308" width="2.453125" style="61" customWidth="1"/>
    <col min="3309" max="3309" width="89.54296875" style="61" bestFit="1" customWidth="1"/>
    <col min="3310" max="3310" width="10.54296875" style="61" customWidth="1"/>
    <col min="3311" max="3311" width="141.453125" style="61" customWidth="1"/>
    <col min="3312" max="3316" width="2.54296875" style="61" customWidth="1"/>
    <col min="3317" max="3317" width="3.453125" style="61" customWidth="1"/>
    <col min="3318" max="3318" width="7.453125" style="61" customWidth="1"/>
    <col min="3319" max="3319" width="11.54296875" style="61" customWidth="1"/>
    <col min="3320" max="3563" width="8.54296875" style="61"/>
    <col min="3564" max="3564" width="2.453125" style="61" customWidth="1"/>
    <col min="3565" max="3565" width="89.54296875" style="61" bestFit="1" customWidth="1"/>
    <col min="3566" max="3566" width="10.54296875" style="61" customWidth="1"/>
    <col min="3567" max="3567" width="141.453125" style="61" customWidth="1"/>
    <col min="3568" max="3572" width="2.54296875" style="61" customWidth="1"/>
    <col min="3573" max="3573" width="3.453125" style="61" customWidth="1"/>
    <col min="3574" max="3574" width="7.453125" style="61" customWidth="1"/>
    <col min="3575" max="3575" width="11.54296875" style="61" customWidth="1"/>
    <col min="3576" max="3819" width="8.54296875" style="61"/>
    <col min="3820" max="3820" width="2.453125" style="61" customWidth="1"/>
    <col min="3821" max="3821" width="89.54296875" style="61" bestFit="1" customWidth="1"/>
    <col min="3822" max="3822" width="10.54296875" style="61" customWidth="1"/>
    <col min="3823" max="3823" width="141.453125" style="61" customWidth="1"/>
    <col min="3824" max="3828" width="2.54296875" style="61" customWidth="1"/>
    <col min="3829" max="3829" width="3.453125" style="61" customWidth="1"/>
    <col min="3830" max="3830" width="7.453125" style="61" customWidth="1"/>
    <col min="3831" max="3831" width="11.54296875" style="61" customWidth="1"/>
    <col min="3832" max="4075" width="8.54296875" style="61"/>
    <col min="4076" max="4076" width="2.453125" style="61" customWidth="1"/>
    <col min="4077" max="4077" width="89.54296875" style="61" bestFit="1" customWidth="1"/>
    <col min="4078" max="4078" width="10.54296875" style="61" customWidth="1"/>
    <col min="4079" max="4079" width="141.453125" style="61" customWidth="1"/>
    <col min="4080" max="4084" width="2.54296875" style="61" customWidth="1"/>
    <col min="4085" max="4085" width="3.453125" style="61" customWidth="1"/>
    <col min="4086" max="4086" width="7.453125" style="61" customWidth="1"/>
    <col min="4087" max="4087" width="11.54296875" style="61" customWidth="1"/>
    <col min="4088" max="4331" width="8.54296875" style="61"/>
    <col min="4332" max="4332" width="2.453125" style="61" customWidth="1"/>
    <col min="4333" max="4333" width="89.54296875" style="61" bestFit="1" customWidth="1"/>
    <col min="4334" max="4334" width="10.54296875" style="61" customWidth="1"/>
    <col min="4335" max="4335" width="141.453125" style="61" customWidth="1"/>
    <col min="4336" max="4340" width="2.54296875" style="61" customWidth="1"/>
    <col min="4341" max="4341" width="3.453125" style="61" customWidth="1"/>
    <col min="4342" max="4342" width="7.453125" style="61" customWidth="1"/>
    <col min="4343" max="4343" width="11.54296875" style="61" customWidth="1"/>
    <col min="4344" max="4587" width="8.54296875" style="61"/>
    <col min="4588" max="4588" width="2.453125" style="61" customWidth="1"/>
    <col min="4589" max="4589" width="89.54296875" style="61" bestFit="1" customWidth="1"/>
    <col min="4590" max="4590" width="10.54296875" style="61" customWidth="1"/>
    <col min="4591" max="4591" width="141.453125" style="61" customWidth="1"/>
    <col min="4592" max="4596" width="2.54296875" style="61" customWidth="1"/>
    <col min="4597" max="4597" width="3.453125" style="61" customWidth="1"/>
    <col min="4598" max="4598" width="7.453125" style="61" customWidth="1"/>
    <col min="4599" max="4599" width="11.54296875" style="61" customWidth="1"/>
    <col min="4600" max="4843" width="8.54296875" style="61"/>
    <col min="4844" max="4844" width="2.453125" style="61" customWidth="1"/>
    <col min="4845" max="4845" width="89.54296875" style="61" bestFit="1" customWidth="1"/>
    <col min="4846" max="4846" width="10.54296875" style="61" customWidth="1"/>
    <col min="4847" max="4847" width="141.453125" style="61" customWidth="1"/>
    <col min="4848" max="4852" width="2.54296875" style="61" customWidth="1"/>
    <col min="4853" max="4853" width="3.453125" style="61" customWidth="1"/>
    <col min="4854" max="4854" width="7.453125" style="61" customWidth="1"/>
    <col min="4855" max="4855" width="11.54296875" style="61" customWidth="1"/>
    <col min="4856" max="5099" width="8.54296875" style="61"/>
    <col min="5100" max="5100" width="2.453125" style="61" customWidth="1"/>
    <col min="5101" max="5101" width="89.54296875" style="61" bestFit="1" customWidth="1"/>
    <col min="5102" max="5102" width="10.54296875" style="61" customWidth="1"/>
    <col min="5103" max="5103" width="141.453125" style="61" customWidth="1"/>
    <col min="5104" max="5108" width="2.54296875" style="61" customWidth="1"/>
    <col min="5109" max="5109" width="3.453125" style="61" customWidth="1"/>
    <col min="5110" max="5110" width="7.453125" style="61" customWidth="1"/>
    <col min="5111" max="5111" width="11.54296875" style="61" customWidth="1"/>
    <col min="5112" max="5355" width="8.54296875" style="61"/>
    <col min="5356" max="5356" width="2.453125" style="61" customWidth="1"/>
    <col min="5357" max="5357" width="89.54296875" style="61" bestFit="1" customWidth="1"/>
    <col min="5358" max="5358" width="10.54296875" style="61" customWidth="1"/>
    <col min="5359" max="5359" width="141.453125" style="61" customWidth="1"/>
    <col min="5360" max="5364" width="2.54296875" style="61" customWidth="1"/>
    <col min="5365" max="5365" width="3.453125" style="61" customWidth="1"/>
    <col min="5366" max="5366" width="7.453125" style="61" customWidth="1"/>
    <col min="5367" max="5367" width="11.54296875" style="61" customWidth="1"/>
    <col min="5368" max="5611" width="8.54296875" style="61"/>
    <col min="5612" max="5612" width="2.453125" style="61" customWidth="1"/>
    <col min="5613" max="5613" width="89.54296875" style="61" bestFit="1" customWidth="1"/>
    <col min="5614" max="5614" width="10.54296875" style="61" customWidth="1"/>
    <col min="5615" max="5615" width="141.453125" style="61" customWidth="1"/>
    <col min="5616" max="5620" width="2.54296875" style="61" customWidth="1"/>
    <col min="5621" max="5621" width="3.453125" style="61" customWidth="1"/>
    <col min="5622" max="5622" width="7.453125" style="61" customWidth="1"/>
    <col min="5623" max="5623" width="11.54296875" style="61" customWidth="1"/>
    <col min="5624" max="5867" width="8.54296875" style="61"/>
    <col min="5868" max="5868" width="2.453125" style="61" customWidth="1"/>
    <col min="5869" max="5869" width="89.54296875" style="61" bestFit="1" customWidth="1"/>
    <col min="5870" max="5870" width="10.54296875" style="61" customWidth="1"/>
    <col min="5871" max="5871" width="141.453125" style="61" customWidth="1"/>
    <col min="5872" max="5876" width="2.54296875" style="61" customWidth="1"/>
    <col min="5877" max="5877" width="3.453125" style="61" customWidth="1"/>
    <col min="5878" max="5878" width="7.453125" style="61" customWidth="1"/>
    <col min="5879" max="5879" width="11.54296875" style="61" customWidth="1"/>
    <col min="5880" max="6123" width="8.54296875" style="61"/>
    <col min="6124" max="6124" width="2.453125" style="61" customWidth="1"/>
    <col min="6125" max="6125" width="89.54296875" style="61" bestFit="1" customWidth="1"/>
    <col min="6126" max="6126" width="10.54296875" style="61" customWidth="1"/>
    <col min="6127" max="6127" width="141.453125" style="61" customWidth="1"/>
    <col min="6128" max="6132" width="2.54296875" style="61" customWidth="1"/>
    <col min="6133" max="6133" width="3.453125" style="61" customWidth="1"/>
    <col min="6134" max="6134" width="7.453125" style="61" customWidth="1"/>
    <col min="6135" max="6135" width="11.54296875" style="61" customWidth="1"/>
    <col min="6136" max="6379" width="8.54296875" style="61"/>
    <col min="6380" max="6380" width="2.453125" style="61" customWidth="1"/>
    <col min="6381" max="6381" width="89.54296875" style="61" bestFit="1" customWidth="1"/>
    <col min="6382" max="6382" width="10.54296875" style="61" customWidth="1"/>
    <col min="6383" max="6383" width="141.453125" style="61" customWidth="1"/>
    <col min="6384" max="6388" width="2.54296875" style="61" customWidth="1"/>
    <col min="6389" max="6389" width="3.453125" style="61" customWidth="1"/>
    <col min="6390" max="6390" width="7.453125" style="61" customWidth="1"/>
    <col min="6391" max="6391" width="11.54296875" style="61" customWidth="1"/>
    <col min="6392" max="6635" width="8.54296875" style="61"/>
    <col min="6636" max="6636" width="2.453125" style="61" customWidth="1"/>
    <col min="6637" max="6637" width="89.54296875" style="61" bestFit="1" customWidth="1"/>
    <col min="6638" max="6638" width="10.54296875" style="61" customWidth="1"/>
    <col min="6639" max="6639" width="141.453125" style="61" customWidth="1"/>
    <col min="6640" max="6644" width="2.54296875" style="61" customWidth="1"/>
    <col min="6645" max="6645" width="3.453125" style="61" customWidth="1"/>
    <col min="6646" max="6646" width="7.453125" style="61" customWidth="1"/>
    <col min="6647" max="6647" width="11.54296875" style="61" customWidth="1"/>
    <col min="6648" max="6891" width="8.54296875" style="61"/>
    <col min="6892" max="6892" width="2.453125" style="61" customWidth="1"/>
    <col min="6893" max="6893" width="89.54296875" style="61" bestFit="1" customWidth="1"/>
    <col min="6894" max="6894" width="10.54296875" style="61" customWidth="1"/>
    <col min="6895" max="6895" width="141.453125" style="61" customWidth="1"/>
    <col min="6896" max="6900" width="2.54296875" style="61" customWidth="1"/>
    <col min="6901" max="6901" width="3.453125" style="61" customWidth="1"/>
    <col min="6902" max="6902" width="7.453125" style="61" customWidth="1"/>
    <col min="6903" max="6903" width="11.54296875" style="61" customWidth="1"/>
    <col min="6904" max="7147" width="8.54296875" style="61"/>
    <col min="7148" max="7148" width="2.453125" style="61" customWidth="1"/>
    <col min="7149" max="7149" width="89.54296875" style="61" bestFit="1" customWidth="1"/>
    <col min="7150" max="7150" width="10.54296875" style="61" customWidth="1"/>
    <col min="7151" max="7151" width="141.453125" style="61" customWidth="1"/>
    <col min="7152" max="7156" width="2.54296875" style="61" customWidth="1"/>
    <col min="7157" max="7157" width="3.453125" style="61" customWidth="1"/>
    <col min="7158" max="7158" width="7.453125" style="61" customWidth="1"/>
    <col min="7159" max="7159" width="11.54296875" style="61" customWidth="1"/>
    <col min="7160" max="7403" width="8.54296875" style="61"/>
    <col min="7404" max="7404" width="2.453125" style="61" customWidth="1"/>
    <col min="7405" max="7405" width="89.54296875" style="61" bestFit="1" customWidth="1"/>
    <col min="7406" max="7406" width="10.54296875" style="61" customWidth="1"/>
    <col min="7407" max="7407" width="141.453125" style="61" customWidth="1"/>
    <col min="7408" max="7412" width="2.54296875" style="61" customWidth="1"/>
    <col min="7413" max="7413" width="3.453125" style="61" customWidth="1"/>
    <col min="7414" max="7414" width="7.453125" style="61" customWidth="1"/>
    <col min="7415" max="7415" width="11.54296875" style="61" customWidth="1"/>
    <col min="7416" max="7659" width="8.54296875" style="61"/>
    <col min="7660" max="7660" width="2.453125" style="61" customWidth="1"/>
    <col min="7661" max="7661" width="89.54296875" style="61" bestFit="1" customWidth="1"/>
    <col min="7662" max="7662" width="10.54296875" style="61" customWidth="1"/>
    <col min="7663" max="7663" width="141.453125" style="61" customWidth="1"/>
    <col min="7664" max="7668" width="2.54296875" style="61" customWidth="1"/>
    <col min="7669" max="7669" width="3.453125" style="61" customWidth="1"/>
    <col min="7670" max="7670" width="7.453125" style="61" customWidth="1"/>
    <col min="7671" max="7671" width="11.54296875" style="61" customWidth="1"/>
    <col min="7672" max="7915" width="8.54296875" style="61"/>
    <col min="7916" max="7916" width="2.453125" style="61" customWidth="1"/>
    <col min="7917" max="7917" width="89.54296875" style="61" bestFit="1" customWidth="1"/>
    <col min="7918" max="7918" width="10.54296875" style="61" customWidth="1"/>
    <col min="7919" max="7919" width="141.453125" style="61" customWidth="1"/>
    <col min="7920" max="7924" width="2.54296875" style="61" customWidth="1"/>
    <col min="7925" max="7925" width="3.453125" style="61" customWidth="1"/>
    <col min="7926" max="7926" width="7.453125" style="61" customWidth="1"/>
    <col min="7927" max="7927" width="11.54296875" style="61" customWidth="1"/>
    <col min="7928" max="8171" width="8.54296875" style="61"/>
    <col min="8172" max="8172" width="2.453125" style="61" customWidth="1"/>
    <col min="8173" max="8173" width="89.54296875" style="61" bestFit="1" customWidth="1"/>
    <col min="8174" max="8174" width="10.54296875" style="61" customWidth="1"/>
    <col min="8175" max="8175" width="141.453125" style="61" customWidth="1"/>
    <col min="8176" max="8180" width="2.54296875" style="61" customWidth="1"/>
    <col min="8181" max="8181" width="3.453125" style="61" customWidth="1"/>
    <col min="8182" max="8182" width="7.453125" style="61" customWidth="1"/>
    <col min="8183" max="8183" width="11.54296875" style="61" customWidth="1"/>
    <col min="8184" max="8427" width="8.54296875" style="61"/>
    <col min="8428" max="8428" width="2.453125" style="61" customWidth="1"/>
    <col min="8429" max="8429" width="89.54296875" style="61" bestFit="1" customWidth="1"/>
    <col min="8430" max="8430" width="10.54296875" style="61" customWidth="1"/>
    <col min="8431" max="8431" width="141.453125" style="61" customWidth="1"/>
    <col min="8432" max="8436" width="2.54296875" style="61" customWidth="1"/>
    <col min="8437" max="8437" width="3.453125" style="61" customWidth="1"/>
    <col min="8438" max="8438" width="7.453125" style="61" customWidth="1"/>
    <col min="8439" max="8439" width="11.54296875" style="61" customWidth="1"/>
    <col min="8440" max="8683" width="8.54296875" style="61"/>
    <col min="8684" max="8684" width="2.453125" style="61" customWidth="1"/>
    <col min="8685" max="8685" width="89.54296875" style="61" bestFit="1" customWidth="1"/>
    <col min="8686" max="8686" width="10.54296875" style="61" customWidth="1"/>
    <col min="8687" max="8687" width="141.453125" style="61" customWidth="1"/>
    <col min="8688" max="8692" width="2.54296875" style="61" customWidth="1"/>
    <col min="8693" max="8693" width="3.453125" style="61" customWidth="1"/>
    <col min="8694" max="8694" width="7.453125" style="61" customWidth="1"/>
    <col min="8695" max="8695" width="11.54296875" style="61" customWidth="1"/>
    <col min="8696" max="8939" width="8.54296875" style="61"/>
    <col min="8940" max="8940" width="2.453125" style="61" customWidth="1"/>
    <col min="8941" max="8941" width="89.54296875" style="61" bestFit="1" customWidth="1"/>
    <col min="8942" max="8942" width="10.54296875" style="61" customWidth="1"/>
    <col min="8943" max="8943" width="141.453125" style="61" customWidth="1"/>
    <col min="8944" max="8948" width="2.54296875" style="61" customWidth="1"/>
    <col min="8949" max="8949" width="3.453125" style="61" customWidth="1"/>
    <col min="8950" max="8950" width="7.453125" style="61" customWidth="1"/>
    <col min="8951" max="8951" width="11.54296875" style="61" customWidth="1"/>
    <col min="8952" max="9195" width="8.54296875" style="61"/>
    <col min="9196" max="9196" width="2.453125" style="61" customWidth="1"/>
    <col min="9197" max="9197" width="89.54296875" style="61" bestFit="1" customWidth="1"/>
    <col min="9198" max="9198" width="10.54296875" style="61" customWidth="1"/>
    <col min="9199" max="9199" width="141.453125" style="61" customWidth="1"/>
    <col min="9200" max="9204" width="2.54296875" style="61" customWidth="1"/>
    <col min="9205" max="9205" width="3.453125" style="61" customWidth="1"/>
    <col min="9206" max="9206" width="7.453125" style="61" customWidth="1"/>
    <col min="9207" max="9207" width="11.54296875" style="61" customWidth="1"/>
    <col min="9208" max="9451" width="8.54296875" style="61"/>
    <col min="9452" max="9452" width="2.453125" style="61" customWidth="1"/>
    <col min="9453" max="9453" width="89.54296875" style="61" bestFit="1" customWidth="1"/>
    <col min="9454" max="9454" width="10.54296875" style="61" customWidth="1"/>
    <col min="9455" max="9455" width="141.453125" style="61" customWidth="1"/>
    <col min="9456" max="9460" width="2.54296875" style="61" customWidth="1"/>
    <col min="9461" max="9461" width="3.453125" style="61" customWidth="1"/>
    <col min="9462" max="9462" width="7.453125" style="61" customWidth="1"/>
    <col min="9463" max="9463" width="11.54296875" style="61" customWidth="1"/>
    <col min="9464" max="9707" width="8.54296875" style="61"/>
    <col min="9708" max="9708" width="2.453125" style="61" customWidth="1"/>
    <col min="9709" max="9709" width="89.54296875" style="61" bestFit="1" customWidth="1"/>
    <col min="9710" max="9710" width="10.54296875" style="61" customWidth="1"/>
    <col min="9711" max="9711" width="141.453125" style="61" customWidth="1"/>
    <col min="9712" max="9716" width="2.54296875" style="61" customWidth="1"/>
    <col min="9717" max="9717" width="3.453125" style="61" customWidth="1"/>
    <col min="9718" max="9718" width="7.453125" style="61" customWidth="1"/>
    <col min="9719" max="9719" width="11.54296875" style="61" customWidth="1"/>
    <col min="9720" max="9963" width="8.54296875" style="61"/>
    <col min="9964" max="9964" width="2.453125" style="61" customWidth="1"/>
    <col min="9965" max="9965" width="89.54296875" style="61" bestFit="1" customWidth="1"/>
    <col min="9966" max="9966" width="10.54296875" style="61" customWidth="1"/>
    <col min="9967" max="9967" width="141.453125" style="61" customWidth="1"/>
    <col min="9968" max="9972" width="2.54296875" style="61" customWidth="1"/>
    <col min="9973" max="9973" width="3.453125" style="61" customWidth="1"/>
    <col min="9974" max="9974" width="7.453125" style="61" customWidth="1"/>
    <col min="9975" max="9975" width="11.54296875" style="61" customWidth="1"/>
    <col min="9976" max="10219" width="8.54296875" style="61"/>
    <col min="10220" max="10220" width="2.453125" style="61" customWidth="1"/>
    <col min="10221" max="10221" width="89.54296875" style="61" bestFit="1" customWidth="1"/>
    <col min="10222" max="10222" width="10.54296875" style="61" customWidth="1"/>
    <col min="10223" max="10223" width="141.453125" style="61" customWidth="1"/>
    <col min="10224" max="10228" width="2.54296875" style="61" customWidth="1"/>
    <col min="10229" max="10229" width="3.453125" style="61" customWidth="1"/>
    <col min="10230" max="10230" width="7.453125" style="61" customWidth="1"/>
    <col min="10231" max="10231" width="11.54296875" style="61" customWidth="1"/>
    <col min="10232" max="10475" width="8.54296875" style="61"/>
    <col min="10476" max="10476" width="2.453125" style="61" customWidth="1"/>
    <col min="10477" max="10477" width="89.54296875" style="61" bestFit="1" customWidth="1"/>
    <col min="10478" max="10478" width="10.54296875" style="61" customWidth="1"/>
    <col min="10479" max="10479" width="141.453125" style="61" customWidth="1"/>
    <col min="10480" max="10484" width="2.54296875" style="61" customWidth="1"/>
    <col min="10485" max="10485" width="3.453125" style="61" customWidth="1"/>
    <col min="10486" max="10486" width="7.453125" style="61" customWidth="1"/>
    <col min="10487" max="10487" width="11.54296875" style="61" customWidth="1"/>
    <col min="10488" max="10731" width="8.54296875" style="61"/>
    <col min="10732" max="10732" width="2.453125" style="61" customWidth="1"/>
    <col min="10733" max="10733" width="89.54296875" style="61" bestFit="1" customWidth="1"/>
    <col min="10734" max="10734" width="10.54296875" style="61" customWidth="1"/>
    <col min="10735" max="10735" width="141.453125" style="61" customWidth="1"/>
    <col min="10736" max="10740" width="2.54296875" style="61" customWidth="1"/>
    <col min="10741" max="10741" width="3.453125" style="61" customWidth="1"/>
    <col min="10742" max="10742" width="7.453125" style="61" customWidth="1"/>
    <col min="10743" max="10743" width="11.54296875" style="61" customWidth="1"/>
    <col min="10744" max="10987" width="8.54296875" style="61"/>
    <col min="10988" max="10988" width="2.453125" style="61" customWidth="1"/>
    <col min="10989" max="10989" width="89.54296875" style="61" bestFit="1" customWidth="1"/>
    <col min="10990" max="10990" width="10.54296875" style="61" customWidth="1"/>
    <col min="10991" max="10991" width="141.453125" style="61" customWidth="1"/>
    <col min="10992" max="10996" width="2.54296875" style="61" customWidth="1"/>
    <col min="10997" max="10997" width="3.453125" style="61" customWidth="1"/>
    <col min="10998" max="10998" width="7.453125" style="61" customWidth="1"/>
    <col min="10999" max="10999" width="11.54296875" style="61" customWidth="1"/>
    <col min="11000" max="11243" width="8.54296875" style="61"/>
    <col min="11244" max="11244" width="2.453125" style="61" customWidth="1"/>
    <col min="11245" max="11245" width="89.54296875" style="61" bestFit="1" customWidth="1"/>
    <col min="11246" max="11246" width="10.54296875" style="61" customWidth="1"/>
    <col min="11247" max="11247" width="141.453125" style="61" customWidth="1"/>
    <col min="11248" max="11252" width="2.54296875" style="61" customWidth="1"/>
    <col min="11253" max="11253" width="3.453125" style="61" customWidth="1"/>
    <col min="11254" max="11254" width="7.453125" style="61" customWidth="1"/>
    <col min="11255" max="11255" width="11.54296875" style="61" customWidth="1"/>
    <col min="11256" max="11499" width="8.54296875" style="61"/>
    <col min="11500" max="11500" width="2.453125" style="61" customWidth="1"/>
    <col min="11501" max="11501" width="89.54296875" style="61" bestFit="1" customWidth="1"/>
    <col min="11502" max="11502" width="10.54296875" style="61" customWidth="1"/>
    <col min="11503" max="11503" width="141.453125" style="61" customWidth="1"/>
    <col min="11504" max="11508" width="2.54296875" style="61" customWidth="1"/>
    <col min="11509" max="11509" width="3.453125" style="61" customWidth="1"/>
    <col min="11510" max="11510" width="7.453125" style="61" customWidth="1"/>
    <col min="11511" max="11511" width="11.54296875" style="61" customWidth="1"/>
    <col min="11512" max="11755" width="8.54296875" style="61"/>
    <col min="11756" max="11756" width="2.453125" style="61" customWidth="1"/>
    <col min="11757" max="11757" width="89.54296875" style="61" bestFit="1" customWidth="1"/>
    <col min="11758" max="11758" width="10.54296875" style="61" customWidth="1"/>
    <col min="11759" max="11759" width="141.453125" style="61" customWidth="1"/>
    <col min="11760" max="11764" width="2.54296875" style="61" customWidth="1"/>
    <col min="11765" max="11765" width="3.453125" style="61" customWidth="1"/>
    <col min="11766" max="11766" width="7.453125" style="61" customWidth="1"/>
    <col min="11767" max="11767" width="11.54296875" style="61" customWidth="1"/>
    <col min="11768" max="12011" width="8.54296875" style="61"/>
    <col min="12012" max="12012" width="2.453125" style="61" customWidth="1"/>
    <col min="12013" max="12013" width="89.54296875" style="61" bestFit="1" customWidth="1"/>
    <col min="12014" max="12014" width="10.54296875" style="61" customWidth="1"/>
    <col min="12015" max="12015" width="141.453125" style="61" customWidth="1"/>
    <col min="12016" max="12020" width="2.54296875" style="61" customWidth="1"/>
    <col min="12021" max="12021" width="3.453125" style="61" customWidth="1"/>
    <col min="12022" max="12022" width="7.453125" style="61" customWidth="1"/>
    <col min="12023" max="12023" width="11.54296875" style="61" customWidth="1"/>
    <col min="12024" max="12267" width="8.54296875" style="61"/>
    <col min="12268" max="12268" width="2.453125" style="61" customWidth="1"/>
    <col min="12269" max="12269" width="89.54296875" style="61" bestFit="1" customWidth="1"/>
    <col min="12270" max="12270" width="10.54296875" style="61" customWidth="1"/>
    <col min="12271" max="12271" width="141.453125" style="61" customWidth="1"/>
    <col min="12272" max="12276" width="2.54296875" style="61" customWidth="1"/>
    <col min="12277" max="12277" width="3.453125" style="61" customWidth="1"/>
    <col min="12278" max="12278" width="7.453125" style="61" customWidth="1"/>
    <col min="12279" max="12279" width="11.54296875" style="61" customWidth="1"/>
    <col min="12280" max="12523" width="8.54296875" style="61"/>
    <col min="12524" max="12524" width="2.453125" style="61" customWidth="1"/>
    <col min="12525" max="12525" width="89.54296875" style="61" bestFit="1" customWidth="1"/>
    <col min="12526" max="12526" width="10.54296875" style="61" customWidth="1"/>
    <col min="12527" max="12527" width="141.453125" style="61" customWidth="1"/>
    <col min="12528" max="12532" width="2.54296875" style="61" customWidth="1"/>
    <col min="12533" max="12533" width="3.453125" style="61" customWidth="1"/>
    <col min="12534" max="12534" width="7.453125" style="61" customWidth="1"/>
    <col min="12535" max="12535" width="11.54296875" style="61" customWidth="1"/>
    <col min="12536" max="12779" width="8.54296875" style="61"/>
    <col min="12780" max="12780" width="2.453125" style="61" customWidth="1"/>
    <col min="12781" max="12781" width="89.54296875" style="61" bestFit="1" customWidth="1"/>
    <col min="12782" max="12782" width="10.54296875" style="61" customWidth="1"/>
    <col min="12783" max="12783" width="141.453125" style="61" customWidth="1"/>
    <col min="12784" max="12788" width="2.54296875" style="61" customWidth="1"/>
    <col min="12789" max="12789" width="3.453125" style="61" customWidth="1"/>
    <col min="12790" max="12790" width="7.453125" style="61" customWidth="1"/>
    <col min="12791" max="12791" width="11.54296875" style="61" customWidth="1"/>
    <col min="12792" max="13035" width="8.54296875" style="61"/>
    <col min="13036" max="13036" width="2.453125" style="61" customWidth="1"/>
    <col min="13037" max="13037" width="89.54296875" style="61" bestFit="1" customWidth="1"/>
    <col min="13038" max="13038" width="10.54296875" style="61" customWidth="1"/>
    <col min="13039" max="13039" width="141.453125" style="61" customWidth="1"/>
    <col min="13040" max="13044" width="2.54296875" style="61" customWidth="1"/>
    <col min="13045" max="13045" width="3.453125" style="61" customWidth="1"/>
    <col min="13046" max="13046" width="7.453125" style="61" customWidth="1"/>
    <col min="13047" max="13047" width="11.54296875" style="61" customWidth="1"/>
    <col min="13048" max="13291" width="8.54296875" style="61"/>
    <col min="13292" max="13292" width="2.453125" style="61" customWidth="1"/>
    <col min="13293" max="13293" width="89.54296875" style="61" bestFit="1" customWidth="1"/>
    <col min="13294" max="13294" width="10.54296875" style="61" customWidth="1"/>
    <col min="13295" max="13295" width="141.453125" style="61" customWidth="1"/>
    <col min="13296" max="13300" width="2.54296875" style="61" customWidth="1"/>
    <col min="13301" max="13301" width="3.453125" style="61" customWidth="1"/>
    <col min="13302" max="13302" width="7.453125" style="61" customWidth="1"/>
    <col min="13303" max="13303" width="11.54296875" style="61" customWidth="1"/>
    <col min="13304" max="13547" width="8.54296875" style="61"/>
    <col min="13548" max="13548" width="2.453125" style="61" customWidth="1"/>
    <col min="13549" max="13549" width="89.54296875" style="61" bestFit="1" customWidth="1"/>
    <col min="13550" max="13550" width="10.54296875" style="61" customWidth="1"/>
    <col min="13551" max="13551" width="141.453125" style="61" customWidth="1"/>
    <col min="13552" max="13556" width="2.54296875" style="61" customWidth="1"/>
    <col min="13557" max="13557" width="3.453125" style="61" customWidth="1"/>
    <col min="13558" max="13558" width="7.453125" style="61" customWidth="1"/>
    <col min="13559" max="13559" width="11.54296875" style="61" customWidth="1"/>
    <col min="13560" max="13803" width="8.54296875" style="61"/>
    <col min="13804" max="13804" width="2.453125" style="61" customWidth="1"/>
    <col min="13805" max="13805" width="89.54296875" style="61" bestFit="1" customWidth="1"/>
    <col min="13806" max="13806" width="10.54296875" style="61" customWidth="1"/>
    <col min="13807" max="13807" width="141.453125" style="61" customWidth="1"/>
    <col min="13808" max="13812" width="2.54296875" style="61" customWidth="1"/>
    <col min="13813" max="13813" width="3.453125" style="61" customWidth="1"/>
    <col min="13814" max="13814" width="7.453125" style="61" customWidth="1"/>
    <col min="13815" max="13815" width="11.54296875" style="61" customWidth="1"/>
    <col min="13816" max="14059" width="8.54296875" style="61"/>
    <col min="14060" max="14060" width="2.453125" style="61" customWidth="1"/>
    <col min="14061" max="14061" width="89.54296875" style="61" bestFit="1" customWidth="1"/>
    <col min="14062" max="14062" width="10.54296875" style="61" customWidth="1"/>
    <col min="14063" max="14063" width="141.453125" style="61" customWidth="1"/>
    <col min="14064" max="14068" width="2.54296875" style="61" customWidth="1"/>
    <col min="14069" max="14069" width="3.453125" style="61" customWidth="1"/>
    <col min="14070" max="14070" width="7.453125" style="61" customWidth="1"/>
    <col min="14071" max="14071" width="11.54296875" style="61" customWidth="1"/>
    <col min="14072" max="14315" width="8.54296875" style="61"/>
    <col min="14316" max="14316" width="2.453125" style="61" customWidth="1"/>
    <col min="14317" max="14317" width="89.54296875" style="61" bestFit="1" customWidth="1"/>
    <col min="14318" max="14318" width="10.54296875" style="61" customWidth="1"/>
    <col min="14319" max="14319" width="141.453125" style="61" customWidth="1"/>
    <col min="14320" max="14324" width="2.54296875" style="61" customWidth="1"/>
    <col min="14325" max="14325" width="3.453125" style="61" customWidth="1"/>
    <col min="14326" max="14326" width="7.453125" style="61" customWidth="1"/>
    <col min="14327" max="14327" width="11.54296875" style="61" customWidth="1"/>
    <col min="14328" max="14571" width="8.54296875" style="61"/>
    <col min="14572" max="14572" width="2.453125" style="61" customWidth="1"/>
    <col min="14573" max="14573" width="89.54296875" style="61" bestFit="1" customWidth="1"/>
    <col min="14574" max="14574" width="10.54296875" style="61" customWidth="1"/>
    <col min="14575" max="14575" width="141.453125" style="61" customWidth="1"/>
    <col min="14576" max="14580" width="2.54296875" style="61" customWidth="1"/>
    <col min="14581" max="14581" width="3.453125" style="61" customWidth="1"/>
    <col min="14582" max="14582" width="7.453125" style="61" customWidth="1"/>
    <col min="14583" max="14583" width="11.54296875" style="61" customWidth="1"/>
    <col min="14584" max="14827" width="8.54296875" style="61"/>
    <col min="14828" max="14828" width="2.453125" style="61" customWidth="1"/>
    <col min="14829" max="14829" width="89.54296875" style="61" bestFit="1" customWidth="1"/>
    <col min="14830" max="14830" width="10.54296875" style="61" customWidth="1"/>
    <col min="14831" max="14831" width="141.453125" style="61" customWidth="1"/>
    <col min="14832" max="14836" width="2.54296875" style="61" customWidth="1"/>
    <col min="14837" max="14837" width="3.453125" style="61" customWidth="1"/>
    <col min="14838" max="14838" width="7.453125" style="61" customWidth="1"/>
    <col min="14839" max="14839" width="11.54296875" style="61" customWidth="1"/>
    <col min="14840" max="15083" width="8.54296875" style="61"/>
    <col min="15084" max="15084" width="2.453125" style="61" customWidth="1"/>
    <col min="15085" max="15085" width="89.54296875" style="61" bestFit="1" customWidth="1"/>
    <col min="15086" max="15086" width="10.54296875" style="61" customWidth="1"/>
    <col min="15087" max="15087" width="141.453125" style="61" customWidth="1"/>
    <col min="15088" max="15092" width="2.54296875" style="61" customWidth="1"/>
    <col min="15093" max="15093" width="3.453125" style="61" customWidth="1"/>
    <col min="15094" max="15094" width="7.453125" style="61" customWidth="1"/>
    <col min="15095" max="15095" width="11.54296875" style="61" customWidth="1"/>
    <col min="15096" max="15339" width="8.54296875" style="61"/>
    <col min="15340" max="15340" width="2.453125" style="61" customWidth="1"/>
    <col min="15341" max="15341" width="89.54296875" style="61" bestFit="1" customWidth="1"/>
    <col min="15342" max="15342" width="10.54296875" style="61" customWidth="1"/>
    <col min="15343" max="15343" width="141.453125" style="61" customWidth="1"/>
    <col min="15344" max="15348" width="2.54296875" style="61" customWidth="1"/>
    <col min="15349" max="15349" width="3.453125" style="61" customWidth="1"/>
    <col min="15350" max="15350" width="7.453125" style="61" customWidth="1"/>
    <col min="15351" max="15351" width="11.54296875" style="61" customWidth="1"/>
    <col min="15352" max="15595" width="8.54296875" style="61"/>
    <col min="15596" max="15596" width="2.453125" style="61" customWidth="1"/>
    <col min="15597" max="15597" width="89.54296875" style="61" bestFit="1" customWidth="1"/>
    <col min="15598" max="15598" width="10.54296875" style="61" customWidth="1"/>
    <col min="15599" max="15599" width="141.453125" style="61" customWidth="1"/>
    <col min="15600" max="15604" width="2.54296875" style="61" customWidth="1"/>
    <col min="15605" max="15605" width="3.453125" style="61" customWidth="1"/>
    <col min="15606" max="15606" width="7.453125" style="61" customWidth="1"/>
    <col min="15607" max="15607" width="11.54296875" style="61" customWidth="1"/>
    <col min="15608" max="15851" width="8.54296875" style="61"/>
    <col min="15852" max="15852" width="2.453125" style="61" customWidth="1"/>
    <col min="15853" max="15853" width="89.54296875" style="61" bestFit="1" customWidth="1"/>
    <col min="15854" max="15854" width="10.54296875" style="61" customWidth="1"/>
    <col min="15855" max="15855" width="141.453125" style="61" customWidth="1"/>
    <col min="15856" max="15860" width="2.54296875" style="61" customWidth="1"/>
    <col min="15861" max="15861" width="3.453125" style="61" customWidth="1"/>
    <col min="15862" max="15862" width="7.453125" style="61" customWidth="1"/>
    <col min="15863" max="15863" width="11.54296875" style="61" customWidth="1"/>
    <col min="15864" max="16107" width="8.54296875" style="61"/>
    <col min="16108" max="16108" width="2.453125" style="61" customWidth="1"/>
    <col min="16109" max="16109" width="89.54296875" style="61" bestFit="1" customWidth="1"/>
    <col min="16110" max="16110" width="10.54296875" style="61" customWidth="1"/>
    <col min="16111" max="16111" width="141.453125" style="61" customWidth="1"/>
    <col min="16112" max="16116" width="2.54296875" style="61" customWidth="1"/>
    <col min="16117" max="16117" width="3.453125" style="61" customWidth="1"/>
    <col min="16118" max="16118" width="7.453125" style="61" customWidth="1"/>
    <col min="16119" max="16119" width="11.54296875" style="61" customWidth="1"/>
    <col min="16120" max="16360" width="8.54296875" style="61"/>
    <col min="16361" max="16384" width="8.54296875" style="61" customWidth="1"/>
  </cols>
  <sheetData>
    <row r="2" spans="1:8" ht="25" x14ac:dyDescent="0.5">
      <c r="D2" s="59" t="s">
        <v>3204</v>
      </c>
    </row>
    <row r="3" spans="1:8" s="64" customFormat="1" x14ac:dyDescent="0.3">
      <c r="D3" s="62"/>
      <c r="E3" s="63"/>
      <c r="H3" s="63"/>
    </row>
    <row r="4" spans="1:8" s="64" customFormat="1" x14ac:dyDescent="0.3">
      <c r="D4" s="65" t="s">
        <v>2026</v>
      </c>
      <c r="E4" s="129" t="s">
        <v>2027</v>
      </c>
      <c r="H4" s="63"/>
    </row>
    <row r="5" spans="1:8" s="64" customFormat="1" ht="13.5" thickBot="1" x14ac:dyDescent="0.35">
      <c r="D5" s="65"/>
      <c r="E5" s="63"/>
      <c r="H5" s="63"/>
    </row>
    <row r="6" spans="1:8" s="64" customFormat="1" ht="20.5" thickBot="1" x14ac:dyDescent="0.35">
      <c r="D6" s="134" t="s">
        <v>1012</v>
      </c>
      <c r="E6" s="133">
        <f>VLOOKUP($D$6,$D$11:$F$186,2)</f>
        <v>636</v>
      </c>
      <c r="F6" s="66"/>
      <c r="H6" s="63"/>
    </row>
    <row r="7" spans="1:8" s="64" customFormat="1" ht="70.5" customHeight="1" thickBot="1" x14ac:dyDescent="0.35">
      <c r="D7" s="362" t="str">
        <f>VLOOKUP($D$6,$D$11:$F$186,3)</f>
        <v>A facility for collecting and storing runoff from precipitation.</v>
      </c>
      <c r="E7" s="363"/>
      <c r="F7" s="56"/>
      <c r="G7" s="56"/>
      <c r="H7" s="67"/>
    </row>
    <row r="8" spans="1:8" s="64" customFormat="1" x14ac:dyDescent="0.3">
      <c r="E8" s="63"/>
      <c r="F8" s="68"/>
      <c r="H8" s="63"/>
    </row>
    <row r="9" spans="1:8" s="64" customFormat="1" x14ac:dyDescent="0.3">
      <c r="E9" s="63"/>
      <c r="F9" s="55"/>
      <c r="H9" s="63"/>
    </row>
    <row r="10" spans="1:8" x14ac:dyDescent="0.3">
      <c r="D10" s="69" t="s">
        <v>1870</v>
      </c>
      <c r="E10" s="70" t="s">
        <v>1871</v>
      </c>
      <c r="F10" s="66" t="s">
        <v>1872</v>
      </c>
      <c r="G10" s="64"/>
      <c r="H10" s="71" t="s">
        <v>1799</v>
      </c>
    </row>
    <row r="11" spans="1:8" x14ac:dyDescent="0.3">
      <c r="A11" s="120">
        <v>1</v>
      </c>
      <c r="B11" s="120">
        <f t="shared" ref="B11:B74" si="0">+E11</f>
        <v>472</v>
      </c>
      <c r="C11" s="120"/>
      <c r="D11" s="61" t="s">
        <v>8</v>
      </c>
      <c r="E11" s="72">
        <v>472</v>
      </c>
      <c r="F11" s="61" t="s">
        <v>1874</v>
      </c>
      <c r="G11" s="64" t="s">
        <v>1773</v>
      </c>
      <c r="H11" s="60" t="s">
        <v>1876</v>
      </c>
    </row>
    <row r="12" spans="1:8" x14ac:dyDescent="0.3">
      <c r="A12" s="120">
        <f>+A11+1</f>
        <v>2</v>
      </c>
      <c r="B12" s="120">
        <f t="shared" si="0"/>
        <v>560</v>
      </c>
      <c r="C12" s="120"/>
      <c r="D12" s="61" t="s">
        <v>1119</v>
      </c>
      <c r="E12" s="72">
        <v>560</v>
      </c>
      <c r="F12" s="61" t="s">
        <v>1875</v>
      </c>
      <c r="G12" s="64"/>
      <c r="H12" s="60" t="s">
        <v>1877</v>
      </c>
    </row>
    <row r="13" spans="1:8" x14ac:dyDescent="0.3">
      <c r="A13" s="120">
        <f t="shared" ref="A13:A76" si="1">+A12+1</f>
        <v>3</v>
      </c>
      <c r="B13" s="120">
        <f t="shared" si="0"/>
        <v>309</v>
      </c>
      <c r="C13" s="120"/>
      <c r="D13" s="61" t="s">
        <v>688</v>
      </c>
      <c r="E13" s="72">
        <v>309</v>
      </c>
      <c r="F13" s="61" t="s">
        <v>1878</v>
      </c>
      <c r="G13" s="64" t="s">
        <v>1773</v>
      </c>
      <c r="H13" s="60" t="s">
        <v>1881</v>
      </c>
    </row>
    <row r="14" spans="1:8" x14ac:dyDescent="0.3">
      <c r="A14" s="120">
        <f t="shared" si="1"/>
        <v>4</v>
      </c>
      <c r="B14" s="120">
        <f t="shared" si="0"/>
        <v>371</v>
      </c>
      <c r="C14" s="120"/>
      <c r="D14" s="61" t="s">
        <v>1543</v>
      </c>
      <c r="E14" s="72">
        <v>371</v>
      </c>
      <c r="F14" s="61" t="s">
        <v>1879</v>
      </c>
      <c r="G14" s="64"/>
      <c r="H14" s="60" t="s">
        <v>1877</v>
      </c>
    </row>
    <row r="15" spans="1:8" x14ac:dyDescent="0.3">
      <c r="A15" s="120">
        <f t="shared" si="1"/>
        <v>5</v>
      </c>
      <c r="B15" s="120">
        <f t="shared" si="0"/>
        <v>311</v>
      </c>
      <c r="C15" s="120"/>
      <c r="D15" s="61" t="s">
        <v>1120</v>
      </c>
      <c r="E15" s="72">
        <v>311</v>
      </c>
      <c r="F15" s="61" t="s">
        <v>1880</v>
      </c>
      <c r="G15" s="64"/>
      <c r="H15" s="60" t="s">
        <v>1877</v>
      </c>
    </row>
    <row r="16" spans="1:8" x14ac:dyDescent="0.3">
      <c r="A16" s="120">
        <f t="shared" si="1"/>
        <v>6</v>
      </c>
      <c r="B16" s="120">
        <f t="shared" si="0"/>
        <v>333</v>
      </c>
      <c r="C16" s="120"/>
      <c r="D16" s="309" t="s">
        <v>2558</v>
      </c>
      <c r="E16" s="72">
        <v>333</v>
      </c>
      <c r="F16" s="61" t="s">
        <v>2597</v>
      </c>
      <c r="G16" s="64"/>
      <c r="H16" s="60" t="s">
        <v>1881</v>
      </c>
    </row>
    <row r="17" spans="1:8" x14ac:dyDescent="0.3">
      <c r="A17" s="120">
        <f t="shared" si="1"/>
        <v>7</v>
      </c>
      <c r="B17" s="120">
        <f t="shared" si="0"/>
        <v>591</v>
      </c>
      <c r="C17" s="120"/>
      <c r="D17" s="61" t="s">
        <v>1121</v>
      </c>
      <c r="E17" s="72">
        <v>591</v>
      </c>
      <c r="F17" s="61" t="s">
        <v>1882</v>
      </c>
      <c r="G17" s="64"/>
      <c r="H17" s="60" t="s">
        <v>1877</v>
      </c>
    </row>
    <row r="18" spans="1:8" x14ac:dyDescent="0.3">
      <c r="A18" s="120">
        <f t="shared" si="1"/>
        <v>8</v>
      </c>
      <c r="B18" s="120">
        <f t="shared" si="0"/>
        <v>366</v>
      </c>
      <c r="C18" s="120"/>
      <c r="D18" s="61" t="s">
        <v>457</v>
      </c>
      <c r="E18" s="72">
        <v>366</v>
      </c>
      <c r="F18" s="61" t="s">
        <v>1879</v>
      </c>
      <c r="G18" s="64" t="s">
        <v>1773</v>
      </c>
      <c r="H18" s="60" t="s">
        <v>1876</v>
      </c>
    </row>
    <row r="19" spans="1:8" x14ac:dyDescent="0.3">
      <c r="A19" s="120">
        <f t="shared" si="1"/>
        <v>9</v>
      </c>
      <c r="B19" s="120">
        <f t="shared" si="0"/>
        <v>316</v>
      </c>
      <c r="C19" s="120"/>
      <c r="D19" s="61" t="s">
        <v>1122</v>
      </c>
      <c r="E19" s="72">
        <v>316</v>
      </c>
      <c r="F19" s="61" t="s">
        <v>1883</v>
      </c>
      <c r="G19" s="64" t="s">
        <v>1773</v>
      </c>
      <c r="H19" s="60" t="s">
        <v>1881</v>
      </c>
    </row>
    <row r="20" spans="1:8" x14ac:dyDescent="0.3">
      <c r="A20" s="120">
        <f t="shared" si="1"/>
        <v>10</v>
      </c>
      <c r="B20" s="120">
        <f t="shared" si="0"/>
        <v>450</v>
      </c>
      <c r="C20" s="120"/>
      <c r="D20" s="61" t="s">
        <v>521</v>
      </c>
      <c r="E20" s="72">
        <v>450</v>
      </c>
      <c r="F20" s="61" t="s">
        <v>1884</v>
      </c>
      <c r="G20" s="64" t="s">
        <v>1773</v>
      </c>
      <c r="H20" s="60" t="s">
        <v>1881</v>
      </c>
    </row>
    <row r="21" spans="1:8" x14ac:dyDescent="0.3">
      <c r="A21" s="120">
        <f t="shared" si="1"/>
        <v>11</v>
      </c>
      <c r="B21" s="120">
        <f t="shared" si="0"/>
        <v>397</v>
      </c>
      <c r="C21" s="120"/>
      <c r="D21" s="61" t="s">
        <v>522</v>
      </c>
      <c r="E21" s="72">
        <v>397</v>
      </c>
      <c r="F21" s="73" t="s">
        <v>1885</v>
      </c>
      <c r="G21" s="64" t="s">
        <v>1773</v>
      </c>
      <c r="H21" s="60" t="s">
        <v>1881</v>
      </c>
    </row>
    <row r="22" spans="1:8" x14ac:dyDescent="0.3">
      <c r="A22" s="120">
        <f t="shared" si="1"/>
        <v>12</v>
      </c>
      <c r="B22" s="120">
        <f t="shared" si="0"/>
        <v>396</v>
      </c>
      <c r="C22" s="120"/>
      <c r="D22" s="61" t="s">
        <v>1558</v>
      </c>
      <c r="E22" s="72">
        <v>396</v>
      </c>
      <c r="F22" s="61" t="s">
        <v>1886</v>
      </c>
      <c r="G22" s="64"/>
      <c r="H22" s="60" t="s">
        <v>1881</v>
      </c>
    </row>
    <row r="23" spans="1:8" x14ac:dyDescent="0.3">
      <c r="A23" s="120">
        <f t="shared" si="1"/>
        <v>13</v>
      </c>
      <c r="B23" s="120">
        <f t="shared" si="0"/>
        <v>310</v>
      </c>
      <c r="C23" s="120"/>
      <c r="D23" s="61" t="s">
        <v>523</v>
      </c>
      <c r="E23" s="72">
        <v>310</v>
      </c>
      <c r="F23" s="61" t="s">
        <v>1887</v>
      </c>
      <c r="G23" s="64" t="s">
        <v>1773</v>
      </c>
      <c r="H23" s="60" t="s">
        <v>1881</v>
      </c>
    </row>
    <row r="24" spans="1:8" x14ac:dyDescent="0.3">
      <c r="A24" s="120">
        <f t="shared" si="1"/>
        <v>14</v>
      </c>
      <c r="B24" s="120">
        <f t="shared" si="0"/>
        <v>400</v>
      </c>
      <c r="C24" s="120"/>
      <c r="D24" s="61" t="s">
        <v>1601</v>
      </c>
      <c r="E24" s="72">
        <v>400</v>
      </c>
      <c r="F24" s="61" t="s">
        <v>1888</v>
      </c>
      <c r="G24" s="64" t="s">
        <v>1773</v>
      </c>
      <c r="H24" s="60" t="s">
        <v>1876</v>
      </c>
    </row>
    <row r="25" spans="1:8" x14ac:dyDescent="0.3">
      <c r="A25" s="120">
        <f t="shared" si="1"/>
        <v>15</v>
      </c>
      <c r="B25" s="120">
        <f t="shared" si="0"/>
        <v>314</v>
      </c>
      <c r="C25" s="120"/>
      <c r="D25" s="61" t="s">
        <v>524</v>
      </c>
      <c r="E25" s="72">
        <v>314</v>
      </c>
      <c r="F25" s="75" t="s">
        <v>1889</v>
      </c>
      <c r="G25" s="64" t="s">
        <v>1773</v>
      </c>
      <c r="H25" s="76" t="s">
        <v>1877</v>
      </c>
    </row>
    <row r="26" spans="1:8" x14ac:dyDescent="0.3">
      <c r="A26" s="120">
        <f t="shared" si="1"/>
        <v>16</v>
      </c>
      <c r="B26" s="120">
        <f t="shared" si="0"/>
        <v>672</v>
      </c>
      <c r="C26" s="120"/>
      <c r="D26" s="61" t="s">
        <v>2196</v>
      </c>
      <c r="E26" s="72">
        <v>672</v>
      </c>
      <c r="F26" s="75" t="s">
        <v>2387</v>
      </c>
      <c r="G26" s="64"/>
      <c r="H26" s="76" t="s">
        <v>1877</v>
      </c>
    </row>
    <row r="27" spans="1:8" x14ac:dyDescent="0.3">
      <c r="A27" s="120">
        <f t="shared" si="1"/>
        <v>17</v>
      </c>
      <c r="B27" s="120">
        <f t="shared" si="0"/>
        <v>584</v>
      </c>
      <c r="C27" s="120"/>
      <c r="D27" s="61" t="s">
        <v>1563</v>
      </c>
      <c r="E27" s="72">
        <v>584</v>
      </c>
      <c r="F27" s="61" t="s">
        <v>1890</v>
      </c>
      <c r="G27" s="64" t="s">
        <v>1773</v>
      </c>
      <c r="H27" s="60" t="s">
        <v>1881</v>
      </c>
    </row>
    <row r="28" spans="1:8" x14ac:dyDescent="0.3">
      <c r="A28" s="120">
        <f t="shared" si="1"/>
        <v>18</v>
      </c>
      <c r="B28" s="120">
        <f t="shared" si="0"/>
        <v>326</v>
      </c>
      <c r="C28" s="120"/>
      <c r="D28" s="61" t="s">
        <v>525</v>
      </c>
      <c r="E28" s="72">
        <v>326</v>
      </c>
      <c r="F28" s="61" t="s">
        <v>1891</v>
      </c>
      <c r="G28" s="64" t="s">
        <v>1773</v>
      </c>
      <c r="H28" s="60" t="s">
        <v>1877</v>
      </c>
    </row>
    <row r="29" spans="1:8" x14ac:dyDescent="0.3">
      <c r="A29" s="120">
        <f t="shared" si="1"/>
        <v>19</v>
      </c>
      <c r="B29" s="120">
        <f t="shared" si="0"/>
        <v>372</v>
      </c>
      <c r="C29" s="120"/>
      <c r="D29" s="61" t="s">
        <v>1546</v>
      </c>
      <c r="E29" s="60">
        <v>372</v>
      </c>
      <c r="F29" s="61" t="s">
        <v>1892</v>
      </c>
      <c r="G29" s="64" t="s">
        <v>1773</v>
      </c>
      <c r="H29" s="60" t="s">
        <v>1877</v>
      </c>
    </row>
    <row r="30" spans="1:8" x14ac:dyDescent="0.3">
      <c r="A30" s="120">
        <f t="shared" si="1"/>
        <v>20</v>
      </c>
      <c r="B30" s="120">
        <f t="shared" si="0"/>
        <v>317</v>
      </c>
      <c r="C30" s="120"/>
      <c r="D30" s="61" t="s">
        <v>526</v>
      </c>
      <c r="E30" s="72">
        <v>317</v>
      </c>
      <c r="F30" s="61" t="s">
        <v>2028</v>
      </c>
      <c r="G30" s="64" t="s">
        <v>1773</v>
      </c>
      <c r="H30" s="60" t="s">
        <v>1881</v>
      </c>
    </row>
    <row r="31" spans="1:8" x14ac:dyDescent="0.3">
      <c r="A31" s="120">
        <f t="shared" si="1"/>
        <v>21</v>
      </c>
      <c r="B31" s="120">
        <f t="shared" si="0"/>
        <v>334</v>
      </c>
      <c r="C31" s="120"/>
      <c r="D31" s="61" t="s">
        <v>2557</v>
      </c>
      <c r="E31" s="72">
        <v>334</v>
      </c>
      <c r="F31" s="61" t="s">
        <v>2606</v>
      </c>
      <c r="G31" s="64"/>
      <c r="H31" s="60" t="s">
        <v>1881</v>
      </c>
    </row>
    <row r="32" spans="1:8" x14ac:dyDescent="0.3">
      <c r="A32" s="120">
        <f t="shared" si="1"/>
        <v>22</v>
      </c>
      <c r="B32" s="120">
        <f t="shared" si="0"/>
        <v>327</v>
      </c>
      <c r="C32" s="120"/>
      <c r="D32" s="61" t="s">
        <v>527</v>
      </c>
      <c r="E32" s="72">
        <v>327</v>
      </c>
      <c r="F32" s="61" t="s">
        <v>2029</v>
      </c>
      <c r="G32" s="64" t="s">
        <v>1773</v>
      </c>
      <c r="H32" s="60" t="s">
        <v>1881</v>
      </c>
    </row>
    <row r="33" spans="1:8" x14ac:dyDescent="0.3">
      <c r="A33" s="120">
        <f t="shared" si="1"/>
        <v>23</v>
      </c>
      <c r="B33" s="120">
        <f t="shared" si="0"/>
        <v>328</v>
      </c>
      <c r="C33" s="120"/>
      <c r="D33" s="61" t="s">
        <v>497</v>
      </c>
      <c r="E33" s="72">
        <v>328</v>
      </c>
      <c r="F33" s="61" t="s">
        <v>1893</v>
      </c>
      <c r="G33" s="64" t="s">
        <v>1773</v>
      </c>
      <c r="H33" s="60" t="s">
        <v>1881</v>
      </c>
    </row>
    <row r="34" spans="1:8" x14ac:dyDescent="0.3">
      <c r="A34" s="120">
        <f t="shared" si="1"/>
        <v>24</v>
      </c>
      <c r="B34" s="120">
        <f t="shared" si="0"/>
        <v>656</v>
      </c>
      <c r="C34" s="120"/>
      <c r="D34" s="61" t="s">
        <v>498</v>
      </c>
      <c r="E34" s="72">
        <v>656</v>
      </c>
      <c r="F34" s="61" t="s">
        <v>1894</v>
      </c>
      <c r="G34" s="64" t="s">
        <v>1773</v>
      </c>
      <c r="H34" s="60" t="s">
        <v>1881</v>
      </c>
    </row>
    <row r="35" spans="1:8" x14ac:dyDescent="0.3">
      <c r="A35" s="120">
        <f t="shared" si="1"/>
        <v>25</v>
      </c>
      <c r="B35" s="120">
        <f t="shared" si="0"/>
        <v>332</v>
      </c>
      <c r="C35" s="120"/>
      <c r="D35" s="61" t="s">
        <v>499</v>
      </c>
      <c r="E35" s="72">
        <v>332</v>
      </c>
      <c r="F35" s="61" t="s">
        <v>1895</v>
      </c>
      <c r="G35" s="64" t="s">
        <v>1773</v>
      </c>
      <c r="H35" s="60" t="s">
        <v>1881</v>
      </c>
    </row>
    <row r="36" spans="1:8" x14ac:dyDescent="0.3">
      <c r="A36" s="120">
        <f t="shared" si="1"/>
        <v>26</v>
      </c>
      <c r="B36" s="120">
        <f t="shared" si="0"/>
        <v>330</v>
      </c>
      <c r="C36" s="120"/>
      <c r="D36" s="61" t="s">
        <v>500</v>
      </c>
      <c r="E36" s="72">
        <v>330</v>
      </c>
      <c r="F36" s="61" t="s">
        <v>1896</v>
      </c>
      <c r="G36" s="64" t="s">
        <v>1773</v>
      </c>
      <c r="H36" s="60" t="s">
        <v>1881</v>
      </c>
    </row>
    <row r="37" spans="1:8" x14ac:dyDescent="0.3">
      <c r="A37" s="120">
        <f t="shared" si="1"/>
        <v>27</v>
      </c>
      <c r="B37" s="120">
        <f t="shared" si="0"/>
        <v>331</v>
      </c>
      <c r="C37" s="120"/>
      <c r="D37" s="61" t="s">
        <v>1734</v>
      </c>
      <c r="E37" s="72">
        <v>331</v>
      </c>
      <c r="F37" s="61" t="s">
        <v>1897</v>
      </c>
      <c r="G37" s="64" t="s">
        <v>1773</v>
      </c>
      <c r="H37" s="60" t="s">
        <v>1881</v>
      </c>
    </row>
    <row r="38" spans="1:8" x14ac:dyDescent="0.3">
      <c r="A38" s="120">
        <f t="shared" si="1"/>
        <v>28</v>
      </c>
      <c r="B38" s="120">
        <f t="shared" si="0"/>
        <v>340</v>
      </c>
      <c r="C38" s="120"/>
      <c r="D38" s="61" t="s">
        <v>501</v>
      </c>
      <c r="E38" s="72">
        <v>340</v>
      </c>
      <c r="F38" s="61" t="s">
        <v>1898</v>
      </c>
      <c r="G38" s="64" t="s">
        <v>1773</v>
      </c>
      <c r="H38" s="60" t="s">
        <v>1881</v>
      </c>
    </row>
    <row r="39" spans="1:8" x14ac:dyDescent="0.3">
      <c r="A39" s="120">
        <f t="shared" si="1"/>
        <v>29</v>
      </c>
      <c r="B39" s="120">
        <f t="shared" si="0"/>
        <v>342</v>
      </c>
      <c r="C39" s="120"/>
      <c r="D39" s="61" t="s">
        <v>502</v>
      </c>
      <c r="E39" s="72">
        <v>342</v>
      </c>
      <c r="F39" s="61" t="s">
        <v>1899</v>
      </c>
      <c r="G39" s="64" t="s">
        <v>1773</v>
      </c>
      <c r="H39" s="60" t="s">
        <v>1881</v>
      </c>
    </row>
    <row r="40" spans="1:8" x14ac:dyDescent="0.3">
      <c r="A40" s="120">
        <f t="shared" si="1"/>
        <v>30</v>
      </c>
      <c r="B40" s="120">
        <f t="shared" si="0"/>
        <v>588</v>
      </c>
      <c r="C40" s="120"/>
      <c r="D40" s="61" t="s">
        <v>2385</v>
      </c>
      <c r="E40" s="72">
        <v>588</v>
      </c>
      <c r="F40" s="61" t="s">
        <v>1900</v>
      </c>
      <c r="G40" s="64"/>
      <c r="H40" s="60" t="s">
        <v>1881</v>
      </c>
    </row>
    <row r="41" spans="1:8" x14ac:dyDescent="0.3">
      <c r="A41" s="120">
        <f t="shared" si="1"/>
        <v>31</v>
      </c>
      <c r="B41" s="120" t="str">
        <f t="shared" si="0"/>
        <v>589C</v>
      </c>
      <c r="C41" s="120"/>
      <c r="D41" s="61" t="s">
        <v>504</v>
      </c>
      <c r="E41" s="79" t="s">
        <v>1312</v>
      </c>
      <c r="F41" s="61" t="s">
        <v>1901</v>
      </c>
      <c r="G41" s="64" t="s">
        <v>1773</v>
      </c>
      <c r="H41" s="60" t="s">
        <v>1881</v>
      </c>
    </row>
    <row r="42" spans="1:8" x14ac:dyDescent="0.3">
      <c r="A42" s="120">
        <f t="shared" si="1"/>
        <v>32</v>
      </c>
      <c r="B42" s="120">
        <f t="shared" si="0"/>
        <v>402</v>
      </c>
      <c r="C42" s="120"/>
      <c r="D42" s="61" t="s">
        <v>505</v>
      </c>
      <c r="E42" s="72">
        <v>402</v>
      </c>
      <c r="F42" s="61" t="s">
        <v>2030</v>
      </c>
      <c r="G42" s="64" t="s">
        <v>1773</v>
      </c>
      <c r="H42" s="60" t="s">
        <v>1877</v>
      </c>
    </row>
    <row r="43" spans="1:8" x14ac:dyDescent="0.3">
      <c r="A43" s="120">
        <f t="shared" si="1"/>
        <v>33</v>
      </c>
      <c r="B43" s="120">
        <f t="shared" si="0"/>
        <v>348</v>
      </c>
      <c r="C43" s="120"/>
      <c r="D43" s="61" t="s">
        <v>506</v>
      </c>
      <c r="E43" s="72">
        <v>348</v>
      </c>
      <c r="F43" s="61" t="s">
        <v>1902</v>
      </c>
      <c r="G43" s="64" t="s">
        <v>1773</v>
      </c>
      <c r="H43" s="60" t="s">
        <v>1877</v>
      </c>
    </row>
    <row r="44" spans="1:8" x14ac:dyDescent="0.3">
      <c r="A44" s="120">
        <f t="shared" si="1"/>
        <v>34</v>
      </c>
      <c r="B44" s="120">
        <f t="shared" si="0"/>
        <v>324</v>
      </c>
      <c r="C44" s="120"/>
      <c r="D44" s="61" t="s">
        <v>507</v>
      </c>
      <c r="E44" s="72">
        <v>324</v>
      </c>
      <c r="F44" s="61" t="s">
        <v>1903</v>
      </c>
      <c r="G44" s="64" t="s">
        <v>1773</v>
      </c>
      <c r="H44" s="60" t="s">
        <v>1881</v>
      </c>
    </row>
    <row r="45" spans="1:8" x14ac:dyDescent="0.3">
      <c r="A45" s="120">
        <f t="shared" si="1"/>
        <v>35</v>
      </c>
      <c r="B45" s="120">
        <f t="shared" si="0"/>
        <v>605</v>
      </c>
      <c r="C45" s="120"/>
      <c r="D45" s="61" t="s">
        <v>2556</v>
      </c>
      <c r="E45" s="72">
        <v>605</v>
      </c>
      <c r="F45" s="61" t="s">
        <v>2610</v>
      </c>
      <c r="G45" s="64"/>
      <c r="H45" s="60" t="s">
        <v>1877</v>
      </c>
    </row>
    <row r="46" spans="1:8" x14ac:dyDescent="0.3">
      <c r="A46" s="120">
        <f t="shared" si="1"/>
        <v>36</v>
      </c>
      <c r="B46" s="120">
        <f t="shared" si="0"/>
        <v>356</v>
      </c>
      <c r="C46" s="120"/>
      <c r="D46" s="61" t="s">
        <v>508</v>
      </c>
      <c r="E46" s="72">
        <v>356</v>
      </c>
      <c r="F46" s="61" t="s">
        <v>1904</v>
      </c>
      <c r="G46" s="64" t="s">
        <v>1773</v>
      </c>
      <c r="H46" s="60" t="s">
        <v>1876</v>
      </c>
    </row>
    <row r="47" spans="1:8" x14ac:dyDescent="0.3">
      <c r="A47" s="120">
        <f t="shared" si="1"/>
        <v>37</v>
      </c>
      <c r="B47" s="120">
        <f t="shared" si="0"/>
        <v>362</v>
      </c>
      <c r="C47" s="120"/>
      <c r="D47" s="61" t="s">
        <v>509</v>
      </c>
      <c r="E47" s="72">
        <v>362</v>
      </c>
      <c r="F47" s="61" t="s">
        <v>1905</v>
      </c>
      <c r="G47" s="64" t="s">
        <v>1773</v>
      </c>
      <c r="H47" s="60" t="s">
        <v>1876</v>
      </c>
    </row>
    <row r="48" spans="1:8" x14ac:dyDescent="0.3">
      <c r="A48" s="120">
        <f t="shared" si="1"/>
        <v>38</v>
      </c>
      <c r="B48" s="120">
        <f t="shared" si="0"/>
        <v>554</v>
      </c>
      <c r="C48" s="120"/>
      <c r="D48" s="61" t="s">
        <v>510</v>
      </c>
      <c r="E48" s="72">
        <v>554</v>
      </c>
      <c r="F48" s="61" t="s">
        <v>1906</v>
      </c>
      <c r="G48" s="64" t="s">
        <v>1773</v>
      </c>
      <c r="H48" s="60" t="s">
        <v>1881</v>
      </c>
    </row>
    <row r="49" spans="1:8" x14ac:dyDescent="0.3">
      <c r="A49" s="120">
        <f t="shared" si="1"/>
        <v>39</v>
      </c>
      <c r="B49" s="120">
        <f t="shared" si="0"/>
        <v>432</v>
      </c>
      <c r="C49" s="120"/>
      <c r="D49" s="61" t="s">
        <v>511</v>
      </c>
      <c r="E49" s="72">
        <v>432</v>
      </c>
      <c r="F49" s="61" t="s">
        <v>1907</v>
      </c>
      <c r="G49" s="64" t="s">
        <v>1773</v>
      </c>
      <c r="H49" s="60" t="s">
        <v>1877</v>
      </c>
    </row>
    <row r="50" spans="1:8" ht="12.75" customHeight="1" x14ac:dyDescent="0.3">
      <c r="A50" s="120">
        <f t="shared" si="1"/>
        <v>40</v>
      </c>
      <c r="B50" s="120">
        <f t="shared" si="0"/>
        <v>375</v>
      </c>
      <c r="C50" s="120"/>
      <c r="D50" s="61" t="s">
        <v>1554</v>
      </c>
      <c r="E50" s="72">
        <v>375</v>
      </c>
      <c r="F50" s="61" t="s">
        <v>1908</v>
      </c>
      <c r="G50" s="64" t="s">
        <v>1773</v>
      </c>
      <c r="H50" s="60" t="s">
        <v>1881</v>
      </c>
    </row>
    <row r="51" spans="1:8" x14ac:dyDescent="0.3">
      <c r="A51" s="120">
        <f t="shared" si="1"/>
        <v>41</v>
      </c>
      <c r="B51" s="120">
        <f t="shared" si="0"/>
        <v>373</v>
      </c>
      <c r="C51" s="120"/>
      <c r="D51" s="61" t="s">
        <v>1550</v>
      </c>
      <c r="E51" s="72">
        <v>373</v>
      </c>
      <c r="F51" s="61" t="s">
        <v>1909</v>
      </c>
      <c r="G51" s="64"/>
      <c r="H51" s="60" t="s">
        <v>1877</v>
      </c>
    </row>
    <row r="52" spans="1:8" x14ac:dyDescent="0.3">
      <c r="A52" s="120">
        <f t="shared" si="1"/>
        <v>42</v>
      </c>
      <c r="B52" s="120">
        <f t="shared" si="0"/>
        <v>647</v>
      </c>
      <c r="C52" s="120"/>
      <c r="D52" s="61" t="s">
        <v>512</v>
      </c>
      <c r="E52" s="72">
        <v>647</v>
      </c>
      <c r="F52" s="64" t="s">
        <v>1910</v>
      </c>
      <c r="G52" s="64" t="s">
        <v>1773</v>
      </c>
      <c r="H52" s="60" t="s">
        <v>1876</v>
      </c>
    </row>
    <row r="53" spans="1:8" x14ac:dyDescent="0.3">
      <c r="A53" s="120">
        <f t="shared" si="1"/>
        <v>43</v>
      </c>
      <c r="B53" s="120">
        <f t="shared" si="0"/>
        <v>368</v>
      </c>
      <c r="C53" s="120"/>
      <c r="D53" s="61" t="s">
        <v>2555</v>
      </c>
      <c r="E53" s="72">
        <v>368</v>
      </c>
      <c r="F53" s="64" t="s">
        <v>2609</v>
      </c>
      <c r="G53" s="64"/>
      <c r="H53" s="60" t="s">
        <v>1877</v>
      </c>
    </row>
    <row r="54" spans="1:8" x14ac:dyDescent="0.3">
      <c r="A54" s="120">
        <f t="shared" si="1"/>
        <v>44</v>
      </c>
      <c r="B54" s="120">
        <f t="shared" si="0"/>
        <v>374</v>
      </c>
      <c r="C54" s="120"/>
      <c r="D54" s="61" t="s">
        <v>1605</v>
      </c>
      <c r="E54" s="72">
        <v>374</v>
      </c>
      <c r="F54" s="61" t="s">
        <v>1911</v>
      </c>
      <c r="G54" s="64" t="s">
        <v>1773</v>
      </c>
      <c r="H54" s="60" t="s">
        <v>1876</v>
      </c>
    </row>
    <row r="55" spans="1:8" x14ac:dyDescent="0.3">
      <c r="A55" s="120">
        <f t="shared" si="1"/>
        <v>45</v>
      </c>
      <c r="B55" s="120">
        <f t="shared" si="0"/>
        <v>592</v>
      </c>
      <c r="C55" s="120"/>
      <c r="D55" s="61" t="s">
        <v>513</v>
      </c>
      <c r="E55" s="72">
        <v>592</v>
      </c>
      <c r="F55" s="61" t="s">
        <v>1912</v>
      </c>
      <c r="G55" s="64" t="s">
        <v>1773</v>
      </c>
      <c r="H55" s="60" t="s">
        <v>1881</v>
      </c>
    </row>
    <row r="56" spans="1:8" x14ac:dyDescent="0.3">
      <c r="A56" s="120">
        <f t="shared" si="1"/>
        <v>46</v>
      </c>
      <c r="B56" s="120">
        <f t="shared" si="0"/>
        <v>382</v>
      </c>
      <c r="C56" s="120"/>
      <c r="D56" s="61" t="s">
        <v>514</v>
      </c>
      <c r="E56" s="72">
        <v>382</v>
      </c>
      <c r="F56" s="61" t="s">
        <v>1913</v>
      </c>
      <c r="G56" s="64" t="s">
        <v>1773</v>
      </c>
      <c r="H56" s="60" t="s">
        <v>1876</v>
      </c>
    </row>
    <row r="57" spans="1:8" x14ac:dyDescent="0.3">
      <c r="A57" s="120">
        <f t="shared" si="1"/>
        <v>47</v>
      </c>
      <c r="B57" s="120">
        <f t="shared" si="0"/>
        <v>297</v>
      </c>
      <c r="C57" s="120"/>
      <c r="D57" s="61" t="s">
        <v>2552</v>
      </c>
      <c r="E57" s="72">
        <v>297</v>
      </c>
      <c r="F57" s="61" t="s">
        <v>2608</v>
      </c>
      <c r="G57" s="64"/>
      <c r="H57" s="60" t="s">
        <v>1881</v>
      </c>
    </row>
    <row r="58" spans="1:8" x14ac:dyDescent="0.3">
      <c r="A58" s="120">
        <f t="shared" si="1"/>
        <v>48</v>
      </c>
      <c r="B58" s="120">
        <f t="shared" si="0"/>
        <v>386</v>
      </c>
      <c r="C58" s="120"/>
      <c r="D58" s="61" t="s">
        <v>532</v>
      </c>
      <c r="E58" s="72">
        <v>386</v>
      </c>
      <c r="F58" s="73" t="s">
        <v>1914</v>
      </c>
      <c r="G58" s="64" t="s">
        <v>1773</v>
      </c>
      <c r="H58" s="60" t="s">
        <v>1877</v>
      </c>
    </row>
    <row r="59" spans="1:8" x14ac:dyDescent="0.3">
      <c r="A59" s="120">
        <f t="shared" si="1"/>
        <v>49</v>
      </c>
      <c r="B59" s="120">
        <f t="shared" si="0"/>
        <v>376</v>
      </c>
      <c r="C59" s="120"/>
      <c r="D59" s="61" t="s">
        <v>2554</v>
      </c>
      <c r="E59" s="72">
        <v>376</v>
      </c>
      <c r="F59" s="73" t="s">
        <v>2607</v>
      </c>
      <c r="G59" s="64"/>
      <c r="H59" s="60" t="s">
        <v>1881</v>
      </c>
    </row>
    <row r="60" spans="1:8" x14ac:dyDescent="0.3">
      <c r="A60" s="120">
        <f t="shared" si="1"/>
        <v>50</v>
      </c>
      <c r="B60" s="120">
        <f t="shared" si="0"/>
        <v>393</v>
      </c>
      <c r="C60" s="120"/>
      <c r="D60" s="61" t="s">
        <v>533</v>
      </c>
      <c r="E60" s="72">
        <v>393</v>
      </c>
      <c r="F60" s="61" t="s">
        <v>1915</v>
      </c>
      <c r="G60" s="64" t="s">
        <v>1773</v>
      </c>
      <c r="H60" s="60" t="s">
        <v>1876</v>
      </c>
    </row>
    <row r="61" spans="1:8" x14ac:dyDescent="0.3">
      <c r="A61" s="120">
        <f t="shared" si="1"/>
        <v>51</v>
      </c>
      <c r="B61" s="120">
        <f t="shared" si="0"/>
        <v>394</v>
      </c>
      <c r="C61" s="120"/>
      <c r="D61" s="61" t="s">
        <v>534</v>
      </c>
      <c r="E61" s="72">
        <v>394</v>
      </c>
      <c r="F61" s="61" t="s">
        <v>1916</v>
      </c>
      <c r="G61" s="64" t="s">
        <v>1773</v>
      </c>
      <c r="H61" s="60" t="s">
        <v>1877</v>
      </c>
    </row>
    <row r="62" spans="1:8" x14ac:dyDescent="0.3">
      <c r="A62" s="120">
        <f t="shared" si="1"/>
        <v>52</v>
      </c>
      <c r="B62" s="120">
        <f t="shared" si="0"/>
        <v>398</v>
      </c>
      <c r="C62" s="120"/>
      <c r="D62" s="61" t="s">
        <v>535</v>
      </c>
      <c r="E62" s="72">
        <v>398</v>
      </c>
      <c r="F62" s="61" t="s">
        <v>1917</v>
      </c>
      <c r="G62" s="64" t="s">
        <v>1773</v>
      </c>
      <c r="H62" s="60" t="s">
        <v>1881</v>
      </c>
    </row>
    <row r="63" spans="1:8" x14ac:dyDescent="0.3">
      <c r="A63" s="120">
        <f t="shared" si="1"/>
        <v>53</v>
      </c>
      <c r="B63" s="120">
        <f t="shared" si="0"/>
        <v>399</v>
      </c>
      <c r="C63" s="120"/>
      <c r="D63" s="61" t="s">
        <v>536</v>
      </c>
      <c r="E63" s="72">
        <v>399</v>
      </c>
      <c r="F63" s="61" t="s">
        <v>1918</v>
      </c>
      <c r="G63" s="64" t="s">
        <v>1773</v>
      </c>
      <c r="H63" s="60" t="s">
        <v>1881</v>
      </c>
    </row>
    <row r="64" spans="1:8" x14ac:dyDescent="0.3">
      <c r="A64" s="120">
        <f t="shared" si="1"/>
        <v>54</v>
      </c>
      <c r="B64" s="120">
        <f t="shared" si="0"/>
        <v>512</v>
      </c>
      <c r="C64" s="120"/>
      <c r="D64" s="61" t="s">
        <v>589</v>
      </c>
      <c r="E64" s="60">
        <v>512</v>
      </c>
      <c r="F64" s="64" t="s">
        <v>1919</v>
      </c>
      <c r="G64" s="64"/>
      <c r="H64" s="60" t="s">
        <v>1881</v>
      </c>
    </row>
    <row r="65" spans="1:8" x14ac:dyDescent="0.3">
      <c r="A65" s="120">
        <f t="shared" si="1"/>
        <v>55</v>
      </c>
      <c r="B65" s="120">
        <f t="shared" si="0"/>
        <v>511</v>
      </c>
      <c r="C65" s="120"/>
      <c r="D65" s="61" t="s">
        <v>537</v>
      </c>
      <c r="E65" s="72">
        <v>511</v>
      </c>
      <c r="F65" s="61" t="s">
        <v>1920</v>
      </c>
      <c r="G65" s="64" t="s">
        <v>1773</v>
      </c>
      <c r="H65" s="60" t="s">
        <v>1881</v>
      </c>
    </row>
    <row r="66" spans="1:8" x14ac:dyDescent="0.3">
      <c r="A66" s="120">
        <f t="shared" si="1"/>
        <v>56</v>
      </c>
      <c r="B66" s="120">
        <f t="shared" si="0"/>
        <v>666</v>
      </c>
      <c r="C66" s="120"/>
      <c r="D66" s="61" t="s">
        <v>538</v>
      </c>
      <c r="E66" s="72">
        <v>666</v>
      </c>
      <c r="F66" s="61" t="s">
        <v>1921</v>
      </c>
      <c r="G66" s="64" t="s">
        <v>1773</v>
      </c>
      <c r="H66" s="60" t="s">
        <v>1881</v>
      </c>
    </row>
    <row r="67" spans="1:8" x14ac:dyDescent="0.3">
      <c r="A67" s="120">
        <f t="shared" si="1"/>
        <v>57</v>
      </c>
      <c r="B67" s="120">
        <f t="shared" si="0"/>
        <v>655</v>
      </c>
      <c r="C67" s="120"/>
      <c r="D67" s="61" t="s">
        <v>539</v>
      </c>
      <c r="E67" s="60">
        <v>655</v>
      </c>
      <c r="F67" s="64" t="s">
        <v>1922</v>
      </c>
      <c r="G67" s="64"/>
      <c r="H67" s="60" t="s">
        <v>1881</v>
      </c>
    </row>
    <row r="68" spans="1:8" x14ac:dyDescent="0.3">
      <c r="A68" s="120">
        <f t="shared" si="1"/>
        <v>58</v>
      </c>
      <c r="B68" s="120">
        <f t="shared" si="0"/>
        <v>383</v>
      </c>
      <c r="C68" s="120"/>
      <c r="D68" s="61" t="s">
        <v>540</v>
      </c>
      <c r="E68" s="72">
        <v>383</v>
      </c>
      <c r="F68" s="61" t="s">
        <v>2031</v>
      </c>
      <c r="G68" s="64" t="s">
        <v>1773</v>
      </c>
      <c r="H68" s="60" t="s">
        <v>1877</v>
      </c>
    </row>
    <row r="69" spans="1:8" x14ac:dyDescent="0.3">
      <c r="A69" s="120">
        <f t="shared" si="1"/>
        <v>59</v>
      </c>
      <c r="B69" s="120">
        <f t="shared" si="0"/>
        <v>410</v>
      </c>
      <c r="C69" s="120"/>
      <c r="D69" s="61" t="s">
        <v>541</v>
      </c>
      <c r="E69" s="72">
        <v>410</v>
      </c>
      <c r="F69" s="61" t="s">
        <v>1923</v>
      </c>
      <c r="G69" s="64" t="s">
        <v>1773</v>
      </c>
      <c r="H69" s="60" t="s">
        <v>1881</v>
      </c>
    </row>
    <row r="70" spans="1:8" x14ac:dyDescent="0.3">
      <c r="A70" s="120">
        <f t="shared" si="1"/>
        <v>60</v>
      </c>
      <c r="B70" s="120">
        <f t="shared" si="0"/>
        <v>412</v>
      </c>
      <c r="C70" s="120"/>
      <c r="D70" s="61" t="s">
        <v>542</v>
      </c>
      <c r="E70" s="72">
        <v>412</v>
      </c>
      <c r="F70" s="61" t="s">
        <v>1924</v>
      </c>
      <c r="G70" s="64" t="s">
        <v>1773</v>
      </c>
      <c r="H70" s="60" t="s">
        <v>1881</v>
      </c>
    </row>
    <row r="71" spans="1:8" x14ac:dyDescent="0.3">
      <c r="A71" s="120">
        <f t="shared" si="1"/>
        <v>61</v>
      </c>
      <c r="B71" s="120">
        <f t="shared" si="0"/>
        <v>548</v>
      </c>
      <c r="C71" s="120"/>
      <c r="D71" s="61" t="s">
        <v>543</v>
      </c>
      <c r="E71" s="72">
        <v>548</v>
      </c>
      <c r="F71" s="61" t="s">
        <v>1925</v>
      </c>
      <c r="G71" s="64" t="s">
        <v>1773</v>
      </c>
      <c r="H71" s="60" t="s">
        <v>1881</v>
      </c>
    </row>
    <row r="72" spans="1:8" x14ac:dyDescent="0.3">
      <c r="A72" s="120">
        <f t="shared" si="1"/>
        <v>62</v>
      </c>
      <c r="B72" s="120">
        <f t="shared" si="0"/>
        <v>355</v>
      </c>
      <c r="C72" s="120"/>
      <c r="D72" s="64" t="s">
        <v>2422</v>
      </c>
      <c r="E72" s="72">
        <v>355</v>
      </c>
      <c r="F72" s="61" t="s">
        <v>2598</v>
      </c>
      <c r="G72" s="64"/>
      <c r="H72" s="60" t="s">
        <v>1877</v>
      </c>
    </row>
    <row r="73" spans="1:8" x14ac:dyDescent="0.3">
      <c r="A73" s="120">
        <f t="shared" si="1"/>
        <v>63</v>
      </c>
      <c r="B73" s="120">
        <f t="shared" si="0"/>
        <v>561</v>
      </c>
      <c r="C73" s="120"/>
      <c r="D73" s="61" t="s">
        <v>544</v>
      </c>
      <c r="E73" s="72">
        <v>561</v>
      </c>
      <c r="F73" s="61" t="s">
        <v>1926</v>
      </c>
      <c r="G73" s="64" t="s">
        <v>1773</v>
      </c>
      <c r="H73" s="60" t="s">
        <v>1876</v>
      </c>
    </row>
    <row r="74" spans="1:8" x14ac:dyDescent="0.3">
      <c r="A74" s="120">
        <f t="shared" si="1"/>
        <v>64</v>
      </c>
      <c r="B74" s="120">
        <f t="shared" si="0"/>
        <v>422</v>
      </c>
      <c r="C74" s="120"/>
      <c r="D74" s="61" t="s">
        <v>545</v>
      </c>
      <c r="E74" s="72">
        <v>422</v>
      </c>
      <c r="F74" s="61" t="s">
        <v>1927</v>
      </c>
      <c r="G74" s="64" t="s">
        <v>1773</v>
      </c>
      <c r="H74" s="60" t="s">
        <v>1876</v>
      </c>
    </row>
    <row r="75" spans="1:8" x14ac:dyDescent="0.3">
      <c r="A75" s="120">
        <f t="shared" si="1"/>
        <v>65</v>
      </c>
      <c r="B75" s="120">
        <f t="shared" ref="B75:B138" si="2">+E75</f>
        <v>315</v>
      </c>
      <c r="C75" s="120"/>
      <c r="D75" s="61" t="s">
        <v>889</v>
      </c>
      <c r="E75" s="72">
        <v>315</v>
      </c>
      <c r="F75" s="61" t="s">
        <v>1928</v>
      </c>
      <c r="G75" s="64" t="s">
        <v>1773</v>
      </c>
      <c r="H75" s="60" t="s">
        <v>1876</v>
      </c>
    </row>
    <row r="76" spans="1:8" x14ac:dyDescent="0.3">
      <c r="A76" s="120">
        <f t="shared" si="1"/>
        <v>66</v>
      </c>
      <c r="B76" s="120">
        <f t="shared" si="2"/>
        <v>603</v>
      </c>
      <c r="C76" s="120"/>
      <c r="D76" s="61" t="s">
        <v>546</v>
      </c>
      <c r="E76" s="72">
        <v>603</v>
      </c>
      <c r="F76" s="61" t="s">
        <v>1929</v>
      </c>
      <c r="G76" s="64" t="s">
        <v>1773</v>
      </c>
      <c r="H76" s="60" t="s">
        <v>1876</v>
      </c>
    </row>
    <row r="77" spans="1:8" x14ac:dyDescent="0.3">
      <c r="A77" s="120">
        <f t="shared" ref="A77:A140" si="3">+A76+1</f>
        <v>67</v>
      </c>
      <c r="B77" s="120">
        <f t="shared" si="2"/>
        <v>325</v>
      </c>
      <c r="C77" s="120"/>
      <c r="D77" s="61" t="s">
        <v>2561</v>
      </c>
      <c r="E77" s="72">
        <v>325</v>
      </c>
      <c r="F77" s="61" t="s">
        <v>2553</v>
      </c>
      <c r="G77" s="64"/>
      <c r="H77" s="60" t="s">
        <v>1877</v>
      </c>
    </row>
    <row r="78" spans="1:8" x14ac:dyDescent="0.3">
      <c r="A78" s="120">
        <f t="shared" si="3"/>
        <v>68</v>
      </c>
      <c r="B78" s="120">
        <f t="shared" si="2"/>
        <v>423</v>
      </c>
      <c r="C78" s="120"/>
      <c r="D78" s="61" t="s">
        <v>547</v>
      </c>
      <c r="E78" s="72">
        <v>423</v>
      </c>
      <c r="F78" s="61" t="s">
        <v>1930</v>
      </c>
      <c r="G78" s="64" t="s">
        <v>1773</v>
      </c>
      <c r="H78" s="60" t="s">
        <v>1876</v>
      </c>
    </row>
    <row r="79" spans="1:8" x14ac:dyDescent="0.3">
      <c r="A79" s="120">
        <f t="shared" si="3"/>
        <v>69</v>
      </c>
      <c r="B79" s="120">
        <f t="shared" si="2"/>
        <v>595</v>
      </c>
      <c r="C79" s="120"/>
      <c r="D79" s="61" t="s">
        <v>320</v>
      </c>
      <c r="E79" s="72">
        <v>595</v>
      </c>
      <c r="F79" s="61" t="s">
        <v>1931</v>
      </c>
      <c r="G79" s="64" t="s">
        <v>1773</v>
      </c>
      <c r="H79" s="60" t="s">
        <v>1881</v>
      </c>
    </row>
    <row r="80" spans="1:8" x14ac:dyDescent="0.3">
      <c r="A80" s="120">
        <f t="shared" si="3"/>
        <v>70</v>
      </c>
      <c r="B80" s="120">
        <f t="shared" si="2"/>
        <v>320</v>
      </c>
      <c r="C80" s="120"/>
      <c r="D80" s="61" t="s">
        <v>548</v>
      </c>
      <c r="E80" s="60">
        <v>320</v>
      </c>
      <c r="F80" s="64" t="s">
        <v>1932</v>
      </c>
      <c r="G80" s="64"/>
    </row>
    <row r="81" spans="1:8" x14ac:dyDescent="0.3">
      <c r="A81" s="120">
        <f t="shared" si="3"/>
        <v>71</v>
      </c>
      <c r="B81" s="120">
        <f t="shared" si="2"/>
        <v>428</v>
      </c>
      <c r="C81" s="120"/>
      <c r="D81" s="61" t="s">
        <v>1483</v>
      </c>
      <c r="E81" s="72">
        <v>428</v>
      </c>
      <c r="F81" s="61" t="s">
        <v>2032</v>
      </c>
      <c r="G81" s="64" t="s">
        <v>1773</v>
      </c>
      <c r="H81" s="60" t="s">
        <v>1877</v>
      </c>
    </row>
    <row r="82" spans="1:8" x14ac:dyDescent="0.3">
      <c r="A82" s="120">
        <f t="shared" si="3"/>
        <v>72</v>
      </c>
      <c r="B82" s="120">
        <f t="shared" si="2"/>
        <v>388</v>
      </c>
      <c r="C82" s="120"/>
      <c r="D82" s="61" t="s">
        <v>549</v>
      </c>
      <c r="E82" s="72">
        <v>388</v>
      </c>
      <c r="F82" s="61" t="s">
        <v>1933</v>
      </c>
      <c r="G82" s="64" t="s">
        <v>1773</v>
      </c>
      <c r="H82" s="60" t="s">
        <v>1881</v>
      </c>
    </row>
    <row r="83" spans="1:8" x14ac:dyDescent="0.3">
      <c r="A83" s="120">
        <f t="shared" si="3"/>
        <v>73</v>
      </c>
      <c r="B83" s="120">
        <f t="shared" si="2"/>
        <v>464</v>
      </c>
      <c r="C83" s="120"/>
      <c r="D83" s="61" t="s">
        <v>550</v>
      </c>
      <c r="E83" s="72">
        <v>464</v>
      </c>
      <c r="F83" s="61" t="s">
        <v>1934</v>
      </c>
      <c r="G83" s="64" t="s">
        <v>1773</v>
      </c>
      <c r="H83" s="60" t="s">
        <v>1877</v>
      </c>
    </row>
    <row r="84" spans="1:8" x14ac:dyDescent="0.3">
      <c r="A84" s="120">
        <f t="shared" si="3"/>
        <v>74</v>
      </c>
      <c r="B84" s="120">
        <f t="shared" si="2"/>
        <v>430</v>
      </c>
      <c r="C84" s="120"/>
      <c r="D84" s="61" t="s">
        <v>1031</v>
      </c>
      <c r="E84" s="72">
        <v>430</v>
      </c>
      <c r="F84" s="61" t="s">
        <v>1935</v>
      </c>
      <c r="G84" s="64" t="s">
        <v>1773</v>
      </c>
      <c r="H84" s="60" t="s">
        <v>1877</v>
      </c>
    </row>
    <row r="85" spans="1:8" x14ac:dyDescent="0.3">
      <c r="A85" s="120">
        <f t="shared" si="3"/>
        <v>75</v>
      </c>
      <c r="B85" s="120">
        <f t="shared" si="2"/>
        <v>436</v>
      </c>
      <c r="C85" s="120"/>
      <c r="D85" s="61" t="s">
        <v>1032</v>
      </c>
      <c r="E85" s="72">
        <v>436</v>
      </c>
      <c r="F85" s="61" t="s">
        <v>1936</v>
      </c>
      <c r="G85" s="64" t="s">
        <v>1773</v>
      </c>
      <c r="H85" s="60" t="s">
        <v>1877</v>
      </c>
    </row>
    <row r="86" spans="1:8" x14ac:dyDescent="0.3">
      <c r="A86" s="120">
        <f t="shared" si="3"/>
        <v>76</v>
      </c>
      <c r="B86" s="120">
        <f t="shared" si="2"/>
        <v>441</v>
      </c>
      <c r="C86" s="120"/>
      <c r="D86" s="61" t="s">
        <v>551</v>
      </c>
      <c r="E86" s="72">
        <v>441</v>
      </c>
      <c r="F86" s="61" t="s">
        <v>1937</v>
      </c>
      <c r="G86" s="64" t="s">
        <v>1773</v>
      </c>
      <c r="H86" s="60" t="s">
        <v>1876</v>
      </c>
    </row>
    <row r="87" spans="1:8" x14ac:dyDescent="0.3">
      <c r="A87" s="120">
        <f t="shared" si="3"/>
        <v>77</v>
      </c>
      <c r="B87" s="120">
        <f t="shared" si="2"/>
        <v>443</v>
      </c>
      <c r="C87" s="120"/>
      <c r="D87" s="61" t="s">
        <v>553</v>
      </c>
      <c r="E87" s="72">
        <v>443</v>
      </c>
      <c r="F87" s="61" t="s">
        <v>1939</v>
      </c>
      <c r="G87" s="64" t="s">
        <v>1773</v>
      </c>
      <c r="H87" s="60" t="s">
        <v>1876</v>
      </c>
    </row>
    <row r="88" spans="1:8" x14ac:dyDescent="0.3">
      <c r="A88" s="120">
        <f t="shared" si="3"/>
        <v>78</v>
      </c>
      <c r="B88" s="120">
        <f t="shared" si="2"/>
        <v>447</v>
      </c>
      <c r="C88" s="120"/>
      <c r="D88" s="61" t="s">
        <v>554</v>
      </c>
      <c r="E88" s="60">
        <v>447</v>
      </c>
      <c r="F88" s="64" t="s">
        <v>1940</v>
      </c>
      <c r="G88" s="64"/>
      <c r="H88" s="60" t="s">
        <v>1877</v>
      </c>
    </row>
    <row r="89" spans="1:8" x14ac:dyDescent="0.3">
      <c r="A89" s="120">
        <f t="shared" si="3"/>
        <v>79</v>
      </c>
      <c r="B89" s="120">
        <f t="shared" si="2"/>
        <v>449</v>
      </c>
      <c r="C89" s="120"/>
      <c r="D89" s="61" t="s">
        <v>286</v>
      </c>
      <c r="E89" s="72">
        <v>449</v>
      </c>
      <c r="F89" s="61" t="s">
        <v>1941</v>
      </c>
      <c r="G89" s="64" t="s">
        <v>1773</v>
      </c>
      <c r="H89" s="60" t="s">
        <v>1876</v>
      </c>
    </row>
    <row r="90" spans="1:8" x14ac:dyDescent="0.3">
      <c r="A90" s="120">
        <f t="shared" si="3"/>
        <v>80</v>
      </c>
      <c r="B90" s="120">
        <f t="shared" si="2"/>
        <v>527</v>
      </c>
      <c r="C90" s="120"/>
      <c r="D90" s="61" t="s">
        <v>1564</v>
      </c>
      <c r="E90" s="72">
        <v>527</v>
      </c>
      <c r="F90" s="61" t="s">
        <v>1942</v>
      </c>
      <c r="G90" s="64" t="s">
        <v>1773</v>
      </c>
      <c r="H90" s="60" t="s">
        <v>1876</v>
      </c>
    </row>
    <row r="91" spans="1:8" x14ac:dyDescent="0.3">
      <c r="A91" s="120">
        <f t="shared" si="3"/>
        <v>81</v>
      </c>
      <c r="B91" s="120">
        <f t="shared" si="2"/>
        <v>460</v>
      </c>
      <c r="C91" s="120"/>
      <c r="D91" s="61" t="s">
        <v>287</v>
      </c>
      <c r="E91" s="72">
        <v>460</v>
      </c>
      <c r="F91" s="61" t="s">
        <v>1943</v>
      </c>
      <c r="G91" s="64" t="s">
        <v>1773</v>
      </c>
      <c r="H91" s="60" t="s">
        <v>1876</v>
      </c>
    </row>
    <row r="92" spans="1:8" x14ac:dyDescent="0.3">
      <c r="A92" s="120">
        <f t="shared" si="3"/>
        <v>82</v>
      </c>
      <c r="B92" s="120">
        <f t="shared" si="2"/>
        <v>543</v>
      </c>
      <c r="C92" s="120"/>
      <c r="D92" s="61" t="s">
        <v>1581</v>
      </c>
      <c r="E92" s="72">
        <v>543</v>
      </c>
      <c r="F92" s="61" t="s">
        <v>1944</v>
      </c>
      <c r="G92" s="64" t="s">
        <v>1773</v>
      </c>
      <c r="H92" s="60" t="s">
        <v>1876</v>
      </c>
    </row>
    <row r="93" spans="1:8" x14ac:dyDescent="0.3">
      <c r="A93" s="120">
        <f t="shared" si="3"/>
        <v>83</v>
      </c>
      <c r="B93" s="120">
        <f t="shared" si="2"/>
        <v>544</v>
      </c>
      <c r="C93" s="120"/>
      <c r="D93" s="61" t="s">
        <v>1582</v>
      </c>
      <c r="E93" s="72">
        <v>544</v>
      </c>
      <c r="F93" s="61" t="s">
        <v>1945</v>
      </c>
      <c r="G93" s="64" t="s">
        <v>1773</v>
      </c>
      <c r="H93" s="60" t="s">
        <v>1876</v>
      </c>
    </row>
    <row r="94" spans="1:8" x14ac:dyDescent="0.3">
      <c r="A94" s="120">
        <f t="shared" si="3"/>
        <v>84</v>
      </c>
      <c r="B94" s="120">
        <f t="shared" si="2"/>
        <v>453</v>
      </c>
      <c r="C94" s="120"/>
      <c r="D94" s="61" t="s">
        <v>288</v>
      </c>
      <c r="E94" s="72">
        <v>453</v>
      </c>
      <c r="F94" s="61" t="s">
        <v>1946</v>
      </c>
      <c r="G94" s="64" t="s">
        <v>1773</v>
      </c>
      <c r="H94" s="60" t="s">
        <v>1876</v>
      </c>
    </row>
    <row r="95" spans="1:8" x14ac:dyDescent="0.3">
      <c r="A95" s="120">
        <f t="shared" si="3"/>
        <v>85</v>
      </c>
      <c r="B95" s="120">
        <f t="shared" si="2"/>
        <v>455</v>
      </c>
      <c r="C95" s="120"/>
      <c r="D95" s="61" t="s">
        <v>883</v>
      </c>
      <c r="E95" s="72">
        <v>455</v>
      </c>
      <c r="F95" s="61" t="s">
        <v>1947</v>
      </c>
      <c r="G95" s="64" t="s">
        <v>1773</v>
      </c>
      <c r="H95" s="60" t="s">
        <v>1876</v>
      </c>
    </row>
    <row r="96" spans="1:8" x14ac:dyDescent="0.3">
      <c r="A96" s="120">
        <f t="shared" si="3"/>
        <v>86</v>
      </c>
      <c r="B96" s="120">
        <f t="shared" si="2"/>
        <v>466</v>
      </c>
      <c r="C96" s="120"/>
      <c r="D96" s="61" t="s">
        <v>884</v>
      </c>
      <c r="E96" s="60">
        <v>466</v>
      </c>
      <c r="F96" s="64" t="s">
        <v>1948</v>
      </c>
      <c r="G96" s="64"/>
      <c r="H96" s="60" t="s">
        <v>1881</v>
      </c>
    </row>
    <row r="97" spans="1:8" x14ac:dyDescent="0.3">
      <c r="A97" s="120">
        <f t="shared" si="3"/>
        <v>87</v>
      </c>
      <c r="B97" s="120">
        <f t="shared" si="2"/>
        <v>670</v>
      </c>
      <c r="C97" s="120"/>
      <c r="D97" s="61" t="s">
        <v>2201</v>
      </c>
      <c r="E97" s="72">
        <v>670</v>
      </c>
      <c r="F97" s="61" t="s">
        <v>2386</v>
      </c>
      <c r="G97" s="64"/>
      <c r="H97" s="60" t="s">
        <v>1877</v>
      </c>
    </row>
    <row r="98" spans="1:8" x14ac:dyDescent="0.3">
      <c r="A98" s="120">
        <f t="shared" si="3"/>
        <v>88</v>
      </c>
      <c r="B98" s="120">
        <f t="shared" si="2"/>
        <v>468</v>
      </c>
      <c r="C98" s="120"/>
      <c r="D98" s="61" t="s">
        <v>897</v>
      </c>
      <c r="E98" s="72">
        <v>468</v>
      </c>
      <c r="F98" s="61" t="s">
        <v>2033</v>
      </c>
      <c r="G98" s="64" t="s">
        <v>1773</v>
      </c>
      <c r="H98" s="60" t="s">
        <v>1876</v>
      </c>
    </row>
    <row r="99" spans="1:8" x14ac:dyDescent="0.3">
      <c r="A99" s="120">
        <f t="shared" si="3"/>
        <v>89</v>
      </c>
      <c r="B99" s="120">
        <f t="shared" si="2"/>
        <v>516</v>
      </c>
      <c r="C99" s="120"/>
      <c r="D99" s="61" t="s">
        <v>1772</v>
      </c>
      <c r="E99" s="72">
        <v>516</v>
      </c>
      <c r="F99" s="61" t="s">
        <v>1949</v>
      </c>
      <c r="G99" s="64" t="s">
        <v>1773</v>
      </c>
      <c r="H99" s="60" t="s">
        <v>1876</v>
      </c>
    </row>
    <row r="100" spans="1:8" x14ac:dyDescent="0.3">
      <c r="A100" s="120">
        <f t="shared" si="3"/>
        <v>90</v>
      </c>
      <c r="B100" s="120">
        <f t="shared" si="2"/>
        <v>567</v>
      </c>
      <c r="C100" s="120"/>
      <c r="D100" s="64" t="s">
        <v>2541</v>
      </c>
      <c r="E100" s="72">
        <v>567</v>
      </c>
      <c r="F100" s="61" t="s">
        <v>2543</v>
      </c>
      <c r="G100" s="64"/>
      <c r="H100" s="60" t="s">
        <v>1877</v>
      </c>
    </row>
    <row r="101" spans="1:8" x14ac:dyDescent="0.3">
      <c r="A101" s="120">
        <f t="shared" si="3"/>
        <v>91</v>
      </c>
      <c r="B101" s="120">
        <f t="shared" si="2"/>
        <v>457</v>
      </c>
      <c r="C101" s="120"/>
      <c r="D101" s="61" t="s">
        <v>898</v>
      </c>
      <c r="E101" s="72">
        <v>457</v>
      </c>
      <c r="F101" s="61" t="s">
        <v>1950</v>
      </c>
      <c r="G101" s="64" t="s">
        <v>1773</v>
      </c>
      <c r="H101" s="60" t="s">
        <v>1876</v>
      </c>
    </row>
    <row r="102" spans="1:8" x14ac:dyDescent="0.3">
      <c r="A102" s="120">
        <f t="shared" si="3"/>
        <v>92</v>
      </c>
      <c r="B102" s="120">
        <f t="shared" si="2"/>
        <v>482</v>
      </c>
      <c r="C102" s="120"/>
      <c r="D102" s="61" t="s">
        <v>899</v>
      </c>
      <c r="E102" s="72">
        <v>482</v>
      </c>
      <c r="F102" s="61" t="s">
        <v>1951</v>
      </c>
      <c r="G102" s="64"/>
      <c r="H102" s="60" t="s">
        <v>1881</v>
      </c>
    </row>
    <row r="103" spans="1:8" x14ac:dyDescent="0.3">
      <c r="A103" s="120">
        <f t="shared" si="3"/>
        <v>93</v>
      </c>
      <c r="B103" s="120">
        <f t="shared" si="2"/>
        <v>353</v>
      </c>
      <c r="C103" s="120"/>
      <c r="D103" s="61" t="s">
        <v>900</v>
      </c>
      <c r="E103" s="72">
        <v>353</v>
      </c>
      <c r="F103" s="61" t="s">
        <v>1952</v>
      </c>
      <c r="G103" s="64" t="s">
        <v>1773</v>
      </c>
      <c r="H103" s="60" t="s">
        <v>1877</v>
      </c>
    </row>
    <row r="104" spans="1:8" x14ac:dyDescent="0.3">
      <c r="A104" s="120">
        <f t="shared" si="3"/>
        <v>94</v>
      </c>
      <c r="B104" s="120">
        <f t="shared" si="2"/>
        <v>484</v>
      </c>
      <c r="C104" s="120"/>
      <c r="D104" s="61" t="s">
        <v>901</v>
      </c>
      <c r="E104" s="72">
        <v>484</v>
      </c>
      <c r="F104" s="61" t="s">
        <v>1953</v>
      </c>
      <c r="G104" s="64" t="s">
        <v>1773</v>
      </c>
      <c r="H104" s="60" t="s">
        <v>1877</v>
      </c>
    </row>
    <row r="105" spans="1:8" x14ac:dyDescent="0.3">
      <c r="A105" s="120">
        <f t="shared" si="3"/>
        <v>95</v>
      </c>
      <c r="B105" s="120">
        <f t="shared" si="2"/>
        <v>379</v>
      </c>
      <c r="C105" s="120"/>
      <c r="D105" s="61" t="s">
        <v>1073</v>
      </c>
      <c r="E105" s="72">
        <v>379</v>
      </c>
      <c r="F105" s="61" t="s">
        <v>1954</v>
      </c>
      <c r="G105" s="64" t="s">
        <v>1773</v>
      </c>
      <c r="H105" s="60" t="s">
        <v>1881</v>
      </c>
    </row>
    <row r="106" spans="1:8" x14ac:dyDescent="0.3">
      <c r="A106" s="120">
        <f t="shared" si="3"/>
        <v>96</v>
      </c>
      <c r="B106" s="120">
        <f t="shared" si="2"/>
        <v>590</v>
      </c>
      <c r="C106" s="120"/>
      <c r="D106" s="61" t="s">
        <v>1407</v>
      </c>
      <c r="E106" s="60">
        <v>590</v>
      </c>
      <c r="F106" s="64" t="s">
        <v>1955</v>
      </c>
      <c r="G106" s="64" t="s">
        <v>1773</v>
      </c>
      <c r="H106" s="60" t="s">
        <v>1877</v>
      </c>
    </row>
    <row r="107" spans="1:8" x14ac:dyDescent="0.3">
      <c r="A107" s="120">
        <f t="shared" si="3"/>
        <v>97</v>
      </c>
      <c r="B107" s="120">
        <f t="shared" si="2"/>
        <v>500</v>
      </c>
      <c r="C107" s="120"/>
      <c r="D107" s="61" t="s">
        <v>886</v>
      </c>
      <c r="E107" s="72">
        <v>500</v>
      </c>
      <c r="F107" s="61" t="s">
        <v>1956</v>
      </c>
      <c r="G107" s="64" t="s">
        <v>1773</v>
      </c>
      <c r="H107" s="60" t="s">
        <v>1881</v>
      </c>
    </row>
    <row r="108" spans="1:8" x14ac:dyDescent="0.3">
      <c r="A108" s="120">
        <f t="shared" si="3"/>
        <v>98</v>
      </c>
      <c r="B108" s="120">
        <f t="shared" si="2"/>
        <v>319</v>
      </c>
      <c r="C108" s="120"/>
      <c r="D108" s="64" t="s">
        <v>2411</v>
      </c>
      <c r="E108" s="72">
        <v>319</v>
      </c>
      <c r="F108" s="61" t="s">
        <v>2599</v>
      </c>
      <c r="G108" s="64"/>
      <c r="H108" s="60" t="s">
        <v>1877</v>
      </c>
    </row>
    <row r="109" spans="1:8" x14ac:dyDescent="0.3">
      <c r="A109" s="120">
        <f t="shared" si="3"/>
        <v>99</v>
      </c>
      <c r="B109" s="120">
        <f t="shared" si="2"/>
        <v>582</v>
      </c>
      <c r="C109" s="120"/>
      <c r="D109" s="61" t="s">
        <v>887</v>
      </c>
      <c r="E109" s="72">
        <v>582</v>
      </c>
      <c r="F109" s="61" t="s">
        <v>1957</v>
      </c>
      <c r="G109" s="64" t="s">
        <v>1773</v>
      </c>
      <c r="H109" s="60" t="s">
        <v>1881</v>
      </c>
    </row>
    <row r="110" spans="1:8" x14ac:dyDescent="0.3">
      <c r="A110" s="120">
        <f t="shared" si="3"/>
        <v>100</v>
      </c>
      <c r="B110" s="120">
        <f t="shared" si="2"/>
        <v>378</v>
      </c>
      <c r="C110" s="120"/>
      <c r="D110" s="61" t="s">
        <v>555</v>
      </c>
      <c r="E110" s="72">
        <v>378</v>
      </c>
      <c r="F110" s="61" t="s">
        <v>1958</v>
      </c>
      <c r="G110" s="64" t="s">
        <v>1773</v>
      </c>
      <c r="H110" s="60" t="s">
        <v>1881</v>
      </c>
    </row>
    <row r="111" spans="1:8" x14ac:dyDescent="0.3">
      <c r="A111" s="120">
        <f t="shared" si="3"/>
        <v>101</v>
      </c>
      <c r="B111" s="120" t="str">
        <f t="shared" si="2"/>
        <v>521C</v>
      </c>
      <c r="C111" s="120"/>
      <c r="D111" s="61" t="s">
        <v>556</v>
      </c>
      <c r="E111" s="72" t="s">
        <v>1264</v>
      </c>
      <c r="F111" s="61" t="s">
        <v>1959</v>
      </c>
      <c r="G111" s="64" t="s">
        <v>1773</v>
      </c>
      <c r="H111" s="60" t="s">
        <v>1877</v>
      </c>
    </row>
    <row r="112" spans="1:8" x14ac:dyDescent="0.3">
      <c r="A112" s="120">
        <f t="shared" si="3"/>
        <v>102</v>
      </c>
      <c r="B112" s="120" t="str">
        <f t="shared" si="2"/>
        <v>521D</v>
      </c>
      <c r="C112" s="120"/>
      <c r="D112" s="61" t="s">
        <v>557</v>
      </c>
      <c r="E112" s="72" t="s">
        <v>671</v>
      </c>
      <c r="F112" s="61" t="s">
        <v>1960</v>
      </c>
      <c r="G112" s="64" t="s">
        <v>1773</v>
      </c>
      <c r="H112" s="60" t="s">
        <v>1876</v>
      </c>
    </row>
    <row r="113" spans="1:8" x14ac:dyDescent="0.3">
      <c r="A113" s="120">
        <f t="shared" si="3"/>
        <v>103</v>
      </c>
      <c r="B113" s="120" t="str">
        <f t="shared" si="2"/>
        <v>521A</v>
      </c>
      <c r="C113" s="120"/>
      <c r="D113" s="61" t="s">
        <v>558</v>
      </c>
      <c r="E113" s="72" t="s">
        <v>1262</v>
      </c>
      <c r="F113" s="61" t="s">
        <v>1961</v>
      </c>
      <c r="G113" s="64"/>
      <c r="H113" s="60" t="s">
        <v>1877</v>
      </c>
    </row>
    <row r="114" spans="1:8" x14ac:dyDescent="0.3">
      <c r="A114" s="120">
        <f t="shared" si="3"/>
        <v>104</v>
      </c>
      <c r="B114" s="120" t="str">
        <f t="shared" si="2"/>
        <v>521B</v>
      </c>
      <c r="C114" s="120"/>
      <c r="D114" s="61" t="s">
        <v>559</v>
      </c>
      <c r="E114" s="72" t="s">
        <v>1263</v>
      </c>
      <c r="F114" s="64" t="s">
        <v>1962</v>
      </c>
      <c r="G114" s="64" t="s">
        <v>1773</v>
      </c>
      <c r="H114" s="60" t="s">
        <v>1877</v>
      </c>
    </row>
    <row r="115" spans="1:8" x14ac:dyDescent="0.3">
      <c r="A115" s="120">
        <f t="shared" si="3"/>
        <v>105</v>
      </c>
      <c r="B115" s="120">
        <f t="shared" si="2"/>
        <v>462</v>
      </c>
      <c r="C115" s="120"/>
      <c r="D115" s="61" t="s">
        <v>560</v>
      </c>
      <c r="E115" s="72">
        <v>462</v>
      </c>
      <c r="F115" s="61" t="s">
        <v>1963</v>
      </c>
      <c r="G115" s="64" t="s">
        <v>1773</v>
      </c>
      <c r="H115" s="60" t="s">
        <v>1876</v>
      </c>
    </row>
    <row r="116" spans="1:8" x14ac:dyDescent="0.3">
      <c r="A116" s="120">
        <f t="shared" si="3"/>
        <v>106</v>
      </c>
      <c r="B116" s="120">
        <f t="shared" si="2"/>
        <v>338</v>
      </c>
      <c r="C116" s="120"/>
      <c r="D116" s="61" t="s">
        <v>561</v>
      </c>
      <c r="E116" s="72">
        <v>338</v>
      </c>
      <c r="F116" s="61" t="s">
        <v>1964</v>
      </c>
      <c r="G116" s="64"/>
      <c r="H116" s="60" t="s">
        <v>1877</v>
      </c>
    </row>
    <row r="117" spans="1:8" x14ac:dyDescent="0.3">
      <c r="A117" s="120">
        <f t="shared" si="3"/>
        <v>107</v>
      </c>
      <c r="B117" s="120">
        <f t="shared" si="2"/>
        <v>528</v>
      </c>
      <c r="C117" s="120"/>
      <c r="D117" s="61" t="s">
        <v>562</v>
      </c>
      <c r="E117" s="72">
        <v>528</v>
      </c>
      <c r="F117" s="61" t="s">
        <v>1965</v>
      </c>
      <c r="G117" s="64" t="s">
        <v>1773</v>
      </c>
      <c r="H117" s="60" t="s">
        <v>1881</v>
      </c>
    </row>
    <row r="118" spans="1:8" x14ac:dyDescent="0.3">
      <c r="A118" s="120">
        <f t="shared" si="3"/>
        <v>108</v>
      </c>
      <c r="B118" s="120">
        <f t="shared" si="2"/>
        <v>533</v>
      </c>
      <c r="C118" s="120"/>
      <c r="D118" s="61" t="s">
        <v>563</v>
      </c>
      <c r="E118" s="72">
        <v>533</v>
      </c>
      <c r="F118" s="61" t="s">
        <v>1966</v>
      </c>
      <c r="G118" s="64" t="s">
        <v>1773</v>
      </c>
      <c r="H118" s="60" t="s">
        <v>1881</v>
      </c>
    </row>
    <row r="119" spans="1:8" x14ac:dyDescent="0.3">
      <c r="A119" s="120">
        <f t="shared" si="3"/>
        <v>109</v>
      </c>
      <c r="B119" s="120">
        <f t="shared" si="2"/>
        <v>550</v>
      </c>
      <c r="C119" s="120"/>
      <c r="D119" s="61" t="s">
        <v>564</v>
      </c>
      <c r="E119" s="72">
        <v>550</v>
      </c>
      <c r="F119" s="61" t="s">
        <v>1967</v>
      </c>
      <c r="G119" s="64" t="s">
        <v>1773</v>
      </c>
      <c r="H119" s="60" t="s">
        <v>1881</v>
      </c>
    </row>
    <row r="120" spans="1:8" x14ac:dyDescent="0.3">
      <c r="A120" s="120">
        <f t="shared" si="3"/>
        <v>110</v>
      </c>
      <c r="B120" s="120">
        <f t="shared" si="2"/>
        <v>562</v>
      </c>
      <c r="C120" s="120"/>
      <c r="D120" s="61" t="s">
        <v>565</v>
      </c>
      <c r="E120" s="72">
        <v>562</v>
      </c>
      <c r="F120" s="61" t="s">
        <v>1968</v>
      </c>
      <c r="G120" s="64" t="s">
        <v>1773</v>
      </c>
      <c r="H120" s="60" t="s">
        <v>1876</v>
      </c>
    </row>
    <row r="121" spans="1:8" x14ac:dyDescent="0.3">
      <c r="A121" s="120">
        <f t="shared" si="3"/>
        <v>111</v>
      </c>
      <c r="B121" s="120">
        <f t="shared" si="2"/>
        <v>566</v>
      </c>
      <c r="C121" s="120"/>
      <c r="D121" s="61" t="s">
        <v>566</v>
      </c>
      <c r="E121" s="72">
        <v>566</v>
      </c>
      <c r="F121" s="61" t="s">
        <v>1969</v>
      </c>
      <c r="G121" s="64" t="s">
        <v>1773</v>
      </c>
      <c r="H121" s="60" t="s">
        <v>1881</v>
      </c>
    </row>
    <row r="122" spans="1:8" x14ac:dyDescent="0.3">
      <c r="A122" s="120">
        <f t="shared" si="3"/>
        <v>112</v>
      </c>
      <c r="B122" s="120">
        <f t="shared" si="2"/>
        <v>329</v>
      </c>
      <c r="C122" s="120"/>
      <c r="D122" s="61" t="s">
        <v>2424</v>
      </c>
      <c r="E122" s="72">
        <v>329</v>
      </c>
      <c r="F122" s="61" t="s">
        <v>1971</v>
      </c>
      <c r="G122" s="64" t="s">
        <v>1773</v>
      </c>
      <c r="H122" s="60" t="s">
        <v>1876</v>
      </c>
    </row>
    <row r="123" spans="1:8" x14ac:dyDescent="0.3">
      <c r="A123" s="120">
        <f t="shared" si="3"/>
        <v>113</v>
      </c>
      <c r="B123" s="120">
        <f t="shared" si="2"/>
        <v>345</v>
      </c>
      <c r="C123" s="120"/>
      <c r="D123" s="61" t="s">
        <v>2425</v>
      </c>
      <c r="E123" s="72">
        <v>345</v>
      </c>
      <c r="F123" s="61" t="s">
        <v>1970</v>
      </c>
      <c r="G123" s="64" t="s">
        <v>1773</v>
      </c>
      <c r="H123" s="60" t="s">
        <v>1881</v>
      </c>
    </row>
    <row r="124" spans="1:8" x14ac:dyDescent="0.3">
      <c r="A124" s="120">
        <f t="shared" si="3"/>
        <v>114</v>
      </c>
      <c r="B124" s="120">
        <f t="shared" si="2"/>
        <v>643</v>
      </c>
      <c r="C124" s="120"/>
      <c r="D124" s="61" t="s">
        <v>37</v>
      </c>
      <c r="E124" s="72">
        <v>643</v>
      </c>
      <c r="F124" s="61" t="s">
        <v>1972</v>
      </c>
      <c r="G124" s="64"/>
      <c r="H124" s="60" t="s">
        <v>1877</v>
      </c>
    </row>
    <row r="125" spans="1:8" x14ac:dyDescent="0.3">
      <c r="A125" s="120">
        <f t="shared" si="3"/>
        <v>115</v>
      </c>
      <c r="B125" s="120">
        <f t="shared" si="2"/>
        <v>391</v>
      </c>
      <c r="C125" s="120"/>
      <c r="D125" s="61" t="s">
        <v>38</v>
      </c>
      <c r="E125" s="72">
        <v>391</v>
      </c>
      <c r="F125" s="61" t="s">
        <v>1973</v>
      </c>
      <c r="G125" s="64" t="s">
        <v>1773</v>
      </c>
      <c r="H125" s="60" t="s">
        <v>1877</v>
      </c>
    </row>
    <row r="126" spans="1:8" x14ac:dyDescent="0.3">
      <c r="A126" s="120">
        <f t="shared" si="3"/>
        <v>116</v>
      </c>
      <c r="B126" s="120">
        <f t="shared" si="2"/>
        <v>390</v>
      </c>
      <c r="C126" s="120"/>
      <c r="D126" s="61" t="s">
        <v>39</v>
      </c>
      <c r="E126" s="72">
        <v>390</v>
      </c>
      <c r="F126" s="61" t="s">
        <v>1974</v>
      </c>
      <c r="G126" s="64" t="s">
        <v>1773</v>
      </c>
      <c r="H126" s="60" t="s">
        <v>1877</v>
      </c>
    </row>
    <row r="127" spans="1:8" x14ac:dyDescent="0.3">
      <c r="A127" s="120">
        <f t="shared" si="3"/>
        <v>117</v>
      </c>
      <c r="B127" s="120">
        <f t="shared" si="2"/>
        <v>654</v>
      </c>
      <c r="C127" s="120"/>
      <c r="D127" s="61" t="s">
        <v>410</v>
      </c>
      <c r="E127" s="72">
        <v>654</v>
      </c>
      <c r="F127" s="61" t="s">
        <v>1975</v>
      </c>
      <c r="G127" s="64" t="s">
        <v>1773</v>
      </c>
      <c r="H127" s="60" t="s">
        <v>1877</v>
      </c>
    </row>
    <row r="128" spans="1:8" x14ac:dyDescent="0.3">
      <c r="A128" s="120">
        <f t="shared" si="3"/>
        <v>118</v>
      </c>
      <c r="B128" s="120">
        <f t="shared" si="2"/>
        <v>555</v>
      </c>
      <c r="C128" s="120"/>
      <c r="D128" s="61" t="s">
        <v>40</v>
      </c>
      <c r="E128" s="72">
        <v>555</v>
      </c>
      <c r="F128" s="61" t="s">
        <v>1976</v>
      </c>
      <c r="G128" s="64" t="s">
        <v>1773</v>
      </c>
      <c r="H128" s="60" t="s">
        <v>1877</v>
      </c>
    </row>
    <row r="129" spans="1:8" x14ac:dyDescent="0.3">
      <c r="A129" s="120">
        <f t="shared" si="3"/>
        <v>119</v>
      </c>
      <c r="B129" s="120">
        <f t="shared" si="2"/>
        <v>558</v>
      </c>
      <c r="C129" s="120"/>
      <c r="D129" s="61" t="s">
        <v>41</v>
      </c>
      <c r="E129" s="72">
        <v>558</v>
      </c>
      <c r="F129" s="61" t="s">
        <v>1977</v>
      </c>
      <c r="G129" s="64" t="s">
        <v>1773</v>
      </c>
      <c r="H129" s="60" t="s">
        <v>1881</v>
      </c>
    </row>
    <row r="130" spans="1:8" x14ac:dyDescent="0.3">
      <c r="A130" s="120">
        <f t="shared" si="3"/>
        <v>120</v>
      </c>
      <c r="B130" s="120">
        <f t="shared" si="2"/>
        <v>367</v>
      </c>
      <c r="C130" s="120"/>
      <c r="D130" s="61" t="s">
        <v>1350</v>
      </c>
      <c r="E130" s="72">
        <v>367</v>
      </c>
      <c r="F130" s="61" t="s">
        <v>1978</v>
      </c>
      <c r="G130" s="64" t="s">
        <v>1773</v>
      </c>
      <c r="H130" s="60" t="s">
        <v>1881</v>
      </c>
    </row>
    <row r="131" spans="1:8" x14ac:dyDescent="0.3">
      <c r="A131" s="120">
        <f t="shared" si="3"/>
        <v>121</v>
      </c>
      <c r="B131" s="120">
        <f t="shared" si="2"/>
        <v>557</v>
      </c>
      <c r="C131" s="120"/>
      <c r="D131" s="61" t="s">
        <v>42</v>
      </c>
      <c r="E131" s="60">
        <v>557</v>
      </c>
      <c r="F131" s="61" t="s">
        <v>1979</v>
      </c>
      <c r="G131" s="64"/>
      <c r="H131" s="60" t="s">
        <v>1881</v>
      </c>
    </row>
    <row r="132" spans="1:8" x14ac:dyDescent="0.3">
      <c r="A132" s="120">
        <f t="shared" si="3"/>
        <v>122</v>
      </c>
      <c r="B132" s="120">
        <f t="shared" si="2"/>
        <v>610</v>
      </c>
      <c r="C132" s="120"/>
      <c r="D132" s="61" t="s">
        <v>43</v>
      </c>
      <c r="E132" s="72">
        <v>610</v>
      </c>
      <c r="F132" s="61" t="s">
        <v>1980</v>
      </c>
      <c r="G132" s="64" t="s">
        <v>1773</v>
      </c>
      <c r="H132" s="60" t="s">
        <v>1877</v>
      </c>
    </row>
    <row r="133" spans="1:8" x14ac:dyDescent="0.3">
      <c r="A133" s="120">
        <f t="shared" si="3"/>
        <v>123</v>
      </c>
      <c r="B133" s="120">
        <f t="shared" si="2"/>
        <v>350</v>
      </c>
      <c r="C133" s="120"/>
      <c r="D133" s="61" t="s">
        <v>44</v>
      </c>
      <c r="E133" s="72">
        <v>350</v>
      </c>
      <c r="F133" s="61" t="s">
        <v>1981</v>
      </c>
      <c r="G133" s="64" t="s">
        <v>1773</v>
      </c>
      <c r="H133" s="60" t="s">
        <v>1881</v>
      </c>
    </row>
    <row r="134" spans="1:8" x14ac:dyDescent="0.3">
      <c r="A134" s="120">
        <f t="shared" si="3"/>
        <v>124</v>
      </c>
      <c r="B134" s="120">
        <f t="shared" si="2"/>
        <v>646</v>
      </c>
      <c r="C134" s="120"/>
      <c r="D134" s="61" t="s">
        <v>298</v>
      </c>
      <c r="E134" s="72">
        <v>646</v>
      </c>
      <c r="F134" s="61" t="s">
        <v>1982</v>
      </c>
      <c r="G134" s="64" t="s">
        <v>1773</v>
      </c>
      <c r="H134" s="60" t="s">
        <v>1881</v>
      </c>
    </row>
    <row r="135" spans="1:8" x14ac:dyDescent="0.3">
      <c r="A135" s="120">
        <f t="shared" si="3"/>
        <v>125</v>
      </c>
      <c r="B135" s="120">
        <f t="shared" si="2"/>
        <v>318</v>
      </c>
      <c r="C135" s="120"/>
      <c r="D135" s="61" t="s">
        <v>2414</v>
      </c>
      <c r="E135" s="72">
        <v>318</v>
      </c>
      <c r="F135" s="61" t="s">
        <v>2600</v>
      </c>
      <c r="G135" s="64"/>
      <c r="H135" s="60" t="s">
        <v>1877</v>
      </c>
    </row>
    <row r="136" spans="1:8" x14ac:dyDescent="0.3">
      <c r="A136" s="120">
        <f t="shared" si="3"/>
        <v>126</v>
      </c>
      <c r="B136" s="120">
        <f t="shared" si="2"/>
        <v>381</v>
      </c>
      <c r="C136" s="120"/>
      <c r="D136" s="61" t="s">
        <v>299</v>
      </c>
      <c r="E136" s="72">
        <v>381</v>
      </c>
      <c r="F136" s="61" t="s">
        <v>1983</v>
      </c>
      <c r="G136" s="64" t="s">
        <v>1773</v>
      </c>
      <c r="H136" s="60" t="s">
        <v>1881</v>
      </c>
    </row>
    <row r="137" spans="1:8" x14ac:dyDescent="0.3">
      <c r="A137" s="120">
        <f t="shared" si="3"/>
        <v>127</v>
      </c>
      <c r="B137" s="120">
        <f t="shared" si="2"/>
        <v>572</v>
      </c>
      <c r="C137" s="120"/>
      <c r="D137" s="61" t="s">
        <v>300</v>
      </c>
      <c r="E137" s="72">
        <v>572</v>
      </c>
      <c r="F137" s="61" t="s">
        <v>1985</v>
      </c>
      <c r="G137" s="64"/>
      <c r="H137" s="60" t="s">
        <v>1877</v>
      </c>
    </row>
    <row r="138" spans="1:8" x14ac:dyDescent="0.3">
      <c r="A138" s="120">
        <f t="shared" si="3"/>
        <v>128</v>
      </c>
      <c r="B138" s="120">
        <f t="shared" si="2"/>
        <v>574</v>
      </c>
      <c r="C138" s="120"/>
      <c r="D138" s="61" t="s">
        <v>301</v>
      </c>
      <c r="E138" s="60">
        <v>574</v>
      </c>
      <c r="F138" s="64" t="s">
        <v>1986</v>
      </c>
      <c r="G138" s="64"/>
      <c r="H138" s="60" t="s">
        <v>1877</v>
      </c>
    </row>
    <row r="139" spans="1:8" x14ac:dyDescent="0.3">
      <c r="A139" s="120">
        <f t="shared" si="3"/>
        <v>129</v>
      </c>
      <c r="B139" s="120">
        <f t="shared" ref="B139:B160" si="4">+E139</f>
        <v>442</v>
      </c>
      <c r="C139" s="120"/>
      <c r="D139" s="61" t="s">
        <v>2560</v>
      </c>
      <c r="E139" s="72">
        <v>442</v>
      </c>
      <c r="F139" s="61" t="s">
        <v>1938</v>
      </c>
      <c r="G139" s="64" t="s">
        <v>1773</v>
      </c>
      <c r="H139" s="60" t="s">
        <v>1876</v>
      </c>
    </row>
    <row r="140" spans="1:8" x14ac:dyDescent="0.3">
      <c r="A140" s="120">
        <f t="shared" si="3"/>
        <v>130</v>
      </c>
      <c r="B140" s="120">
        <f t="shared" si="4"/>
        <v>570</v>
      </c>
      <c r="C140" s="120"/>
      <c r="D140" s="61" t="s">
        <v>1351</v>
      </c>
      <c r="E140" s="60">
        <v>570</v>
      </c>
      <c r="F140" s="64" t="s">
        <v>1987</v>
      </c>
      <c r="G140" s="64"/>
      <c r="H140" s="60" t="s">
        <v>1876</v>
      </c>
    </row>
    <row r="141" spans="1:8" x14ac:dyDescent="0.3">
      <c r="A141" s="120">
        <f t="shared" ref="A141:A186" si="5">+A140+1</f>
        <v>131</v>
      </c>
      <c r="B141" s="120">
        <f t="shared" si="4"/>
        <v>580</v>
      </c>
      <c r="C141" s="120"/>
      <c r="D141" s="61" t="s">
        <v>304</v>
      </c>
      <c r="E141" s="72">
        <v>580</v>
      </c>
      <c r="F141" s="74" t="s">
        <v>1988</v>
      </c>
      <c r="G141" s="64"/>
      <c r="H141" s="60" t="s">
        <v>1876</v>
      </c>
    </row>
    <row r="142" spans="1:8" x14ac:dyDescent="0.3">
      <c r="A142" s="120">
        <f t="shared" si="5"/>
        <v>132</v>
      </c>
      <c r="B142" s="120">
        <f t="shared" si="4"/>
        <v>578</v>
      </c>
      <c r="C142" s="120"/>
      <c r="D142" s="61" t="s">
        <v>302</v>
      </c>
      <c r="E142" s="72">
        <v>578</v>
      </c>
      <c r="F142" s="74" t="s">
        <v>1989</v>
      </c>
      <c r="G142" s="64" t="s">
        <v>1773</v>
      </c>
      <c r="H142" s="60" t="s">
        <v>1881</v>
      </c>
    </row>
    <row r="143" spans="1:8" x14ac:dyDescent="0.3">
      <c r="A143" s="120">
        <f t="shared" si="5"/>
        <v>133</v>
      </c>
      <c r="B143" s="120">
        <f t="shared" si="4"/>
        <v>395</v>
      </c>
      <c r="C143" s="120"/>
      <c r="D143" s="61" t="s">
        <v>303</v>
      </c>
      <c r="E143" s="72">
        <v>395</v>
      </c>
      <c r="F143" s="61" t="s">
        <v>1990</v>
      </c>
      <c r="G143" s="64" t="s">
        <v>1773</v>
      </c>
      <c r="H143" s="60" t="s">
        <v>1881</v>
      </c>
    </row>
    <row r="144" spans="1:8" x14ac:dyDescent="0.3">
      <c r="A144" s="120">
        <f t="shared" si="5"/>
        <v>134</v>
      </c>
      <c r="B144" s="120">
        <f t="shared" si="4"/>
        <v>586</v>
      </c>
      <c r="C144" s="120"/>
      <c r="D144" s="61" t="s">
        <v>2159</v>
      </c>
      <c r="E144" s="72">
        <v>586</v>
      </c>
      <c r="F144" s="61" t="s">
        <v>1991</v>
      </c>
      <c r="G144" s="64" t="s">
        <v>1773</v>
      </c>
      <c r="H144" s="60" t="s">
        <v>1881</v>
      </c>
    </row>
    <row r="145" spans="1:8" x14ac:dyDescent="0.3">
      <c r="A145" s="120">
        <f t="shared" si="5"/>
        <v>135</v>
      </c>
      <c r="B145" s="120">
        <f t="shared" si="4"/>
        <v>587</v>
      </c>
      <c r="C145" s="120"/>
      <c r="D145" s="61" t="s">
        <v>306</v>
      </c>
      <c r="E145" s="72">
        <v>587</v>
      </c>
      <c r="F145" s="61" t="s">
        <v>1992</v>
      </c>
      <c r="G145" s="64" t="s">
        <v>1773</v>
      </c>
      <c r="H145" s="60" t="s">
        <v>1881</v>
      </c>
    </row>
    <row r="146" spans="1:8" x14ac:dyDescent="0.3">
      <c r="A146" s="120">
        <f t="shared" si="5"/>
        <v>136</v>
      </c>
      <c r="B146" s="120">
        <f t="shared" si="4"/>
        <v>649</v>
      </c>
      <c r="C146" s="120"/>
      <c r="D146" s="61" t="s">
        <v>2550</v>
      </c>
      <c r="E146" s="72">
        <v>649</v>
      </c>
      <c r="F146" s="61" t="s">
        <v>2601</v>
      </c>
      <c r="G146" s="64"/>
      <c r="H146" s="60" t="s">
        <v>1877</v>
      </c>
    </row>
    <row r="147" spans="1:8" x14ac:dyDescent="0.3">
      <c r="A147" s="120">
        <f t="shared" si="5"/>
        <v>137</v>
      </c>
      <c r="B147" s="120">
        <f t="shared" si="4"/>
        <v>606</v>
      </c>
      <c r="C147" s="120"/>
      <c r="D147" s="61" t="s">
        <v>307</v>
      </c>
      <c r="E147" s="72">
        <v>606</v>
      </c>
      <c r="F147" s="61" t="s">
        <v>1993</v>
      </c>
      <c r="G147" s="64" t="s">
        <v>1773</v>
      </c>
      <c r="H147" s="60" t="s">
        <v>1876</v>
      </c>
    </row>
    <row r="148" spans="1:8" x14ac:dyDescent="0.3">
      <c r="A148" s="120">
        <f t="shared" si="5"/>
        <v>138</v>
      </c>
      <c r="B148" s="120">
        <f t="shared" si="4"/>
        <v>607</v>
      </c>
      <c r="C148" s="120"/>
      <c r="D148" s="61" t="s">
        <v>308</v>
      </c>
      <c r="E148" s="72">
        <v>607</v>
      </c>
      <c r="F148" s="61" t="s">
        <v>1995</v>
      </c>
      <c r="G148" s="64" t="s">
        <v>1773</v>
      </c>
      <c r="H148" s="60" t="s">
        <v>1877</v>
      </c>
    </row>
    <row r="149" spans="1:8" x14ac:dyDescent="0.3">
      <c r="A149" s="120">
        <f t="shared" si="5"/>
        <v>139</v>
      </c>
      <c r="B149" s="120">
        <f t="shared" si="4"/>
        <v>608</v>
      </c>
      <c r="C149" s="120"/>
      <c r="D149" s="61" t="s">
        <v>309</v>
      </c>
      <c r="E149" s="72">
        <v>608</v>
      </c>
      <c r="F149" s="61" t="s">
        <v>1996</v>
      </c>
      <c r="G149" s="64" t="s">
        <v>1773</v>
      </c>
      <c r="H149" s="60" t="s">
        <v>1881</v>
      </c>
    </row>
    <row r="150" spans="1:8" x14ac:dyDescent="0.3">
      <c r="A150" s="120">
        <f t="shared" si="5"/>
        <v>140</v>
      </c>
      <c r="B150" s="120">
        <f t="shared" si="4"/>
        <v>609</v>
      </c>
      <c r="C150" s="120"/>
      <c r="D150" s="61" t="s">
        <v>310</v>
      </c>
      <c r="E150" s="72">
        <v>609</v>
      </c>
      <c r="F150" s="61" t="s">
        <v>1994</v>
      </c>
      <c r="G150" s="64" t="s">
        <v>1773</v>
      </c>
      <c r="H150" s="60" t="s">
        <v>1877</v>
      </c>
    </row>
    <row r="151" spans="1:8" x14ac:dyDescent="0.3">
      <c r="A151" s="120">
        <f t="shared" si="5"/>
        <v>141</v>
      </c>
      <c r="B151" s="120">
        <f t="shared" si="4"/>
        <v>600</v>
      </c>
      <c r="C151" s="120"/>
      <c r="D151" s="61" t="s">
        <v>311</v>
      </c>
      <c r="E151" s="72">
        <v>600</v>
      </c>
      <c r="F151" s="61" t="s">
        <v>1998</v>
      </c>
      <c r="G151" s="64" t="s">
        <v>1773</v>
      </c>
      <c r="H151" s="60" t="s">
        <v>1881</v>
      </c>
    </row>
    <row r="152" spans="1:8" x14ac:dyDescent="0.3">
      <c r="A152" s="120">
        <f t="shared" si="5"/>
        <v>142</v>
      </c>
      <c r="B152" s="120">
        <f t="shared" si="4"/>
        <v>568</v>
      </c>
      <c r="C152" s="120"/>
      <c r="D152" s="64" t="s">
        <v>888</v>
      </c>
      <c r="E152" s="72">
        <v>568</v>
      </c>
      <c r="F152" s="61" t="s">
        <v>1997</v>
      </c>
      <c r="G152" s="64" t="s">
        <v>1773</v>
      </c>
      <c r="H152" s="60" t="s">
        <v>1877</v>
      </c>
    </row>
    <row r="153" spans="1:8" x14ac:dyDescent="0.3">
      <c r="A153" s="120">
        <f t="shared" si="5"/>
        <v>143</v>
      </c>
      <c r="B153" s="120">
        <f t="shared" si="4"/>
        <v>612</v>
      </c>
      <c r="C153" s="120"/>
      <c r="D153" s="61" t="s">
        <v>312</v>
      </c>
      <c r="E153" s="72">
        <v>612</v>
      </c>
      <c r="F153" s="61" t="s">
        <v>1999</v>
      </c>
      <c r="G153" s="64" t="s">
        <v>1773</v>
      </c>
      <c r="H153" s="60" t="s">
        <v>1881</v>
      </c>
    </row>
    <row r="154" spans="1:8" x14ac:dyDescent="0.3">
      <c r="A154" s="120">
        <f t="shared" si="5"/>
        <v>144</v>
      </c>
      <c r="B154" s="120">
        <f t="shared" si="4"/>
        <v>490</v>
      </c>
      <c r="C154" s="120"/>
      <c r="D154" s="61" t="s">
        <v>1239</v>
      </c>
      <c r="E154" s="72">
        <v>490</v>
      </c>
      <c r="F154" s="61" t="s">
        <v>2001</v>
      </c>
      <c r="G154" s="64" t="s">
        <v>1773</v>
      </c>
      <c r="H154" s="60" t="s">
        <v>1877</v>
      </c>
    </row>
    <row r="155" spans="1:8" x14ac:dyDescent="0.3">
      <c r="A155" s="120">
        <f t="shared" si="5"/>
        <v>145</v>
      </c>
      <c r="B155" s="120">
        <f t="shared" si="4"/>
        <v>660</v>
      </c>
      <c r="C155" s="120"/>
      <c r="D155" s="61" t="s">
        <v>313</v>
      </c>
      <c r="E155" s="72">
        <v>660</v>
      </c>
      <c r="F155" s="61" t="s">
        <v>2000</v>
      </c>
      <c r="G155" s="64" t="s">
        <v>1773</v>
      </c>
      <c r="H155" s="60" t="s">
        <v>1876</v>
      </c>
    </row>
    <row r="156" spans="1:8" x14ac:dyDescent="0.3">
      <c r="A156" s="120">
        <f t="shared" si="5"/>
        <v>146</v>
      </c>
      <c r="B156" s="120">
        <f t="shared" si="4"/>
        <v>620</v>
      </c>
      <c r="C156" s="120"/>
      <c r="D156" s="61" t="s">
        <v>1240</v>
      </c>
      <c r="E156" s="72">
        <v>620</v>
      </c>
      <c r="F156" s="61" t="s">
        <v>2002</v>
      </c>
      <c r="G156" s="64" t="s">
        <v>1773</v>
      </c>
      <c r="H156" s="60" t="s">
        <v>1876</v>
      </c>
    </row>
    <row r="157" spans="1:8" x14ac:dyDescent="0.3">
      <c r="A157" s="120">
        <f t="shared" si="5"/>
        <v>147</v>
      </c>
      <c r="B157" s="120">
        <f t="shared" si="4"/>
        <v>645</v>
      </c>
      <c r="C157" s="120"/>
      <c r="D157" s="61" t="s">
        <v>223</v>
      </c>
      <c r="E157" s="72">
        <v>645</v>
      </c>
      <c r="F157" s="61" t="s">
        <v>2003</v>
      </c>
      <c r="G157" s="64" t="s">
        <v>1773</v>
      </c>
      <c r="H157" s="60" t="s">
        <v>1881</v>
      </c>
    </row>
    <row r="158" spans="1:8" x14ac:dyDescent="0.3">
      <c r="A158" s="120">
        <f t="shared" si="5"/>
        <v>148</v>
      </c>
      <c r="B158" s="120">
        <f t="shared" si="4"/>
        <v>635</v>
      </c>
      <c r="C158" s="120"/>
      <c r="D158" s="61" t="s">
        <v>9</v>
      </c>
      <c r="E158" s="72">
        <v>635</v>
      </c>
      <c r="F158" s="61" t="s">
        <v>2004</v>
      </c>
      <c r="G158" s="64" t="s">
        <v>1773</v>
      </c>
      <c r="H158" s="60" t="s">
        <v>1876</v>
      </c>
    </row>
    <row r="159" spans="1:8" x14ac:dyDescent="0.3">
      <c r="A159" s="120">
        <f t="shared" si="5"/>
        <v>149</v>
      </c>
      <c r="B159" s="120">
        <f t="shared" si="4"/>
        <v>601</v>
      </c>
      <c r="C159" s="120"/>
      <c r="D159" s="61" t="s">
        <v>1006</v>
      </c>
      <c r="E159" s="72">
        <v>601</v>
      </c>
      <c r="F159" s="61" t="s">
        <v>2005</v>
      </c>
      <c r="G159" s="64" t="s">
        <v>1773</v>
      </c>
      <c r="H159" s="60" t="s">
        <v>1881</v>
      </c>
    </row>
    <row r="160" spans="1:8" x14ac:dyDescent="0.3">
      <c r="A160" s="120">
        <f t="shared" si="5"/>
        <v>150</v>
      </c>
      <c r="B160" s="120">
        <f t="shared" si="4"/>
        <v>630</v>
      </c>
      <c r="C160" s="120"/>
      <c r="D160" s="61" t="s">
        <v>1007</v>
      </c>
      <c r="E160" s="72">
        <v>630</v>
      </c>
      <c r="F160" s="61" t="s">
        <v>2006</v>
      </c>
      <c r="G160" s="64" t="s">
        <v>1773</v>
      </c>
      <c r="H160" s="60" t="s">
        <v>1877</v>
      </c>
    </row>
    <row r="161" spans="1:8" x14ac:dyDescent="0.3">
      <c r="A161" s="120">
        <f t="shared" si="5"/>
        <v>151</v>
      </c>
      <c r="B161" s="120">
        <f t="shared" ref="B161:B165" si="6">+E161</f>
        <v>360</v>
      </c>
      <c r="C161" s="120"/>
      <c r="D161" s="61" t="s">
        <v>1553</v>
      </c>
      <c r="E161" s="72">
        <v>360</v>
      </c>
      <c r="F161" s="61" t="s">
        <v>2007</v>
      </c>
      <c r="G161" s="64" t="s">
        <v>1773</v>
      </c>
      <c r="H161" s="60" t="s">
        <v>1876</v>
      </c>
    </row>
    <row r="162" spans="1:8" x14ac:dyDescent="0.3">
      <c r="A162" s="120">
        <f t="shared" si="5"/>
        <v>152</v>
      </c>
      <c r="B162" s="120">
        <f t="shared" si="6"/>
        <v>321</v>
      </c>
      <c r="C162" s="120"/>
      <c r="D162" s="61" t="s">
        <v>2581</v>
      </c>
      <c r="E162" s="72">
        <v>321</v>
      </c>
      <c r="F162" s="61" t="s">
        <v>2613</v>
      </c>
      <c r="G162" s="64"/>
      <c r="H162" s="60" t="s">
        <v>2612</v>
      </c>
    </row>
    <row r="163" spans="1:8" x14ac:dyDescent="0.3">
      <c r="A163" s="120">
        <f t="shared" si="5"/>
        <v>153</v>
      </c>
      <c r="B163" s="120">
        <f t="shared" si="6"/>
        <v>633</v>
      </c>
      <c r="C163" s="120"/>
      <c r="D163" s="61" t="s">
        <v>1592</v>
      </c>
      <c r="E163" s="72">
        <v>633</v>
      </c>
      <c r="F163" s="61" t="s">
        <v>2012</v>
      </c>
      <c r="G163" s="64" t="s">
        <v>1773</v>
      </c>
      <c r="H163" s="60" t="s">
        <v>1876</v>
      </c>
    </row>
    <row r="164" spans="1:8" x14ac:dyDescent="0.3">
      <c r="A164" s="120">
        <f t="shared" si="5"/>
        <v>154</v>
      </c>
      <c r="B164" s="120">
        <f t="shared" si="6"/>
        <v>632</v>
      </c>
      <c r="C164" s="120"/>
      <c r="D164" s="61" t="s">
        <v>2559</v>
      </c>
      <c r="E164" s="72">
        <v>632</v>
      </c>
      <c r="F164" s="61" t="s">
        <v>1984</v>
      </c>
      <c r="G164" s="64" t="s">
        <v>1773</v>
      </c>
      <c r="H164" s="60" t="s">
        <v>1876</v>
      </c>
    </row>
    <row r="165" spans="1:8" x14ac:dyDescent="0.3">
      <c r="A165" s="120">
        <f t="shared" si="5"/>
        <v>155</v>
      </c>
      <c r="B165" s="120">
        <f t="shared" si="6"/>
        <v>313</v>
      </c>
      <c r="C165" s="120"/>
      <c r="D165" s="64" t="s">
        <v>1008</v>
      </c>
      <c r="E165" s="72">
        <v>313</v>
      </c>
      <c r="F165" s="61" t="s">
        <v>2008</v>
      </c>
      <c r="G165" s="64" t="s">
        <v>1773</v>
      </c>
      <c r="H165" s="60" t="s">
        <v>1876</v>
      </c>
    </row>
    <row r="166" spans="1:8" x14ac:dyDescent="0.3">
      <c r="A166" s="120">
        <f t="shared" si="5"/>
        <v>156</v>
      </c>
      <c r="B166" s="120">
        <f t="shared" ref="B166:B186" si="7">+E166</f>
        <v>634</v>
      </c>
      <c r="C166" s="120"/>
      <c r="D166" s="61" t="s">
        <v>1583</v>
      </c>
      <c r="E166" s="72">
        <v>634</v>
      </c>
      <c r="F166" s="61" t="s">
        <v>2009</v>
      </c>
      <c r="G166" s="64" t="s">
        <v>1773</v>
      </c>
      <c r="H166" s="60" t="s">
        <v>1876</v>
      </c>
    </row>
    <row r="167" spans="1:8" x14ac:dyDescent="0.3">
      <c r="A167" s="120">
        <f t="shared" si="5"/>
        <v>157</v>
      </c>
      <c r="B167" s="120">
        <f t="shared" si="7"/>
        <v>629</v>
      </c>
      <c r="C167" s="120"/>
      <c r="D167" s="61" t="s">
        <v>1009</v>
      </c>
      <c r="E167" s="72">
        <v>629</v>
      </c>
      <c r="F167" s="73" t="s">
        <v>2010</v>
      </c>
      <c r="G167" s="64" t="s">
        <v>1773</v>
      </c>
      <c r="H167" s="60" t="s">
        <v>1876</v>
      </c>
    </row>
    <row r="168" spans="1:8" x14ac:dyDescent="0.3">
      <c r="A168" s="120">
        <f t="shared" si="5"/>
        <v>158</v>
      </c>
      <c r="B168" s="120">
        <f t="shared" si="7"/>
        <v>359</v>
      </c>
      <c r="C168" s="120"/>
      <c r="D168" s="61" t="s">
        <v>1010</v>
      </c>
      <c r="E168" s="72">
        <v>359</v>
      </c>
      <c r="F168" s="61" t="s">
        <v>2011</v>
      </c>
      <c r="G168" s="64" t="s">
        <v>1773</v>
      </c>
      <c r="H168" s="60" t="s">
        <v>1881</v>
      </c>
    </row>
    <row r="169" spans="1:8" x14ac:dyDescent="0.3">
      <c r="A169" s="120">
        <f t="shared" si="5"/>
        <v>159</v>
      </c>
      <c r="B169" s="120">
        <f t="shared" si="7"/>
        <v>638</v>
      </c>
      <c r="C169" s="120"/>
      <c r="D169" s="61" t="s">
        <v>1011</v>
      </c>
      <c r="E169" s="72">
        <v>638</v>
      </c>
      <c r="F169" s="61" t="s">
        <v>2013</v>
      </c>
      <c r="G169" s="64" t="s">
        <v>1773</v>
      </c>
      <c r="H169" s="60" t="s">
        <v>1877</v>
      </c>
    </row>
    <row r="170" spans="1:8" x14ac:dyDescent="0.3">
      <c r="A170" s="120">
        <f t="shared" si="5"/>
        <v>160</v>
      </c>
      <c r="B170" s="120">
        <f t="shared" si="7"/>
        <v>636</v>
      </c>
      <c r="C170" s="120"/>
      <c r="D170" s="61" t="s">
        <v>1012</v>
      </c>
      <c r="E170" s="72">
        <v>636</v>
      </c>
      <c r="F170" s="61" t="s">
        <v>2014</v>
      </c>
      <c r="G170" s="64" t="s">
        <v>1773</v>
      </c>
      <c r="H170" s="60" t="s">
        <v>1881</v>
      </c>
    </row>
    <row r="171" spans="1:8" x14ac:dyDescent="0.3">
      <c r="A171" s="120">
        <f t="shared" si="5"/>
        <v>161</v>
      </c>
      <c r="B171" s="120">
        <f t="shared" si="7"/>
        <v>614</v>
      </c>
      <c r="C171" s="120"/>
      <c r="D171" s="61" t="s">
        <v>256</v>
      </c>
      <c r="E171" s="72">
        <v>614</v>
      </c>
      <c r="F171" s="61" t="s">
        <v>2016</v>
      </c>
      <c r="G171" s="64" t="s">
        <v>1773</v>
      </c>
      <c r="H171" s="60" t="s">
        <v>1881</v>
      </c>
    </row>
    <row r="172" spans="1:8" x14ac:dyDescent="0.3">
      <c r="A172" s="120">
        <f t="shared" si="5"/>
        <v>162</v>
      </c>
      <c r="B172" s="120">
        <f t="shared" si="7"/>
        <v>640</v>
      </c>
      <c r="C172" s="120"/>
      <c r="D172" s="61" t="s">
        <v>257</v>
      </c>
      <c r="E172" s="72">
        <v>640</v>
      </c>
      <c r="F172" s="61" t="s">
        <v>2017</v>
      </c>
      <c r="G172" s="64" t="s">
        <v>1773</v>
      </c>
      <c r="H172" s="60" t="s">
        <v>1876</v>
      </c>
    </row>
    <row r="173" spans="1:8" x14ac:dyDescent="0.3">
      <c r="A173" s="120">
        <f t="shared" si="5"/>
        <v>163</v>
      </c>
      <c r="B173" s="120">
        <f t="shared" si="7"/>
        <v>642</v>
      </c>
      <c r="C173" s="120"/>
      <c r="D173" s="61" t="s">
        <v>1013</v>
      </c>
      <c r="E173" s="72">
        <v>642</v>
      </c>
      <c r="F173" s="61" t="s">
        <v>2015</v>
      </c>
      <c r="G173" s="64" t="s">
        <v>1773</v>
      </c>
      <c r="H173" s="60" t="s">
        <v>1881</v>
      </c>
    </row>
    <row r="174" spans="1:8" x14ac:dyDescent="0.3">
      <c r="A174" s="120">
        <f t="shared" si="5"/>
        <v>164</v>
      </c>
      <c r="B174" s="120">
        <f t="shared" si="7"/>
        <v>351</v>
      </c>
      <c r="C174" s="120"/>
      <c r="D174" s="61" t="s">
        <v>2549</v>
      </c>
      <c r="E174" s="72">
        <v>351</v>
      </c>
      <c r="F174" s="61" t="s">
        <v>2018</v>
      </c>
      <c r="G174" s="64" t="s">
        <v>1773</v>
      </c>
      <c r="H174" s="60" t="s">
        <v>1881</v>
      </c>
    </row>
    <row r="175" spans="1:8" x14ac:dyDescent="0.3">
      <c r="A175" s="120">
        <f t="shared" si="5"/>
        <v>165</v>
      </c>
      <c r="B175" s="120">
        <f t="shared" si="7"/>
        <v>658</v>
      </c>
      <c r="C175" s="120"/>
      <c r="D175" s="61" t="s">
        <v>259</v>
      </c>
      <c r="E175" s="72">
        <v>658</v>
      </c>
      <c r="F175" s="61" t="s">
        <v>2019</v>
      </c>
      <c r="G175" s="64" t="s">
        <v>1773</v>
      </c>
      <c r="H175" s="60" t="s">
        <v>1876</v>
      </c>
    </row>
    <row r="176" spans="1:8" x14ac:dyDescent="0.3">
      <c r="A176" s="120">
        <f t="shared" si="5"/>
        <v>166</v>
      </c>
      <c r="B176" s="120">
        <f t="shared" si="7"/>
        <v>659</v>
      </c>
      <c r="C176" s="120"/>
      <c r="D176" s="61" t="s">
        <v>260</v>
      </c>
      <c r="E176" s="72">
        <v>659</v>
      </c>
      <c r="F176" s="61" t="s">
        <v>2020</v>
      </c>
      <c r="G176" s="64" t="s">
        <v>1773</v>
      </c>
      <c r="H176" s="60" t="s">
        <v>1877</v>
      </c>
    </row>
    <row r="177" spans="1:8" x14ac:dyDescent="0.3">
      <c r="A177" s="120">
        <f t="shared" si="5"/>
        <v>167</v>
      </c>
      <c r="B177" s="120">
        <f t="shared" si="7"/>
        <v>657</v>
      </c>
      <c r="C177" s="120"/>
      <c r="D177" s="61" t="s">
        <v>261</v>
      </c>
      <c r="E177" s="72">
        <v>657</v>
      </c>
      <c r="F177" s="61" t="s">
        <v>2021</v>
      </c>
      <c r="G177" s="64"/>
      <c r="H177" s="60" t="s">
        <v>1877</v>
      </c>
    </row>
    <row r="178" spans="1:8" x14ac:dyDescent="0.3">
      <c r="A178" s="120">
        <f t="shared" si="5"/>
        <v>168</v>
      </c>
      <c r="B178" s="120">
        <f t="shared" si="7"/>
        <v>644</v>
      </c>
      <c r="C178" s="120"/>
      <c r="D178" s="61" t="s">
        <v>1227</v>
      </c>
      <c r="E178" s="72">
        <v>644</v>
      </c>
      <c r="F178" s="61" t="s">
        <v>2022</v>
      </c>
      <c r="G178" s="64" t="s">
        <v>1773</v>
      </c>
      <c r="H178" s="60" t="s">
        <v>1877</v>
      </c>
    </row>
    <row r="179" spans="1:8" x14ac:dyDescent="0.3">
      <c r="A179" s="120">
        <f t="shared" si="5"/>
        <v>169</v>
      </c>
      <c r="B179" s="120">
        <f t="shared" si="7"/>
        <v>380</v>
      </c>
      <c r="C179" s="120"/>
      <c r="D179" s="61" t="s">
        <v>1228</v>
      </c>
      <c r="E179" s="72">
        <v>380</v>
      </c>
      <c r="F179" s="61" t="s">
        <v>2023</v>
      </c>
      <c r="G179" s="64" t="s">
        <v>1773</v>
      </c>
      <c r="H179" s="60" t="s">
        <v>1877</v>
      </c>
    </row>
    <row r="180" spans="1:8" x14ac:dyDescent="0.3">
      <c r="A180" s="120">
        <f t="shared" si="5"/>
        <v>170</v>
      </c>
      <c r="B180" s="120">
        <f t="shared" si="7"/>
        <v>650</v>
      </c>
      <c r="C180" s="120"/>
      <c r="D180" s="61" t="s">
        <v>1229</v>
      </c>
      <c r="E180" s="72">
        <v>650</v>
      </c>
      <c r="F180" s="61" t="s">
        <v>2024</v>
      </c>
      <c r="G180" s="64" t="s">
        <v>1773</v>
      </c>
      <c r="H180" s="60" t="s">
        <v>1881</v>
      </c>
    </row>
    <row r="181" spans="1:8" x14ac:dyDescent="0.3">
      <c r="A181" s="120">
        <f t="shared" si="5"/>
        <v>171</v>
      </c>
      <c r="B181" s="120">
        <f t="shared" si="7"/>
        <v>384</v>
      </c>
      <c r="C181" s="120"/>
      <c r="D181" s="61" t="s">
        <v>1593</v>
      </c>
      <c r="E181" s="72">
        <v>384</v>
      </c>
      <c r="F181" s="61" t="s">
        <v>2025</v>
      </c>
      <c r="G181" s="64"/>
      <c r="H181" s="60" t="s">
        <v>1881</v>
      </c>
    </row>
    <row r="182" spans="1:8" x14ac:dyDescent="0.3">
      <c r="A182" s="120">
        <f t="shared" si="5"/>
        <v>172</v>
      </c>
      <c r="B182" s="120">
        <f t="shared" si="7"/>
        <v>522</v>
      </c>
      <c r="D182" s="61" t="s">
        <v>2643</v>
      </c>
      <c r="E182" s="72">
        <v>522</v>
      </c>
      <c r="F182" s="314" t="s">
        <v>2642</v>
      </c>
      <c r="G182" s="64"/>
      <c r="H182" s="60" t="s">
        <v>2612</v>
      </c>
    </row>
    <row r="183" spans="1:8" x14ac:dyDescent="0.3">
      <c r="A183" s="120">
        <f t="shared" si="5"/>
        <v>173</v>
      </c>
      <c r="B183" s="120">
        <f t="shared" si="7"/>
        <v>604</v>
      </c>
      <c r="D183" s="61" t="s">
        <v>2644</v>
      </c>
      <c r="E183" s="72">
        <v>604</v>
      </c>
      <c r="F183" s="61" t="s">
        <v>2646</v>
      </c>
      <c r="G183" s="64"/>
      <c r="H183" s="60" t="s">
        <v>2645</v>
      </c>
    </row>
    <row r="184" spans="1:8" x14ac:dyDescent="0.3">
      <c r="A184" s="120">
        <f t="shared" si="5"/>
        <v>174</v>
      </c>
      <c r="B184" s="120">
        <f t="shared" si="7"/>
        <v>0</v>
      </c>
      <c r="E184" s="72"/>
      <c r="F184" s="73"/>
      <c r="G184" s="64"/>
    </row>
    <row r="185" spans="1:8" x14ac:dyDescent="0.3">
      <c r="A185" s="120">
        <f t="shared" si="5"/>
        <v>175</v>
      </c>
      <c r="B185" s="120">
        <f t="shared" si="7"/>
        <v>0</v>
      </c>
      <c r="E185" s="72"/>
      <c r="G185" s="64"/>
    </row>
    <row r="186" spans="1:8" x14ac:dyDescent="0.3">
      <c r="A186" s="120">
        <f t="shared" si="5"/>
        <v>176</v>
      </c>
      <c r="B186" s="120">
        <f t="shared" si="7"/>
        <v>0</v>
      </c>
      <c r="E186" s="72"/>
      <c r="G186" s="64"/>
    </row>
    <row r="187" spans="1:8" x14ac:dyDescent="0.3">
      <c r="D187" s="77"/>
      <c r="E187" s="78"/>
      <c r="G187" s="64" t="s">
        <v>1773</v>
      </c>
    </row>
    <row r="188" spans="1:8" x14ac:dyDescent="0.3">
      <c r="D188" s="61" t="s">
        <v>2034</v>
      </c>
    </row>
    <row r="189" spans="1:8" x14ac:dyDescent="0.3">
      <c r="D189" s="61" t="s">
        <v>2035</v>
      </c>
    </row>
  </sheetData>
  <mergeCells count="1">
    <mergeCell ref="D7:E7"/>
  </mergeCells>
  <dataValidations count="1">
    <dataValidation type="list" allowBlank="1" showInputMessage="1" showErrorMessage="1" sqref="D65515 D6 IC6 RY6 ABU6 ALQ6 AVM6 BFI6 BPE6 BZA6 CIW6 CSS6 DCO6 DMK6 DWG6 EGC6 EPY6 EZU6 FJQ6 FTM6 GDI6 GNE6 GXA6 HGW6 HQS6 IAO6 IKK6 IUG6 JEC6 JNY6 JXU6 KHQ6 KRM6 LBI6 LLE6 LVA6 MEW6 MOS6 MYO6 NIK6 NSG6 OCC6 OLY6 OVU6 PFQ6 PPM6 PZI6 QJE6 QTA6 RCW6 RMS6 RWO6 SGK6 SQG6 TAC6 TJY6 TTU6 UDQ6 UNM6 UXI6 VHE6 VRA6 WAW6 WKS6 WUO6 IC65515 RY65515 ABU65515 ALQ65515 AVM65515 BFI65515 BPE65515 BZA65515 CIW65515 CSS65515 DCO65515 DMK65515 DWG65515 EGC65515 EPY65515 EZU65515 FJQ65515 FTM65515 GDI65515 GNE65515 GXA65515 HGW65515 HQS65515 IAO65515 IKK65515 IUG65515 JEC65515 JNY65515 JXU65515 KHQ65515 KRM65515 LBI65515 LLE65515 LVA65515 MEW65515 MOS65515 MYO65515 NIK65515 NSG65515 OCC65515 OLY65515 OVU65515 PFQ65515 PPM65515 PZI65515 QJE65515 QTA65515 RCW65515 RMS65515 RWO65515 SGK65515 SQG65515 TAC65515 TJY65515 TTU65515 UDQ65515 UNM65515 UXI65515 VHE65515 VRA65515 WAW65515 WKS65515 WUO65515 D131051 IC131051 RY131051 ABU131051 ALQ131051 AVM131051 BFI131051 BPE131051 BZA131051 CIW131051 CSS131051 DCO131051 DMK131051 DWG131051 EGC131051 EPY131051 EZU131051 FJQ131051 FTM131051 GDI131051 GNE131051 GXA131051 HGW131051 HQS131051 IAO131051 IKK131051 IUG131051 JEC131051 JNY131051 JXU131051 KHQ131051 KRM131051 LBI131051 LLE131051 LVA131051 MEW131051 MOS131051 MYO131051 NIK131051 NSG131051 OCC131051 OLY131051 OVU131051 PFQ131051 PPM131051 PZI131051 QJE131051 QTA131051 RCW131051 RMS131051 RWO131051 SGK131051 SQG131051 TAC131051 TJY131051 TTU131051 UDQ131051 UNM131051 UXI131051 VHE131051 VRA131051 WAW131051 WKS131051 WUO131051 D196587 IC196587 RY196587 ABU196587 ALQ196587 AVM196587 BFI196587 BPE196587 BZA196587 CIW196587 CSS196587 DCO196587 DMK196587 DWG196587 EGC196587 EPY196587 EZU196587 FJQ196587 FTM196587 GDI196587 GNE196587 GXA196587 HGW196587 HQS196587 IAO196587 IKK196587 IUG196587 JEC196587 JNY196587 JXU196587 KHQ196587 KRM196587 LBI196587 LLE196587 LVA196587 MEW196587 MOS196587 MYO196587 NIK196587 NSG196587 OCC196587 OLY196587 OVU196587 PFQ196587 PPM196587 PZI196587 QJE196587 QTA196587 RCW196587 RMS196587 RWO196587 SGK196587 SQG196587 TAC196587 TJY196587 TTU196587 UDQ196587 UNM196587 UXI196587 VHE196587 VRA196587 WAW196587 WKS196587 WUO196587 D262123 IC262123 RY262123 ABU262123 ALQ262123 AVM262123 BFI262123 BPE262123 BZA262123 CIW262123 CSS262123 DCO262123 DMK262123 DWG262123 EGC262123 EPY262123 EZU262123 FJQ262123 FTM262123 GDI262123 GNE262123 GXA262123 HGW262123 HQS262123 IAO262123 IKK262123 IUG262123 JEC262123 JNY262123 JXU262123 KHQ262123 KRM262123 LBI262123 LLE262123 LVA262123 MEW262123 MOS262123 MYO262123 NIK262123 NSG262123 OCC262123 OLY262123 OVU262123 PFQ262123 PPM262123 PZI262123 QJE262123 QTA262123 RCW262123 RMS262123 RWO262123 SGK262123 SQG262123 TAC262123 TJY262123 TTU262123 UDQ262123 UNM262123 UXI262123 VHE262123 VRA262123 WAW262123 WKS262123 WUO262123 D327659 IC327659 RY327659 ABU327659 ALQ327659 AVM327659 BFI327659 BPE327659 BZA327659 CIW327659 CSS327659 DCO327659 DMK327659 DWG327659 EGC327659 EPY327659 EZU327659 FJQ327659 FTM327659 GDI327659 GNE327659 GXA327659 HGW327659 HQS327659 IAO327659 IKK327659 IUG327659 JEC327659 JNY327659 JXU327659 KHQ327659 KRM327659 LBI327659 LLE327659 LVA327659 MEW327659 MOS327659 MYO327659 NIK327659 NSG327659 OCC327659 OLY327659 OVU327659 PFQ327659 PPM327659 PZI327659 QJE327659 QTA327659 RCW327659 RMS327659 RWO327659 SGK327659 SQG327659 TAC327659 TJY327659 TTU327659 UDQ327659 UNM327659 UXI327659 VHE327659 VRA327659 WAW327659 WKS327659 WUO327659 D393195 IC393195 RY393195 ABU393195 ALQ393195 AVM393195 BFI393195 BPE393195 BZA393195 CIW393195 CSS393195 DCO393195 DMK393195 DWG393195 EGC393195 EPY393195 EZU393195 FJQ393195 FTM393195 GDI393195 GNE393195 GXA393195 HGW393195 HQS393195 IAO393195 IKK393195 IUG393195 JEC393195 JNY393195 JXU393195 KHQ393195 KRM393195 LBI393195 LLE393195 LVA393195 MEW393195 MOS393195 MYO393195 NIK393195 NSG393195 OCC393195 OLY393195 OVU393195 PFQ393195 PPM393195 PZI393195 QJE393195 QTA393195 RCW393195 RMS393195 RWO393195 SGK393195 SQG393195 TAC393195 TJY393195 TTU393195 UDQ393195 UNM393195 UXI393195 VHE393195 VRA393195 WAW393195 WKS393195 WUO393195 D458731 IC458731 RY458731 ABU458731 ALQ458731 AVM458731 BFI458731 BPE458731 BZA458731 CIW458731 CSS458731 DCO458731 DMK458731 DWG458731 EGC458731 EPY458731 EZU458731 FJQ458731 FTM458731 GDI458731 GNE458731 GXA458731 HGW458731 HQS458731 IAO458731 IKK458731 IUG458731 JEC458731 JNY458731 JXU458731 KHQ458731 KRM458731 LBI458731 LLE458731 LVA458731 MEW458731 MOS458731 MYO458731 NIK458731 NSG458731 OCC458731 OLY458731 OVU458731 PFQ458731 PPM458731 PZI458731 QJE458731 QTA458731 RCW458731 RMS458731 RWO458731 SGK458731 SQG458731 TAC458731 TJY458731 TTU458731 UDQ458731 UNM458731 UXI458731 VHE458731 VRA458731 WAW458731 WKS458731 WUO458731 D524267 IC524267 RY524267 ABU524267 ALQ524267 AVM524267 BFI524267 BPE524267 BZA524267 CIW524267 CSS524267 DCO524267 DMK524267 DWG524267 EGC524267 EPY524267 EZU524267 FJQ524267 FTM524267 GDI524267 GNE524267 GXA524267 HGW524267 HQS524267 IAO524267 IKK524267 IUG524267 JEC524267 JNY524267 JXU524267 KHQ524267 KRM524267 LBI524267 LLE524267 LVA524267 MEW524267 MOS524267 MYO524267 NIK524267 NSG524267 OCC524267 OLY524267 OVU524267 PFQ524267 PPM524267 PZI524267 QJE524267 QTA524267 RCW524267 RMS524267 RWO524267 SGK524267 SQG524267 TAC524267 TJY524267 TTU524267 UDQ524267 UNM524267 UXI524267 VHE524267 VRA524267 WAW524267 WKS524267 WUO524267 D589803 IC589803 RY589803 ABU589803 ALQ589803 AVM589803 BFI589803 BPE589803 BZA589803 CIW589803 CSS589803 DCO589803 DMK589803 DWG589803 EGC589803 EPY589803 EZU589803 FJQ589803 FTM589803 GDI589803 GNE589803 GXA589803 HGW589803 HQS589803 IAO589803 IKK589803 IUG589803 JEC589803 JNY589803 JXU589803 KHQ589803 KRM589803 LBI589803 LLE589803 LVA589803 MEW589803 MOS589803 MYO589803 NIK589803 NSG589803 OCC589803 OLY589803 OVU589803 PFQ589803 PPM589803 PZI589803 QJE589803 QTA589803 RCW589803 RMS589803 RWO589803 SGK589803 SQG589803 TAC589803 TJY589803 TTU589803 UDQ589803 UNM589803 UXI589803 VHE589803 VRA589803 WAW589803 WKS589803 WUO589803 D655339 IC655339 RY655339 ABU655339 ALQ655339 AVM655339 BFI655339 BPE655339 BZA655339 CIW655339 CSS655339 DCO655339 DMK655339 DWG655339 EGC655339 EPY655339 EZU655339 FJQ655339 FTM655339 GDI655339 GNE655339 GXA655339 HGW655339 HQS655339 IAO655339 IKK655339 IUG655339 JEC655339 JNY655339 JXU655339 KHQ655339 KRM655339 LBI655339 LLE655339 LVA655339 MEW655339 MOS655339 MYO655339 NIK655339 NSG655339 OCC655339 OLY655339 OVU655339 PFQ655339 PPM655339 PZI655339 QJE655339 QTA655339 RCW655339 RMS655339 RWO655339 SGK655339 SQG655339 TAC655339 TJY655339 TTU655339 UDQ655339 UNM655339 UXI655339 VHE655339 VRA655339 WAW655339 WKS655339 WUO655339 D720875 IC720875 RY720875 ABU720875 ALQ720875 AVM720875 BFI720875 BPE720875 BZA720875 CIW720875 CSS720875 DCO720875 DMK720875 DWG720875 EGC720875 EPY720875 EZU720875 FJQ720875 FTM720875 GDI720875 GNE720875 GXA720875 HGW720875 HQS720875 IAO720875 IKK720875 IUG720875 JEC720875 JNY720875 JXU720875 KHQ720875 KRM720875 LBI720875 LLE720875 LVA720875 MEW720875 MOS720875 MYO720875 NIK720875 NSG720875 OCC720875 OLY720875 OVU720875 PFQ720875 PPM720875 PZI720875 QJE720875 QTA720875 RCW720875 RMS720875 RWO720875 SGK720875 SQG720875 TAC720875 TJY720875 TTU720875 UDQ720875 UNM720875 UXI720875 VHE720875 VRA720875 WAW720875 WKS720875 WUO720875 D786411 IC786411 RY786411 ABU786411 ALQ786411 AVM786411 BFI786411 BPE786411 BZA786411 CIW786411 CSS786411 DCO786411 DMK786411 DWG786411 EGC786411 EPY786411 EZU786411 FJQ786411 FTM786411 GDI786411 GNE786411 GXA786411 HGW786411 HQS786411 IAO786411 IKK786411 IUG786411 JEC786411 JNY786411 JXU786411 KHQ786411 KRM786411 LBI786411 LLE786411 LVA786411 MEW786411 MOS786411 MYO786411 NIK786411 NSG786411 OCC786411 OLY786411 OVU786411 PFQ786411 PPM786411 PZI786411 QJE786411 QTA786411 RCW786411 RMS786411 RWO786411 SGK786411 SQG786411 TAC786411 TJY786411 TTU786411 UDQ786411 UNM786411 UXI786411 VHE786411 VRA786411 WAW786411 WKS786411 WUO786411 D851947 IC851947 RY851947 ABU851947 ALQ851947 AVM851947 BFI851947 BPE851947 BZA851947 CIW851947 CSS851947 DCO851947 DMK851947 DWG851947 EGC851947 EPY851947 EZU851947 FJQ851947 FTM851947 GDI851947 GNE851947 GXA851947 HGW851947 HQS851947 IAO851947 IKK851947 IUG851947 JEC851947 JNY851947 JXU851947 KHQ851947 KRM851947 LBI851947 LLE851947 LVA851947 MEW851947 MOS851947 MYO851947 NIK851947 NSG851947 OCC851947 OLY851947 OVU851947 PFQ851947 PPM851947 PZI851947 QJE851947 QTA851947 RCW851947 RMS851947 RWO851947 SGK851947 SQG851947 TAC851947 TJY851947 TTU851947 UDQ851947 UNM851947 UXI851947 VHE851947 VRA851947 WAW851947 WKS851947 WUO851947 D917483 IC917483 RY917483 ABU917483 ALQ917483 AVM917483 BFI917483 BPE917483 BZA917483 CIW917483 CSS917483 DCO917483 DMK917483 DWG917483 EGC917483 EPY917483 EZU917483 FJQ917483 FTM917483 GDI917483 GNE917483 GXA917483 HGW917483 HQS917483 IAO917483 IKK917483 IUG917483 JEC917483 JNY917483 JXU917483 KHQ917483 KRM917483 LBI917483 LLE917483 LVA917483 MEW917483 MOS917483 MYO917483 NIK917483 NSG917483 OCC917483 OLY917483 OVU917483 PFQ917483 PPM917483 PZI917483 QJE917483 QTA917483 RCW917483 RMS917483 RWO917483 SGK917483 SQG917483 TAC917483 TJY917483 TTU917483 UDQ917483 UNM917483 UXI917483 VHE917483 VRA917483 WAW917483 WKS917483 WUO917483 D983019 IC983019 RY983019 ABU983019 ALQ983019 AVM983019 BFI983019 BPE983019 BZA983019 CIW983019 CSS983019 DCO983019 DMK983019 DWG983019 EGC983019 EPY983019 EZU983019 FJQ983019 FTM983019 GDI983019 GNE983019 GXA983019 HGW983019 HQS983019 IAO983019 IKK983019 IUG983019 JEC983019 JNY983019 JXU983019 KHQ983019 KRM983019 LBI983019 LLE983019 LVA983019 MEW983019 MOS983019 MYO983019 NIK983019 NSG983019 OCC983019 OLY983019 OVU983019 PFQ983019 PPM983019 PZI983019 QJE983019 QTA983019 RCW983019 RMS983019 RWO983019 SGK983019 SQG983019 TAC983019 TJY983019 TTU983019 UDQ983019 UNM983019 UXI983019 VHE983019 VRA983019 WAW983019 WKS983019 WUO983019">
      <formula1>$D$11:$D$186</formula1>
    </dataValidation>
  </dataValidations>
  <pageMargins left="0.75" right="0.75" top="1" bottom="1" header="0.5" footer="0.5"/>
  <pageSetup scale="5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E187"/>
  <sheetViews>
    <sheetView showGridLines="0" zoomScaleNormal="100" workbookViewId="0">
      <pane xSplit="3" ySplit="2" topLeftCell="D3" activePane="bottomRight" state="frozen"/>
      <selection pane="topRight" activeCell="C1" sqref="C1"/>
      <selection pane="bottomLeft" activeCell="A3" sqref="A3"/>
      <selection pane="bottomRight"/>
    </sheetView>
  </sheetViews>
  <sheetFormatPr defaultColWidth="9.453125" defaultRowHeight="16.5" customHeight="1" x14ac:dyDescent="0.35"/>
  <cols>
    <col min="1" max="1" width="2.453125" style="82" customWidth="1"/>
    <col min="2" max="2" width="50.453125" style="82" customWidth="1"/>
    <col min="3" max="3" width="5.54296875" style="82" bestFit="1" customWidth="1"/>
    <col min="4" max="13" width="3.453125" style="82" customWidth="1"/>
    <col min="14" max="14" width="0" style="82" hidden="1" customWidth="1"/>
    <col min="15" max="23" width="3.453125" style="82" hidden="1" customWidth="1"/>
    <col min="24" max="24" width="2.453125" style="82" hidden="1" customWidth="1"/>
    <col min="25" max="25" width="0" style="82" hidden="1" customWidth="1"/>
    <col min="26" max="26" width="22.54296875" style="294" hidden="1" customWidth="1"/>
    <col min="27" max="29" width="9.453125" style="82"/>
    <col min="30" max="30" width="20.54296875" style="82" customWidth="1"/>
    <col min="31" max="16384" width="9.453125" style="82"/>
  </cols>
  <sheetData>
    <row r="1" spans="2:31" ht="16.5" customHeight="1" thickBot="1" x14ac:dyDescent="0.4">
      <c r="B1" s="364" t="s">
        <v>3205</v>
      </c>
      <c r="C1" s="365"/>
      <c r="D1" s="307" t="s">
        <v>2046</v>
      </c>
      <c r="E1" s="279"/>
      <c r="F1" s="279"/>
      <c r="G1" s="279"/>
      <c r="H1" s="279"/>
      <c r="I1" s="279"/>
      <c r="J1" s="279"/>
      <c r="K1" s="279"/>
      <c r="L1" s="279"/>
      <c r="M1" s="280"/>
      <c r="O1" s="281" t="s">
        <v>2046</v>
      </c>
      <c r="P1" s="282"/>
      <c r="Q1" s="282"/>
      <c r="R1" s="282"/>
      <c r="S1" s="282"/>
      <c r="T1" s="282"/>
      <c r="U1" s="282"/>
      <c r="V1" s="282"/>
      <c r="W1" s="282"/>
      <c r="X1" s="283"/>
    </row>
    <row r="2" spans="2:31" ht="96.75" customHeight="1" thickBot="1" x14ac:dyDescent="0.4">
      <c r="B2" s="366"/>
      <c r="C2" s="367"/>
      <c r="D2" s="83" t="s">
        <v>970</v>
      </c>
      <c r="E2" s="84" t="s">
        <v>252</v>
      </c>
      <c r="F2" s="84" t="s">
        <v>1757</v>
      </c>
      <c r="G2" s="84" t="s">
        <v>1111</v>
      </c>
      <c r="H2" s="85" t="s">
        <v>2047</v>
      </c>
      <c r="I2" s="84" t="s">
        <v>1764</v>
      </c>
      <c r="J2" s="84" t="s">
        <v>1766</v>
      </c>
      <c r="K2" s="84" t="s">
        <v>1297</v>
      </c>
      <c r="L2" s="84" t="s">
        <v>1771</v>
      </c>
      <c r="M2" s="86" t="s">
        <v>2048</v>
      </c>
      <c r="O2" s="284" t="s">
        <v>2056</v>
      </c>
      <c r="P2" s="285"/>
      <c r="Q2" s="285"/>
      <c r="R2" s="285"/>
      <c r="S2" s="285"/>
      <c r="T2" s="285"/>
      <c r="U2" s="285"/>
      <c r="V2" s="285"/>
      <c r="W2" s="285"/>
      <c r="X2" s="286"/>
    </row>
    <row r="3" spans="2:31" ht="16.5" customHeight="1" x14ac:dyDescent="0.35">
      <c r="B3" s="296" t="s">
        <v>2552</v>
      </c>
      <c r="C3" s="277">
        <v>297</v>
      </c>
      <c r="D3" s="135" t="s">
        <v>2057</v>
      </c>
      <c r="E3" s="136" t="s">
        <v>2058</v>
      </c>
      <c r="F3" s="136" t="s">
        <v>2059</v>
      </c>
      <c r="G3" s="136" t="s">
        <v>2060</v>
      </c>
      <c r="H3" s="136" t="s">
        <v>2061</v>
      </c>
      <c r="I3" s="136" t="s">
        <v>2062</v>
      </c>
      <c r="J3" s="136" t="s">
        <v>2066</v>
      </c>
      <c r="K3" s="136"/>
      <c r="L3" s="136" t="s">
        <v>2064</v>
      </c>
      <c r="M3" s="137" t="s">
        <v>2065</v>
      </c>
      <c r="O3" s="287" t="str">
        <f>(D3&amp;"  "&amp;E3&amp;"  "&amp;F3&amp;"  " &amp;G3&amp;"  "&amp;H3&amp;"  "&amp;I3&amp;"  "&amp;J3&amp;"  "&amp;K3&amp;"  "&amp;L3&amp;"  "&amp;M3)</f>
        <v>C  F  R  P  Pr  FS  D    O  AL</v>
      </c>
      <c r="P3" s="288"/>
      <c r="Q3" s="288"/>
      <c r="R3" s="288"/>
      <c r="S3" s="288"/>
      <c r="T3" s="288"/>
      <c r="U3" s="288"/>
      <c r="V3" s="288"/>
      <c r="W3" s="288"/>
      <c r="X3" s="289"/>
      <c r="Z3" s="295"/>
      <c r="AC3" s="343"/>
      <c r="AD3" s="342"/>
      <c r="AE3" s="300"/>
    </row>
    <row r="4" spans="2:31" ht="16.5" customHeight="1" x14ac:dyDescent="0.35">
      <c r="B4" s="87" t="s">
        <v>688</v>
      </c>
      <c r="C4" s="277">
        <v>309</v>
      </c>
      <c r="D4" s="135" t="s">
        <v>2057</v>
      </c>
      <c r="E4" s="136" t="s">
        <v>2058</v>
      </c>
      <c r="F4" s="136" t="s">
        <v>2059</v>
      </c>
      <c r="G4" s="136" t="s">
        <v>2060</v>
      </c>
      <c r="H4" s="136"/>
      <c r="I4" s="136" t="s">
        <v>2062</v>
      </c>
      <c r="J4" s="136" t="s">
        <v>2066</v>
      </c>
      <c r="K4" s="136"/>
      <c r="L4" s="136" t="s">
        <v>2064</v>
      </c>
      <c r="M4" s="137" t="s">
        <v>2065</v>
      </c>
      <c r="O4" s="287" t="str">
        <f t="shared" ref="O4:O67" si="0">(D4&amp;"  "&amp;E4&amp;"  "&amp;F4&amp;"  " &amp;G4&amp;"  "&amp;H4&amp;"  "&amp;I4&amp;"  "&amp;J4&amp;"  "&amp;K4&amp;"  "&amp;L4&amp;"  "&amp;M4)</f>
        <v>C  F  R  P    FS  D    O  AL</v>
      </c>
      <c r="P4" s="288"/>
      <c r="Q4" s="288"/>
      <c r="R4" s="288"/>
      <c r="S4" s="288"/>
      <c r="T4" s="288"/>
      <c r="U4" s="288"/>
      <c r="V4" s="288"/>
      <c r="W4" s="288"/>
      <c r="X4" s="289"/>
      <c r="AC4" s="343"/>
      <c r="AD4" s="342"/>
      <c r="AE4" s="300"/>
    </row>
    <row r="5" spans="2:31" ht="16.5" customHeight="1" x14ac:dyDescent="0.35">
      <c r="B5" s="88" t="s">
        <v>523</v>
      </c>
      <c r="C5" s="89">
        <v>310</v>
      </c>
      <c r="D5" s="135" t="s">
        <v>2057</v>
      </c>
      <c r="E5" s="136" t="s">
        <v>2058</v>
      </c>
      <c r="F5" s="136"/>
      <c r="G5" s="136"/>
      <c r="H5" s="136"/>
      <c r="I5" s="136"/>
      <c r="J5" s="136"/>
      <c r="K5" s="136"/>
      <c r="L5" s="136"/>
      <c r="M5" s="137"/>
      <c r="O5" s="287" t="str">
        <f t="shared" si="0"/>
        <v xml:space="preserve">C  F                </v>
      </c>
      <c r="P5" s="288"/>
      <c r="Q5" s="288"/>
      <c r="R5" s="288"/>
      <c r="S5" s="288"/>
      <c r="T5" s="288"/>
      <c r="U5" s="288"/>
      <c r="V5" s="288"/>
      <c r="W5" s="288"/>
      <c r="X5" s="289"/>
      <c r="AC5" s="343"/>
      <c r="AD5" s="342"/>
      <c r="AE5" s="300"/>
    </row>
    <row r="6" spans="2:31" ht="16.5" customHeight="1" x14ac:dyDescent="0.35">
      <c r="B6" s="88" t="s">
        <v>1120</v>
      </c>
      <c r="C6" s="89">
        <v>311</v>
      </c>
      <c r="D6" s="135" t="s">
        <v>2057</v>
      </c>
      <c r="E6" s="136"/>
      <c r="F6" s="136"/>
      <c r="G6" s="136"/>
      <c r="H6" s="136"/>
      <c r="I6" s="136"/>
      <c r="J6" s="136"/>
      <c r="K6" s="136"/>
      <c r="L6" s="136"/>
      <c r="M6" s="137"/>
      <c r="O6" s="287" t="str">
        <f t="shared" si="0"/>
        <v xml:space="preserve">C                  </v>
      </c>
      <c r="P6" s="288"/>
      <c r="Q6" s="288"/>
      <c r="R6" s="288"/>
      <c r="S6" s="288"/>
      <c r="T6" s="288"/>
      <c r="U6" s="288"/>
      <c r="V6" s="288"/>
      <c r="W6" s="288"/>
      <c r="X6" s="289"/>
      <c r="AD6" s="342"/>
      <c r="AE6" s="300"/>
    </row>
    <row r="7" spans="2:31" ht="16.5" customHeight="1" x14ac:dyDescent="0.35">
      <c r="B7" s="88" t="s">
        <v>1008</v>
      </c>
      <c r="C7" s="89">
        <v>313</v>
      </c>
      <c r="D7" s="135"/>
      <c r="E7" s="136"/>
      <c r="F7" s="136"/>
      <c r="G7" s="136"/>
      <c r="H7" s="136"/>
      <c r="I7" s="136" t="s">
        <v>2062</v>
      </c>
      <c r="J7" s="136"/>
      <c r="K7" s="136"/>
      <c r="L7" s="136"/>
      <c r="M7" s="137"/>
      <c r="O7" s="287" t="str">
        <f t="shared" si="0"/>
        <v xml:space="preserve">          FS        </v>
      </c>
      <c r="P7" s="288"/>
      <c r="Q7" s="288"/>
      <c r="R7" s="288"/>
      <c r="S7" s="288"/>
      <c r="T7" s="288"/>
      <c r="U7" s="288"/>
      <c r="V7" s="288"/>
      <c r="W7" s="288"/>
      <c r="X7" s="289"/>
      <c r="AE7" s="300"/>
    </row>
    <row r="8" spans="2:31" ht="16.5" customHeight="1" x14ac:dyDescent="0.35">
      <c r="B8" s="88" t="s">
        <v>524</v>
      </c>
      <c r="C8" s="89">
        <v>314</v>
      </c>
      <c r="D8" s="135"/>
      <c r="E8" s="136" t="s">
        <v>2058</v>
      </c>
      <c r="F8" s="136" t="s">
        <v>2059</v>
      </c>
      <c r="G8" s="136" t="s">
        <v>2060</v>
      </c>
      <c r="H8" s="136" t="s">
        <v>2061</v>
      </c>
      <c r="I8" s="136"/>
      <c r="J8" s="136"/>
      <c r="K8" s="136"/>
      <c r="L8" s="136" t="s">
        <v>2064</v>
      </c>
      <c r="M8" s="137" t="s">
        <v>2065</v>
      </c>
      <c r="O8" s="287" t="str">
        <f t="shared" si="0"/>
        <v xml:space="preserve">  F  R  P  Pr        O  AL</v>
      </c>
      <c r="P8" s="288"/>
      <c r="Q8" s="288"/>
      <c r="R8" s="288"/>
      <c r="S8" s="288"/>
      <c r="T8" s="288"/>
      <c r="U8" s="288"/>
      <c r="V8" s="288"/>
      <c r="W8" s="288"/>
      <c r="X8" s="289"/>
      <c r="AC8" s="345"/>
      <c r="AD8" s="344"/>
      <c r="AE8" s="300"/>
    </row>
    <row r="9" spans="2:31" ht="16.5" customHeight="1" x14ac:dyDescent="0.35">
      <c r="B9" s="88" t="s">
        <v>889</v>
      </c>
      <c r="C9" s="90">
        <v>315</v>
      </c>
      <c r="D9" s="135"/>
      <c r="E9" s="136" t="s">
        <v>2058</v>
      </c>
      <c r="F9" s="136" t="s">
        <v>2059</v>
      </c>
      <c r="G9" s="136" t="s">
        <v>2060</v>
      </c>
      <c r="H9" s="136" t="s">
        <v>2061</v>
      </c>
      <c r="I9" s="136" t="s">
        <v>2062</v>
      </c>
      <c r="J9" s="136" t="s">
        <v>2066</v>
      </c>
      <c r="K9" s="136"/>
      <c r="L9" s="136" t="s">
        <v>2064</v>
      </c>
      <c r="M9" s="137" t="s">
        <v>2065</v>
      </c>
      <c r="O9" s="287" t="str">
        <f t="shared" si="0"/>
        <v xml:space="preserve">  F  R  P  Pr  FS  D    O  AL</v>
      </c>
      <c r="P9" s="288"/>
      <c r="Q9" s="288"/>
      <c r="R9" s="288"/>
      <c r="S9" s="288"/>
      <c r="T9" s="288"/>
      <c r="U9" s="288"/>
      <c r="V9" s="288"/>
      <c r="W9" s="288"/>
      <c r="X9" s="289"/>
      <c r="AD9" s="341"/>
      <c r="AE9" s="303"/>
    </row>
    <row r="10" spans="2:31" ht="16.5" customHeight="1" x14ac:dyDescent="0.35">
      <c r="B10" s="88" t="s">
        <v>1122</v>
      </c>
      <c r="C10" s="89">
        <v>316</v>
      </c>
      <c r="D10" s="135"/>
      <c r="E10" s="136"/>
      <c r="F10" s="136"/>
      <c r="G10" s="136" t="s">
        <v>2060</v>
      </c>
      <c r="H10" s="136"/>
      <c r="I10" s="136" t="s">
        <v>2062</v>
      </c>
      <c r="J10" s="136"/>
      <c r="K10" s="136"/>
      <c r="L10" s="136"/>
      <c r="M10" s="137"/>
      <c r="O10" s="287" t="str">
        <f t="shared" si="0"/>
        <v xml:space="preserve">      P    FS        </v>
      </c>
      <c r="P10" s="288"/>
      <c r="Q10" s="288"/>
      <c r="R10" s="288"/>
      <c r="S10" s="288"/>
      <c r="T10" s="288"/>
      <c r="U10" s="288"/>
      <c r="V10" s="288"/>
      <c r="W10" s="288"/>
      <c r="X10" s="289"/>
      <c r="AD10" s="341"/>
      <c r="AE10" s="300"/>
    </row>
    <row r="11" spans="2:31" ht="16.5" customHeight="1" x14ac:dyDescent="0.35">
      <c r="B11" s="88" t="s">
        <v>526</v>
      </c>
      <c r="C11" s="89">
        <v>317</v>
      </c>
      <c r="D11" s="135"/>
      <c r="E11" s="136"/>
      <c r="F11" s="136"/>
      <c r="G11" s="136"/>
      <c r="H11" s="136"/>
      <c r="I11" s="136" t="s">
        <v>2062</v>
      </c>
      <c r="J11" s="136"/>
      <c r="K11" s="136"/>
      <c r="L11" s="136"/>
      <c r="M11" s="137"/>
      <c r="O11" s="287" t="str">
        <f t="shared" si="0"/>
        <v xml:space="preserve">          FS        </v>
      </c>
      <c r="P11" s="288"/>
      <c r="Q11" s="288"/>
      <c r="R11" s="288"/>
      <c r="S11" s="288"/>
      <c r="T11" s="288"/>
      <c r="U11" s="288"/>
      <c r="V11" s="288"/>
      <c r="W11" s="288"/>
      <c r="X11" s="289"/>
      <c r="AD11" s="341"/>
      <c r="AE11" s="300"/>
    </row>
    <row r="12" spans="2:31" ht="16.5" customHeight="1" x14ac:dyDescent="0.35">
      <c r="B12" s="88" t="s">
        <v>2414</v>
      </c>
      <c r="C12" s="89">
        <v>318</v>
      </c>
      <c r="D12" s="135"/>
      <c r="E12" s="136"/>
      <c r="F12" s="136" t="s">
        <v>1773</v>
      </c>
      <c r="G12" s="136"/>
      <c r="H12" s="136"/>
      <c r="I12" s="136" t="s">
        <v>2062</v>
      </c>
      <c r="J12" s="136"/>
      <c r="K12" s="136"/>
      <c r="L12" s="136"/>
      <c r="M12" s="137"/>
      <c r="O12" s="287" t="str">
        <f t="shared" si="0"/>
        <v xml:space="preserve">           FS        </v>
      </c>
      <c r="P12" s="288"/>
      <c r="Q12" s="288"/>
      <c r="R12" s="288"/>
      <c r="S12" s="288"/>
      <c r="T12" s="288"/>
      <c r="U12" s="288"/>
      <c r="V12" s="288"/>
      <c r="W12" s="288"/>
      <c r="X12" s="289"/>
      <c r="AD12" s="341"/>
      <c r="AE12" s="300"/>
    </row>
    <row r="13" spans="2:31" ht="16.5" customHeight="1" x14ac:dyDescent="0.35">
      <c r="B13" s="88" t="s">
        <v>2411</v>
      </c>
      <c r="C13" s="89">
        <v>319</v>
      </c>
      <c r="D13" s="135"/>
      <c r="E13" s="136"/>
      <c r="F13" s="136"/>
      <c r="G13" s="136"/>
      <c r="H13" s="136"/>
      <c r="I13" s="136" t="s">
        <v>2062</v>
      </c>
      <c r="J13" s="136"/>
      <c r="K13" s="136"/>
      <c r="L13" s="136"/>
      <c r="M13" s="137"/>
      <c r="O13" s="287" t="str">
        <f t="shared" si="0"/>
        <v xml:space="preserve">          FS        </v>
      </c>
      <c r="P13" s="288"/>
      <c r="Q13" s="288"/>
      <c r="R13" s="288"/>
      <c r="S13" s="288"/>
      <c r="T13" s="288"/>
      <c r="U13" s="288"/>
      <c r="V13" s="288"/>
      <c r="W13" s="288"/>
      <c r="X13" s="289"/>
      <c r="AD13" s="341"/>
      <c r="AE13" s="300"/>
    </row>
    <row r="14" spans="2:31" ht="16.5" customHeight="1" x14ac:dyDescent="0.35">
      <c r="B14" s="88" t="s">
        <v>548</v>
      </c>
      <c r="C14" s="90">
        <v>320</v>
      </c>
      <c r="D14" s="135" t="s">
        <v>2057</v>
      </c>
      <c r="E14" s="136" t="s">
        <v>2058</v>
      </c>
      <c r="F14" s="136" t="s">
        <v>2059</v>
      </c>
      <c r="G14" s="136" t="s">
        <v>2060</v>
      </c>
      <c r="H14" s="136" t="s">
        <v>2061</v>
      </c>
      <c r="I14" s="136" t="s">
        <v>2062</v>
      </c>
      <c r="J14" s="136" t="s">
        <v>2066</v>
      </c>
      <c r="K14" s="136"/>
      <c r="L14" s="136" t="s">
        <v>2064</v>
      </c>
      <c r="M14" s="137" t="s">
        <v>2065</v>
      </c>
      <c r="N14" s="82" t="s">
        <v>1773</v>
      </c>
      <c r="O14" s="287" t="str">
        <f t="shared" si="0"/>
        <v>C  F  R  P  Pr  FS  D    O  AL</v>
      </c>
      <c r="P14" s="288"/>
      <c r="Q14" s="288"/>
      <c r="R14" s="288"/>
      <c r="S14" s="288"/>
      <c r="T14" s="288"/>
      <c r="U14" s="288"/>
      <c r="V14" s="288"/>
      <c r="W14" s="288"/>
      <c r="X14" s="289"/>
      <c r="AD14" s="341"/>
      <c r="AE14" s="299"/>
    </row>
    <row r="15" spans="2:31" ht="16.5" customHeight="1" x14ac:dyDescent="0.35">
      <c r="B15" s="88" t="s">
        <v>2581</v>
      </c>
      <c r="C15" s="308">
        <v>321</v>
      </c>
      <c r="D15" s="135" t="s">
        <v>2057</v>
      </c>
      <c r="E15" s="136" t="s">
        <v>2058</v>
      </c>
      <c r="F15" s="136" t="s">
        <v>2059</v>
      </c>
      <c r="G15" s="136" t="s">
        <v>2060</v>
      </c>
      <c r="H15" s="136" t="s">
        <v>2061</v>
      </c>
      <c r="I15" s="136" t="s">
        <v>2062</v>
      </c>
      <c r="J15" s="136" t="s">
        <v>2066</v>
      </c>
      <c r="K15" s="136"/>
      <c r="L15" s="136" t="s">
        <v>2064</v>
      </c>
      <c r="M15" s="137" t="s">
        <v>2065</v>
      </c>
      <c r="O15" s="287"/>
      <c r="P15" s="288"/>
      <c r="Q15" s="288"/>
      <c r="R15" s="288"/>
      <c r="S15" s="288"/>
      <c r="T15" s="288"/>
      <c r="U15" s="288"/>
      <c r="V15" s="288"/>
      <c r="W15" s="288"/>
      <c r="X15" s="289"/>
      <c r="AD15" s="342"/>
      <c r="AE15" s="299"/>
    </row>
    <row r="16" spans="2:31" ht="16.5" customHeight="1" x14ac:dyDescent="0.35">
      <c r="B16" s="88" t="s">
        <v>507</v>
      </c>
      <c r="C16" s="89">
        <v>324</v>
      </c>
      <c r="D16" s="135" t="s">
        <v>2057</v>
      </c>
      <c r="E16" s="136" t="s">
        <v>2058</v>
      </c>
      <c r="F16" s="136" t="s">
        <v>2059</v>
      </c>
      <c r="G16" s="136" t="s">
        <v>2060</v>
      </c>
      <c r="H16" s="136" t="s">
        <v>2061</v>
      </c>
      <c r="I16" s="136" t="s">
        <v>2062</v>
      </c>
      <c r="J16" s="136" t="s">
        <v>2066</v>
      </c>
      <c r="K16" s="136"/>
      <c r="L16" s="136" t="s">
        <v>2064</v>
      </c>
      <c r="M16" s="137" t="s">
        <v>2065</v>
      </c>
      <c r="O16" s="287" t="str">
        <f t="shared" si="0"/>
        <v>C  F  R  P  Pr  FS  D    O  AL</v>
      </c>
      <c r="P16" s="288"/>
      <c r="Q16" s="288"/>
      <c r="R16" s="288"/>
      <c r="S16" s="288"/>
      <c r="T16" s="288"/>
      <c r="U16" s="288"/>
      <c r="V16" s="288"/>
      <c r="W16" s="288"/>
      <c r="X16" s="289"/>
      <c r="AD16" s="341"/>
      <c r="AE16" s="304"/>
    </row>
    <row r="17" spans="2:31" ht="16.5" customHeight="1" x14ac:dyDescent="0.35">
      <c r="B17" s="88" t="s">
        <v>2561</v>
      </c>
      <c r="C17" s="89">
        <v>325</v>
      </c>
      <c r="D17" s="135" t="s">
        <v>2057</v>
      </c>
      <c r="E17" s="136"/>
      <c r="F17" s="136"/>
      <c r="G17" s="136"/>
      <c r="H17" s="136"/>
      <c r="I17" s="136"/>
      <c r="J17" s="136"/>
      <c r="K17" s="136"/>
      <c r="L17" s="136"/>
      <c r="M17" s="137"/>
      <c r="O17" s="287" t="str">
        <f t="shared" si="0"/>
        <v xml:space="preserve">C                  </v>
      </c>
      <c r="P17" s="288"/>
      <c r="Q17" s="288"/>
      <c r="R17" s="288"/>
      <c r="S17" s="288"/>
      <c r="T17" s="288"/>
      <c r="U17" s="288"/>
      <c r="V17" s="288"/>
      <c r="W17" s="288"/>
      <c r="X17" s="289"/>
      <c r="AD17" s="341"/>
      <c r="AE17" s="306"/>
    </row>
    <row r="18" spans="2:31" ht="16.5" customHeight="1" x14ac:dyDescent="0.35">
      <c r="B18" s="88" t="s">
        <v>525</v>
      </c>
      <c r="C18" s="89">
        <v>326</v>
      </c>
      <c r="D18" s="135" t="s">
        <v>2057</v>
      </c>
      <c r="E18" s="136" t="s">
        <v>2058</v>
      </c>
      <c r="F18" s="136" t="s">
        <v>2059</v>
      </c>
      <c r="G18" s="136" t="s">
        <v>2060</v>
      </c>
      <c r="H18" s="136" t="s">
        <v>2061</v>
      </c>
      <c r="I18" s="136" t="s">
        <v>2062</v>
      </c>
      <c r="J18" s="136" t="s">
        <v>2066</v>
      </c>
      <c r="K18" s="136" t="s">
        <v>2054</v>
      </c>
      <c r="L18" s="136" t="s">
        <v>2064</v>
      </c>
      <c r="M18" s="137" t="s">
        <v>2065</v>
      </c>
      <c r="O18" s="287" t="str">
        <f t="shared" si="0"/>
        <v>C  F  R  P  Pr  FS  D  W  O  AL</v>
      </c>
      <c r="P18" s="288"/>
      <c r="Q18" s="288"/>
      <c r="R18" s="288"/>
      <c r="S18" s="288"/>
      <c r="T18" s="288"/>
      <c r="U18" s="288"/>
      <c r="V18" s="288"/>
      <c r="W18" s="288"/>
      <c r="X18" s="289"/>
      <c r="AD18" s="341"/>
      <c r="AE18" s="300"/>
    </row>
    <row r="19" spans="2:31" ht="16.5" customHeight="1" x14ac:dyDescent="0.35">
      <c r="B19" s="88" t="s">
        <v>527</v>
      </c>
      <c r="C19" s="89">
        <v>327</v>
      </c>
      <c r="D19" s="135" t="s">
        <v>2057</v>
      </c>
      <c r="E19" s="136" t="s">
        <v>2058</v>
      </c>
      <c r="F19" s="136" t="s">
        <v>2059</v>
      </c>
      <c r="G19" s="136"/>
      <c r="H19" s="136" t="s">
        <v>2061</v>
      </c>
      <c r="I19" s="136" t="s">
        <v>2062</v>
      </c>
      <c r="J19" s="136" t="s">
        <v>2066</v>
      </c>
      <c r="K19" s="136"/>
      <c r="L19" s="136" t="s">
        <v>2064</v>
      </c>
      <c r="M19" s="137" t="s">
        <v>2065</v>
      </c>
      <c r="O19" s="287" t="str">
        <f t="shared" si="0"/>
        <v>C  F  R    Pr  FS  D    O  AL</v>
      </c>
      <c r="P19" s="288"/>
      <c r="Q19" s="288"/>
      <c r="R19" s="288"/>
      <c r="S19" s="288"/>
      <c r="T19" s="288"/>
      <c r="U19" s="288"/>
      <c r="V19" s="288"/>
      <c r="W19" s="288"/>
      <c r="X19" s="289"/>
      <c r="AD19" s="341"/>
      <c r="AE19" s="300"/>
    </row>
    <row r="20" spans="2:31" ht="16.5" customHeight="1" x14ac:dyDescent="0.35">
      <c r="B20" s="88" t="s">
        <v>497</v>
      </c>
      <c r="C20" s="89">
        <v>328</v>
      </c>
      <c r="D20" s="135" t="s">
        <v>2057</v>
      </c>
      <c r="E20" s="136"/>
      <c r="F20" s="136"/>
      <c r="G20" s="136"/>
      <c r="H20" s="136"/>
      <c r="I20" s="136"/>
      <c r="J20" s="136"/>
      <c r="K20" s="136"/>
      <c r="L20" s="136"/>
      <c r="M20" s="137"/>
      <c r="O20" s="287" t="str">
        <f t="shared" si="0"/>
        <v xml:space="preserve">C                  </v>
      </c>
      <c r="P20" s="288"/>
      <c r="Q20" s="288"/>
      <c r="R20" s="288"/>
      <c r="S20" s="288"/>
      <c r="T20" s="288"/>
      <c r="U20" s="288"/>
      <c r="V20" s="288"/>
      <c r="W20" s="288"/>
      <c r="X20" s="289"/>
      <c r="AD20" s="341"/>
      <c r="AE20" s="300"/>
    </row>
    <row r="21" spans="2:31" ht="16.5" customHeight="1" x14ac:dyDescent="0.35">
      <c r="B21" s="88" t="s">
        <v>567</v>
      </c>
      <c r="C21" s="89">
        <v>329</v>
      </c>
      <c r="D21" s="135" t="s">
        <v>2057</v>
      </c>
      <c r="E21" s="136"/>
      <c r="F21" s="136"/>
      <c r="G21" s="136" t="s">
        <v>2060</v>
      </c>
      <c r="H21" s="136"/>
      <c r="I21" s="136"/>
      <c r="J21" s="136"/>
      <c r="K21" s="136"/>
      <c r="L21" s="136" t="s">
        <v>2064</v>
      </c>
      <c r="M21" s="137"/>
      <c r="O21" s="287" t="str">
        <f t="shared" si="0"/>
        <v xml:space="preserve">C      P          O  </v>
      </c>
      <c r="P21" s="288"/>
      <c r="Q21" s="288"/>
      <c r="R21" s="288"/>
      <c r="S21" s="288"/>
      <c r="T21" s="288"/>
      <c r="U21" s="288"/>
      <c r="V21" s="288"/>
      <c r="W21" s="288"/>
      <c r="X21" s="289"/>
      <c r="AD21" s="341"/>
      <c r="AE21" s="300"/>
    </row>
    <row r="22" spans="2:31" ht="16.5" customHeight="1" x14ac:dyDescent="0.35">
      <c r="B22" s="88" t="s">
        <v>500</v>
      </c>
      <c r="C22" s="89">
        <v>330</v>
      </c>
      <c r="D22" s="135" t="s">
        <v>2057</v>
      </c>
      <c r="E22" s="136"/>
      <c r="F22" s="136"/>
      <c r="G22" s="136"/>
      <c r="H22" s="136"/>
      <c r="I22" s="136"/>
      <c r="J22" s="136"/>
      <c r="K22" s="136"/>
      <c r="L22" s="136"/>
      <c r="M22" s="137"/>
      <c r="O22" s="287" t="str">
        <f t="shared" si="0"/>
        <v xml:space="preserve">C                  </v>
      </c>
      <c r="P22" s="288"/>
      <c r="Q22" s="288"/>
      <c r="R22" s="288"/>
      <c r="S22" s="288"/>
      <c r="T22" s="288"/>
      <c r="U22" s="288"/>
      <c r="V22" s="288"/>
      <c r="W22" s="288"/>
      <c r="X22" s="289"/>
      <c r="AD22" s="341"/>
      <c r="AE22" s="300"/>
    </row>
    <row r="23" spans="2:31" ht="16.5" customHeight="1" x14ac:dyDescent="0.35">
      <c r="B23" s="88" t="s">
        <v>1734</v>
      </c>
      <c r="C23" s="89">
        <v>331</v>
      </c>
      <c r="D23" s="135" t="s">
        <v>2057</v>
      </c>
      <c r="E23" s="136"/>
      <c r="F23" s="136"/>
      <c r="G23" s="136"/>
      <c r="H23" s="136"/>
      <c r="I23" s="136"/>
      <c r="J23" s="136"/>
      <c r="K23" s="136"/>
      <c r="L23" s="136"/>
      <c r="M23" s="137"/>
      <c r="O23" s="287" t="str">
        <f t="shared" si="0"/>
        <v xml:space="preserve">C                  </v>
      </c>
      <c r="P23" s="288"/>
      <c r="Q23" s="288"/>
      <c r="R23" s="288"/>
      <c r="S23" s="288"/>
      <c r="T23" s="288"/>
      <c r="U23" s="288"/>
      <c r="V23" s="288"/>
      <c r="W23" s="288"/>
      <c r="X23" s="289"/>
      <c r="AD23" s="341"/>
      <c r="AE23" s="300"/>
    </row>
    <row r="24" spans="2:31" ht="16.5" customHeight="1" x14ac:dyDescent="0.35">
      <c r="B24" s="88" t="s">
        <v>499</v>
      </c>
      <c r="C24" s="89">
        <v>332</v>
      </c>
      <c r="D24" s="135" t="s">
        <v>2057</v>
      </c>
      <c r="E24" s="136"/>
      <c r="F24" s="136"/>
      <c r="G24" s="136"/>
      <c r="H24" s="136"/>
      <c r="I24" s="136"/>
      <c r="J24" s="136"/>
      <c r="K24" s="136"/>
      <c r="L24" s="136"/>
      <c r="M24" s="137"/>
      <c r="O24" s="287" t="str">
        <f t="shared" si="0"/>
        <v xml:space="preserve">C                  </v>
      </c>
      <c r="P24" s="288"/>
      <c r="Q24" s="288"/>
      <c r="R24" s="288"/>
      <c r="S24" s="288"/>
      <c r="T24" s="288"/>
      <c r="U24" s="288"/>
      <c r="V24" s="288"/>
      <c r="W24" s="288"/>
      <c r="X24" s="289"/>
      <c r="AD24" s="341"/>
      <c r="AE24" s="300"/>
    </row>
    <row r="25" spans="2:31" ht="16.5" customHeight="1" x14ac:dyDescent="0.35">
      <c r="B25" s="88" t="s">
        <v>2558</v>
      </c>
      <c r="C25" s="89">
        <v>333</v>
      </c>
      <c r="D25" s="135" t="s">
        <v>2057</v>
      </c>
      <c r="E25" s="136"/>
      <c r="F25" s="136"/>
      <c r="G25" s="136" t="s">
        <v>2060</v>
      </c>
      <c r="H25" s="136"/>
      <c r="I25" s="136"/>
      <c r="J25" s="136"/>
      <c r="K25" s="136"/>
      <c r="L25" s="136"/>
      <c r="M25" s="137"/>
      <c r="O25" s="287" t="str">
        <f t="shared" si="0"/>
        <v xml:space="preserve">C      P            </v>
      </c>
      <c r="P25" s="288"/>
      <c r="Q25" s="288"/>
      <c r="R25" s="288"/>
      <c r="S25" s="288"/>
      <c r="T25" s="288"/>
      <c r="U25" s="288"/>
      <c r="V25" s="288"/>
      <c r="W25" s="288"/>
      <c r="X25" s="289"/>
      <c r="AD25" s="341"/>
      <c r="AE25" s="301"/>
    </row>
    <row r="26" spans="2:31" ht="16.5" customHeight="1" x14ac:dyDescent="0.35">
      <c r="B26" s="88" t="s">
        <v>2557</v>
      </c>
      <c r="C26" s="89">
        <v>334</v>
      </c>
      <c r="D26" s="135" t="s">
        <v>2057</v>
      </c>
      <c r="E26" s="136"/>
      <c r="F26" s="136"/>
      <c r="G26" s="136" t="s">
        <v>2060</v>
      </c>
      <c r="H26" s="136"/>
      <c r="I26" s="136"/>
      <c r="J26" s="136"/>
      <c r="K26" s="136"/>
      <c r="L26" s="136"/>
      <c r="M26" s="137"/>
      <c r="O26" s="287" t="str">
        <f t="shared" si="0"/>
        <v xml:space="preserve">C      P            </v>
      </c>
      <c r="P26" s="288"/>
      <c r="Q26" s="288"/>
      <c r="R26" s="288"/>
      <c r="S26" s="288"/>
      <c r="T26" s="288"/>
      <c r="U26" s="288"/>
      <c r="V26" s="288"/>
      <c r="W26" s="288"/>
      <c r="X26" s="289"/>
      <c r="AD26" s="341"/>
      <c r="AE26" s="301"/>
    </row>
    <row r="27" spans="2:31" ht="16.5" customHeight="1" x14ac:dyDescent="0.35">
      <c r="B27" s="88" t="s">
        <v>561</v>
      </c>
      <c r="C27" s="89">
        <v>338</v>
      </c>
      <c r="D27" s="135" t="s">
        <v>2057</v>
      </c>
      <c r="E27" s="136" t="s">
        <v>2058</v>
      </c>
      <c r="F27" s="136" t="s">
        <v>2059</v>
      </c>
      <c r="G27" s="136" t="s">
        <v>2060</v>
      </c>
      <c r="H27" s="136" t="s">
        <v>2061</v>
      </c>
      <c r="I27" s="136"/>
      <c r="J27" s="136"/>
      <c r="K27" s="136"/>
      <c r="L27" s="136" t="s">
        <v>2064</v>
      </c>
      <c r="M27" s="137" t="s">
        <v>2065</v>
      </c>
      <c r="O27" s="287" t="str">
        <f t="shared" si="0"/>
        <v>C  F  R  P  Pr        O  AL</v>
      </c>
      <c r="P27" s="288"/>
      <c r="Q27" s="288"/>
      <c r="R27" s="288"/>
      <c r="S27" s="288"/>
      <c r="T27" s="288"/>
      <c r="U27" s="288"/>
      <c r="V27" s="288"/>
      <c r="W27" s="288"/>
      <c r="X27" s="289"/>
      <c r="AD27" s="341"/>
      <c r="AE27" s="300"/>
    </row>
    <row r="28" spans="2:31" ht="16.5" customHeight="1" x14ac:dyDescent="0.35">
      <c r="B28" s="88" t="s">
        <v>501</v>
      </c>
      <c r="C28" s="89">
        <v>340</v>
      </c>
      <c r="D28" s="135" t="s">
        <v>2057</v>
      </c>
      <c r="E28" s="136" t="s">
        <v>2058</v>
      </c>
      <c r="F28" s="136" t="s">
        <v>2059</v>
      </c>
      <c r="G28" s="136" t="s">
        <v>2060</v>
      </c>
      <c r="H28" s="136" t="s">
        <v>2061</v>
      </c>
      <c r="I28" s="136"/>
      <c r="J28" s="136"/>
      <c r="K28" s="136"/>
      <c r="L28" s="136" t="s">
        <v>2064</v>
      </c>
      <c r="M28" s="137" t="s">
        <v>2065</v>
      </c>
      <c r="O28" s="287" t="str">
        <f t="shared" si="0"/>
        <v>C  F  R  P  Pr        O  AL</v>
      </c>
      <c r="P28" s="288"/>
      <c r="Q28" s="288"/>
      <c r="R28" s="288"/>
      <c r="S28" s="288"/>
      <c r="T28" s="288"/>
      <c r="U28" s="288"/>
      <c r="V28" s="288"/>
      <c r="W28" s="288"/>
      <c r="X28" s="289"/>
      <c r="AD28" s="341"/>
      <c r="AE28" s="300"/>
    </row>
    <row r="29" spans="2:31" ht="16.5" customHeight="1" x14ac:dyDescent="0.35">
      <c r="B29" s="88" t="s">
        <v>502</v>
      </c>
      <c r="C29" s="89">
        <v>342</v>
      </c>
      <c r="D29" s="135" t="s">
        <v>2057</v>
      </c>
      <c r="E29" s="136" t="s">
        <v>2058</v>
      </c>
      <c r="F29" s="136" t="s">
        <v>2059</v>
      </c>
      <c r="G29" s="136" t="s">
        <v>2060</v>
      </c>
      <c r="H29" s="136" t="s">
        <v>2061</v>
      </c>
      <c r="I29" s="136" t="s">
        <v>2062</v>
      </c>
      <c r="J29" s="136" t="s">
        <v>2066</v>
      </c>
      <c r="K29" s="136"/>
      <c r="L29" s="136" t="s">
        <v>2064</v>
      </c>
      <c r="M29" s="137" t="s">
        <v>2065</v>
      </c>
      <c r="O29" s="287" t="str">
        <f t="shared" si="0"/>
        <v>C  F  R  P  Pr  FS  D    O  AL</v>
      </c>
      <c r="P29" s="288"/>
      <c r="Q29" s="288"/>
      <c r="R29" s="288"/>
      <c r="S29" s="288"/>
      <c r="T29" s="288"/>
      <c r="U29" s="288"/>
      <c r="V29" s="288"/>
      <c r="W29" s="288"/>
      <c r="X29" s="289"/>
      <c r="AD29" s="341"/>
      <c r="AE29" s="300"/>
    </row>
    <row r="30" spans="2:31" ht="16.5" customHeight="1" x14ac:dyDescent="0.35">
      <c r="B30" s="88" t="s">
        <v>2425</v>
      </c>
      <c r="C30" s="89">
        <v>345</v>
      </c>
      <c r="D30" s="135" t="s">
        <v>2057</v>
      </c>
      <c r="E30" s="136"/>
      <c r="F30" s="136"/>
      <c r="G30" s="136" t="s">
        <v>2060</v>
      </c>
      <c r="H30" s="136"/>
      <c r="I30" s="136"/>
      <c r="J30" s="136"/>
      <c r="K30" s="136"/>
      <c r="L30" s="136" t="s">
        <v>2064</v>
      </c>
      <c r="M30" s="137"/>
      <c r="O30" s="287" t="str">
        <f t="shared" si="0"/>
        <v xml:space="preserve">C      P          O  </v>
      </c>
      <c r="P30" s="288"/>
      <c r="Q30" s="288"/>
      <c r="R30" s="288"/>
      <c r="S30" s="288"/>
      <c r="T30" s="288"/>
      <c r="U30" s="288"/>
      <c r="V30" s="288"/>
      <c r="W30" s="288"/>
      <c r="X30" s="289"/>
      <c r="AD30" s="341"/>
      <c r="AE30" s="300"/>
    </row>
    <row r="31" spans="2:31" ht="16.5" customHeight="1" x14ac:dyDescent="0.35">
      <c r="B31" s="88" t="s">
        <v>506</v>
      </c>
      <c r="C31" s="89">
        <v>348</v>
      </c>
      <c r="D31" s="135" t="s">
        <v>2057</v>
      </c>
      <c r="E31" s="136" t="s">
        <v>2058</v>
      </c>
      <c r="F31" s="136" t="s">
        <v>2059</v>
      </c>
      <c r="G31" s="136" t="s">
        <v>2060</v>
      </c>
      <c r="H31" s="136" t="s">
        <v>2061</v>
      </c>
      <c r="I31" s="136" t="s">
        <v>2062</v>
      </c>
      <c r="J31" s="136" t="s">
        <v>2066</v>
      </c>
      <c r="K31" s="136" t="s">
        <v>2054</v>
      </c>
      <c r="L31" s="136" t="s">
        <v>2064</v>
      </c>
      <c r="M31" s="137" t="s">
        <v>2065</v>
      </c>
      <c r="O31" s="287" t="str">
        <f t="shared" si="0"/>
        <v>C  F  R  P  Pr  FS  D  W  O  AL</v>
      </c>
      <c r="P31" s="288"/>
      <c r="Q31" s="288"/>
      <c r="R31" s="288"/>
      <c r="S31" s="288"/>
      <c r="T31" s="288"/>
      <c r="U31" s="288"/>
      <c r="V31" s="288"/>
      <c r="W31" s="288"/>
      <c r="X31" s="289"/>
      <c r="AD31" s="341"/>
      <c r="AE31" s="300"/>
    </row>
    <row r="32" spans="2:31" ht="16.5" customHeight="1" x14ac:dyDescent="0.35">
      <c r="B32" s="88" t="s">
        <v>44</v>
      </c>
      <c r="C32" s="90">
        <v>350</v>
      </c>
      <c r="D32" s="135" t="s">
        <v>2057</v>
      </c>
      <c r="E32" s="136" t="s">
        <v>2058</v>
      </c>
      <c r="F32" s="136" t="s">
        <v>2059</v>
      </c>
      <c r="G32" s="136" t="s">
        <v>2060</v>
      </c>
      <c r="H32" s="136" t="s">
        <v>2061</v>
      </c>
      <c r="I32" s="136" t="s">
        <v>2062</v>
      </c>
      <c r="J32" s="136" t="s">
        <v>2066</v>
      </c>
      <c r="K32" s="136"/>
      <c r="L32" s="136" t="s">
        <v>2064</v>
      </c>
      <c r="M32" s="137" t="s">
        <v>2065</v>
      </c>
      <c r="O32" s="287" t="str">
        <f t="shared" si="0"/>
        <v>C  F  R  P  Pr  FS  D    O  AL</v>
      </c>
      <c r="P32" s="288"/>
      <c r="Q32" s="288"/>
      <c r="R32" s="288"/>
      <c r="S32" s="288"/>
      <c r="T32" s="288"/>
      <c r="U32" s="288"/>
      <c r="V32" s="288"/>
      <c r="W32" s="288"/>
      <c r="X32" s="289"/>
      <c r="AD32" s="341"/>
      <c r="AE32" s="303"/>
    </row>
    <row r="33" spans="2:31" ht="16.5" customHeight="1" x14ac:dyDescent="0.35">
      <c r="B33" s="88" t="s">
        <v>1565</v>
      </c>
      <c r="C33" s="89">
        <v>351</v>
      </c>
      <c r="D33" s="135" t="s">
        <v>2057</v>
      </c>
      <c r="E33" s="136" t="s">
        <v>2058</v>
      </c>
      <c r="F33" s="136" t="s">
        <v>2059</v>
      </c>
      <c r="G33" s="136" t="s">
        <v>2060</v>
      </c>
      <c r="H33" s="136" t="s">
        <v>2061</v>
      </c>
      <c r="I33" s="136" t="s">
        <v>2062</v>
      </c>
      <c r="J33" s="136" t="s">
        <v>2066</v>
      </c>
      <c r="K33" s="136"/>
      <c r="L33" s="136" t="s">
        <v>2064</v>
      </c>
      <c r="M33" s="137" t="s">
        <v>2065</v>
      </c>
      <c r="O33" s="287" t="str">
        <f t="shared" si="0"/>
        <v>C  F  R  P  Pr  FS  D    O  AL</v>
      </c>
      <c r="P33" s="288"/>
      <c r="Q33" s="288"/>
      <c r="R33" s="288"/>
      <c r="S33" s="288"/>
      <c r="T33" s="288"/>
      <c r="U33" s="288"/>
      <c r="V33" s="288"/>
      <c r="W33" s="288"/>
      <c r="X33" s="289"/>
      <c r="AD33" s="341"/>
      <c r="AE33" s="300"/>
    </row>
    <row r="34" spans="2:31" ht="16.5" customHeight="1" x14ac:dyDescent="0.35">
      <c r="B34" s="88" t="s">
        <v>900</v>
      </c>
      <c r="C34" s="89">
        <v>353</v>
      </c>
      <c r="D34" s="135"/>
      <c r="E34" s="136"/>
      <c r="F34" s="136"/>
      <c r="G34" s="136"/>
      <c r="H34" s="136"/>
      <c r="I34" s="136" t="s">
        <v>2062</v>
      </c>
      <c r="J34" s="136"/>
      <c r="K34" s="136"/>
      <c r="L34" s="136"/>
      <c r="M34" s="137"/>
      <c r="O34" s="287" t="str">
        <f t="shared" si="0"/>
        <v xml:space="preserve">          FS        </v>
      </c>
      <c r="P34" s="288"/>
      <c r="Q34" s="288"/>
      <c r="R34" s="288"/>
      <c r="S34" s="288"/>
      <c r="T34" s="288"/>
      <c r="U34" s="288"/>
      <c r="V34" s="288"/>
      <c r="W34" s="288"/>
      <c r="X34" s="289"/>
      <c r="AD34" s="341"/>
      <c r="AE34" s="300"/>
    </row>
    <row r="35" spans="2:31" ht="16.5" customHeight="1" x14ac:dyDescent="0.35">
      <c r="B35" s="88" t="s">
        <v>258</v>
      </c>
      <c r="C35" s="89">
        <v>355</v>
      </c>
      <c r="D35" s="135" t="s">
        <v>2057</v>
      </c>
      <c r="E35" s="136" t="s">
        <v>2058</v>
      </c>
      <c r="F35" s="136" t="s">
        <v>2059</v>
      </c>
      <c r="G35" s="136" t="s">
        <v>2060</v>
      </c>
      <c r="H35" s="136" t="s">
        <v>2061</v>
      </c>
      <c r="I35" s="136" t="s">
        <v>2062</v>
      </c>
      <c r="J35" s="136" t="s">
        <v>2066</v>
      </c>
      <c r="K35" s="136"/>
      <c r="L35" s="136" t="s">
        <v>2064</v>
      </c>
      <c r="M35" s="137" t="s">
        <v>2065</v>
      </c>
      <c r="O35" s="287" t="str">
        <f t="shared" si="0"/>
        <v>C  F  R  P  Pr  FS  D    O  AL</v>
      </c>
      <c r="P35" s="288"/>
      <c r="Q35" s="288"/>
      <c r="R35" s="288"/>
      <c r="S35" s="288"/>
      <c r="T35" s="288"/>
      <c r="U35" s="288"/>
      <c r="V35" s="288"/>
      <c r="W35" s="288"/>
      <c r="X35" s="289"/>
      <c r="AD35" s="341"/>
      <c r="AE35" s="300"/>
    </row>
    <row r="36" spans="2:31" ht="16.5" customHeight="1" x14ac:dyDescent="0.35">
      <c r="B36" s="88" t="s">
        <v>508</v>
      </c>
      <c r="C36" s="89">
        <v>356</v>
      </c>
      <c r="D36" s="135" t="s">
        <v>2057</v>
      </c>
      <c r="E36" s="136" t="s">
        <v>2058</v>
      </c>
      <c r="F36" s="136" t="s">
        <v>2059</v>
      </c>
      <c r="G36" s="136" t="s">
        <v>2060</v>
      </c>
      <c r="H36" s="136" t="s">
        <v>2061</v>
      </c>
      <c r="I36" s="136" t="s">
        <v>2062</v>
      </c>
      <c r="J36" s="136" t="s">
        <v>2066</v>
      </c>
      <c r="K36" s="136" t="s">
        <v>2054</v>
      </c>
      <c r="L36" s="136" t="s">
        <v>2064</v>
      </c>
      <c r="M36" s="137" t="s">
        <v>2065</v>
      </c>
      <c r="O36" s="287" t="str">
        <f t="shared" si="0"/>
        <v>C  F  R  P  Pr  FS  D  W  O  AL</v>
      </c>
      <c r="P36" s="288"/>
      <c r="Q36" s="288"/>
      <c r="R36" s="288"/>
      <c r="S36" s="288"/>
      <c r="T36" s="288"/>
      <c r="U36" s="288"/>
      <c r="V36" s="288"/>
      <c r="W36" s="288"/>
      <c r="X36" s="289"/>
      <c r="AD36" s="341"/>
      <c r="AE36" s="300"/>
    </row>
    <row r="37" spans="2:31" ht="16.5" customHeight="1" x14ac:dyDescent="0.35">
      <c r="B37" s="88" t="s">
        <v>1010</v>
      </c>
      <c r="C37" s="89">
        <v>359</v>
      </c>
      <c r="D37" s="135"/>
      <c r="E37" s="136"/>
      <c r="F37" s="136"/>
      <c r="G37" s="136"/>
      <c r="H37" s="136"/>
      <c r="I37" s="136" t="s">
        <v>2062</v>
      </c>
      <c r="J37" s="136"/>
      <c r="K37" s="136"/>
      <c r="L37" s="136"/>
      <c r="M37" s="137"/>
      <c r="O37" s="287" t="str">
        <f t="shared" si="0"/>
        <v xml:space="preserve">          FS        </v>
      </c>
      <c r="P37" s="288"/>
      <c r="Q37" s="288"/>
      <c r="R37" s="288"/>
      <c r="S37" s="288"/>
      <c r="T37" s="288"/>
      <c r="U37" s="288"/>
      <c r="V37" s="288"/>
      <c r="W37" s="288"/>
      <c r="X37" s="289"/>
      <c r="AD37" s="341"/>
      <c r="AE37" s="300"/>
    </row>
    <row r="38" spans="2:31" ht="16.5" customHeight="1" x14ac:dyDescent="0.35">
      <c r="B38" s="88" t="s">
        <v>1553</v>
      </c>
      <c r="C38" s="89">
        <v>360</v>
      </c>
      <c r="D38" s="135"/>
      <c r="E38" s="136"/>
      <c r="F38" s="136"/>
      <c r="G38" s="136"/>
      <c r="H38" s="136"/>
      <c r="I38" s="136" t="s">
        <v>2062</v>
      </c>
      <c r="J38" s="136"/>
      <c r="K38" s="136"/>
      <c r="L38" s="136"/>
      <c r="M38" s="137"/>
      <c r="O38" s="287" t="str">
        <f t="shared" si="0"/>
        <v xml:space="preserve">          FS        </v>
      </c>
      <c r="P38" s="288"/>
      <c r="Q38" s="288"/>
      <c r="R38" s="288"/>
      <c r="S38" s="288"/>
      <c r="T38" s="288"/>
      <c r="U38" s="288"/>
      <c r="V38" s="288"/>
      <c r="W38" s="288"/>
      <c r="X38" s="289"/>
      <c r="AD38" s="341"/>
      <c r="AE38" s="300"/>
    </row>
    <row r="39" spans="2:31" ht="16.5" customHeight="1" x14ac:dyDescent="0.35">
      <c r="B39" s="88" t="s">
        <v>509</v>
      </c>
      <c r="C39" s="89">
        <v>362</v>
      </c>
      <c r="D39" s="135" t="s">
        <v>2057</v>
      </c>
      <c r="E39" s="136" t="s">
        <v>2058</v>
      </c>
      <c r="F39" s="136" t="s">
        <v>2059</v>
      </c>
      <c r="G39" s="136" t="s">
        <v>2060</v>
      </c>
      <c r="H39" s="136" t="s">
        <v>2061</v>
      </c>
      <c r="I39" s="136" t="s">
        <v>2062</v>
      </c>
      <c r="J39" s="136" t="s">
        <v>2066</v>
      </c>
      <c r="K39" s="136"/>
      <c r="L39" s="136" t="s">
        <v>2064</v>
      </c>
      <c r="M39" s="137" t="s">
        <v>2065</v>
      </c>
      <c r="O39" s="287" t="str">
        <f t="shared" si="0"/>
        <v>C  F  R  P  Pr  FS  D    O  AL</v>
      </c>
      <c r="P39" s="288"/>
      <c r="Q39" s="288"/>
      <c r="R39" s="288"/>
      <c r="S39" s="288"/>
      <c r="T39" s="288"/>
      <c r="U39" s="288"/>
      <c r="V39" s="288"/>
      <c r="W39" s="288"/>
      <c r="X39" s="289"/>
      <c r="AD39" s="341"/>
      <c r="AE39" s="300"/>
    </row>
    <row r="40" spans="2:31" ht="16.5" customHeight="1" x14ac:dyDescent="0.35">
      <c r="B40" s="88" t="s">
        <v>457</v>
      </c>
      <c r="C40" s="89">
        <v>366</v>
      </c>
      <c r="D40" s="135"/>
      <c r="E40" s="136"/>
      <c r="F40" s="136"/>
      <c r="G40" s="136"/>
      <c r="H40" s="136"/>
      <c r="I40" s="136" t="s">
        <v>2062</v>
      </c>
      <c r="J40" s="136"/>
      <c r="K40" s="136"/>
      <c r="L40" s="136"/>
      <c r="M40" s="137"/>
      <c r="O40" s="287" t="str">
        <f t="shared" si="0"/>
        <v xml:space="preserve">          FS        </v>
      </c>
      <c r="P40" s="288"/>
      <c r="Q40" s="288"/>
      <c r="R40" s="288"/>
      <c r="S40" s="288"/>
      <c r="T40" s="288"/>
      <c r="U40" s="288"/>
      <c r="V40" s="288"/>
      <c r="W40" s="288"/>
      <c r="X40" s="289"/>
      <c r="AD40" s="341"/>
      <c r="AE40" s="302"/>
    </row>
    <row r="41" spans="2:31" ht="16.5" customHeight="1" x14ac:dyDescent="0.35">
      <c r="B41" s="88" t="s">
        <v>1350</v>
      </c>
      <c r="C41" s="90">
        <v>367</v>
      </c>
      <c r="D41" s="135"/>
      <c r="E41" s="136"/>
      <c r="F41" s="136"/>
      <c r="G41" s="136"/>
      <c r="H41" s="136"/>
      <c r="I41" s="136" t="s">
        <v>2062</v>
      </c>
      <c r="J41" s="136" t="s">
        <v>2066</v>
      </c>
      <c r="K41" s="136"/>
      <c r="L41" s="136"/>
      <c r="M41" s="137"/>
      <c r="O41" s="287" t="str">
        <f t="shared" si="0"/>
        <v xml:space="preserve">          FS  D      </v>
      </c>
      <c r="P41" s="288"/>
      <c r="Q41" s="288"/>
      <c r="R41" s="288"/>
      <c r="S41" s="288"/>
      <c r="T41" s="288"/>
      <c r="U41" s="288"/>
      <c r="V41" s="288"/>
      <c r="W41" s="288"/>
      <c r="X41" s="289"/>
      <c r="AD41" s="341"/>
      <c r="AE41" s="303"/>
    </row>
    <row r="42" spans="2:31" ht="16.5" customHeight="1" x14ac:dyDescent="0.35">
      <c r="B42" s="88" t="s">
        <v>2555</v>
      </c>
      <c r="C42" s="90">
        <v>368</v>
      </c>
      <c r="D42" s="135"/>
      <c r="E42" s="136"/>
      <c r="F42" s="136"/>
      <c r="G42" s="136"/>
      <c r="H42" s="136"/>
      <c r="I42" s="136" t="s">
        <v>2062</v>
      </c>
      <c r="J42" s="136"/>
      <c r="K42" s="136"/>
      <c r="L42" s="136"/>
      <c r="M42" s="137"/>
      <c r="O42" s="287" t="str">
        <f t="shared" si="0"/>
        <v xml:space="preserve">          FS        </v>
      </c>
      <c r="P42" s="288"/>
      <c r="Q42" s="288"/>
      <c r="R42" s="288"/>
      <c r="S42" s="288"/>
      <c r="T42" s="288"/>
      <c r="U42" s="288"/>
      <c r="V42" s="288"/>
      <c r="W42" s="288"/>
      <c r="X42" s="289"/>
      <c r="AD42" s="341"/>
      <c r="AE42" s="301"/>
    </row>
    <row r="43" spans="2:31" ht="16.5" customHeight="1" x14ac:dyDescent="0.35">
      <c r="B43" s="88" t="s">
        <v>1543</v>
      </c>
      <c r="C43" s="89">
        <v>371</v>
      </c>
      <c r="D43" s="135"/>
      <c r="E43" s="136"/>
      <c r="F43" s="136"/>
      <c r="G43" s="136"/>
      <c r="H43" s="136"/>
      <c r="I43" s="136" t="s">
        <v>2062</v>
      </c>
      <c r="J43" s="136" t="s">
        <v>2066</v>
      </c>
      <c r="K43" s="136"/>
      <c r="L43" s="136"/>
      <c r="M43" s="137"/>
      <c r="O43" s="287" t="str">
        <f t="shared" si="0"/>
        <v xml:space="preserve">          FS  D      </v>
      </c>
      <c r="P43" s="288"/>
      <c r="Q43" s="288"/>
      <c r="R43" s="288"/>
      <c r="S43" s="288"/>
      <c r="T43" s="288"/>
      <c r="U43" s="288"/>
      <c r="V43" s="288"/>
      <c r="W43" s="288"/>
      <c r="X43" s="289"/>
      <c r="AD43" s="341"/>
      <c r="AE43" s="300"/>
    </row>
    <row r="44" spans="2:31" ht="16.5" customHeight="1" x14ac:dyDescent="0.35">
      <c r="B44" s="88" t="s">
        <v>1546</v>
      </c>
      <c r="C44" s="89">
        <v>372</v>
      </c>
      <c r="D44" s="135" t="s">
        <v>2057</v>
      </c>
      <c r="E44" s="136" t="s">
        <v>2058</v>
      </c>
      <c r="F44" s="136" t="s">
        <v>2059</v>
      </c>
      <c r="G44" s="136" t="s">
        <v>2060</v>
      </c>
      <c r="H44" s="136" t="s">
        <v>2061</v>
      </c>
      <c r="I44" s="136" t="s">
        <v>2062</v>
      </c>
      <c r="J44" s="136" t="s">
        <v>2066</v>
      </c>
      <c r="K44" s="136" t="s">
        <v>2054</v>
      </c>
      <c r="L44" s="136" t="s">
        <v>2064</v>
      </c>
      <c r="M44" s="137" t="s">
        <v>2065</v>
      </c>
      <c r="O44" s="287" t="str">
        <f t="shared" si="0"/>
        <v>C  F  R  P  Pr  FS  D  W  O  AL</v>
      </c>
      <c r="P44" s="288"/>
      <c r="Q44" s="288"/>
      <c r="R44" s="288"/>
      <c r="S44" s="288"/>
      <c r="T44" s="288"/>
      <c r="U44" s="288"/>
      <c r="V44" s="288"/>
      <c r="W44" s="288"/>
      <c r="X44" s="289"/>
      <c r="AD44" s="341"/>
      <c r="AE44" s="300"/>
    </row>
    <row r="45" spans="2:31" ht="16.5" customHeight="1" x14ac:dyDescent="0.35">
      <c r="B45" s="88" t="s">
        <v>1550</v>
      </c>
      <c r="C45" s="89">
        <v>373</v>
      </c>
      <c r="D45" s="135" t="s">
        <v>2057</v>
      </c>
      <c r="E45" s="136" t="s">
        <v>2058</v>
      </c>
      <c r="F45" s="136" t="s">
        <v>2059</v>
      </c>
      <c r="G45" s="136" t="s">
        <v>2060</v>
      </c>
      <c r="H45" s="136" t="s">
        <v>2061</v>
      </c>
      <c r="I45" s="136" t="s">
        <v>2062</v>
      </c>
      <c r="J45" s="136" t="s">
        <v>2066</v>
      </c>
      <c r="K45" s="136"/>
      <c r="L45" s="136" t="s">
        <v>2064</v>
      </c>
      <c r="M45" s="137" t="s">
        <v>2065</v>
      </c>
      <c r="O45" s="287" t="str">
        <f t="shared" si="0"/>
        <v>C  F  R  P  Pr  FS  D    O  AL</v>
      </c>
      <c r="P45" s="288"/>
      <c r="Q45" s="288"/>
      <c r="R45" s="288"/>
      <c r="S45" s="288"/>
      <c r="T45" s="288"/>
      <c r="U45" s="288"/>
      <c r="V45" s="288"/>
      <c r="W45" s="288"/>
      <c r="X45" s="289"/>
      <c r="AD45" s="341"/>
      <c r="AE45" s="300"/>
    </row>
    <row r="46" spans="2:31" ht="16.5" customHeight="1" x14ac:dyDescent="0.35">
      <c r="B46" s="88" t="s">
        <v>1605</v>
      </c>
      <c r="C46" s="89">
        <v>374</v>
      </c>
      <c r="D46" s="135" t="s">
        <v>2057</v>
      </c>
      <c r="E46" s="136" t="s">
        <v>2058</v>
      </c>
      <c r="F46" s="136" t="s">
        <v>2059</v>
      </c>
      <c r="G46" s="136" t="s">
        <v>2060</v>
      </c>
      <c r="H46" s="136" t="s">
        <v>2061</v>
      </c>
      <c r="I46" s="136"/>
      <c r="J46" s="136"/>
      <c r="K46" s="136"/>
      <c r="L46" s="136" t="s">
        <v>2064</v>
      </c>
      <c r="M46" s="137"/>
      <c r="O46" s="287" t="str">
        <f t="shared" si="0"/>
        <v xml:space="preserve">C  F  R  P  Pr        O  </v>
      </c>
      <c r="P46" s="288"/>
      <c r="Q46" s="288"/>
      <c r="R46" s="288"/>
      <c r="S46" s="288"/>
      <c r="T46" s="288"/>
      <c r="U46" s="288"/>
      <c r="V46" s="288"/>
      <c r="W46" s="288"/>
      <c r="X46" s="289"/>
      <c r="AD46" s="341"/>
      <c r="AE46" s="300"/>
    </row>
    <row r="47" spans="2:31" ht="16.5" customHeight="1" x14ac:dyDescent="0.35">
      <c r="B47" s="88" t="s">
        <v>1554</v>
      </c>
      <c r="C47" s="89">
        <v>375</v>
      </c>
      <c r="D47" s="135"/>
      <c r="E47" s="136"/>
      <c r="F47" s="136"/>
      <c r="G47" s="136"/>
      <c r="H47" s="136"/>
      <c r="I47" s="136" t="s">
        <v>2062</v>
      </c>
      <c r="J47" s="136"/>
      <c r="K47" s="136"/>
      <c r="L47" s="136"/>
      <c r="M47" s="137"/>
      <c r="O47" s="287" t="str">
        <f t="shared" si="0"/>
        <v xml:space="preserve">          FS        </v>
      </c>
      <c r="P47" s="288"/>
      <c r="Q47" s="288"/>
      <c r="R47" s="288"/>
      <c r="S47" s="288"/>
      <c r="T47" s="288"/>
      <c r="U47" s="288"/>
      <c r="V47" s="288"/>
      <c r="W47" s="288"/>
      <c r="X47" s="289"/>
      <c r="AD47" s="341"/>
      <c r="AE47" s="300"/>
    </row>
    <row r="48" spans="2:31" ht="16.5" customHeight="1" x14ac:dyDescent="0.35">
      <c r="B48" s="88" t="s">
        <v>2554</v>
      </c>
      <c r="C48" s="89">
        <v>376</v>
      </c>
      <c r="D48" s="135" t="s">
        <v>2057</v>
      </c>
      <c r="E48" s="136" t="s">
        <v>2058</v>
      </c>
      <c r="F48" s="136" t="s">
        <v>2059</v>
      </c>
      <c r="G48" s="136" t="s">
        <v>2060</v>
      </c>
      <c r="H48" s="136"/>
      <c r="I48" s="136"/>
      <c r="J48" s="136"/>
      <c r="K48" s="136"/>
      <c r="L48" s="136"/>
      <c r="M48" s="137" t="s">
        <v>2065</v>
      </c>
      <c r="O48" s="287" t="str">
        <f t="shared" si="0"/>
        <v>C  F  R  P            AL</v>
      </c>
      <c r="P48" s="288"/>
      <c r="Q48" s="288"/>
      <c r="R48" s="288"/>
      <c r="S48" s="288"/>
      <c r="T48" s="288"/>
      <c r="U48" s="288"/>
      <c r="V48" s="288"/>
      <c r="W48" s="288"/>
      <c r="X48" s="289"/>
      <c r="AD48" s="341"/>
      <c r="AE48" s="301"/>
    </row>
    <row r="49" spans="2:31" ht="16.5" customHeight="1" x14ac:dyDescent="0.35">
      <c r="B49" s="88" t="s">
        <v>555</v>
      </c>
      <c r="C49" s="89">
        <v>378</v>
      </c>
      <c r="D49" s="135" t="s">
        <v>2057</v>
      </c>
      <c r="E49" s="136" t="s">
        <v>2058</v>
      </c>
      <c r="F49" s="136" t="s">
        <v>2059</v>
      </c>
      <c r="G49" s="136" t="s">
        <v>2060</v>
      </c>
      <c r="H49" s="136" t="s">
        <v>2061</v>
      </c>
      <c r="I49" s="136" t="s">
        <v>2062</v>
      </c>
      <c r="J49" s="136" t="s">
        <v>2066</v>
      </c>
      <c r="K49" s="136"/>
      <c r="L49" s="136" t="s">
        <v>2064</v>
      </c>
      <c r="M49" s="137" t="s">
        <v>2065</v>
      </c>
      <c r="O49" s="287" t="str">
        <f t="shared" si="0"/>
        <v>C  F  R  P  Pr  FS  D    O  AL</v>
      </c>
      <c r="P49" s="288"/>
      <c r="Q49" s="288"/>
      <c r="R49" s="288"/>
      <c r="S49" s="288"/>
      <c r="T49" s="288"/>
      <c r="U49" s="288"/>
      <c r="V49" s="288"/>
      <c r="W49" s="288"/>
      <c r="X49" s="289"/>
      <c r="AD49" s="341"/>
      <c r="AE49" s="300"/>
    </row>
    <row r="50" spans="2:31" ht="16.5" customHeight="1" x14ac:dyDescent="0.35">
      <c r="B50" s="88" t="s">
        <v>1073</v>
      </c>
      <c r="C50" s="89">
        <v>379</v>
      </c>
      <c r="D50" s="135" t="s">
        <v>2057</v>
      </c>
      <c r="E50" s="136" t="s">
        <v>2058</v>
      </c>
      <c r="F50" s="136"/>
      <c r="G50" s="136" t="s">
        <v>2060</v>
      </c>
      <c r="H50" s="136"/>
      <c r="I50" s="136"/>
      <c r="J50" s="136"/>
      <c r="K50" s="136"/>
      <c r="L50" s="136"/>
      <c r="M50" s="137"/>
      <c r="O50" s="287" t="str">
        <f t="shared" si="0"/>
        <v xml:space="preserve">C  F    P            </v>
      </c>
      <c r="P50" s="288"/>
      <c r="Q50" s="288"/>
      <c r="R50" s="288"/>
      <c r="S50" s="288"/>
      <c r="T50" s="288"/>
      <c r="U50" s="288"/>
      <c r="V50" s="288"/>
      <c r="W50" s="288"/>
      <c r="X50" s="289"/>
      <c r="AD50" s="341"/>
      <c r="AE50" s="300"/>
    </row>
    <row r="51" spans="2:31" ht="16.5" customHeight="1" x14ac:dyDescent="0.35">
      <c r="B51" s="88" t="s">
        <v>1228</v>
      </c>
      <c r="C51" s="89">
        <v>380</v>
      </c>
      <c r="D51" s="135" t="s">
        <v>2057</v>
      </c>
      <c r="E51" s="136"/>
      <c r="F51" s="136"/>
      <c r="G51" s="136" t="s">
        <v>2060</v>
      </c>
      <c r="H51" s="136"/>
      <c r="I51" s="136" t="s">
        <v>2062</v>
      </c>
      <c r="J51" s="136" t="s">
        <v>2066</v>
      </c>
      <c r="K51" s="136"/>
      <c r="L51" s="136" t="s">
        <v>2064</v>
      </c>
      <c r="M51" s="137" t="s">
        <v>2065</v>
      </c>
      <c r="O51" s="287" t="str">
        <f t="shared" si="0"/>
        <v>C      P    FS  D    O  AL</v>
      </c>
      <c r="P51" s="288"/>
      <c r="Q51" s="288"/>
      <c r="R51" s="288"/>
      <c r="S51" s="288"/>
      <c r="T51" s="288"/>
      <c r="U51" s="288"/>
      <c r="V51" s="288"/>
      <c r="W51" s="288"/>
      <c r="X51" s="289"/>
      <c r="AD51" s="341"/>
      <c r="AE51" s="300"/>
    </row>
    <row r="52" spans="2:31" ht="16.5" customHeight="1" x14ac:dyDescent="0.35">
      <c r="B52" s="88" t="s">
        <v>299</v>
      </c>
      <c r="C52" s="89">
        <v>381</v>
      </c>
      <c r="D52" s="135"/>
      <c r="E52" s="136" t="s">
        <v>2058</v>
      </c>
      <c r="F52" s="136"/>
      <c r="G52" s="136" t="s">
        <v>2060</v>
      </c>
      <c r="H52" s="136"/>
      <c r="I52" s="136"/>
      <c r="J52" s="136"/>
      <c r="K52" s="136"/>
      <c r="L52" s="136"/>
      <c r="M52" s="137"/>
      <c r="O52" s="287" t="str">
        <f t="shared" si="0"/>
        <v xml:space="preserve">  F    P            </v>
      </c>
      <c r="P52" s="288"/>
      <c r="Q52" s="288"/>
      <c r="R52" s="288"/>
      <c r="S52" s="288"/>
      <c r="T52" s="288"/>
      <c r="U52" s="288"/>
      <c r="V52" s="288"/>
      <c r="W52" s="288"/>
      <c r="X52" s="289"/>
      <c r="AD52" s="341"/>
      <c r="AE52" s="300"/>
    </row>
    <row r="53" spans="2:31" ht="16.5" customHeight="1" x14ac:dyDescent="0.35">
      <c r="B53" s="88" t="s">
        <v>514</v>
      </c>
      <c r="C53" s="89">
        <v>382</v>
      </c>
      <c r="D53" s="135" t="s">
        <v>2057</v>
      </c>
      <c r="E53" s="136" t="s">
        <v>2058</v>
      </c>
      <c r="F53" s="136" t="s">
        <v>2059</v>
      </c>
      <c r="G53" s="136" t="s">
        <v>2060</v>
      </c>
      <c r="H53" s="136" t="s">
        <v>2061</v>
      </c>
      <c r="I53" s="136" t="s">
        <v>2062</v>
      </c>
      <c r="J53" s="136" t="s">
        <v>2066</v>
      </c>
      <c r="K53" s="136" t="s">
        <v>2054</v>
      </c>
      <c r="L53" s="136" t="s">
        <v>2064</v>
      </c>
      <c r="M53" s="137" t="s">
        <v>2065</v>
      </c>
      <c r="O53" s="287" t="str">
        <f t="shared" si="0"/>
        <v>C  F  R  P  Pr  FS  D  W  O  AL</v>
      </c>
      <c r="P53" s="288"/>
      <c r="Q53" s="288"/>
      <c r="R53" s="288"/>
      <c r="S53" s="288"/>
      <c r="T53" s="288"/>
      <c r="U53" s="288"/>
      <c r="V53" s="288"/>
      <c r="W53" s="288"/>
      <c r="X53" s="289"/>
      <c r="AD53" s="341"/>
      <c r="AE53" s="300"/>
    </row>
    <row r="54" spans="2:31" ht="16.5" customHeight="1" x14ac:dyDescent="0.35">
      <c r="B54" s="88" t="s">
        <v>540</v>
      </c>
      <c r="C54" s="89">
        <v>383</v>
      </c>
      <c r="D54" s="135"/>
      <c r="E54" s="136" t="s">
        <v>2058</v>
      </c>
      <c r="F54" s="136" t="s">
        <v>2059</v>
      </c>
      <c r="G54" s="136"/>
      <c r="H54" s="136" t="s">
        <v>2061</v>
      </c>
      <c r="I54" s="136" t="s">
        <v>2062</v>
      </c>
      <c r="J54" s="136" t="s">
        <v>2066</v>
      </c>
      <c r="K54" s="136"/>
      <c r="L54" s="136" t="s">
        <v>2064</v>
      </c>
      <c r="M54" s="137"/>
      <c r="O54" s="287" t="str">
        <f t="shared" si="0"/>
        <v xml:space="preserve">  F  R    Pr  FS  D    O  </v>
      </c>
      <c r="P54" s="288"/>
      <c r="Q54" s="288"/>
      <c r="R54" s="288"/>
      <c r="S54" s="288"/>
      <c r="T54" s="288"/>
      <c r="U54" s="288"/>
      <c r="V54" s="288"/>
      <c r="W54" s="288"/>
      <c r="X54" s="289"/>
      <c r="AD54" s="341"/>
      <c r="AE54" s="300"/>
    </row>
    <row r="55" spans="2:31" ht="16.5" customHeight="1" x14ac:dyDescent="0.35">
      <c r="B55" s="88" t="s">
        <v>1593</v>
      </c>
      <c r="C55" s="89">
        <v>384</v>
      </c>
      <c r="D55" s="135" t="s">
        <v>2057</v>
      </c>
      <c r="E55" s="136" t="s">
        <v>2058</v>
      </c>
      <c r="F55" s="136" t="s">
        <v>2059</v>
      </c>
      <c r="G55" s="136" t="s">
        <v>2060</v>
      </c>
      <c r="H55" s="136" t="s">
        <v>2061</v>
      </c>
      <c r="I55" s="136" t="s">
        <v>2062</v>
      </c>
      <c r="J55" s="136" t="s">
        <v>2066</v>
      </c>
      <c r="K55" s="136" t="s">
        <v>1773</v>
      </c>
      <c r="L55" s="136" t="s">
        <v>2064</v>
      </c>
      <c r="M55" s="137" t="s">
        <v>2065</v>
      </c>
      <c r="O55" s="287" t="str">
        <f t="shared" si="0"/>
        <v>C  F  R  P  Pr  FS  D     O  AL</v>
      </c>
      <c r="P55" s="288"/>
      <c r="Q55" s="288"/>
      <c r="R55" s="288"/>
      <c r="S55" s="288"/>
      <c r="T55" s="288"/>
      <c r="U55" s="288"/>
      <c r="V55" s="288"/>
      <c r="W55" s="288"/>
      <c r="X55" s="289"/>
      <c r="AD55" s="341"/>
      <c r="AE55" s="300"/>
    </row>
    <row r="56" spans="2:31" ht="16.5" customHeight="1" x14ac:dyDescent="0.35">
      <c r="B56" s="88" t="s">
        <v>532</v>
      </c>
      <c r="C56" s="89">
        <v>386</v>
      </c>
      <c r="D56" s="135" t="s">
        <v>2057</v>
      </c>
      <c r="E56" s="136"/>
      <c r="F56" s="136"/>
      <c r="G56" s="136" t="s">
        <v>2060</v>
      </c>
      <c r="H56" s="136"/>
      <c r="I56" s="136"/>
      <c r="J56" s="136"/>
      <c r="K56" s="136"/>
      <c r="L56" s="136" t="s">
        <v>2064</v>
      </c>
      <c r="M56" s="137"/>
      <c r="O56" s="287" t="str">
        <f t="shared" si="0"/>
        <v xml:space="preserve">C      P          O  </v>
      </c>
      <c r="P56" s="288"/>
      <c r="Q56" s="288"/>
      <c r="R56" s="288"/>
      <c r="S56" s="288"/>
      <c r="T56" s="288"/>
      <c r="U56" s="288"/>
      <c r="V56" s="288"/>
      <c r="W56" s="288"/>
      <c r="X56" s="289"/>
      <c r="AD56" s="341"/>
      <c r="AE56" s="300"/>
    </row>
    <row r="57" spans="2:31" ht="16.5" customHeight="1" x14ac:dyDescent="0.35">
      <c r="B57" s="88" t="s">
        <v>549</v>
      </c>
      <c r="C57" s="90">
        <v>388</v>
      </c>
      <c r="D57" s="135" t="s">
        <v>2057</v>
      </c>
      <c r="E57" s="136" t="s">
        <v>2058</v>
      </c>
      <c r="F57" s="136" t="s">
        <v>2059</v>
      </c>
      <c r="G57" s="136" t="s">
        <v>2060</v>
      </c>
      <c r="H57" s="136" t="s">
        <v>2061</v>
      </c>
      <c r="I57" s="136" t="s">
        <v>2062</v>
      </c>
      <c r="J57" s="136" t="s">
        <v>2066</v>
      </c>
      <c r="K57" s="136" t="s">
        <v>2054</v>
      </c>
      <c r="L57" s="136" t="s">
        <v>2064</v>
      </c>
      <c r="M57" s="137" t="s">
        <v>2065</v>
      </c>
      <c r="O57" s="287" t="str">
        <f t="shared" si="0"/>
        <v>C  F  R  P  Pr  FS  D  W  O  AL</v>
      </c>
      <c r="P57" s="288"/>
      <c r="Q57" s="288"/>
      <c r="R57" s="288"/>
      <c r="S57" s="288"/>
      <c r="T57" s="288"/>
      <c r="U57" s="288"/>
      <c r="V57" s="288"/>
      <c r="W57" s="288"/>
      <c r="X57" s="289"/>
      <c r="AD57" s="341"/>
      <c r="AE57" s="299"/>
    </row>
    <row r="58" spans="2:31" ht="16.5" customHeight="1" x14ac:dyDescent="0.35">
      <c r="B58" s="88" t="s">
        <v>39</v>
      </c>
      <c r="C58" s="89">
        <v>390</v>
      </c>
      <c r="D58" s="135" t="s">
        <v>2057</v>
      </c>
      <c r="E58" s="136" t="s">
        <v>2058</v>
      </c>
      <c r="F58" s="136" t="s">
        <v>2059</v>
      </c>
      <c r="G58" s="136" t="s">
        <v>2060</v>
      </c>
      <c r="H58" s="136" t="s">
        <v>2061</v>
      </c>
      <c r="I58" s="136" t="s">
        <v>2062</v>
      </c>
      <c r="J58" s="136" t="s">
        <v>2066</v>
      </c>
      <c r="K58" s="136"/>
      <c r="L58" s="136" t="s">
        <v>2064</v>
      </c>
      <c r="M58" s="137" t="s">
        <v>2065</v>
      </c>
      <c r="O58" s="287" t="str">
        <f t="shared" si="0"/>
        <v>C  F  R  P  Pr  FS  D    O  AL</v>
      </c>
      <c r="P58" s="288"/>
      <c r="Q58" s="288"/>
      <c r="R58" s="288"/>
      <c r="S58" s="288"/>
      <c r="T58" s="288"/>
      <c r="U58" s="288"/>
      <c r="V58" s="288"/>
      <c r="W58" s="288"/>
      <c r="X58" s="289"/>
      <c r="AD58" s="341"/>
      <c r="AE58" s="300"/>
    </row>
    <row r="59" spans="2:31" ht="16.5" customHeight="1" x14ac:dyDescent="0.35">
      <c r="B59" s="88" t="s">
        <v>38</v>
      </c>
      <c r="C59" s="89">
        <v>391</v>
      </c>
      <c r="D59" s="135" t="s">
        <v>2057</v>
      </c>
      <c r="E59" s="136" t="s">
        <v>2058</v>
      </c>
      <c r="F59" s="136" t="s">
        <v>2059</v>
      </c>
      <c r="G59" s="136" t="s">
        <v>2060</v>
      </c>
      <c r="H59" s="136" t="s">
        <v>2061</v>
      </c>
      <c r="I59" s="136" t="s">
        <v>2062</v>
      </c>
      <c r="J59" s="136" t="s">
        <v>2066</v>
      </c>
      <c r="K59" s="136"/>
      <c r="L59" s="136" t="s">
        <v>2064</v>
      </c>
      <c r="M59" s="137" t="s">
        <v>2065</v>
      </c>
      <c r="O59" s="287" t="str">
        <f t="shared" si="0"/>
        <v>C  F  R  P  Pr  FS  D    O  AL</v>
      </c>
      <c r="P59" s="288"/>
      <c r="Q59" s="288"/>
      <c r="R59" s="288"/>
      <c r="S59" s="288"/>
      <c r="T59" s="288"/>
      <c r="U59" s="288"/>
      <c r="V59" s="288"/>
      <c r="W59" s="288"/>
      <c r="X59" s="289"/>
      <c r="AD59" s="341"/>
      <c r="AE59" s="300"/>
    </row>
    <row r="60" spans="2:31" ht="16.5" customHeight="1" x14ac:dyDescent="0.35">
      <c r="B60" s="88" t="s">
        <v>533</v>
      </c>
      <c r="C60" s="89">
        <v>393</v>
      </c>
      <c r="D60" s="135" t="s">
        <v>2057</v>
      </c>
      <c r="E60" s="136" t="s">
        <v>2058</v>
      </c>
      <c r="F60" s="136" t="s">
        <v>2059</v>
      </c>
      <c r="G60" s="136" t="s">
        <v>2060</v>
      </c>
      <c r="H60" s="136" t="s">
        <v>2061</v>
      </c>
      <c r="I60" s="136" t="s">
        <v>2062</v>
      </c>
      <c r="J60" s="136" t="s">
        <v>2066</v>
      </c>
      <c r="K60" s="136"/>
      <c r="L60" s="136" t="s">
        <v>2064</v>
      </c>
      <c r="M60" s="137" t="s">
        <v>2065</v>
      </c>
      <c r="O60" s="287" t="str">
        <f t="shared" si="0"/>
        <v>C  F  R  P  Pr  FS  D    O  AL</v>
      </c>
      <c r="P60" s="288"/>
      <c r="Q60" s="288"/>
      <c r="R60" s="288"/>
      <c r="S60" s="288"/>
      <c r="T60" s="288"/>
      <c r="U60" s="288"/>
      <c r="V60" s="288"/>
      <c r="W60" s="288"/>
      <c r="X60" s="289"/>
      <c r="AD60" s="341"/>
      <c r="AE60" s="300"/>
    </row>
    <row r="61" spans="2:31" ht="16.5" customHeight="1" x14ac:dyDescent="0.35">
      <c r="B61" s="88" t="s">
        <v>534</v>
      </c>
      <c r="C61" s="89">
        <v>394</v>
      </c>
      <c r="D61" s="135" t="s">
        <v>2057</v>
      </c>
      <c r="E61" s="136" t="s">
        <v>2058</v>
      </c>
      <c r="F61" s="136" t="s">
        <v>2059</v>
      </c>
      <c r="G61" s="136" t="s">
        <v>2060</v>
      </c>
      <c r="H61" s="136" t="s">
        <v>2061</v>
      </c>
      <c r="I61" s="136" t="s">
        <v>2062</v>
      </c>
      <c r="J61" s="136" t="s">
        <v>2066</v>
      </c>
      <c r="K61" s="136"/>
      <c r="L61" s="136" t="s">
        <v>2064</v>
      </c>
      <c r="M61" s="137" t="s">
        <v>2065</v>
      </c>
      <c r="O61" s="287" t="str">
        <f t="shared" si="0"/>
        <v>C  F  R  P  Pr  FS  D    O  AL</v>
      </c>
      <c r="P61" s="288"/>
      <c r="Q61" s="288"/>
      <c r="R61" s="288"/>
      <c r="S61" s="288"/>
      <c r="T61" s="288"/>
      <c r="U61" s="288"/>
      <c r="V61" s="288"/>
      <c r="W61" s="288"/>
      <c r="X61" s="289"/>
      <c r="AD61" s="341"/>
      <c r="AE61" s="300"/>
    </row>
    <row r="62" spans="2:31" ht="16.5" customHeight="1" x14ac:dyDescent="0.35">
      <c r="B62" s="88" t="s">
        <v>303</v>
      </c>
      <c r="C62" s="89">
        <v>395</v>
      </c>
      <c r="D62" s="135" t="s">
        <v>2057</v>
      </c>
      <c r="E62" s="136" t="s">
        <v>2058</v>
      </c>
      <c r="F62" s="136" t="s">
        <v>2059</v>
      </c>
      <c r="G62" s="136" t="s">
        <v>2060</v>
      </c>
      <c r="H62" s="136" t="s">
        <v>2061</v>
      </c>
      <c r="I62" s="136" t="s">
        <v>2062</v>
      </c>
      <c r="J62" s="136" t="s">
        <v>2066</v>
      </c>
      <c r="K62" s="136" t="s">
        <v>2054</v>
      </c>
      <c r="L62" s="136" t="s">
        <v>2064</v>
      </c>
      <c r="M62" s="137" t="s">
        <v>2065</v>
      </c>
      <c r="O62" s="287" t="str">
        <f t="shared" si="0"/>
        <v>C  F  R  P  Pr  FS  D  W  O  AL</v>
      </c>
      <c r="P62" s="288"/>
      <c r="Q62" s="288"/>
      <c r="R62" s="288"/>
      <c r="S62" s="288"/>
      <c r="T62" s="288"/>
      <c r="U62" s="288"/>
      <c r="V62" s="288"/>
      <c r="W62" s="288"/>
      <c r="X62" s="289"/>
      <c r="AD62" s="341"/>
      <c r="AE62" s="300"/>
    </row>
    <row r="63" spans="2:31" ht="16.5" customHeight="1" x14ac:dyDescent="0.35">
      <c r="B63" s="88" t="s">
        <v>1558</v>
      </c>
      <c r="C63" s="89">
        <v>396</v>
      </c>
      <c r="D63" s="135" t="s">
        <v>2057</v>
      </c>
      <c r="E63" s="136" t="s">
        <v>2058</v>
      </c>
      <c r="F63" s="136" t="s">
        <v>2059</v>
      </c>
      <c r="G63" s="136" t="s">
        <v>2060</v>
      </c>
      <c r="H63" s="136" t="s">
        <v>2061</v>
      </c>
      <c r="I63" s="136" t="s">
        <v>2062</v>
      </c>
      <c r="J63" s="136" t="s">
        <v>2066</v>
      </c>
      <c r="K63" s="136" t="s">
        <v>2054</v>
      </c>
      <c r="L63" s="136" t="s">
        <v>2064</v>
      </c>
      <c r="M63" s="137" t="s">
        <v>2065</v>
      </c>
      <c r="O63" s="287" t="str">
        <f t="shared" si="0"/>
        <v>C  F  R  P  Pr  FS  D  W  O  AL</v>
      </c>
      <c r="P63" s="288"/>
      <c r="Q63" s="288"/>
      <c r="R63" s="288"/>
      <c r="S63" s="288"/>
      <c r="T63" s="288"/>
      <c r="U63" s="288"/>
      <c r="V63" s="288"/>
      <c r="W63" s="288"/>
      <c r="X63" s="289"/>
      <c r="AD63" s="341"/>
      <c r="AE63" s="300"/>
    </row>
    <row r="64" spans="2:31" ht="16.5" customHeight="1" x14ac:dyDescent="0.35">
      <c r="B64" s="88" t="s">
        <v>522</v>
      </c>
      <c r="C64" s="89">
        <v>397</v>
      </c>
      <c r="D64" s="135"/>
      <c r="E64" s="136"/>
      <c r="F64" s="136" t="s">
        <v>2059</v>
      </c>
      <c r="G64" s="136" t="s">
        <v>2060</v>
      </c>
      <c r="H64" s="136"/>
      <c r="I64" s="136" t="s">
        <v>2062</v>
      </c>
      <c r="J64" s="136"/>
      <c r="K64" s="136" t="s">
        <v>2054</v>
      </c>
      <c r="L64" s="136" t="s">
        <v>2064</v>
      </c>
      <c r="M64" s="137"/>
      <c r="O64" s="287" t="str">
        <f t="shared" si="0"/>
        <v xml:space="preserve">    R  P    FS    W  O  </v>
      </c>
      <c r="P64" s="288"/>
      <c r="Q64" s="288"/>
      <c r="R64" s="288"/>
      <c r="S64" s="288"/>
      <c r="T64" s="288"/>
      <c r="U64" s="288"/>
      <c r="V64" s="288"/>
      <c r="W64" s="288"/>
      <c r="X64" s="289"/>
      <c r="AD64" s="341"/>
      <c r="AE64" s="300"/>
    </row>
    <row r="65" spans="2:31" ht="16.5" customHeight="1" x14ac:dyDescent="0.35">
      <c r="B65" s="88" t="s">
        <v>535</v>
      </c>
      <c r="C65" s="89">
        <v>398</v>
      </c>
      <c r="D65" s="135"/>
      <c r="E65" s="136"/>
      <c r="F65" s="136"/>
      <c r="G65" s="136"/>
      <c r="H65" s="136"/>
      <c r="I65" s="136" t="s">
        <v>2062</v>
      </c>
      <c r="J65" s="136"/>
      <c r="K65" s="136" t="s">
        <v>2054</v>
      </c>
      <c r="L65" s="136"/>
      <c r="M65" s="137"/>
      <c r="O65" s="287" t="str">
        <f t="shared" si="0"/>
        <v xml:space="preserve">          FS    W    </v>
      </c>
      <c r="P65" s="288"/>
      <c r="Q65" s="288"/>
      <c r="R65" s="288"/>
      <c r="S65" s="288"/>
      <c r="T65" s="288"/>
      <c r="U65" s="288"/>
      <c r="V65" s="288"/>
      <c r="W65" s="288"/>
      <c r="X65" s="289"/>
      <c r="AD65" s="341"/>
      <c r="AE65" s="302"/>
    </row>
    <row r="66" spans="2:31" ht="16.5" customHeight="1" x14ac:dyDescent="0.35">
      <c r="B66" s="88" t="s">
        <v>536</v>
      </c>
      <c r="C66" s="89">
        <v>399</v>
      </c>
      <c r="D66" s="135" t="s">
        <v>2057</v>
      </c>
      <c r="E66" s="136" t="s">
        <v>2058</v>
      </c>
      <c r="F66" s="136" t="s">
        <v>2059</v>
      </c>
      <c r="G66" s="136" t="s">
        <v>2060</v>
      </c>
      <c r="H66" s="136"/>
      <c r="I66" s="136" t="s">
        <v>2062</v>
      </c>
      <c r="J66" s="136"/>
      <c r="K66" s="136" t="s">
        <v>2054</v>
      </c>
      <c r="L66" s="136"/>
      <c r="M66" s="137" t="s">
        <v>2065</v>
      </c>
      <c r="O66" s="287" t="str">
        <f t="shared" si="0"/>
        <v>C  F  R  P    FS    W    AL</v>
      </c>
      <c r="P66" s="288"/>
      <c r="Q66" s="288"/>
      <c r="R66" s="288"/>
      <c r="S66" s="288"/>
      <c r="T66" s="288"/>
      <c r="U66" s="288"/>
      <c r="V66" s="288"/>
      <c r="W66" s="288"/>
      <c r="X66" s="289"/>
      <c r="AD66" s="341"/>
      <c r="AE66" s="300"/>
    </row>
    <row r="67" spans="2:31" ht="16.5" customHeight="1" x14ac:dyDescent="0.35">
      <c r="B67" s="88" t="s">
        <v>2050</v>
      </c>
      <c r="C67" s="89">
        <v>400</v>
      </c>
      <c r="D67" s="135"/>
      <c r="E67" s="136"/>
      <c r="F67" s="136"/>
      <c r="G67" s="136"/>
      <c r="H67" s="136"/>
      <c r="I67" s="136"/>
      <c r="J67" s="136"/>
      <c r="K67" s="136" t="s">
        <v>2054</v>
      </c>
      <c r="L67" s="136"/>
      <c r="M67" s="137"/>
      <c r="O67" s="287" t="str">
        <f t="shared" si="0"/>
        <v xml:space="preserve">              W    </v>
      </c>
      <c r="P67" s="288"/>
      <c r="Q67" s="288"/>
      <c r="R67" s="288"/>
      <c r="S67" s="288"/>
      <c r="T67" s="288"/>
      <c r="U67" s="288"/>
      <c r="V67" s="288"/>
      <c r="W67" s="288"/>
      <c r="X67" s="289"/>
      <c r="AD67" s="341"/>
      <c r="AE67" s="303"/>
    </row>
    <row r="68" spans="2:31" ht="16.5" customHeight="1" x14ac:dyDescent="0.35">
      <c r="B68" s="88" t="s">
        <v>505</v>
      </c>
      <c r="C68" s="89">
        <v>402</v>
      </c>
      <c r="D68" s="135" t="s">
        <v>2057</v>
      </c>
      <c r="E68" s="136" t="s">
        <v>2058</v>
      </c>
      <c r="F68" s="136" t="s">
        <v>2059</v>
      </c>
      <c r="G68" s="136" t="s">
        <v>2060</v>
      </c>
      <c r="H68" s="136" t="s">
        <v>2061</v>
      </c>
      <c r="I68" s="136"/>
      <c r="J68" s="136" t="s">
        <v>2066</v>
      </c>
      <c r="K68" s="136" t="s">
        <v>2054</v>
      </c>
      <c r="L68" s="136" t="s">
        <v>2064</v>
      </c>
      <c r="M68" s="137" t="s">
        <v>2065</v>
      </c>
      <c r="O68" s="287" t="str">
        <f t="shared" ref="O68:O130" si="1">(D68&amp;"  "&amp;E68&amp;"  "&amp;F68&amp;"  " &amp;G68&amp;"  "&amp;H68&amp;"  "&amp;I68&amp;"  "&amp;J68&amp;"  "&amp;K68&amp;"  "&amp;L68&amp;"  "&amp;M68)</f>
        <v>C  F  R  P  Pr    D  W  O  AL</v>
      </c>
      <c r="P68" s="288"/>
      <c r="Q68" s="288"/>
      <c r="R68" s="288"/>
      <c r="S68" s="288"/>
      <c r="T68" s="288"/>
      <c r="U68" s="288"/>
      <c r="V68" s="288"/>
      <c r="W68" s="288"/>
      <c r="X68" s="289"/>
      <c r="AD68" s="341"/>
      <c r="AE68" s="300"/>
    </row>
    <row r="69" spans="2:31" ht="16.5" customHeight="1" x14ac:dyDescent="0.35">
      <c r="B69" s="88" t="s">
        <v>541</v>
      </c>
      <c r="C69" s="89">
        <v>410</v>
      </c>
      <c r="D69" s="135" t="s">
        <v>2057</v>
      </c>
      <c r="E69" s="136" t="s">
        <v>2058</v>
      </c>
      <c r="F69" s="136" t="s">
        <v>2059</v>
      </c>
      <c r="G69" s="136" t="s">
        <v>2060</v>
      </c>
      <c r="H69" s="136" t="s">
        <v>2061</v>
      </c>
      <c r="I69" s="136" t="s">
        <v>2062</v>
      </c>
      <c r="J69" s="136" t="s">
        <v>2066</v>
      </c>
      <c r="K69" s="136" t="s">
        <v>2054</v>
      </c>
      <c r="L69" s="136" t="s">
        <v>2064</v>
      </c>
      <c r="M69" s="137" t="s">
        <v>2065</v>
      </c>
      <c r="O69" s="287" t="str">
        <f t="shared" si="1"/>
        <v>C  F  R  P  Pr  FS  D  W  O  AL</v>
      </c>
      <c r="P69" s="288"/>
      <c r="Q69" s="288"/>
      <c r="R69" s="288"/>
      <c r="S69" s="288"/>
      <c r="T69" s="288"/>
      <c r="U69" s="288"/>
      <c r="V69" s="288"/>
      <c r="W69" s="288"/>
      <c r="X69" s="289"/>
      <c r="AD69" s="341"/>
      <c r="AE69" s="300"/>
    </row>
    <row r="70" spans="2:31" ht="16.5" customHeight="1" x14ac:dyDescent="0.35">
      <c r="B70" s="88" t="s">
        <v>542</v>
      </c>
      <c r="C70" s="89">
        <v>412</v>
      </c>
      <c r="D70" s="135" t="s">
        <v>2057</v>
      </c>
      <c r="E70" s="136"/>
      <c r="F70" s="136"/>
      <c r="G70" s="136" t="s">
        <v>2060</v>
      </c>
      <c r="H70" s="136" t="s">
        <v>2061</v>
      </c>
      <c r="I70" s="136" t="s">
        <v>2062</v>
      </c>
      <c r="J70" s="136" t="s">
        <v>2066</v>
      </c>
      <c r="K70" s="136"/>
      <c r="L70" s="136" t="s">
        <v>2064</v>
      </c>
      <c r="M70" s="137" t="s">
        <v>2065</v>
      </c>
      <c r="O70" s="287" t="str">
        <f t="shared" si="1"/>
        <v>C      P  Pr  FS  D    O  AL</v>
      </c>
      <c r="P70" s="288"/>
      <c r="Q70" s="288"/>
      <c r="R70" s="288"/>
      <c r="S70" s="288"/>
      <c r="T70" s="288"/>
      <c r="U70" s="288"/>
      <c r="V70" s="288"/>
      <c r="W70" s="288"/>
      <c r="X70" s="289"/>
      <c r="AD70" s="341"/>
      <c r="AE70" s="300"/>
    </row>
    <row r="71" spans="2:31" ht="16.5" customHeight="1" x14ac:dyDescent="0.35">
      <c r="B71" s="88" t="s">
        <v>545</v>
      </c>
      <c r="C71" s="89">
        <v>422</v>
      </c>
      <c r="D71" s="135" t="s">
        <v>2057</v>
      </c>
      <c r="E71" s="136"/>
      <c r="F71" s="136"/>
      <c r="G71" s="136" t="s">
        <v>2060</v>
      </c>
      <c r="H71" s="136" t="s">
        <v>2061</v>
      </c>
      <c r="I71" s="136" t="s">
        <v>2062</v>
      </c>
      <c r="J71" s="136" t="s">
        <v>2066</v>
      </c>
      <c r="K71" s="136"/>
      <c r="L71" s="136" t="s">
        <v>2064</v>
      </c>
      <c r="M71" s="137" t="s">
        <v>2065</v>
      </c>
      <c r="O71" s="287" t="str">
        <f t="shared" si="1"/>
        <v>C      P  Pr  FS  D    O  AL</v>
      </c>
      <c r="P71" s="288"/>
      <c r="Q71" s="288"/>
      <c r="R71" s="288"/>
      <c r="S71" s="288"/>
      <c r="T71" s="288"/>
      <c r="U71" s="288"/>
      <c r="V71" s="288"/>
      <c r="W71" s="288"/>
      <c r="X71" s="289"/>
      <c r="AD71" s="341"/>
      <c r="AE71" s="300"/>
    </row>
    <row r="72" spans="2:31" ht="16.5" customHeight="1" x14ac:dyDescent="0.35">
      <c r="B72" s="88" t="s">
        <v>547</v>
      </c>
      <c r="C72" s="89">
        <v>423</v>
      </c>
      <c r="D72" s="135" t="s">
        <v>2057</v>
      </c>
      <c r="E72" s="136" t="s">
        <v>2058</v>
      </c>
      <c r="F72" s="136" t="s">
        <v>2059</v>
      </c>
      <c r="G72" s="136" t="s">
        <v>2060</v>
      </c>
      <c r="H72" s="136" t="s">
        <v>2061</v>
      </c>
      <c r="I72" s="136" t="s">
        <v>2062</v>
      </c>
      <c r="J72" s="136"/>
      <c r="K72" s="136"/>
      <c r="L72" s="136" t="s">
        <v>2064</v>
      </c>
      <c r="M72" s="137" t="s">
        <v>2065</v>
      </c>
      <c r="O72" s="287" t="str">
        <f t="shared" si="1"/>
        <v>C  F  R  P  Pr  FS      O  AL</v>
      </c>
      <c r="P72" s="288"/>
      <c r="Q72" s="288"/>
      <c r="R72" s="288"/>
      <c r="S72" s="288"/>
      <c r="T72" s="288"/>
      <c r="U72" s="288"/>
      <c r="V72" s="288"/>
      <c r="W72" s="288"/>
      <c r="X72" s="289"/>
      <c r="AD72" s="341"/>
      <c r="AE72" s="300"/>
    </row>
    <row r="73" spans="2:31" ht="16.5" customHeight="1" x14ac:dyDescent="0.35">
      <c r="B73" s="88" t="s">
        <v>1483</v>
      </c>
      <c r="C73" s="90">
        <v>428</v>
      </c>
      <c r="D73" s="135" t="s">
        <v>2057</v>
      </c>
      <c r="E73" s="136" t="s">
        <v>2058</v>
      </c>
      <c r="F73" s="136" t="s">
        <v>2059</v>
      </c>
      <c r="G73" s="136" t="s">
        <v>2060</v>
      </c>
      <c r="H73" s="136" t="s">
        <v>2061</v>
      </c>
      <c r="I73" s="136" t="s">
        <v>2062</v>
      </c>
      <c r="J73" s="136" t="s">
        <v>2066</v>
      </c>
      <c r="K73" s="136" t="s">
        <v>2054</v>
      </c>
      <c r="L73" s="136" t="s">
        <v>2064</v>
      </c>
      <c r="M73" s="137" t="s">
        <v>2065</v>
      </c>
      <c r="O73" s="287" t="str">
        <f t="shared" si="1"/>
        <v>C  F  R  P  Pr  FS  D  W  O  AL</v>
      </c>
      <c r="P73" s="288"/>
      <c r="Q73" s="288"/>
      <c r="R73" s="288"/>
      <c r="S73" s="288"/>
      <c r="T73" s="288"/>
      <c r="U73" s="288"/>
      <c r="V73" s="288"/>
      <c r="W73" s="288"/>
      <c r="X73" s="289"/>
      <c r="AD73" s="341"/>
      <c r="AE73" s="299"/>
    </row>
    <row r="74" spans="2:31" ht="16.5" customHeight="1" x14ac:dyDescent="0.35">
      <c r="B74" s="88" t="s">
        <v>1031</v>
      </c>
      <c r="C74" s="90">
        <v>430</v>
      </c>
      <c r="D74" s="135" t="s">
        <v>2057</v>
      </c>
      <c r="E74" s="136" t="s">
        <v>2058</v>
      </c>
      <c r="F74" s="136" t="s">
        <v>2059</v>
      </c>
      <c r="G74" s="136" t="s">
        <v>2060</v>
      </c>
      <c r="H74" s="136" t="s">
        <v>2061</v>
      </c>
      <c r="I74" s="136" t="s">
        <v>2062</v>
      </c>
      <c r="J74" s="136" t="s">
        <v>2066</v>
      </c>
      <c r="K74" s="136" t="s">
        <v>2054</v>
      </c>
      <c r="L74" s="136" t="s">
        <v>2064</v>
      </c>
      <c r="M74" s="137" t="s">
        <v>2065</v>
      </c>
      <c r="O74" s="287" t="str">
        <f t="shared" si="1"/>
        <v>C  F  R  P  Pr  FS  D  W  O  AL</v>
      </c>
      <c r="P74" s="288"/>
      <c r="Q74" s="288"/>
      <c r="R74" s="288"/>
      <c r="S74" s="288"/>
      <c r="T74" s="288"/>
      <c r="U74" s="288"/>
      <c r="V74" s="288"/>
      <c r="W74" s="288"/>
      <c r="X74" s="289"/>
      <c r="AD74" s="341"/>
      <c r="AE74" s="299"/>
    </row>
    <row r="75" spans="2:31" ht="16.5" customHeight="1" x14ac:dyDescent="0.35">
      <c r="B75" s="88" t="s">
        <v>511</v>
      </c>
      <c r="C75" s="89">
        <v>432</v>
      </c>
      <c r="D75" s="135" t="s">
        <v>2057</v>
      </c>
      <c r="E75" s="136" t="s">
        <v>2058</v>
      </c>
      <c r="F75" s="136" t="s">
        <v>2059</v>
      </c>
      <c r="G75" s="136" t="s">
        <v>2060</v>
      </c>
      <c r="H75" s="136" t="s">
        <v>2061</v>
      </c>
      <c r="I75" s="136" t="s">
        <v>2062</v>
      </c>
      <c r="J75" s="136" t="s">
        <v>2066</v>
      </c>
      <c r="K75" s="136"/>
      <c r="L75" s="136" t="s">
        <v>2064</v>
      </c>
      <c r="M75" s="137" t="s">
        <v>2065</v>
      </c>
      <c r="O75" s="287" t="str">
        <f t="shared" si="1"/>
        <v>C  F  R  P  Pr  FS  D    O  AL</v>
      </c>
      <c r="P75" s="288"/>
      <c r="Q75" s="288"/>
      <c r="R75" s="288"/>
      <c r="S75" s="288"/>
      <c r="T75" s="288"/>
      <c r="U75" s="288"/>
      <c r="V75" s="288"/>
      <c r="W75" s="288"/>
      <c r="X75" s="289"/>
      <c r="AD75" s="341"/>
      <c r="AE75" s="300"/>
    </row>
    <row r="76" spans="2:31" ht="16.5" customHeight="1" x14ac:dyDescent="0.35">
      <c r="B76" s="88" t="s">
        <v>1032</v>
      </c>
      <c r="C76" s="90">
        <v>436</v>
      </c>
      <c r="D76" s="135" t="s">
        <v>2057</v>
      </c>
      <c r="E76" s="136" t="s">
        <v>2058</v>
      </c>
      <c r="F76" s="136" t="s">
        <v>2059</v>
      </c>
      <c r="G76" s="136" t="s">
        <v>2060</v>
      </c>
      <c r="H76" s="136" t="s">
        <v>2061</v>
      </c>
      <c r="I76" s="136" t="s">
        <v>2062</v>
      </c>
      <c r="J76" s="136" t="s">
        <v>2066</v>
      </c>
      <c r="K76" s="136" t="s">
        <v>2054</v>
      </c>
      <c r="L76" s="136" t="s">
        <v>2064</v>
      </c>
      <c r="M76" s="137" t="s">
        <v>2065</v>
      </c>
      <c r="O76" s="287" t="str">
        <f t="shared" si="1"/>
        <v>C  F  R  P  Pr  FS  D  W  O  AL</v>
      </c>
      <c r="P76" s="288"/>
      <c r="Q76" s="288"/>
      <c r="R76" s="288"/>
      <c r="S76" s="288"/>
      <c r="T76" s="288"/>
      <c r="U76" s="288"/>
      <c r="V76" s="288"/>
      <c r="W76" s="288"/>
      <c r="X76" s="289"/>
      <c r="AD76" s="341"/>
      <c r="AE76" s="299"/>
    </row>
    <row r="77" spans="2:31" ht="16.5" customHeight="1" x14ac:dyDescent="0.35">
      <c r="B77" s="88" t="s">
        <v>551</v>
      </c>
      <c r="C77" s="89">
        <v>441</v>
      </c>
      <c r="D77" s="135" t="s">
        <v>2057</v>
      </c>
      <c r="E77" s="136" t="s">
        <v>2058</v>
      </c>
      <c r="F77" s="136" t="s">
        <v>2059</v>
      </c>
      <c r="G77" s="136" t="s">
        <v>2060</v>
      </c>
      <c r="H77" s="136" t="s">
        <v>2061</v>
      </c>
      <c r="I77" s="136" t="s">
        <v>2062</v>
      </c>
      <c r="J77" s="136" t="s">
        <v>2066</v>
      </c>
      <c r="K77" s="136" t="s">
        <v>2054</v>
      </c>
      <c r="L77" s="136" t="s">
        <v>2064</v>
      </c>
      <c r="M77" s="137" t="s">
        <v>2065</v>
      </c>
      <c r="O77" s="287" t="str">
        <f t="shared" si="1"/>
        <v>C  F  R  P  Pr  FS  D  W  O  AL</v>
      </c>
      <c r="P77" s="288"/>
      <c r="Q77" s="288"/>
      <c r="R77" s="288"/>
      <c r="S77" s="288"/>
      <c r="T77" s="288"/>
      <c r="U77" s="288"/>
      <c r="V77" s="288"/>
      <c r="W77" s="288"/>
      <c r="X77" s="289"/>
      <c r="AD77" s="341"/>
      <c r="AE77" s="300"/>
    </row>
    <row r="78" spans="2:31" ht="16.5" customHeight="1" x14ac:dyDescent="0.35">
      <c r="B78" s="88" t="s">
        <v>552</v>
      </c>
      <c r="C78" s="89">
        <v>442</v>
      </c>
      <c r="D78" s="135" t="s">
        <v>2057</v>
      </c>
      <c r="E78" s="136" t="s">
        <v>2058</v>
      </c>
      <c r="F78" s="136" t="s">
        <v>2059</v>
      </c>
      <c r="G78" s="136" t="s">
        <v>2060</v>
      </c>
      <c r="H78" s="136" t="s">
        <v>2061</v>
      </c>
      <c r="I78" s="136" t="s">
        <v>2062</v>
      </c>
      <c r="J78" s="136" t="s">
        <v>2066</v>
      </c>
      <c r="K78" s="136" t="s">
        <v>2054</v>
      </c>
      <c r="L78" s="136" t="s">
        <v>2064</v>
      </c>
      <c r="M78" s="137" t="s">
        <v>2065</v>
      </c>
      <c r="O78" s="287" t="str">
        <f t="shared" si="1"/>
        <v>C  F  R  P  Pr  FS  D  W  O  AL</v>
      </c>
      <c r="P78" s="288"/>
      <c r="Q78" s="288"/>
      <c r="R78" s="288"/>
      <c r="S78" s="288"/>
      <c r="T78" s="288"/>
      <c r="U78" s="288"/>
      <c r="V78" s="288"/>
      <c r="W78" s="288"/>
      <c r="X78" s="289"/>
      <c r="AD78" s="341"/>
      <c r="AE78" s="300"/>
    </row>
    <row r="79" spans="2:31" ht="16.5" customHeight="1" x14ac:dyDescent="0.35">
      <c r="B79" s="88" t="s">
        <v>553</v>
      </c>
      <c r="C79" s="90">
        <v>443</v>
      </c>
      <c r="D79" s="135" t="s">
        <v>2057</v>
      </c>
      <c r="E79" s="136" t="s">
        <v>2058</v>
      </c>
      <c r="F79" s="136" t="s">
        <v>2059</v>
      </c>
      <c r="G79" s="136" t="s">
        <v>2060</v>
      </c>
      <c r="H79" s="136" t="s">
        <v>2061</v>
      </c>
      <c r="I79" s="136" t="s">
        <v>2062</v>
      </c>
      <c r="J79" s="136" t="s">
        <v>2066</v>
      </c>
      <c r="K79" s="136" t="s">
        <v>2054</v>
      </c>
      <c r="L79" s="136" t="s">
        <v>2064</v>
      </c>
      <c r="M79" s="137" t="s">
        <v>2065</v>
      </c>
      <c r="O79" s="287" t="str">
        <f t="shared" si="1"/>
        <v>C  F  R  P  Pr  FS  D  W  O  AL</v>
      </c>
      <c r="P79" s="288"/>
      <c r="Q79" s="288"/>
      <c r="R79" s="288"/>
      <c r="S79" s="288"/>
      <c r="T79" s="288"/>
      <c r="U79" s="288"/>
      <c r="V79" s="288"/>
      <c r="W79" s="288"/>
      <c r="X79" s="289"/>
      <c r="AD79" s="341"/>
      <c r="AE79" s="299"/>
    </row>
    <row r="80" spans="2:31" ht="16.5" customHeight="1" x14ac:dyDescent="0.35">
      <c r="B80" s="88" t="s">
        <v>554</v>
      </c>
      <c r="C80" s="89">
        <v>447</v>
      </c>
      <c r="D80" s="135" t="s">
        <v>2057</v>
      </c>
      <c r="E80" s="136" t="s">
        <v>2058</v>
      </c>
      <c r="F80" s="136" t="s">
        <v>2059</v>
      </c>
      <c r="G80" s="136" t="s">
        <v>2060</v>
      </c>
      <c r="H80" s="136" t="s">
        <v>2061</v>
      </c>
      <c r="I80" s="136" t="s">
        <v>2062</v>
      </c>
      <c r="J80" s="136" t="s">
        <v>2066</v>
      </c>
      <c r="K80" s="136" t="s">
        <v>2054</v>
      </c>
      <c r="L80" s="136" t="s">
        <v>2064</v>
      </c>
      <c r="M80" s="137" t="s">
        <v>2065</v>
      </c>
      <c r="O80" s="287" t="str">
        <f t="shared" si="1"/>
        <v>C  F  R  P  Pr  FS  D  W  O  AL</v>
      </c>
      <c r="P80" s="288"/>
      <c r="Q80" s="288"/>
      <c r="R80" s="288"/>
      <c r="S80" s="288"/>
      <c r="T80" s="288"/>
      <c r="U80" s="288"/>
      <c r="V80" s="288"/>
      <c r="W80" s="288"/>
      <c r="X80" s="289"/>
      <c r="AD80" s="341"/>
      <c r="AE80" s="300"/>
    </row>
    <row r="81" spans="2:31" ht="16.5" customHeight="1" x14ac:dyDescent="0.35">
      <c r="B81" s="88" t="s">
        <v>286</v>
      </c>
      <c r="C81" s="89">
        <v>449</v>
      </c>
      <c r="D81" s="135" t="s">
        <v>2057</v>
      </c>
      <c r="E81" s="136" t="s">
        <v>2058</v>
      </c>
      <c r="F81" s="136" t="s">
        <v>2059</v>
      </c>
      <c r="G81" s="136" t="s">
        <v>2060</v>
      </c>
      <c r="H81" s="136" t="s">
        <v>2061</v>
      </c>
      <c r="I81" s="136" t="s">
        <v>2062</v>
      </c>
      <c r="J81" s="136" t="s">
        <v>2066</v>
      </c>
      <c r="K81" s="136" t="s">
        <v>2054</v>
      </c>
      <c r="L81" s="136" t="s">
        <v>2064</v>
      </c>
      <c r="M81" s="137" t="s">
        <v>2065</v>
      </c>
      <c r="O81" s="287" t="str">
        <f t="shared" si="1"/>
        <v>C  F  R  P  Pr  FS  D  W  O  AL</v>
      </c>
      <c r="P81" s="288"/>
      <c r="Q81" s="288"/>
      <c r="R81" s="288"/>
      <c r="S81" s="288"/>
      <c r="T81" s="288"/>
      <c r="U81" s="288"/>
      <c r="V81" s="288"/>
      <c r="W81" s="288"/>
      <c r="X81" s="289"/>
      <c r="AD81" s="341"/>
      <c r="AE81" s="300"/>
    </row>
    <row r="82" spans="2:31" ht="16.5" customHeight="1" x14ac:dyDescent="0.35">
      <c r="B82" s="88" t="s">
        <v>2049</v>
      </c>
      <c r="C82" s="90">
        <v>450</v>
      </c>
      <c r="D82" s="135" t="s">
        <v>2057</v>
      </c>
      <c r="E82" s="136" t="s">
        <v>2058</v>
      </c>
      <c r="F82" s="136" t="s">
        <v>2059</v>
      </c>
      <c r="G82" s="136" t="s">
        <v>2060</v>
      </c>
      <c r="H82" s="136" t="s">
        <v>2061</v>
      </c>
      <c r="I82" s="136" t="s">
        <v>2062</v>
      </c>
      <c r="J82" s="136" t="s">
        <v>2066</v>
      </c>
      <c r="K82" s="136" t="s">
        <v>2054</v>
      </c>
      <c r="L82" s="136" t="s">
        <v>2064</v>
      </c>
      <c r="M82" s="137" t="s">
        <v>2065</v>
      </c>
      <c r="O82" s="287" t="str">
        <f t="shared" si="1"/>
        <v>C  F  R  P  Pr  FS  D  W  O  AL</v>
      </c>
      <c r="P82" s="288"/>
      <c r="Q82" s="288"/>
      <c r="R82" s="288"/>
      <c r="S82" s="288"/>
      <c r="T82" s="288"/>
      <c r="U82" s="288"/>
      <c r="V82" s="288"/>
      <c r="W82" s="288"/>
      <c r="X82" s="289"/>
      <c r="AD82" s="341"/>
      <c r="AE82" s="303"/>
    </row>
    <row r="83" spans="2:31" ht="16.5" customHeight="1" x14ac:dyDescent="0.35">
      <c r="B83" s="88" t="s">
        <v>288</v>
      </c>
      <c r="C83" s="89">
        <v>453</v>
      </c>
      <c r="D83" s="135" t="s">
        <v>2057</v>
      </c>
      <c r="E83" s="136" t="s">
        <v>2058</v>
      </c>
      <c r="F83" s="136" t="s">
        <v>2059</v>
      </c>
      <c r="G83" s="136" t="s">
        <v>2060</v>
      </c>
      <c r="H83" s="136" t="s">
        <v>2061</v>
      </c>
      <c r="I83" s="136" t="s">
        <v>2062</v>
      </c>
      <c r="J83" s="136" t="s">
        <v>2066</v>
      </c>
      <c r="K83" s="136"/>
      <c r="L83" s="136" t="s">
        <v>2064</v>
      </c>
      <c r="M83" s="137" t="s">
        <v>2065</v>
      </c>
      <c r="O83" s="287" t="str">
        <f t="shared" si="1"/>
        <v>C  F  R  P  Pr  FS  D    O  AL</v>
      </c>
      <c r="P83" s="288"/>
      <c r="Q83" s="288"/>
      <c r="R83" s="288"/>
      <c r="S83" s="288"/>
      <c r="T83" s="288"/>
      <c r="U83" s="288"/>
      <c r="V83" s="288"/>
      <c r="W83" s="288"/>
      <c r="X83" s="289"/>
      <c r="AD83" s="341"/>
      <c r="AE83" s="300"/>
    </row>
    <row r="84" spans="2:31" ht="16.5" customHeight="1" x14ac:dyDescent="0.35">
      <c r="B84" s="88" t="s">
        <v>883</v>
      </c>
      <c r="C84" s="89">
        <v>455</v>
      </c>
      <c r="D84" s="135"/>
      <c r="E84" s="136"/>
      <c r="F84" s="136"/>
      <c r="G84" s="136"/>
      <c r="H84" s="136"/>
      <c r="I84" s="136"/>
      <c r="J84" s="136"/>
      <c r="K84" s="136"/>
      <c r="L84" s="136" t="s">
        <v>2064</v>
      </c>
      <c r="M84" s="137"/>
      <c r="O84" s="287" t="str">
        <f t="shared" si="1"/>
        <v xml:space="preserve">                O  </v>
      </c>
      <c r="P84" s="288"/>
      <c r="Q84" s="288"/>
      <c r="R84" s="288"/>
      <c r="S84" s="288"/>
      <c r="T84" s="288"/>
      <c r="U84" s="288"/>
      <c r="V84" s="288"/>
      <c r="W84" s="288"/>
      <c r="X84" s="289"/>
      <c r="AD84" s="341"/>
      <c r="AE84" s="300"/>
    </row>
    <row r="85" spans="2:31" ht="16.5" customHeight="1" x14ac:dyDescent="0.35">
      <c r="B85" s="88" t="s">
        <v>898</v>
      </c>
      <c r="C85" s="89">
        <v>457</v>
      </c>
      <c r="D85" s="135"/>
      <c r="E85" s="136"/>
      <c r="F85" s="136"/>
      <c r="G85" s="136"/>
      <c r="H85" s="136"/>
      <c r="I85" s="136"/>
      <c r="J85" s="136"/>
      <c r="K85" s="136" t="s">
        <v>2054</v>
      </c>
      <c r="L85" s="136" t="s">
        <v>2064</v>
      </c>
      <c r="M85" s="137"/>
      <c r="O85" s="287" t="str">
        <f t="shared" si="1"/>
        <v xml:space="preserve">              W  O  </v>
      </c>
      <c r="P85" s="288"/>
      <c r="Q85" s="288"/>
      <c r="R85" s="288"/>
      <c r="S85" s="288"/>
      <c r="T85" s="288"/>
      <c r="U85" s="288"/>
      <c r="V85" s="288"/>
      <c r="W85" s="288"/>
      <c r="X85" s="289"/>
      <c r="AD85" s="341"/>
      <c r="AE85" s="300"/>
    </row>
    <row r="86" spans="2:31" ht="16.5" customHeight="1" x14ac:dyDescent="0.35">
      <c r="B86" s="88" t="s">
        <v>287</v>
      </c>
      <c r="C86" s="89">
        <v>460</v>
      </c>
      <c r="D86" s="135" t="s">
        <v>2057</v>
      </c>
      <c r="E86" s="136"/>
      <c r="F86" s="136" t="s">
        <v>2059</v>
      </c>
      <c r="G86" s="136" t="s">
        <v>2060</v>
      </c>
      <c r="H86" s="136" t="s">
        <v>2061</v>
      </c>
      <c r="I86" s="136" t="s">
        <v>2062</v>
      </c>
      <c r="J86" s="136" t="s">
        <v>2066</v>
      </c>
      <c r="K86" s="136"/>
      <c r="L86" s="136" t="s">
        <v>2064</v>
      </c>
      <c r="M86" s="137" t="s">
        <v>2065</v>
      </c>
      <c r="O86" s="287" t="str">
        <f t="shared" si="1"/>
        <v>C    R  P  Pr  FS  D    O  AL</v>
      </c>
      <c r="P86" s="288"/>
      <c r="Q86" s="288"/>
      <c r="R86" s="288"/>
      <c r="S86" s="288"/>
      <c r="T86" s="288"/>
      <c r="U86" s="288"/>
      <c r="V86" s="288"/>
      <c r="W86" s="288"/>
      <c r="X86" s="289"/>
      <c r="AD86" s="341"/>
      <c r="AE86" s="300"/>
    </row>
    <row r="87" spans="2:31" ht="16.5" customHeight="1" x14ac:dyDescent="0.35">
      <c r="B87" s="88" t="s">
        <v>560</v>
      </c>
      <c r="C87" s="89">
        <v>462</v>
      </c>
      <c r="D87" s="135" t="s">
        <v>2057</v>
      </c>
      <c r="E87" s="136"/>
      <c r="F87" s="136"/>
      <c r="G87" s="136" t="s">
        <v>2060</v>
      </c>
      <c r="H87" s="136"/>
      <c r="I87" s="136" t="s">
        <v>2062</v>
      </c>
      <c r="J87" s="136" t="s">
        <v>2066</v>
      </c>
      <c r="K87" s="136"/>
      <c r="L87" s="136" t="s">
        <v>2064</v>
      </c>
      <c r="M87" s="137"/>
      <c r="O87" s="287" t="str">
        <f t="shared" si="1"/>
        <v xml:space="preserve">C      P    FS  D    O  </v>
      </c>
      <c r="P87" s="288"/>
      <c r="Q87" s="288"/>
      <c r="R87" s="288"/>
      <c r="S87" s="288"/>
      <c r="T87" s="288"/>
      <c r="U87" s="288"/>
      <c r="V87" s="288"/>
      <c r="W87" s="288"/>
      <c r="X87" s="289"/>
      <c r="AD87" s="341"/>
      <c r="AE87" s="300"/>
    </row>
    <row r="88" spans="2:31" ht="16.5" customHeight="1" x14ac:dyDescent="0.35">
      <c r="B88" s="88" t="s">
        <v>550</v>
      </c>
      <c r="C88" s="90">
        <v>464</v>
      </c>
      <c r="D88" s="135" t="s">
        <v>2057</v>
      </c>
      <c r="E88" s="136" t="s">
        <v>2058</v>
      </c>
      <c r="F88" s="136" t="s">
        <v>2059</v>
      </c>
      <c r="G88" s="136" t="s">
        <v>2060</v>
      </c>
      <c r="H88" s="136" t="s">
        <v>2061</v>
      </c>
      <c r="I88" s="136" t="s">
        <v>2062</v>
      </c>
      <c r="J88" s="136" t="s">
        <v>2066</v>
      </c>
      <c r="K88" s="136" t="s">
        <v>2054</v>
      </c>
      <c r="L88" s="136" t="s">
        <v>2064</v>
      </c>
      <c r="M88" s="137" t="s">
        <v>2065</v>
      </c>
      <c r="O88" s="287" t="str">
        <f t="shared" si="1"/>
        <v>C  F  R  P  Pr  FS  D  W  O  AL</v>
      </c>
      <c r="P88" s="288"/>
      <c r="Q88" s="288"/>
      <c r="R88" s="288"/>
      <c r="S88" s="288"/>
      <c r="T88" s="288"/>
      <c r="U88" s="288"/>
      <c r="V88" s="288"/>
      <c r="W88" s="288"/>
      <c r="X88" s="289"/>
      <c r="AD88" s="341"/>
      <c r="AE88" s="299"/>
    </row>
    <row r="89" spans="2:31" ht="16.5" customHeight="1" x14ac:dyDescent="0.35">
      <c r="B89" s="88" t="s">
        <v>884</v>
      </c>
      <c r="C89" s="89">
        <v>466</v>
      </c>
      <c r="D89" s="135" t="s">
        <v>2057</v>
      </c>
      <c r="E89" s="136"/>
      <c r="F89" s="136"/>
      <c r="G89" s="136" t="s">
        <v>2060</v>
      </c>
      <c r="H89" s="136"/>
      <c r="I89" s="136" t="s">
        <v>2062</v>
      </c>
      <c r="J89" s="136"/>
      <c r="K89" s="136"/>
      <c r="L89" s="136" t="s">
        <v>2064</v>
      </c>
      <c r="M89" s="137"/>
      <c r="O89" s="287" t="str">
        <f t="shared" si="1"/>
        <v xml:space="preserve">C      P    FS      O  </v>
      </c>
      <c r="P89" s="288"/>
      <c r="Q89" s="288"/>
      <c r="R89" s="288"/>
      <c r="S89" s="288"/>
      <c r="T89" s="288"/>
      <c r="U89" s="288"/>
      <c r="V89" s="288"/>
      <c r="W89" s="288"/>
      <c r="X89" s="289"/>
      <c r="AD89" s="341"/>
      <c r="AE89" s="300"/>
    </row>
    <row r="90" spans="2:31" ht="16.5" customHeight="1" x14ac:dyDescent="0.35">
      <c r="B90" s="88" t="s">
        <v>897</v>
      </c>
      <c r="C90" s="89">
        <v>468</v>
      </c>
      <c r="D90" s="135" t="s">
        <v>2057</v>
      </c>
      <c r="E90" s="136" t="s">
        <v>2058</v>
      </c>
      <c r="F90" s="136" t="s">
        <v>2059</v>
      </c>
      <c r="G90" s="136" t="s">
        <v>2060</v>
      </c>
      <c r="H90" s="136" t="s">
        <v>2061</v>
      </c>
      <c r="I90" s="136" t="s">
        <v>2062</v>
      </c>
      <c r="J90" s="136" t="s">
        <v>2066</v>
      </c>
      <c r="K90" s="136"/>
      <c r="L90" s="136" t="s">
        <v>2064</v>
      </c>
      <c r="M90" s="137" t="s">
        <v>2065</v>
      </c>
      <c r="O90" s="287" t="str">
        <f t="shared" si="1"/>
        <v>C  F  R  P  Pr  FS  D    O  AL</v>
      </c>
      <c r="P90" s="288"/>
      <c r="Q90" s="288"/>
      <c r="R90" s="288"/>
      <c r="S90" s="288"/>
      <c r="T90" s="288"/>
      <c r="U90" s="288"/>
      <c r="V90" s="288"/>
      <c r="W90" s="288"/>
      <c r="X90" s="289"/>
      <c r="AD90" s="341"/>
      <c r="AE90" s="300"/>
    </row>
    <row r="91" spans="2:31" ht="16.5" customHeight="1" x14ac:dyDescent="0.35">
      <c r="B91" s="88" t="s">
        <v>8</v>
      </c>
      <c r="C91" s="90">
        <v>472</v>
      </c>
      <c r="D91" s="135" t="s">
        <v>2057</v>
      </c>
      <c r="E91" s="136" t="s">
        <v>2058</v>
      </c>
      <c r="F91" s="136" t="s">
        <v>2059</v>
      </c>
      <c r="G91" s="136" t="s">
        <v>2060</v>
      </c>
      <c r="H91" s="136" t="s">
        <v>2061</v>
      </c>
      <c r="I91" s="136" t="s">
        <v>2062</v>
      </c>
      <c r="J91" s="136" t="s">
        <v>2066</v>
      </c>
      <c r="K91" s="136" t="s">
        <v>2054</v>
      </c>
      <c r="L91" s="136" t="s">
        <v>2064</v>
      </c>
      <c r="M91" s="137" t="s">
        <v>2065</v>
      </c>
      <c r="O91" s="287" t="str">
        <f t="shared" si="1"/>
        <v>C  F  R  P  Pr  FS  D  W  O  AL</v>
      </c>
      <c r="P91" s="288"/>
      <c r="Q91" s="288"/>
      <c r="R91" s="288"/>
      <c r="S91" s="288"/>
      <c r="T91" s="288"/>
      <c r="U91" s="288"/>
      <c r="V91" s="288"/>
      <c r="W91" s="288"/>
      <c r="X91" s="289"/>
      <c r="AD91" s="341"/>
      <c r="AE91" s="299"/>
    </row>
    <row r="92" spans="2:31" ht="16.5" customHeight="1" x14ac:dyDescent="0.35">
      <c r="B92" s="88" t="s">
        <v>899</v>
      </c>
      <c r="C92" s="89">
        <v>482</v>
      </c>
      <c r="D92" s="135" t="s">
        <v>2057</v>
      </c>
      <c r="E92" s="136"/>
      <c r="F92" s="136"/>
      <c r="G92" s="136" t="s">
        <v>2060</v>
      </c>
      <c r="H92" s="136"/>
      <c r="I92" s="136"/>
      <c r="J92" s="136"/>
      <c r="K92" s="136"/>
      <c r="L92" s="136"/>
      <c r="M92" s="137"/>
      <c r="O92" s="287" t="str">
        <f t="shared" si="1"/>
        <v xml:space="preserve">C      P            </v>
      </c>
      <c r="P92" s="288"/>
      <c r="Q92" s="288"/>
      <c r="R92" s="288"/>
      <c r="S92" s="288"/>
      <c r="T92" s="288"/>
      <c r="U92" s="288"/>
      <c r="V92" s="288"/>
      <c r="W92" s="288"/>
      <c r="X92" s="289"/>
      <c r="AD92" s="341"/>
      <c r="AE92" s="300"/>
    </row>
    <row r="93" spans="2:31" ht="16.5" customHeight="1" x14ac:dyDescent="0.35">
      <c r="B93" s="88" t="s">
        <v>901</v>
      </c>
      <c r="C93" s="89">
        <v>484</v>
      </c>
      <c r="D93" s="135" t="s">
        <v>2057</v>
      </c>
      <c r="E93" s="136" t="s">
        <v>2058</v>
      </c>
      <c r="F93" s="136" t="s">
        <v>2059</v>
      </c>
      <c r="G93" s="136" t="s">
        <v>2060</v>
      </c>
      <c r="H93" s="136" t="s">
        <v>2061</v>
      </c>
      <c r="I93" s="136" t="s">
        <v>2062</v>
      </c>
      <c r="J93" s="136" t="s">
        <v>2066</v>
      </c>
      <c r="K93" s="136"/>
      <c r="L93" s="136" t="s">
        <v>2064</v>
      </c>
      <c r="M93" s="137" t="s">
        <v>2065</v>
      </c>
      <c r="O93" s="287" t="str">
        <f t="shared" si="1"/>
        <v>C  F  R  P  Pr  FS  D    O  AL</v>
      </c>
      <c r="P93" s="288"/>
      <c r="Q93" s="288"/>
      <c r="R93" s="288"/>
      <c r="S93" s="288"/>
      <c r="T93" s="288"/>
      <c r="U93" s="288"/>
      <c r="V93" s="288"/>
      <c r="W93" s="288"/>
      <c r="X93" s="289"/>
      <c r="AD93" s="341"/>
      <c r="AE93" s="300"/>
    </row>
    <row r="94" spans="2:31" ht="16.5" customHeight="1" x14ac:dyDescent="0.35">
      <c r="B94" s="88" t="s">
        <v>1239</v>
      </c>
      <c r="C94" s="89">
        <v>490</v>
      </c>
      <c r="D94" s="135" t="s">
        <v>2057</v>
      </c>
      <c r="E94" s="136" t="s">
        <v>2058</v>
      </c>
      <c r="F94" s="136" t="s">
        <v>2059</v>
      </c>
      <c r="G94" s="136" t="s">
        <v>2060</v>
      </c>
      <c r="H94" s="136" t="s">
        <v>2061</v>
      </c>
      <c r="I94" s="136" t="s">
        <v>2062</v>
      </c>
      <c r="J94" s="136" t="s">
        <v>2066</v>
      </c>
      <c r="K94" s="136"/>
      <c r="L94" s="136" t="s">
        <v>2064</v>
      </c>
      <c r="M94" s="137" t="s">
        <v>2065</v>
      </c>
      <c r="O94" s="287" t="str">
        <f t="shared" si="1"/>
        <v>C  F  R  P  Pr  FS  D    O  AL</v>
      </c>
      <c r="P94" s="288"/>
      <c r="Q94" s="288"/>
      <c r="R94" s="288"/>
      <c r="S94" s="288"/>
      <c r="T94" s="288"/>
      <c r="U94" s="288"/>
      <c r="V94" s="288"/>
      <c r="W94" s="288"/>
      <c r="X94" s="289"/>
      <c r="AC94" s="278"/>
      <c r="AD94" s="341"/>
      <c r="AE94" s="300"/>
    </row>
    <row r="95" spans="2:31" ht="16.5" customHeight="1" x14ac:dyDescent="0.35">
      <c r="B95" s="88" t="s">
        <v>886</v>
      </c>
      <c r="C95" s="90">
        <v>500</v>
      </c>
      <c r="D95" s="135" t="s">
        <v>2057</v>
      </c>
      <c r="E95" s="136" t="s">
        <v>2058</v>
      </c>
      <c r="F95" s="136" t="s">
        <v>2059</v>
      </c>
      <c r="G95" s="136" t="s">
        <v>2060</v>
      </c>
      <c r="H95" s="136" t="s">
        <v>2061</v>
      </c>
      <c r="I95" s="136" t="s">
        <v>2062</v>
      </c>
      <c r="J95" s="136" t="s">
        <v>2066</v>
      </c>
      <c r="K95" s="136"/>
      <c r="L95" s="136" t="s">
        <v>2064</v>
      </c>
      <c r="M95" s="137" t="s">
        <v>2065</v>
      </c>
      <c r="O95" s="287" t="str">
        <f t="shared" si="1"/>
        <v>C  F  R  P  Pr  FS  D    O  AL</v>
      </c>
      <c r="P95" s="288"/>
      <c r="Q95" s="288"/>
      <c r="R95" s="288"/>
      <c r="S95" s="288"/>
      <c r="T95" s="288"/>
      <c r="U95" s="288"/>
      <c r="V95" s="288"/>
      <c r="W95" s="288"/>
      <c r="X95" s="289"/>
      <c r="AD95" s="341"/>
      <c r="AE95" s="303"/>
    </row>
    <row r="96" spans="2:31" ht="16.5" customHeight="1" x14ac:dyDescent="0.35">
      <c r="B96" s="88" t="s">
        <v>537</v>
      </c>
      <c r="C96" s="89">
        <v>511</v>
      </c>
      <c r="D96" s="135" t="s">
        <v>2057</v>
      </c>
      <c r="E96" s="136"/>
      <c r="F96" s="136"/>
      <c r="G96" s="136" t="s">
        <v>2060</v>
      </c>
      <c r="H96" s="136"/>
      <c r="I96" s="136"/>
      <c r="J96" s="136"/>
      <c r="K96" s="136"/>
      <c r="L96" s="136"/>
      <c r="M96" s="137"/>
      <c r="O96" s="287" t="str">
        <f t="shared" si="1"/>
        <v xml:space="preserve">C      P            </v>
      </c>
      <c r="P96" s="288"/>
      <c r="Q96" s="288"/>
      <c r="R96" s="288"/>
      <c r="S96" s="288"/>
      <c r="T96" s="288"/>
      <c r="U96" s="288"/>
      <c r="V96" s="288"/>
      <c r="W96" s="288"/>
      <c r="X96" s="289"/>
      <c r="AD96" s="341"/>
      <c r="AE96" s="300"/>
    </row>
    <row r="97" spans="2:31" ht="16.5" customHeight="1" x14ac:dyDescent="0.35">
      <c r="B97" s="88" t="s">
        <v>589</v>
      </c>
      <c r="C97" s="89">
        <v>512</v>
      </c>
      <c r="D97" s="135" t="s">
        <v>2057</v>
      </c>
      <c r="E97" s="136"/>
      <c r="F97" s="136"/>
      <c r="G97" s="136" t="s">
        <v>2060</v>
      </c>
      <c r="H97" s="136"/>
      <c r="I97" s="136"/>
      <c r="J97" s="136"/>
      <c r="K97" s="136"/>
      <c r="L97" s="136"/>
      <c r="M97" s="137"/>
      <c r="O97" s="287" t="str">
        <f t="shared" si="1"/>
        <v xml:space="preserve">C      P            </v>
      </c>
      <c r="P97" s="288"/>
      <c r="Q97" s="288"/>
      <c r="R97" s="288"/>
      <c r="S97" s="288"/>
      <c r="T97" s="288"/>
      <c r="U97" s="288"/>
      <c r="V97" s="288"/>
      <c r="W97" s="288"/>
      <c r="X97" s="289"/>
      <c r="AD97" s="341"/>
      <c r="AE97" s="300"/>
    </row>
    <row r="98" spans="2:31" ht="16.5" customHeight="1" x14ac:dyDescent="0.35">
      <c r="B98" s="88" t="s">
        <v>1772</v>
      </c>
      <c r="C98" s="89">
        <v>516</v>
      </c>
      <c r="D98" s="135" t="s">
        <v>2057</v>
      </c>
      <c r="E98" s="136" t="s">
        <v>2058</v>
      </c>
      <c r="F98" s="136" t="s">
        <v>2059</v>
      </c>
      <c r="G98" s="136" t="s">
        <v>2060</v>
      </c>
      <c r="H98" s="136" t="s">
        <v>2061</v>
      </c>
      <c r="I98" s="136" t="s">
        <v>2062</v>
      </c>
      <c r="J98" s="136" t="s">
        <v>2066</v>
      </c>
      <c r="K98" s="136"/>
      <c r="L98" s="136" t="s">
        <v>2064</v>
      </c>
      <c r="M98" s="137" t="s">
        <v>2065</v>
      </c>
      <c r="O98" s="287" t="str">
        <f t="shared" si="1"/>
        <v>C  F  R  P  Pr  FS  D    O  AL</v>
      </c>
      <c r="P98" s="288"/>
      <c r="Q98" s="288"/>
      <c r="R98" s="288"/>
      <c r="S98" s="288"/>
      <c r="T98" s="288"/>
      <c r="U98" s="288"/>
      <c r="V98" s="288"/>
      <c r="W98" s="288"/>
      <c r="X98" s="289"/>
      <c r="AD98" s="341"/>
      <c r="AE98" s="300"/>
    </row>
    <row r="99" spans="2:31" ht="16.5" customHeight="1" x14ac:dyDescent="0.35">
      <c r="B99" s="88" t="s">
        <v>1564</v>
      </c>
      <c r="C99" s="89">
        <v>527</v>
      </c>
      <c r="D99" s="135" t="s">
        <v>2057</v>
      </c>
      <c r="E99" s="136" t="s">
        <v>2058</v>
      </c>
      <c r="F99" s="136" t="s">
        <v>2059</v>
      </c>
      <c r="G99" s="136" t="s">
        <v>2060</v>
      </c>
      <c r="H99" s="136" t="s">
        <v>2061</v>
      </c>
      <c r="I99" s="136" t="s">
        <v>2062</v>
      </c>
      <c r="J99" s="136" t="s">
        <v>2066</v>
      </c>
      <c r="K99" s="136"/>
      <c r="L99" s="136" t="s">
        <v>2064</v>
      </c>
      <c r="M99" s="137" t="s">
        <v>2065</v>
      </c>
      <c r="O99" s="287" t="str">
        <f t="shared" si="1"/>
        <v>C  F  R  P  Pr  FS  D    O  AL</v>
      </c>
      <c r="P99" s="288"/>
      <c r="Q99" s="288"/>
      <c r="R99" s="288"/>
      <c r="S99" s="288"/>
      <c r="T99" s="288"/>
      <c r="U99" s="288"/>
      <c r="V99" s="288"/>
      <c r="W99" s="288"/>
      <c r="X99" s="289"/>
      <c r="AD99" s="341"/>
      <c r="AE99" s="300"/>
    </row>
    <row r="100" spans="2:31" ht="16.5" customHeight="1" x14ac:dyDescent="0.35">
      <c r="B100" s="88" t="s">
        <v>562</v>
      </c>
      <c r="C100" s="89">
        <v>528</v>
      </c>
      <c r="D100" s="135" t="s">
        <v>2057</v>
      </c>
      <c r="E100" s="136" t="s">
        <v>2058</v>
      </c>
      <c r="F100" s="136" t="s">
        <v>2059</v>
      </c>
      <c r="G100" s="136" t="s">
        <v>2060</v>
      </c>
      <c r="H100" s="136" t="s">
        <v>2061</v>
      </c>
      <c r="I100" s="136" t="s">
        <v>2062</v>
      </c>
      <c r="J100" s="136" t="s">
        <v>2066</v>
      </c>
      <c r="K100" s="136" t="s">
        <v>2054</v>
      </c>
      <c r="L100" s="136" t="s">
        <v>2064</v>
      </c>
      <c r="M100" s="137" t="s">
        <v>2065</v>
      </c>
      <c r="O100" s="287" t="str">
        <f t="shared" si="1"/>
        <v>C  F  R  P  Pr  FS  D  W  O  AL</v>
      </c>
      <c r="P100" s="288"/>
      <c r="Q100" s="288"/>
      <c r="R100" s="288"/>
      <c r="S100" s="288"/>
      <c r="T100" s="288"/>
      <c r="U100" s="288"/>
      <c r="V100" s="288"/>
      <c r="W100" s="288"/>
      <c r="X100" s="289"/>
      <c r="AD100" s="341"/>
      <c r="AE100" s="300"/>
    </row>
    <row r="101" spans="2:31" ht="16.5" customHeight="1" x14ac:dyDescent="0.35">
      <c r="B101" s="88" t="s">
        <v>563</v>
      </c>
      <c r="C101" s="89">
        <v>533</v>
      </c>
      <c r="D101" s="135" t="s">
        <v>2057</v>
      </c>
      <c r="E101" s="136" t="s">
        <v>2058</v>
      </c>
      <c r="F101" s="136" t="s">
        <v>2059</v>
      </c>
      <c r="G101" s="136" t="s">
        <v>2060</v>
      </c>
      <c r="H101" s="136" t="s">
        <v>2061</v>
      </c>
      <c r="I101" s="136" t="s">
        <v>2062</v>
      </c>
      <c r="J101" s="136"/>
      <c r="K101" s="136"/>
      <c r="L101" s="136" t="s">
        <v>2064</v>
      </c>
      <c r="M101" s="137"/>
      <c r="O101" s="287" t="str">
        <f t="shared" si="1"/>
        <v xml:space="preserve">C  F  R  P  Pr  FS      O  </v>
      </c>
      <c r="P101" s="288"/>
      <c r="Q101" s="288"/>
      <c r="R101" s="288"/>
      <c r="S101" s="288"/>
      <c r="T101" s="288"/>
      <c r="U101" s="288"/>
      <c r="V101" s="288"/>
      <c r="W101" s="288"/>
      <c r="X101" s="289"/>
      <c r="AD101" s="341"/>
      <c r="AE101" s="300"/>
    </row>
    <row r="102" spans="2:31" ht="16.5" customHeight="1" x14ac:dyDescent="0.35">
      <c r="B102" s="88" t="s">
        <v>1581</v>
      </c>
      <c r="C102" s="89">
        <v>543</v>
      </c>
      <c r="D102" s="135"/>
      <c r="E102" s="136"/>
      <c r="F102" s="136"/>
      <c r="G102" s="136"/>
      <c r="H102" s="136"/>
      <c r="I102" s="136"/>
      <c r="J102" s="136"/>
      <c r="K102" s="136"/>
      <c r="L102" s="136" t="s">
        <v>2064</v>
      </c>
      <c r="M102" s="137"/>
      <c r="O102" s="287" t="str">
        <f t="shared" si="1"/>
        <v xml:space="preserve">                O  </v>
      </c>
      <c r="P102" s="288"/>
      <c r="Q102" s="288"/>
      <c r="R102" s="288"/>
      <c r="S102" s="288"/>
      <c r="T102" s="288"/>
      <c r="U102" s="288"/>
      <c r="V102" s="288"/>
      <c r="W102" s="288"/>
      <c r="X102" s="289"/>
      <c r="AD102" s="341"/>
      <c r="AE102" s="300"/>
    </row>
    <row r="103" spans="2:31" ht="16.5" customHeight="1" x14ac:dyDescent="0.35">
      <c r="B103" s="88" t="s">
        <v>1582</v>
      </c>
      <c r="C103" s="89">
        <v>544</v>
      </c>
      <c r="D103" s="135"/>
      <c r="E103" s="136"/>
      <c r="F103" s="136"/>
      <c r="G103" s="136"/>
      <c r="H103" s="136"/>
      <c r="I103" s="136"/>
      <c r="J103" s="136"/>
      <c r="K103" s="136"/>
      <c r="L103" s="136" t="s">
        <v>2064</v>
      </c>
      <c r="M103" s="137"/>
      <c r="O103" s="287" t="str">
        <f t="shared" si="1"/>
        <v xml:space="preserve">                O  </v>
      </c>
      <c r="P103" s="288"/>
      <c r="Q103" s="288"/>
      <c r="R103" s="288"/>
      <c r="S103" s="288"/>
      <c r="T103" s="288"/>
      <c r="U103" s="288"/>
      <c r="V103" s="288"/>
      <c r="W103" s="288"/>
      <c r="X103" s="289"/>
      <c r="AD103" s="341"/>
      <c r="AE103" s="300"/>
    </row>
    <row r="104" spans="2:31" ht="16.5" customHeight="1" x14ac:dyDescent="0.35">
      <c r="B104" s="88" t="s">
        <v>543</v>
      </c>
      <c r="C104" s="89">
        <v>548</v>
      </c>
      <c r="D104" s="135"/>
      <c r="E104" s="136" t="s">
        <v>2058</v>
      </c>
      <c r="F104" s="136" t="s">
        <v>2059</v>
      </c>
      <c r="G104" s="136" t="s">
        <v>2060</v>
      </c>
      <c r="H104" s="136"/>
      <c r="I104" s="136"/>
      <c r="J104" s="136"/>
      <c r="K104" s="136"/>
      <c r="L104" s="136"/>
      <c r="M104" s="137"/>
      <c r="O104" s="287" t="str">
        <f t="shared" si="1"/>
        <v xml:space="preserve">  F  R  P            </v>
      </c>
      <c r="P104" s="288"/>
      <c r="Q104" s="288"/>
      <c r="R104" s="288"/>
      <c r="S104" s="288"/>
      <c r="T104" s="288"/>
      <c r="U104" s="288"/>
      <c r="V104" s="288"/>
      <c r="W104" s="288"/>
      <c r="X104" s="289"/>
      <c r="AD104" s="341"/>
      <c r="AE104" s="300"/>
    </row>
    <row r="105" spans="2:31" ht="16.5" customHeight="1" x14ac:dyDescent="0.35">
      <c r="B105" s="88" t="s">
        <v>564</v>
      </c>
      <c r="C105" s="89">
        <v>550</v>
      </c>
      <c r="D105" s="135"/>
      <c r="E105" s="136" t="s">
        <v>2058</v>
      </c>
      <c r="F105" s="136" t="s">
        <v>2059</v>
      </c>
      <c r="G105" s="136" t="s">
        <v>2060</v>
      </c>
      <c r="H105" s="136" t="s">
        <v>2061</v>
      </c>
      <c r="I105" s="136"/>
      <c r="J105" s="136"/>
      <c r="K105" s="136"/>
      <c r="L105" s="136"/>
      <c r="M105" s="137" t="s">
        <v>2065</v>
      </c>
      <c r="O105" s="287" t="str">
        <f t="shared" si="1"/>
        <v xml:space="preserve">  F  R  P  Pr          AL</v>
      </c>
      <c r="P105" s="288"/>
      <c r="Q105" s="288"/>
      <c r="R105" s="288"/>
      <c r="S105" s="288"/>
      <c r="T105" s="288"/>
      <c r="U105" s="288"/>
      <c r="V105" s="288"/>
      <c r="W105" s="288"/>
      <c r="X105" s="289"/>
      <c r="AD105" s="341"/>
      <c r="AE105" s="300"/>
    </row>
    <row r="106" spans="2:31" ht="16.5" customHeight="1" x14ac:dyDescent="0.35">
      <c r="B106" s="88" t="s">
        <v>510</v>
      </c>
      <c r="C106" s="89">
        <v>554</v>
      </c>
      <c r="D106" s="135" t="s">
        <v>2057</v>
      </c>
      <c r="E106" s="136"/>
      <c r="F106" s="136"/>
      <c r="G106" s="136" t="s">
        <v>2060</v>
      </c>
      <c r="H106" s="136"/>
      <c r="I106" s="136" t="s">
        <v>2062</v>
      </c>
      <c r="J106" s="136"/>
      <c r="K106" s="136"/>
      <c r="L106" s="136" t="s">
        <v>2064</v>
      </c>
      <c r="M106" s="137" t="s">
        <v>2065</v>
      </c>
      <c r="O106" s="287" t="str">
        <f t="shared" si="1"/>
        <v>C      P    FS      O  AL</v>
      </c>
      <c r="P106" s="288"/>
      <c r="Q106" s="288"/>
      <c r="R106" s="288"/>
      <c r="S106" s="288"/>
      <c r="T106" s="288"/>
      <c r="U106" s="288"/>
      <c r="V106" s="288"/>
      <c r="W106" s="288"/>
      <c r="X106" s="289"/>
      <c r="AD106" s="341"/>
      <c r="AE106" s="300"/>
    </row>
    <row r="107" spans="2:31" ht="16.5" customHeight="1" x14ac:dyDescent="0.35">
      <c r="B107" s="88" t="s">
        <v>40</v>
      </c>
      <c r="C107" s="89">
        <v>555</v>
      </c>
      <c r="D107" s="135" t="s">
        <v>2057</v>
      </c>
      <c r="E107" s="136"/>
      <c r="F107" s="136" t="s">
        <v>2059</v>
      </c>
      <c r="G107" s="136" t="s">
        <v>2060</v>
      </c>
      <c r="H107" s="136" t="s">
        <v>2061</v>
      </c>
      <c r="I107" s="136"/>
      <c r="J107" s="136"/>
      <c r="K107" s="136"/>
      <c r="L107" s="136" t="s">
        <v>2064</v>
      </c>
      <c r="M107" s="137" t="s">
        <v>2065</v>
      </c>
      <c r="O107" s="287" t="str">
        <f t="shared" si="1"/>
        <v>C    R  P  Pr        O  AL</v>
      </c>
      <c r="P107" s="288"/>
      <c r="Q107" s="288"/>
      <c r="R107" s="288"/>
      <c r="S107" s="288"/>
      <c r="T107" s="288"/>
      <c r="U107" s="288"/>
      <c r="V107" s="288"/>
      <c r="W107" s="288"/>
      <c r="X107" s="289"/>
      <c r="AD107" s="341"/>
      <c r="AE107" s="300"/>
    </row>
    <row r="108" spans="2:31" ht="16.5" customHeight="1" x14ac:dyDescent="0.35">
      <c r="B108" s="88" t="s">
        <v>42</v>
      </c>
      <c r="C108" s="89">
        <v>557</v>
      </c>
      <c r="D108" s="135" t="s">
        <v>2057</v>
      </c>
      <c r="E108" s="136" t="s">
        <v>2058</v>
      </c>
      <c r="F108" s="136"/>
      <c r="G108" s="136"/>
      <c r="H108" s="136"/>
      <c r="I108" s="136"/>
      <c r="J108" s="136"/>
      <c r="K108" s="136"/>
      <c r="L108" s="136"/>
      <c r="M108" s="137"/>
      <c r="O108" s="287" t="str">
        <f t="shared" si="1"/>
        <v xml:space="preserve">C  F                </v>
      </c>
      <c r="P108" s="288"/>
      <c r="Q108" s="288"/>
      <c r="R108" s="288"/>
      <c r="S108" s="288"/>
      <c r="T108" s="288"/>
      <c r="U108" s="288"/>
      <c r="V108" s="288"/>
      <c r="W108" s="288"/>
      <c r="X108" s="289"/>
      <c r="AD108" s="341"/>
      <c r="AE108" s="300"/>
    </row>
    <row r="109" spans="2:31" ht="16.5" customHeight="1" x14ac:dyDescent="0.35">
      <c r="B109" s="88" t="s">
        <v>41</v>
      </c>
      <c r="C109" s="89">
        <v>558</v>
      </c>
      <c r="D109" s="135"/>
      <c r="E109" s="136"/>
      <c r="F109" s="136"/>
      <c r="G109" s="136"/>
      <c r="H109" s="136"/>
      <c r="I109" s="136" t="s">
        <v>2062</v>
      </c>
      <c r="J109" s="136" t="s">
        <v>2066</v>
      </c>
      <c r="K109" s="136"/>
      <c r="L109" s="136"/>
      <c r="M109" s="137"/>
      <c r="O109" s="287" t="str">
        <f t="shared" si="1"/>
        <v xml:space="preserve">          FS  D      </v>
      </c>
      <c r="P109" s="288"/>
      <c r="Q109" s="288"/>
      <c r="R109" s="288"/>
      <c r="S109" s="288"/>
      <c r="T109" s="288"/>
      <c r="U109" s="288"/>
      <c r="V109" s="288"/>
      <c r="W109" s="288"/>
      <c r="X109" s="289"/>
      <c r="AD109" s="341"/>
      <c r="AE109" s="300"/>
    </row>
    <row r="110" spans="2:31" ht="16.5" customHeight="1" x14ac:dyDescent="0.35">
      <c r="B110" s="88" t="s">
        <v>1119</v>
      </c>
      <c r="C110" s="89">
        <v>560</v>
      </c>
      <c r="D110" s="135" t="s">
        <v>2057</v>
      </c>
      <c r="E110" s="136" t="s">
        <v>2058</v>
      </c>
      <c r="F110" s="136" t="s">
        <v>2059</v>
      </c>
      <c r="G110" s="136" t="s">
        <v>2060</v>
      </c>
      <c r="H110" s="136" t="s">
        <v>2061</v>
      </c>
      <c r="I110" s="136" t="s">
        <v>2062</v>
      </c>
      <c r="J110" s="136" t="s">
        <v>2066</v>
      </c>
      <c r="K110" s="136"/>
      <c r="L110" s="136" t="s">
        <v>2064</v>
      </c>
      <c r="M110" s="137" t="s">
        <v>2065</v>
      </c>
      <c r="O110" s="287" t="str">
        <f t="shared" si="1"/>
        <v>C  F  R  P  Pr  FS  D    O  AL</v>
      </c>
      <c r="P110" s="288"/>
      <c r="Q110" s="288"/>
      <c r="R110" s="288"/>
      <c r="S110" s="288"/>
      <c r="T110" s="288"/>
      <c r="U110" s="288"/>
      <c r="V110" s="288"/>
      <c r="W110" s="288"/>
      <c r="X110" s="289"/>
      <c r="AD110" s="341"/>
      <c r="AE110" s="300"/>
    </row>
    <row r="111" spans="2:31" ht="16.5" customHeight="1" x14ac:dyDescent="0.35">
      <c r="B111" s="88" t="s">
        <v>544</v>
      </c>
      <c r="C111" s="89">
        <v>561</v>
      </c>
      <c r="D111" s="135" t="s">
        <v>2057</v>
      </c>
      <c r="E111" s="136" t="s">
        <v>2058</v>
      </c>
      <c r="F111" s="136" t="s">
        <v>2059</v>
      </c>
      <c r="G111" s="136" t="s">
        <v>2060</v>
      </c>
      <c r="H111" s="136" t="s">
        <v>2061</v>
      </c>
      <c r="I111" s="136" t="s">
        <v>2062</v>
      </c>
      <c r="J111" s="136" t="s">
        <v>2066</v>
      </c>
      <c r="K111" s="136"/>
      <c r="L111" s="136" t="s">
        <v>2064</v>
      </c>
      <c r="M111" s="136" t="s">
        <v>2065</v>
      </c>
      <c r="O111" s="287" t="str">
        <f t="shared" si="1"/>
        <v>C  F  R  P  Pr  FS  D    O  AL</v>
      </c>
      <c r="P111" s="288"/>
      <c r="Q111" s="288"/>
      <c r="R111" s="288"/>
      <c r="S111" s="288"/>
      <c r="T111" s="288"/>
      <c r="U111" s="288"/>
      <c r="V111" s="288"/>
      <c r="W111" s="288"/>
      <c r="X111" s="289"/>
      <c r="AD111" s="341"/>
      <c r="AE111" s="300"/>
    </row>
    <row r="112" spans="2:31" ht="16.5" customHeight="1" x14ac:dyDescent="0.35">
      <c r="B112" s="88" t="s">
        <v>565</v>
      </c>
      <c r="C112" s="89">
        <v>562</v>
      </c>
      <c r="D112" s="135"/>
      <c r="E112" s="136" t="s">
        <v>2058</v>
      </c>
      <c r="F112" s="136" t="s">
        <v>2059</v>
      </c>
      <c r="G112" s="136"/>
      <c r="H112" s="136" t="s">
        <v>2061</v>
      </c>
      <c r="I112" s="136" t="s">
        <v>2062</v>
      </c>
      <c r="J112" s="136"/>
      <c r="K112" s="136"/>
      <c r="L112" s="136" t="s">
        <v>2064</v>
      </c>
      <c r="M112" s="137"/>
      <c r="O112" s="287" t="str">
        <f t="shared" si="1"/>
        <v xml:space="preserve">  F  R    Pr  FS      O  </v>
      </c>
      <c r="P112" s="288"/>
      <c r="Q112" s="288"/>
      <c r="R112" s="288"/>
      <c r="S112" s="288"/>
      <c r="T112" s="288"/>
      <c r="U112" s="288"/>
      <c r="V112" s="288"/>
      <c r="W112" s="288"/>
      <c r="X112" s="289"/>
      <c r="AD112" s="341"/>
      <c r="AE112" s="300"/>
    </row>
    <row r="113" spans="2:31" ht="16.5" customHeight="1" x14ac:dyDescent="0.35">
      <c r="B113" s="88" t="s">
        <v>566</v>
      </c>
      <c r="C113" s="89">
        <v>566</v>
      </c>
      <c r="D113" s="135"/>
      <c r="E113" s="136" t="s">
        <v>2058</v>
      </c>
      <c r="F113" s="136" t="s">
        <v>2059</v>
      </c>
      <c r="G113" s="136"/>
      <c r="H113" s="136" t="s">
        <v>2061</v>
      </c>
      <c r="I113" s="136" t="s">
        <v>2062</v>
      </c>
      <c r="J113" s="136" t="s">
        <v>2066</v>
      </c>
      <c r="K113" s="136"/>
      <c r="L113" s="136" t="s">
        <v>2064</v>
      </c>
      <c r="M113" s="137"/>
      <c r="O113" s="287" t="str">
        <f t="shared" si="1"/>
        <v xml:space="preserve">  F  R    Pr  FS  D    O  </v>
      </c>
      <c r="P113" s="288"/>
      <c r="Q113" s="288"/>
      <c r="R113" s="288"/>
      <c r="S113" s="288"/>
      <c r="T113" s="288"/>
      <c r="U113" s="288"/>
      <c r="V113" s="288"/>
      <c r="W113" s="288"/>
      <c r="X113" s="289"/>
      <c r="AD113" s="341"/>
      <c r="AE113" s="300"/>
    </row>
    <row r="114" spans="2:31" ht="16.5" customHeight="1" x14ac:dyDescent="0.35">
      <c r="B114" s="88" t="s">
        <v>1351</v>
      </c>
      <c r="C114" s="90">
        <v>570</v>
      </c>
      <c r="D114" s="135" t="s">
        <v>2057</v>
      </c>
      <c r="E114" s="136" t="s">
        <v>2058</v>
      </c>
      <c r="F114" s="136" t="s">
        <v>2059</v>
      </c>
      <c r="G114" s="136" t="s">
        <v>2060</v>
      </c>
      <c r="H114" s="136" t="s">
        <v>2061</v>
      </c>
      <c r="I114" s="136" t="s">
        <v>2062</v>
      </c>
      <c r="J114" s="136" t="s">
        <v>2066</v>
      </c>
      <c r="K114" s="136"/>
      <c r="L114" s="136" t="s">
        <v>2064</v>
      </c>
      <c r="M114" s="137" t="s">
        <v>2065</v>
      </c>
      <c r="O114" s="287" t="str">
        <f t="shared" si="1"/>
        <v>C  F  R  P  Pr  FS  D    O  AL</v>
      </c>
      <c r="P114" s="288"/>
      <c r="Q114" s="288"/>
      <c r="R114" s="288"/>
      <c r="S114" s="288"/>
      <c r="T114" s="288"/>
      <c r="U114" s="288"/>
      <c r="V114" s="288"/>
      <c r="W114" s="288"/>
      <c r="X114" s="289"/>
      <c r="AD114" s="341"/>
      <c r="AE114" s="303"/>
    </row>
    <row r="115" spans="2:31" ht="16.5" customHeight="1" x14ac:dyDescent="0.35">
      <c r="B115" s="88" t="s">
        <v>300</v>
      </c>
      <c r="C115" s="89">
        <v>572</v>
      </c>
      <c r="D115" s="135" t="s">
        <v>2057</v>
      </c>
      <c r="E115" s="136" t="s">
        <v>2058</v>
      </c>
      <c r="F115" s="136" t="s">
        <v>2059</v>
      </c>
      <c r="G115" s="136" t="s">
        <v>2060</v>
      </c>
      <c r="H115" s="136" t="s">
        <v>2061</v>
      </c>
      <c r="I115" s="136" t="s">
        <v>2062</v>
      </c>
      <c r="J115" s="136" t="s">
        <v>2066</v>
      </c>
      <c r="K115" s="136"/>
      <c r="L115" s="136" t="s">
        <v>2064</v>
      </c>
      <c r="M115" s="137" t="s">
        <v>2065</v>
      </c>
      <c r="O115" s="287" t="str">
        <f t="shared" si="1"/>
        <v>C  F  R  P  Pr  FS  D    O  AL</v>
      </c>
      <c r="P115" s="288"/>
      <c r="Q115" s="288"/>
      <c r="R115" s="288"/>
      <c r="S115" s="288"/>
      <c r="T115" s="288"/>
      <c r="U115" s="288"/>
      <c r="V115" s="288"/>
      <c r="W115" s="288"/>
      <c r="X115" s="289"/>
      <c r="AD115" s="341"/>
      <c r="AE115" s="300"/>
    </row>
    <row r="116" spans="2:31" ht="16.5" customHeight="1" x14ac:dyDescent="0.35">
      <c r="B116" s="88" t="s">
        <v>301</v>
      </c>
      <c r="C116" s="89">
        <v>574</v>
      </c>
      <c r="D116" s="135" t="s">
        <v>2057</v>
      </c>
      <c r="E116" s="136" t="s">
        <v>2058</v>
      </c>
      <c r="F116" s="136" t="s">
        <v>2059</v>
      </c>
      <c r="G116" s="136" t="s">
        <v>2060</v>
      </c>
      <c r="H116" s="136" t="s">
        <v>2061</v>
      </c>
      <c r="I116" s="136" t="s">
        <v>2062</v>
      </c>
      <c r="J116" s="136" t="s">
        <v>2066</v>
      </c>
      <c r="K116" s="136"/>
      <c r="L116" s="136" t="s">
        <v>2064</v>
      </c>
      <c r="M116" s="137" t="s">
        <v>2065</v>
      </c>
      <c r="O116" s="287" t="str">
        <f t="shared" si="1"/>
        <v>C  F  R  P  Pr  FS  D    O  AL</v>
      </c>
      <c r="P116" s="288"/>
      <c r="Q116" s="288"/>
      <c r="R116" s="288"/>
      <c r="S116" s="288"/>
      <c r="T116" s="288"/>
      <c r="U116" s="288"/>
      <c r="V116" s="288"/>
      <c r="W116" s="288"/>
      <c r="X116" s="289"/>
      <c r="AD116" s="341"/>
      <c r="AE116" s="300"/>
    </row>
    <row r="117" spans="2:31" ht="16.5" customHeight="1" x14ac:dyDescent="0.35">
      <c r="B117" s="88" t="s">
        <v>1123</v>
      </c>
      <c r="C117" s="90">
        <v>575</v>
      </c>
      <c r="D117" s="135" t="s">
        <v>2057</v>
      </c>
      <c r="E117" s="136" t="s">
        <v>2058</v>
      </c>
      <c r="F117" s="136" t="s">
        <v>2059</v>
      </c>
      <c r="G117" s="136" t="s">
        <v>2060</v>
      </c>
      <c r="H117" s="136" t="s">
        <v>2061</v>
      </c>
      <c r="I117" s="136" t="s">
        <v>2062</v>
      </c>
      <c r="J117" s="136" t="s">
        <v>2066</v>
      </c>
      <c r="K117" s="136"/>
      <c r="L117" s="136" t="s">
        <v>2064</v>
      </c>
      <c r="M117" s="137" t="s">
        <v>2065</v>
      </c>
      <c r="O117" s="287" t="str">
        <f t="shared" si="1"/>
        <v>C  F  R  P  Pr  FS  D    O  AL</v>
      </c>
      <c r="P117" s="288"/>
      <c r="Q117" s="288"/>
      <c r="R117" s="288"/>
      <c r="S117" s="288"/>
      <c r="T117" s="288"/>
      <c r="U117" s="288"/>
      <c r="V117" s="288"/>
      <c r="W117" s="288"/>
      <c r="X117" s="289"/>
      <c r="AD117" s="341"/>
      <c r="AE117" s="300"/>
    </row>
    <row r="118" spans="2:31" ht="16.5" customHeight="1" x14ac:dyDescent="0.35">
      <c r="B118" s="88" t="s">
        <v>2541</v>
      </c>
      <c r="C118" s="90">
        <v>576</v>
      </c>
      <c r="D118" s="135"/>
      <c r="E118" s="136" t="s">
        <v>2058</v>
      </c>
      <c r="F118" s="136" t="s">
        <v>2059</v>
      </c>
      <c r="G118" s="136" t="s">
        <v>2060</v>
      </c>
      <c r="H118" s="136"/>
      <c r="I118" s="136" t="s">
        <v>2062</v>
      </c>
      <c r="J118" s="136"/>
      <c r="K118" s="136"/>
      <c r="L118" s="136"/>
      <c r="M118" s="137"/>
      <c r="O118" s="287" t="str">
        <f t="shared" si="1"/>
        <v xml:space="preserve">  F  R  P    FS        </v>
      </c>
      <c r="P118" s="288"/>
      <c r="Q118" s="288"/>
      <c r="R118" s="288"/>
      <c r="S118" s="288"/>
      <c r="T118" s="288"/>
      <c r="U118" s="288"/>
      <c r="V118" s="288"/>
      <c r="W118" s="288"/>
      <c r="X118" s="289"/>
      <c r="AD118" s="341"/>
      <c r="AE118" s="300"/>
    </row>
    <row r="119" spans="2:31" ht="16.5" customHeight="1" x14ac:dyDescent="0.35">
      <c r="B119" s="88" t="s">
        <v>302</v>
      </c>
      <c r="C119" s="89">
        <v>578</v>
      </c>
      <c r="D119" s="135" t="s">
        <v>2057</v>
      </c>
      <c r="E119" s="136" t="s">
        <v>2058</v>
      </c>
      <c r="F119" s="136" t="s">
        <v>2059</v>
      </c>
      <c r="G119" s="136" t="s">
        <v>2060</v>
      </c>
      <c r="H119" s="136" t="s">
        <v>2061</v>
      </c>
      <c r="I119" s="136" t="s">
        <v>2062</v>
      </c>
      <c r="J119" s="136" t="s">
        <v>2066</v>
      </c>
      <c r="K119" s="136"/>
      <c r="L119" s="136" t="s">
        <v>2064</v>
      </c>
      <c r="M119" s="137" t="s">
        <v>2065</v>
      </c>
      <c r="O119" s="287" t="str">
        <f t="shared" si="1"/>
        <v>C  F  R  P  Pr  FS  D    O  AL</v>
      </c>
      <c r="P119" s="288"/>
      <c r="Q119" s="288"/>
      <c r="R119" s="288"/>
      <c r="S119" s="288"/>
      <c r="T119" s="288"/>
      <c r="U119" s="288"/>
      <c r="V119" s="288"/>
      <c r="W119" s="288"/>
      <c r="X119" s="289"/>
      <c r="AD119" s="341"/>
      <c r="AE119" s="300"/>
    </row>
    <row r="120" spans="2:31" ht="16.5" customHeight="1" x14ac:dyDescent="0.35">
      <c r="B120" s="88" t="s">
        <v>304</v>
      </c>
      <c r="C120" s="89">
        <v>580</v>
      </c>
      <c r="D120" s="135" t="s">
        <v>2057</v>
      </c>
      <c r="E120" s="136" t="s">
        <v>2058</v>
      </c>
      <c r="F120" s="136" t="s">
        <v>2059</v>
      </c>
      <c r="G120" s="136" t="s">
        <v>2060</v>
      </c>
      <c r="H120" s="136" t="s">
        <v>2061</v>
      </c>
      <c r="I120" s="136" t="s">
        <v>2062</v>
      </c>
      <c r="J120" s="136" t="s">
        <v>2066</v>
      </c>
      <c r="K120" s="136"/>
      <c r="L120" s="136" t="s">
        <v>2064</v>
      </c>
      <c r="M120" s="137" t="s">
        <v>2065</v>
      </c>
      <c r="O120" s="287" t="str">
        <f t="shared" si="1"/>
        <v>C  F  R  P  Pr  FS  D    O  AL</v>
      </c>
      <c r="P120" s="288"/>
      <c r="Q120" s="288"/>
      <c r="R120" s="288"/>
      <c r="S120" s="288"/>
      <c r="T120" s="288"/>
      <c r="U120" s="288"/>
      <c r="V120" s="288"/>
      <c r="W120" s="288"/>
      <c r="X120" s="289"/>
      <c r="AD120" s="341"/>
      <c r="AE120" s="300"/>
    </row>
    <row r="121" spans="2:31" ht="16.5" customHeight="1" x14ac:dyDescent="0.35">
      <c r="B121" s="88" t="s">
        <v>887</v>
      </c>
      <c r="C121" s="89">
        <v>582</v>
      </c>
      <c r="D121" s="135" t="s">
        <v>2057</v>
      </c>
      <c r="E121" s="136" t="s">
        <v>2058</v>
      </c>
      <c r="F121" s="136" t="s">
        <v>2059</v>
      </c>
      <c r="G121" s="136" t="s">
        <v>2060</v>
      </c>
      <c r="H121" s="136" t="s">
        <v>2061</v>
      </c>
      <c r="I121" s="136" t="s">
        <v>2062</v>
      </c>
      <c r="J121" s="136" t="s">
        <v>2066</v>
      </c>
      <c r="K121" s="136" t="s">
        <v>2054</v>
      </c>
      <c r="L121" s="136" t="s">
        <v>2064</v>
      </c>
      <c r="M121" s="137" t="s">
        <v>2065</v>
      </c>
      <c r="O121" s="287" t="str">
        <f t="shared" si="1"/>
        <v>C  F  R  P  Pr  FS  D  W  O  AL</v>
      </c>
      <c r="P121" s="288"/>
      <c r="Q121" s="288"/>
      <c r="R121" s="288"/>
      <c r="S121" s="288"/>
      <c r="T121" s="288"/>
      <c r="U121" s="288"/>
      <c r="V121" s="288"/>
      <c r="W121" s="288"/>
      <c r="X121" s="289"/>
      <c r="AD121" s="341"/>
      <c r="AE121" s="300"/>
    </row>
    <row r="122" spans="2:31" ht="16.5" customHeight="1" x14ac:dyDescent="0.35">
      <c r="B122" s="88" t="s">
        <v>1563</v>
      </c>
      <c r="C122" s="89">
        <v>584</v>
      </c>
      <c r="D122" s="135" t="s">
        <v>2057</v>
      </c>
      <c r="E122" s="136" t="s">
        <v>2058</v>
      </c>
      <c r="F122" s="136" t="s">
        <v>2059</v>
      </c>
      <c r="G122" s="136" t="s">
        <v>2060</v>
      </c>
      <c r="H122" s="136" t="s">
        <v>2061</v>
      </c>
      <c r="I122" s="136" t="s">
        <v>2062</v>
      </c>
      <c r="J122" s="136" t="s">
        <v>2066</v>
      </c>
      <c r="K122" s="136" t="s">
        <v>2054</v>
      </c>
      <c r="L122" s="136" t="s">
        <v>2064</v>
      </c>
      <c r="M122" s="137" t="s">
        <v>2065</v>
      </c>
      <c r="O122" s="287" t="str">
        <f t="shared" si="1"/>
        <v>C  F  R  P  Pr  FS  D  W  O  AL</v>
      </c>
      <c r="P122" s="288"/>
      <c r="Q122" s="288"/>
      <c r="R122" s="288"/>
      <c r="S122" s="288"/>
      <c r="T122" s="288"/>
      <c r="U122" s="288"/>
      <c r="V122" s="288"/>
      <c r="W122" s="288"/>
      <c r="X122" s="289"/>
      <c r="AD122" s="341"/>
      <c r="AE122" s="300"/>
    </row>
    <row r="123" spans="2:31" ht="16.5" customHeight="1" x14ac:dyDescent="0.35">
      <c r="B123" s="88" t="s">
        <v>305</v>
      </c>
      <c r="C123" s="89">
        <v>585</v>
      </c>
      <c r="D123" s="135" t="s">
        <v>2057</v>
      </c>
      <c r="E123" s="136"/>
      <c r="F123" s="136"/>
      <c r="G123" s="136"/>
      <c r="H123" s="136"/>
      <c r="I123" s="136"/>
      <c r="J123" s="136"/>
      <c r="K123" s="136"/>
      <c r="L123" s="136"/>
      <c r="M123" s="137"/>
      <c r="O123" s="287" t="str">
        <f t="shared" si="1"/>
        <v xml:space="preserve">C                  </v>
      </c>
      <c r="P123" s="288"/>
      <c r="Q123" s="288"/>
      <c r="R123" s="288"/>
      <c r="S123" s="288"/>
      <c r="T123" s="288"/>
      <c r="U123" s="288"/>
      <c r="V123" s="288"/>
      <c r="W123" s="288"/>
      <c r="X123" s="289"/>
      <c r="AD123" s="341"/>
      <c r="AE123" s="300"/>
    </row>
    <row r="124" spans="2:31" ht="16.5" customHeight="1" x14ac:dyDescent="0.35">
      <c r="B124" s="88" t="s">
        <v>306</v>
      </c>
      <c r="C124" s="89">
        <v>587</v>
      </c>
      <c r="D124" s="135" t="s">
        <v>2057</v>
      </c>
      <c r="E124" s="136" t="s">
        <v>2058</v>
      </c>
      <c r="F124" s="136" t="s">
        <v>2059</v>
      </c>
      <c r="G124" s="136" t="s">
        <v>2060</v>
      </c>
      <c r="H124" s="136" t="s">
        <v>2061</v>
      </c>
      <c r="I124" s="136" t="s">
        <v>2062</v>
      </c>
      <c r="J124" s="136" t="s">
        <v>2066</v>
      </c>
      <c r="K124" s="136" t="s">
        <v>2054</v>
      </c>
      <c r="L124" s="136" t="s">
        <v>2064</v>
      </c>
      <c r="M124" s="137" t="s">
        <v>2065</v>
      </c>
      <c r="O124" s="287" t="str">
        <f t="shared" si="1"/>
        <v>C  F  R  P  Pr  FS  D  W  O  AL</v>
      </c>
      <c r="P124" s="288"/>
      <c r="Q124" s="288"/>
      <c r="R124" s="288"/>
      <c r="S124" s="288"/>
      <c r="T124" s="288"/>
      <c r="U124" s="288"/>
      <c r="V124" s="288"/>
      <c r="W124" s="288"/>
      <c r="X124" s="289"/>
      <c r="AD124" s="341"/>
      <c r="AE124" s="300"/>
    </row>
    <row r="125" spans="2:31" ht="16.5" customHeight="1" x14ac:dyDescent="0.35">
      <c r="B125" s="88" t="s">
        <v>503</v>
      </c>
      <c r="C125" s="90">
        <v>588</v>
      </c>
      <c r="D125" s="135" t="s">
        <v>2057</v>
      </c>
      <c r="E125" s="136"/>
      <c r="F125" s="136"/>
      <c r="G125" s="136"/>
      <c r="H125" s="136"/>
      <c r="I125" s="136"/>
      <c r="J125" s="136"/>
      <c r="K125" s="136"/>
      <c r="L125" s="136"/>
      <c r="M125" s="137"/>
      <c r="O125" s="287" t="str">
        <f t="shared" si="1"/>
        <v xml:space="preserve">C                  </v>
      </c>
      <c r="P125" s="288"/>
      <c r="Q125" s="288"/>
      <c r="R125" s="288"/>
      <c r="S125" s="288"/>
      <c r="T125" s="288"/>
      <c r="U125" s="288"/>
      <c r="V125" s="288"/>
      <c r="W125" s="288"/>
      <c r="X125" s="289"/>
      <c r="AD125" s="341"/>
      <c r="AE125" s="300"/>
    </row>
    <row r="126" spans="2:31" ht="16.5" customHeight="1" x14ac:dyDescent="0.35">
      <c r="B126" s="88" t="s">
        <v>1407</v>
      </c>
      <c r="C126" s="89">
        <v>590</v>
      </c>
      <c r="D126" s="135" t="s">
        <v>2057</v>
      </c>
      <c r="E126" s="136" t="s">
        <v>2058</v>
      </c>
      <c r="F126" s="136" t="s">
        <v>2059</v>
      </c>
      <c r="G126" s="136" t="s">
        <v>2060</v>
      </c>
      <c r="H126" s="136" t="s">
        <v>2061</v>
      </c>
      <c r="I126" s="136" t="s">
        <v>2062</v>
      </c>
      <c r="J126" s="136" t="s">
        <v>2066</v>
      </c>
      <c r="K126" s="136"/>
      <c r="L126" s="136" t="s">
        <v>2064</v>
      </c>
      <c r="M126" s="137" t="s">
        <v>2065</v>
      </c>
      <c r="O126" s="287" t="str">
        <f t="shared" si="1"/>
        <v>C  F  R  P  Pr  FS  D    O  AL</v>
      </c>
      <c r="P126" s="288"/>
      <c r="Q126" s="288"/>
      <c r="R126" s="288"/>
      <c r="S126" s="288"/>
      <c r="T126" s="288"/>
      <c r="U126" s="288"/>
      <c r="V126" s="288"/>
      <c r="W126" s="288"/>
      <c r="X126" s="289"/>
      <c r="AD126" s="341"/>
      <c r="AE126" s="300"/>
    </row>
    <row r="127" spans="2:31" ht="16.5" customHeight="1" x14ac:dyDescent="0.35">
      <c r="B127" s="88" t="s">
        <v>1121</v>
      </c>
      <c r="C127" s="89">
        <v>591</v>
      </c>
      <c r="D127" s="135" t="s">
        <v>2057</v>
      </c>
      <c r="E127" s="136" t="s">
        <v>2058</v>
      </c>
      <c r="F127" s="136" t="s">
        <v>2059</v>
      </c>
      <c r="G127" s="136" t="s">
        <v>2060</v>
      </c>
      <c r="H127" s="136"/>
      <c r="I127" s="136" t="s">
        <v>2062</v>
      </c>
      <c r="J127" s="136" t="s">
        <v>2066</v>
      </c>
      <c r="K127" s="136"/>
      <c r="L127" s="136" t="s">
        <v>2064</v>
      </c>
      <c r="M127" s="137" t="s">
        <v>2065</v>
      </c>
      <c r="O127" s="287" t="str">
        <f t="shared" si="1"/>
        <v>C  F  R  P    FS  D    O  AL</v>
      </c>
      <c r="P127" s="288"/>
      <c r="Q127" s="288"/>
      <c r="R127" s="288"/>
      <c r="S127" s="288"/>
      <c r="T127" s="288"/>
      <c r="U127" s="288"/>
      <c r="V127" s="288"/>
      <c r="W127" s="288"/>
      <c r="X127" s="289"/>
      <c r="AD127" s="341"/>
      <c r="AE127" s="300"/>
    </row>
    <row r="128" spans="2:31" ht="16.5" customHeight="1" x14ac:dyDescent="0.35">
      <c r="B128" s="88" t="s">
        <v>513</v>
      </c>
      <c r="C128" s="89">
        <v>592</v>
      </c>
      <c r="D128" s="135"/>
      <c r="E128" s="136"/>
      <c r="F128" s="136"/>
      <c r="G128" s="136"/>
      <c r="H128" s="136"/>
      <c r="I128" s="136" t="s">
        <v>2062</v>
      </c>
      <c r="J128" s="136"/>
      <c r="K128" s="136"/>
      <c r="L128" s="136"/>
      <c r="M128" s="137"/>
      <c r="O128" s="287" t="str">
        <f t="shared" si="1"/>
        <v xml:space="preserve">          FS        </v>
      </c>
      <c r="P128" s="288"/>
      <c r="Q128" s="288"/>
      <c r="R128" s="288"/>
      <c r="S128" s="288"/>
      <c r="T128" s="288"/>
      <c r="U128" s="288"/>
      <c r="V128" s="288"/>
      <c r="W128" s="288"/>
      <c r="X128" s="289"/>
      <c r="AD128" s="341"/>
      <c r="AE128" s="300"/>
    </row>
    <row r="129" spans="2:31" ht="16.5" customHeight="1" x14ac:dyDescent="0.35">
      <c r="B129" s="88" t="s">
        <v>320</v>
      </c>
      <c r="C129" s="90">
        <v>595</v>
      </c>
      <c r="D129" s="135" t="s">
        <v>2057</v>
      </c>
      <c r="E129" s="136" t="s">
        <v>2058</v>
      </c>
      <c r="F129" s="136" t="s">
        <v>2059</v>
      </c>
      <c r="G129" s="136" t="s">
        <v>2060</v>
      </c>
      <c r="H129" s="136" t="s">
        <v>2061</v>
      </c>
      <c r="I129" s="136" t="s">
        <v>2062</v>
      </c>
      <c r="J129" s="136" t="s">
        <v>2066</v>
      </c>
      <c r="K129" s="136" t="s">
        <v>2054</v>
      </c>
      <c r="L129" s="136" t="s">
        <v>2064</v>
      </c>
      <c r="M129" s="137" t="s">
        <v>2065</v>
      </c>
      <c r="O129" s="287" t="str">
        <f t="shared" si="1"/>
        <v>C  F  R  P  Pr  FS  D  W  O  AL</v>
      </c>
      <c r="P129" s="288"/>
      <c r="Q129" s="288"/>
      <c r="R129" s="288"/>
      <c r="S129" s="288"/>
      <c r="T129" s="288"/>
      <c r="U129" s="288"/>
      <c r="V129" s="288"/>
      <c r="W129" s="288"/>
      <c r="X129" s="289"/>
      <c r="AD129" s="341"/>
      <c r="AE129" s="303"/>
    </row>
    <row r="130" spans="2:31" ht="16.5" customHeight="1" x14ac:dyDescent="0.35">
      <c r="B130" s="88" t="s">
        <v>311</v>
      </c>
      <c r="C130" s="89">
        <v>600</v>
      </c>
      <c r="D130" s="135" t="s">
        <v>2057</v>
      </c>
      <c r="E130" s="136"/>
      <c r="F130" s="136"/>
      <c r="G130" s="136"/>
      <c r="H130" s="136"/>
      <c r="I130" s="136"/>
      <c r="J130" s="136"/>
      <c r="K130" s="136"/>
      <c r="L130" s="136"/>
      <c r="M130" s="137"/>
      <c r="O130" s="287" t="str">
        <f t="shared" si="1"/>
        <v xml:space="preserve">C                  </v>
      </c>
      <c r="P130" s="288"/>
      <c r="Q130" s="288"/>
      <c r="R130" s="288"/>
      <c r="S130" s="288"/>
      <c r="T130" s="288"/>
      <c r="U130" s="288"/>
      <c r="V130" s="288"/>
      <c r="W130" s="288"/>
      <c r="X130" s="289"/>
      <c r="AD130" s="341"/>
      <c r="AE130" s="300"/>
    </row>
    <row r="131" spans="2:31" ht="16.5" customHeight="1" x14ac:dyDescent="0.35">
      <c r="B131" s="88" t="s">
        <v>1006</v>
      </c>
      <c r="C131" s="89">
        <v>601</v>
      </c>
      <c r="D131" s="135" t="s">
        <v>2057</v>
      </c>
      <c r="E131" s="136" t="s">
        <v>2058</v>
      </c>
      <c r="F131" s="136" t="s">
        <v>2059</v>
      </c>
      <c r="G131" s="136" t="s">
        <v>2060</v>
      </c>
      <c r="H131" s="136" t="s">
        <v>2061</v>
      </c>
      <c r="I131" s="136" t="s">
        <v>2062</v>
      </c>
      <c r="J131" s="136" t="s">
        <v>2063</v>
      </c>
      <c r="K131" s="136"/>
      <c r="L131" s="136" t="s">
        <v>2064</v>
      </c>
      <c r="M131" s="137" t="s">
        <v>2065</v>
      </c>
      <c r="O131" s="287" t="str">
        <f t="shared" ref="O131:O172" si="2">(D131&amp;"  "&amp;E131&amp;"  "&amp;F131&amp;"  " &amp;G131&amp;"  "&amp;H131&amp;"  "&amp;I131&amp;"  "&amp;J131&amp;"  "&amp;K131&amp;"  "&amp;L131&amp;"  "&amp;M131)</f>
        <v>C  F  R  P  Pr  FS  DL    O  AL</v>
      </c>
      <c r="P131" s="288"/>
      <c r="Q131" s="288"/>
      <c r="R131" s="288"/>
      <c r="S131" s="288"/>
      <c r="T131" s="288"/>
      <c r="U131" s="288"/>
      <c r="V131" s="288"/>
      <c r="W131" s="288"/>
      <c r="X131" s="289"/>
      <c r="AD131" s="341"/>
      <c r="AE131" s="300"/>
    </row>
    <row r="132" spans="2:31" ht="16.5" customHeight="1" x14ac:dyDescent="0.35">
      <c r="B132" s="88" t="s">
        <v>546</v>
      </c>
      <c r="C132" s="89">
        <v>603</v>
      </c>
      <c r="D132" s="135" t="s">
        <v>2057</v>
      </c>
      <c r="E132" s="136"/>
      <c r="F132" s="136"/>
      <c r="G132" s="136"/>
      <c r="H132" s="136" t="s">
        <v>2061</v>
      </c>
      <c r="I132" s="136"/>
      <c r="J132" s="136"/>
      <c r="K132" s="136"/>
      <c r="L132" s="136" t="s">
        <v>2064</v>
      </c>
      <c r="M132" s="137"/>
      <c r="O132" s="287" t="str">
        <f t="shared" si="2"/>
        <v xml:space="preserve">C        Pr        O  </v>
      </c>
      <c r="P132" s="288"/>
      <c r="Q132" s="288"/>
      <c r="R132" s="288"/>
      <c r="S132" s="288"/>
      <c r="T132" s="288"/>
      <c r="U132" s="288"/>
      <c r="V132" s="288"/>
      <c r="W132" s="288"/>
      <c r="X132" s="289"/>
      <c r="AD132" s="341"/>
      <c r="AE132" s="300"/>
    </row>
    <row r="133" spans="2:31" ht="16.5" customHeight="1" x14ac:dyDescent="0.35">
      <c r="B133" s="88" t="s">
        <v>2556</v>
      </c>
      <c r="C133" s="89">
        <v>605</v>
      </c>
      <c r="D133" s="135"/>
      <c r="E133" s="136"/>
      <c r="F133" s="136"/>
      <c r="G133" s="136"/>
      <c r="H133" s="136"/>
      <c r="I133" s="136" t="s">
        <v>2062</v>
      </c>
      <c r="J133" s="136"/>
      <c r="K133" s="136"/>
      <c r="L133" s="136"/>
      <c r="M133" s="137"/>
      <c r="O133" s="287" t="str">
        <f t="shared" si="2"/>
        <v xml:space="preserve">          FS        </v>
      </c>
      <c r="P133" s="288"/>
      <c r="Q133" s="288"/>
      <c r="R133" s="288"/>
      <c r="S133" s="288"/>
      <c r="T133" s="288"/>
      <c r="U133" s="288"/>
      <c r="V133" s="288"/>
      <c r="W133" s="288"/>
      <c r="X133" s="289"/>
      <c r="AD133" s="341"/>
      <c r="AE133" s="305"/>
    </row>
    <row r="134" spans="2:31" ht="16.5" customHeight="1" x14ac:dyDescent="0.35">
      <c r="B134" s="88" t="s">
        <v>307</v>
      </c>
      <c r="C134" s="90">
        <v>606</v>
      </c>
      <c r="D134" s="135" t="s">
        <v>2057</v>
      </c>
      <c r="E134" s="136" t="s">
        <v>2058</v>
      </c>
      <c r="F134" s="136" t="s">
        <v>2059</v>
      </c>
      <c r="G134" s="136" t="s">
        <v>2060</v>
      </c>
      <c r="H134" s="136" t="s">
        <v>2061</v>
      </c>
      <c r="I134" s="136" t="s">
        <v>2062</v>
      </c>
      <c r="J134" s="136" t="s">
        <v>2066</v>
      </c>
      <c r="K134" s="136"/>
      <c r="L134" s="136" t="s">
        <v>2064</v>
      </c>
      <c r="M134" s="137" t="s">
        <v>2065</v>
      </c>
      <c r="O134" s="287" t="str">
        <f t="shared" si="2"/>
        <v>C  F  R  P  Pr  FS  D    O  AL</v>
      </c>
      <c r="P134" s="288"/>
      <c r="Q134" s="288"/>
      <c r="R134" s="288"/>
      <c r="S134" s="288"/>
      <c r="T134" s="288"/>
      <c r="U134" s="288"/>
      <c r="V134" s="288"/>
      <c r="W134" s="288"/>
      <c r="X134" s="289"/>
      <c r="AD134" s="341"/>
      <c r="AE134" s="303"/>
    </row>
    <row r="135" spans="2:31" ht="16.5" customHeight="1" x14ac:dyDescent="0.35">
      <c r="B135" s="88" t="s">
        <v>308</v>
      </c>
      <c r="C135" s="90">
        <v>607</v>
      </c>
      <c r="D135" s="135" t="s">
        <v>2057</v>
      </c>
      <c r="E135" s="136" t="s">
        <v>2058</v>
      </c>
      <c r="F135" s="136" t="s">
        <v>2059</v>
      </c>
      <c r="G135" s="136" t="s">
        <v>2060</v>
      </c>
      <c r="H135" s="136" t="s">
        <v>2061</v>
      </c>
      <c r="I135" s="136" t="s">
        <v>2062</v>
      </c>
      <c r="J135" s="136" t="s">
        <v>2066</v>
      </c>
      <c r="K135" s="136"/>
      <c r="L135" s="136" t="s">
        <v>2064</v>
      </c>
      <c r="M135" s="137" t="s">
        <v>2065</v>
      </c>
      <c r="O135" s="287" t="str">
        <f t="shared" si="2"/>
        <v>C  F  R  P  Pr  FS  D    O  AL</v>
      </c>
      <c r="P135" s="288"/>
      <c r="Q135" s="288"/>
      <c r="R135" s="288"/>
      <c r="S135" s="288"/>
      <c r="T135" s="288"/>
      <c r="U135" s="288"/>
      <c r="V135" s="288"/>
      <c r="W135" s="288"/>
      <c r="X135" s="289"/>
      <c r="AD135" s="341"/>
      <c r="AE135" s="303"/>
    </row>
    <row r="136" spans="2:31" ht="16.5" customHeight="1" x14ac:dyDescent="0.35">
      <c r="B136" s="88" t="s">
        <v>309</v>
      </c>
      <c r="C136" s="90">
        <v>608</v>
      </c>
      <c r="D136" s="135" t="s">
        <v>2057</v>
      </c>
      <c r="E136" s="136" t="s">
        <v>2058</v>
      </c>
      <c r="F136" s="136" t="s">
        <v>2059</v>
      </c>
      <c r="G136" s="136" t="s">
        <v>2060</v>
      </c>
      <c r="H136" s="136" t="s">
        <v>2061</v>
      </c>
      <c r="I136" s="136" t="s">
        <v>2062</v>
      </c>
      <c r="J136" s="136" t="s">
        <v>2066</v>
      </c>
      <c r="K136" s="136"/>
      <c r="L136" s="136" t="s">
        <v>2064</v>
      </c>
      <c r="M136" s="137" t="s">
        <v>2065</v>
      </c>
      <c r="O136" s="287" t="str">
        <f t="shared" si="2"/>
        <v>C  F  R  P  Pr  FS  D    O  AL</v>
      </c>
      <c r="P136" s="288"/>
      <c r="Q136" s="288"/>
      <c r="R136" s="288"/>
      <c r="S136" s="288"/>
      <c r="T136" s="288"/>
      <c r="U136" s="288"/>
      <c r="V136" s="288"/>
      <c r="W136" s="288"/>
      <c r="X136" s="289"/>
      <c r="AD136" s="341"/>
      <c r="AE136" s="303"/>
    </row>
    <row r="137" spans="2:31" ht="16.5" customHeight="1" x14ac:dyDescent="0.35">
      <c r="B137" s="88" t="s">
        <v>310</v>
      </c>
      <c r="C137" s="89">
        <v>609</v>
      </c>
      <c r="D137" s="135" t="s">
        <v>2057</v>
      </c>
      <c r="E137" s="136"/>
      <c r="F137" s="136"/>
      <c r="G137" s="136"/>
      <c r="H137" s="136"/>
      <c r="I137" s="136"/>
      <c r="J137" s="136"/>
      <c r="K137" s="136"/>
      <c r="L137" s="136"/>
      <c r="M137" s="137"/>
      <c r="O137" s="287" t="str">
        <f t="shared" si="2"/>
        <v xml:space="preserve">C                  </v>
      </c>
      <c r="P137" s="288"/>
      <c r="Q137" s="288"/>
      <c r="R137" s="288"/>
      <c r="S137" s="288"/>
      <c r="T137" s="288"/>
      <c r="U137" s="288"/>
      <c r="V137" s="288"/>
      <c r="W137" s="288"/>
      <c r="X137" s="289"/>
      <c r="AD137" s="341"/>
      <c r="AE137" s="300"/>
    </row>
    <row r="138" spans="2:31" ht="16.5" customHeight="1" x14ac:dyDescent="0.35">
      <c r="B138" s="88" t="s">
        <v>43</v>
      </c>
      <c r="C138" s="89">
        <v>610</v>
      </c>
      <c r="D138" s="135" t="s">
        <v>2057</v>
      </c>
      <c r="E138" s="136" t="s">
        <v>2058</v>
      </c>
      <c r="F138" s="136" t="s">
        <v>2059</v>
      </c>
      <c r="G138" s="136" t="s">
        <v>2060</v>
      </c>
      <c r="H138" s="136" t="s">
        <v>2061</v>
      </c>
      <c r="I138" s="136" t="s">
        <v>2062</v>
      </c>
      <c r="J138" s="136" t="s">
        <v>2066</v>
      </c>
      <c r="K138" s="136"/>
      <c r="L138" s="136" t="s">
        <v>2064</v>
      </c>
      <c r="M138" s="137" t="s">
        <v>2065</v>
      </c>
      <c r="O138" s="287" t="str">
        <f t="shared" si="2"/>
        <v>C  F  R  P  Pr  FS  D    O  AL</v>
      </c>
      <c r="P138" s="288"/>
      <c r="Q138" s="288"/>
      <c r="R138" s="288"/>
      <c r="S138" s="288"/>
      <c r="T138" s="288"/>
      <c r="U138" s="288"/>
      <c r="V138" s="288"/>
      <c r="W138" s="288"/>
      <c r="X138" s="289"/>
      <c r="AD138" s="341"/>
      <c r="AE138" s="300"/>
    </row>
    <row r="139" spans="2:31" ht="16.5" customHeight="1" x14ac:dyDescent="0.35">
      <c r="B139" s="88" t="s">
        <v>312</v>
      </c>
      <c r="C139" s="89">
        <v>612</v>
      </c>
      <c r="D139" s="135" t="s">
        <v>2057</v>
      </c>
      <c r="E139" s="136" t="s">
        <v>2058</v>
      </c>
      <c r="F139" s="136" t="s">
        <v>2059</v>
      </c>
      <c r="G139" s="136" t="s">
        <v>2060</v>
      </c>
      <c r="H139" s="136" t="s">
        <v>2061</v>
      </c>
      <c r="I139" s="136" t="s">
        <v>2062</v>
      </c>
      <c r="J139" s="136" t="s">
        <v>2066</v>
      </c>
      <c r="K139" s="136"/>
      <c r="L139" s="136" t="s">
        <v>2064</v>
      </c>
      <c r="M139" s="137" t="s">
        <v>2065</v>
      </c>
      <c r="O139" s="287" t="str">
        <f t="shared" si="2"/>
        <v>C  F  R  P  Pr  FS  D    O  AL</v>
      </c>
      <c r="P139" s="288"/>
      <c r="Q139" s="288"/>
      <c r="R139" s="288"/>
      <c r="S139" s="288"/>
      <c r="T139" s="288"/>
      <c r="U139" s="288"/>
      <c r="V139" s="288"/>
      <c r="W139" s="288"/>
      <c r="X139" s="289"/>
      <c r="AD139" s="341"/>
      <c r="AE139" s="300"/>
    </row>
    <row r="140" spans="2:31" ht="16.5" customHeight="1" x14ac:dyDescent="0.35">
      <c r="B140" s="88" t="s">
        <v>256</v>
      </c>
      <c r="C140" s="90">
        <v>614</v>
      </c>
      <c r="D140" s="135" t="s">
        <v>2057</v>
      </c>
      <c r="E140" s="136" t="s">
        <v>2058</v>
      </c>
      <c r="F140" s="136" t="s">
        <v>2059</v>
      </c>
      <c r="G140" s="136" t="s">
        <v>2060</v>
      </c>
      <c r="H140" s="136" t="s">
        <v>2061</v>
      </c>
      <c r="I140" s="136" t="s">
        <v>2062</v>
      </c>
      <c r="J140" s="136" t="s">
        <v>2066</v>
      </c>
      <c r="K140" s="136" t="s">
        <v>2054</v>
      </c>
      <c r="L140" s="136" t="s">
        <v>2064</v>
      </c>
      <c r="M140" s="137" t="s">
        <v>2065</v>
      </c>
      <c r="O140" s="287" t="str">
        <f t="shared" si="2"/>
        <v>C  F  R  P  Pr  FS  D  W  O  AL</v>
      </c>
      <c r="P140" s="288"/>
      <c r="Q140" s="288"/>
      <c r="R140" s="288"/>
      <c r="S140" s="288"/>
      <c r="T140" s="288"/>
      <c r="U140" s="288"/>
      <c r="V140" s="288"/>
      <c r="W140" s="288"/>
      <c r="X140" s="289"/>
      <c r="AD140" s="341"/>
      <c r="AE140" s="303"/>
    </row>
    <row r="141" spans="2:31" ht="16.5" customHeight="1" x14ac:dyDescent="0.35">
      <c r="B141" s="88" t="s">
        <v>1240</v>
      </c>
      <c r="C141" s="89">
        <v>620</v>
      </c>
      <c r="D141" s="135" t="s">
        <v>2057</v>
      </c>
      <c r="E141" s="136" t="s">
        <v>2058</v>
      </c>
      <c r="F141" s="136" t="s">
        <v>2059</v>
      </c>
      <c r="G141" s="136" t="s">
        <v>2060</v>
      </c>
      <c r="H141" s="136" t="s">
        <v>2061</v>
      </c>
      <c r="I141" s="136" t="s">
        <v>2062</v>
      </c>
      <c r="J141" s="136" t="s">
        <v>2066</v>
      </c>
      <c r="K141" s="136" t="s">
        <v>2054</v>
      </c>
      <c r="L141" s="136" t="s">
        <v>2064</v>
      </c>
      <c r="M141" s="137" t="s">
        <v>2065</v>
      </c>
      <c r="O141" s="287" t="str">
        <f t="shared" si="2"/>
        <v>C  F  R  P  Pr  FS  D  W  O  AL</v>
      </c>
      <c r="P141" s="288"/>
      <c r="Q141" s="288"/>
      <c r="R141" s="288"/>
      <c r="S141" s="288"/>
      <c r="T141" s="288"/>
      <c r="U141" s="288"/>
      <c r="V141" s="288"/>
      <c r="W141" s="288"/>
      <c r="X141" s="289"/>
      <c r="AD141" s="341"/>
      <c r="AE141" s="300"/>
    </row>
    <row r="142" spans="2:31" ht="16.5" customHeight="1" x14ac:dyDescent="0.35">
      <c r="B142" s="88" t="s">
        <v>1009</v>
      </c>
      <c r="C142" s="89">
        <v>629</v>
      </c>
      <c r="D142" s="135"/>
      <c r="E142" s="136"/>
      <c r="F142" s="136"/>
      <c r="G142" s="136"/>
      <c r="H142" s="136"/>
      <c r="I142" s="136" t="s">
        <v>2062</v>
      </c>
      <c r="J142" s="136"/>
      <c r="K142" s="136"/>
      <c r="L142" s="136"/>
      <c r="M142" s="137"/>
      <c r="O142" s="287" t="str">
        <f t="shared" si="2"/>
        <v xml:space="preserve">          FS        </v>
      </c>
      <c r="P142" s="288"/>
      <c r="Q142" s="288"/>
      <c r="R142" s="288"/>
      <c r="S142" s="288"/>
      <c r="T142" s="288"/>
      <c r="U142" s="288"/>
      <c r="V142" s="288"/>
      <c r="W142" s="288"/>
      <c r="X142" s="289"/>
      <c r="AD142" s="341"/>
      <c r="AE142" s="300"/>
    </row>
    <row r="143" spans="2:31" ht="16.5" customHeight="1" x14ac:dyDescent="0.35">
      <c r="B143" s="88" t="s">
        <v>1007</v>
      </c>
      <c r="C143" s="89">
        <v>630</v>
      </c>
      <c r="D143" s="135" t="s">
        <v>2057</v>
      </c>
      <c r="E143" s="136" t="s">
        <v>2058</v>
      </c>
      <c r="F143" s="136" t="s">
        <v>2059</v>
      </c>
      <c r="G143" s="136" t="s">
        <v>2060</v>
      </c>
      <c r="H143" s="136" t="s">
        <v>2061</v>
      </c>
      <c r="I143" s="136" t="s">
        <v>2062</v>
      </c>
      <c r="J143" s="136" t="s">
        <v>2063</v>
      </c>
      <c r="K143" s="136"/>
      <c r="L143" s="136" t="s">
        <v>2064</v>
      </c>
      <c r="M143" s="137" t="s">
        <v>2065</v>
      </c>
      <c r="O143" s="287" t="str">
        <f t="shared" si="2"/>
        <v>C  F  R  P  Pr  FS  DL    O  AL</v>
      </c>
      <c r="P143" s="288"/>
      <c r="Q143" s="288"/>
      <c r="R143" s="288"/>
      <c r="S143" s="288"/>
      <c r="T143" s="288"/>
      <c r="U143" s="288"/>
      <c r="V143" s="288"/>
      <c r="W143" s="288"/>
      <c r="X143" s="289"/>
      <c r="AD143" s="341"/>
      <c r="AE143" s="300"/>
    </row>
    <row r="144" spans="2:31" ht="16.5" customHeight="1" x14ac:dyDescent="0.35">
      <c r="B144" s="88" t="s">
        <v>2055</v>
      </c>
      <c r="C144" s="89">
        <v>632</v>
      </c>
      <c r="D144" s="135"/>
      <c r="E144" s="136"/>
      <c r="F144" s="136"/>
      <c r="G144" s="136"/>
      <c r="H144" s="136"/>
      <c r="I144" s="136" t="s">
        <v>2062</v>
      </c>
      <c r="J144" s="136"/>
      <c r="K144" s="136"/>
      <c r="L144" s="136"/>
      <c r="M144" s="137"/>
      <c r="O144" s="287" t="str">
        <f t="shared" si="2"/>
        <v xml:space="preserve">          FS        </v>
      </c>
      <c r="P144" s="288"/>
      <c r="Q144" s="288"/>
      <c r="R144" s="288"/>
      <c r="S144" s="288"/>
      <c r="T144" s="288"/>
      <c r="U144" s="288"/>
      <c r="V144" s="288"/>
      <c r="W144" s="288"/>
      <c r="X144" s="289"/>
      <c r="AD144" s="341"/>
      <c r="AE144" s="300"/>
    </row>
    <row r="145" spans="2:31" ht="16.5" customHeight="1" x14ac:dyDescent="0.35">
      <c r="B145" s="88" t="s">
        <v>1592</v>
      </c>
      <c r="C145" s="89">
        <v>633</v>
      </c>
      <c r="D145" s="135" t="s">
        <v>2057</v>
      </c>
      <c r="E145" s="136" t="s">
        <v>2058</v>
      </c>
      <c r="F145" s="136" t="s">
        <v>2059</v>
      </c>
      <c r="G145" s="136" t="s">
        <v>2060</v>
      </c>
      <c r="H145" s="136" t="s">
        <v>2061</v>
      </c>
      <c r="I145" s="136"/>
      <c r="J145" s="136"/>
      <c r="K145" s="136"/>
      <c r="L145" s="136" t="s">
        <v>2064</v>
      </c>
      <c r="M145" s="137" t="s">
        <v>2065</v>
      </c>
      <c r="O145" s="287" t="str">
        <f t="shared" si="2"/>
        <v>C  F  R  P  Pr        O  AL</v>
      </c>
      <c r="P145" s="288"/>
      <c r="Q145" s="288"/>
      <c r="R145" s="288"/>
      <c r="S145" s="288"/>
      <c r="T145" s="288"/>
      <c r="U145" s="288"/>
      <c r="V145" s="288"/>
      <c r="W145" s="288"/>
      <c r="X145" s="289"/>
      <c r="AD145" s="341"/>
      <c r="AE145" s="303"/>
    </row>
    <row r="146" spans="2:31" ht="16.5" customHeight="1" x14ac:dyDescent="0.35">
      <c r="B146" s="88" t="s">
        <v>1583</v>
      </c>
      <c r="C146" s="90">
        <v>634</v>
      </c>
      <c r="D146" s="135"/>
      <c r="E146" s="136"/>
      <c r="F146" s="136"/>
      <c r="G146" s="136"/>
      <c r="H146" s="136"/>
      <c r="I146" s="136" t="s">
        <v>2062</v>
      </c>
      <c r="J146" s="136"/>
      <c r="K146" s="136"/>
      <c r="L146" s="136"/>
      <c r="M146" s="137"/>
      <c r="O146" s="287" t="str">
        <f t="shared" si="2"/>
        <v xml:space="preserve">          FS        </v>
      </c>
      <c r="P146" s="288"/>
      <c r="Q146" s="288"/>
      <c r="R146" s="288"/>
      <c r="S146" s="288"/>
      <c r="T146" s="288"/>
      <c r="U146" s="288"/>
      <c r="V146" s="288"/>
      <c r="W146" s="288"/>
      <c r="X146" s="289"/>
      <c r="AD146" s="341"/>
      <c r="AE146" s="299"/>
    </row>
    <row r="147" spans="2:31" ht="16.5" customHeight="1" x14ac:dyDescent="0.35">
      <c r="B147" s="88" t="s">
        <v>9</v>
      </c>
      <c r="C147" s="90">
        <v>635</v>
      </c>
      <c r="D147" s="135" t="s">
        <v>2057</v>
      </c>
      <c r="E147" s="136"/>
      <c r="F147" s="136"/>
      <c r="G147" s="136" t="s">
        <v>2060</v>
      </c>
      <c r="H147" s="136"/>
      <c r="I147" s="136" t="s">
        <v>2062</v>
      </c>
      <c r="J147" s="136"/>
      <c r="K147" s="136"/>
      <c r="L147" s="136"/>
      <c r="M147" s="137"/>
      <c r="O147" s="287" t="str">
        <f t="shared" si="2"/>
        <v xml:space="preserve">C      P    FS        </v>
      </c>
      <c r="P147" s="288"/>
      <c r="Q147" s="288"/>
      <c r="R147" s="288"/>
      <c r="S147" s="288"/>
      <c r="T147" s="288"/>
      <c r="U147" s="288"/>
      <c r="V147" s="288"/>
      <c r="W147" s="288"/>
      <c r="X147" s="289"/>
      <c r="AD147" s="341"/>
    </row>
    <row r="148" spans="2:31" ht="16.5" customHeight="1" x14ac:dyDescent="0.35">
      <c r="B148" s="88" t="s">
        <v>1012</v>
      </c>
      <c r="C148" s="90">
        <v>636</v>
      </c>
      <c r="D148" s="135" t="s">
        <v>2057</v>
      </c>
      <c r="E148" s="136" t="s">
        <v>2058</v>
      </c>
      <c r="F148" s="136" t="s">
        <v>2059</v>
      </c>
      <c r="G148" s="136" t="s">
        <v>2060</v>
      </c>
      <c r="H148" s="136" t="s">
        <v>2061</v>
      </c>
      <c r="I148" s="136" t="s">
        <v>2062</v>
      </c>
      <c r="J148" s="136" t="s">
        <v>2066</v>
      </c>
      <c r="K148" s="136"/>
      <c r="L148" s="136" t="s">
        <v>2064</v>
      </c>
      <c r="M148" s="137" t="s">
        <v>2065</v>
      </c>
      <c r="O148" s="287" t="str">
        <f t="shared" si="2"/>
        <v>C  F  R  P  Pr  FS  D    O  AL</v>
      </c>
      <c r="P148" s="288"/>
      <c r="Q148" s="288"/>
      <c r="R148" s="288"/>
      <c r="S148" s="288"/>
      <c r="T148" s="288"/>
      <c r="U148" s="288"/>
      <c r="V148" s="288"/>
      <c r="W148" s="288"/>
      <c r="X148" s="289"/>
      <c r="AD148" s="341"/>
    </row>
    <row r="149" spans="2:31" ht="16.5" customHeight="1" x14ac:dyDescent="0.35">
      <c r="B149" s="88" t="s">
        <v>1011</v>
      </c>
      <c r="C149" s="89">
        <v>638</v>
      </c>
      <c r="D149" s="135" t="s">
        <v>2057</v>
      </c>
      <c r="E149" s="136" t="s">
        <v>2058</v>
      </c>
      <c r="F149" s="136" t="s">
        <v>2059</v>
      </c>
      <c r="G149" s="136" t="s">
        <v>2060</v>
      </c>
      <c r="H149" s="136" t="s">
        <v>2061</v>
      </c>
      <c r="I149" s="136" t="s">
        <v>2062</v>
      </c>
      <c r="J149" s="136" t="s">
        <v>2066</v>
      </c>
      <c r="K149" s="136" t="s">
        <v>2054</v>
      </c>
      <c r="L149" s="136" t="s">
        <v>2064</v>
      </c>
      <c r="M149" s="137" t="s">
        <v>2065</v>
      </c>
      <c r="O149" s="287" t="str">
        <f t="shared" si="2"/>
        <v>C  F  R  P  Pr  FS  D  W  O  AL</v>
      </c>
      <c r="P149" s="288"/>
      <c r="Q149" s="288"/>
      <c r="R149" s="288"/>
      <c r="S149" s="288"/>
      <c r="T149" s="288"/>
      <c r="U149" s="288"/>
      <c r="V149" s="288"/>
      <c r="W149" s="288"/>
      <c r="X149" s="289"/>
      <c r="AD149" s="341"/>
    </row>
    <row r="150" spans="2:31" ht="16.5" customHeight="1" x14ac:dyDescent="0.35">
      <c r="B150" s="88" t="s">
        <v>257</v>
      </c>
      <c r="C150" s="89">
        <v>640</v>
      </c>
      <c r="D150" s="135" t="s">
        <v>2057</v>
      </c>
      <c r="E150" s="136" t="s">
        <v>2058</v>
      </c>
      <c r="F150" s="136" t="s">
        <v>2059</v>
      </c>
      <c r="G150" s="136" t="s">
        <v>2060</v>
      </c>
      <c r="H150" s="136" t="s">
        <v>2061</v>
      </c>
      <c r="I150" s="136"/>
      <c r="J150" s="136"/>
      <c r="K150" s="136"/>
      <c r="L150" s="136" t="s">
        <v>2064</v>
      </c>
      <c r="M150" s="137"/>
      <c r="O150" s="287" t="str">
        <f t="shared" si="2"/>
        <v xml:space="preserve">C  F  R  P  Pr        O  </v>
      </c>
      <c r="P150" s="288"/>
      <c r="Q150" s="288"/>
      <c r="R150" s="288"/>
      <c r="S150" s="288"/>
      <c r="T150" s="288"/>
      <c r="U150" s="288"/>
      <c r="V150" s="288"/>
      <c r="W150" s="288"/>
      <c r="X150" s="289"/>
      <c r="AD150" s="341"/>
    </row>
    <row r="151" spans="2:31" ht="16.5" customHeight="1" x14ac:dyDescent="0.35">
      <c r="B151" s="88" t="s">
        <v>1013</v>
      </c>
      <c r="C151" s="89">
        <v>642</v>
      </c>
      <c r="D151" s="135" t="s">
        <v>2057</v>
      </c>
      <c r="E151" s="136" t="s">
        <v>2058</v>
      </c>
      <c r="F151" s="136" t="s">
        <v>2059</v>
      </c>
      <c r="G151" s="136" t="s">
        <v>2060</v>
      </c>
      <c r="H151" s="136" t="s">
        <v>2061</v>
      </c>
      <c r="I151" s="136" t="s">
        <v>2062</v>
      </c>
      <c r="J151" s="136" t="s">
        <v>2066</v>
      </c>
      <c r="K151" s="136"/>
      <c r="L151" s="136" t="s">
        <v>2064</v>
      </c>
      <c r="M151" s="137" t="s">
        <v>2065</v>
      </c>
      <c r="O151" s="287" t="str">
        <f t="shared" si="2"/>
        <v>C  F  R  P  Pr  FS  D    O  AL</v>
      </c>
      <c r="P151" s="288"/>
      <c r="Q151" s="288"/>
      <c r="R151" s="288"/>
      <c r="S151" s="288"/>
      <c r="T151" s="288"/>
      <c r="U151" s="288"/>
      <c r="V151" s="288"/>
      <c r="W151" s="288"/>
      <c r="X151" s="289"/>
      <c r="AD151" s="341"/>
    </row>
    <row r="152" spans="2:31" ht="16.5" customHeight="1" x14ac:dyDescent="0.35">
      <c r="B152" s="88" t="s">
        <v>37</v>
      </c>
      <c r="C152" s="89">
        <v>643</v>
      </c>
      <c r="D152" s="135" t="s">
        <v>2057</v>
      </c>
      <c r="E152" s="136" t="s">
        <v>2058</v>
      </c>
      <c r="F152" s="136" t="s">
        <v>2059</v>
      </c>
      <c r="G152" s="136" t="s">
        <v>2060</v>
      </c>
      <c r="H152" s="136" t="s">
        <v>2061</v>
      </c>
      <c r="I152" s="136" t="s">
        <v>2062</v>
      </c>
      <c r="J152" s="136" t="s">
        <v>2066</v>
      </c>
      <c r="K152" s="136" t="s">
        <v>2054</v>
      </c>
      <c r="L152" s="136" t="s">
        <v>2064</v>
      </c>
      <c r="M152" s="137" t="s">
        <v>2065</v>
      </c>
      <c r="O152" s="287" t="str">
        <f t="shared" si="2"/>
        <v>C  F  R  P  Pr  FS  D  W  O  AL</v>
      </c>
      <c r="P152" s="288"/>
      <c r="Q152" s="288"/>
      <c r="R152" s="288"/>
      <c r="S152" s="288"/>
      <c r="T152" s="288"/>
      <c r="U152" s="288"/>
      <c r="V152" s="288"/>
      <c r="W152" s="288"/>
      <c r="X152" s="289"/>
      <c r="AD152" s="341"/>
    </row>
    <row r="153" spans="2:31" ht="16.5" customHeight="1" x14ac:dyDescent="0.35">
      <c r="B153" s="88" t="s">
        <v>1227</v>
      </c>
      <c r="C153" s="89">
        <v>644</v>
      </c>
      <c r="D153" s="135" t="s">
        <v>2057</v>
      </c>
      <c r="E153" s="136" t="s">
        <v>2058</v>
      </c>
      <c r="F153" s="136" t="s">
        <v>2059</v>
      </c>
      <c r="G153" s="136" t="s">
        <v>2060</v>
      </c>
      <c r="H153" s="136" t="s">
        <v>2061</v>
      </c>
      <c r="I153" s="136" t="s">
        <v>2062</v>
      </c>
      <c r="J153" s="136" t="s">
        <v>2066</v>
      </c>
      <c r="K153" s="136" t="s">
        <v>2054</v>
      </c>
      <c r="L153" s="136" t="s">
        <v>2064</v>
      </c>
      <c r="M153" s="137" t="s">
        <v>2065</v>
      </c>
      <c r="O153" s="287" t="str">
        <f t="shared" si="2"/>
        <v>C  F  R  P  Pr  FS  D  W  O  AL</v>
      </c>
      <c r="P153" s="288"/>
      <c r="Q153" s="288"/>
      <c r="R153" s="288"/>
      <c r="S153" s="288"/>
      <c r="T153" s="288"/>
      <c r="U153" s="288"/>
      <c r="V153" s="288"/>
      <c r="W153" s="288"/>
      <c r="X153" s="289"/>
      <c r="AD153" s="341"/>
    </row>
    <row r="154" spans="2:31" ht="16.5" customHeight="1" x14ac:dyDescent="0.35">
      <c r="B154" s="88" t="s">
        <v>223</v>
      </c>
      <c r="C154" s="89">
        <v>645</v>
      </c>
      <c r="D154" s="135" t="s">
        <v>2057</v>
      </c>
      <c r="E154" s="136" t="s">
        <v>2058</v>
      </c>
      <c r="F154" s="136" t="s">
        <v>2059</v>
      </c>
      <c r="G154" s="136" t="s">
        <v>2060</v>
      </c>
      <c r="H154" s="136" t="s">
        <v>2061</v>
      </c>
      <c r="I154" s="136" t="s">
        <v>2062</v>
      </c>
      <c r="J154" s="136" t="s">
        <v>2066</v>
      </c>
      <c r="K154" s="136" t="s">
        <v>2054</v>
      </c>
      <c r="L154" s="136" t="s">
        <v>2064</v>
      </c>
      <c r="M154" s="137" t="s">
        <v>2065</v>
      </c>
      <c r="O154" s="287" t="str">
        <f t="shared" si="2"/>
        <v>C  F  R  P  Pr  FS  D  W  O  AL</v>
      </c>
      <c r="P154" s="288"/>
      <c r="Q154" s="288"/>
      <c r="R154" s="288"/>
      <c r="S154" s="288"/>
      <c r="T154" s="288"/>
      <c r="U154" s="288"/>
      <c r="V154" s="288"/>
      <c r="W154" s="288"/>
      <c r="X154" s="289"/>
      <c r="AD154" s="341"/>
    </row>
    <row r="155" spans="2:31" ht="16.5" customHeight="1" x14ac:dyDescent="0.35">
      <c r="B155" s="88" t="s">
        <v>298</v>
      </c>
      <c r="C155" s="89">
        <v>646</v>
      </c>
      <c r="D155" s="135" t="s">
        <v>2057</v>
      </c>
      <c r="E155" s="136" t="s">
        <v>2058</v>
      </c>
      <c r="F155" s="136" t="s">
        <v>2059</v>
      </c>
      <c r="G155" s="136" t="s">
        <v>2060</v>
      </c>
      <c r="H155" s="136" t="s">
        <v>2061</v>
      </c>
      <c r="I155" s="136" t="s">
        <v>2062</v>
      </c>
      <c r="J155" s="136" t="s">
        <v>2066</v>
      </c>
      <c r="K155" s="136" t="s">
        <v>2054</v>
      </c>
      <c r="L155" s="136" t="s">
        <v>2064</v>
      </c>
      <c r="M155" s="137" t="s">
        <v>2065</v>
      </c>
      <c r="O155" s="287" t="str">
        <f t="shared" si="2"/>
        <v>C  F  R  P  Pr  FS  D  W  O  AL</v>
      </c>
      <c r="P155" s="288"/>
      <c r="Q155" s="288"/>
      <c r="R155" s="288"/>
      <c r="S155" s="288"/>
      <c r="T155" s="288"/>
      <c r="U155" s="288"/>
      <c r="V155" s="288"/>
      <c r="W155" s="288"/>
      <c r="X155" s="289"/>
      <c r="AD155" s="341"/>
    </row>
    <row r="156" spans="2:31" ht="16.5" customHeight="1" x14ac:dyDescent="0.35">
      <c r="B156" s="88" t="s">
        <v>2052</v>
      </c>
      <c r="C156" s="89">
        <v>647</v>
      </c>
      <c r="D156" s="135" t="s">
        <v>2057</v>
      </c>
      <c r="E156" s="136" t="s">
        <v>2058</v>
      </c>
      <c r="F156" s="136" t="s">
        <v>2059</v>
      </c>
      <c r="G156" s="136" t="s">
        <v>2060</v>
      </c>
      <c r="H156" s="136" t="s">
        <v>2061</v>
      </c>
      <c r="I156" s="136" t="s">
        <v>2062</v>
      </c>
      <c r="J156" s="136" t="s">
        <v>2066</v>
      </c>
      <c r="K156" s="136" t="s">
        <v>2054</v>
      </c>
      <c r="L156" s="136" t="s">
        <v>2064</v>
      </c>
      <c r="M156" s="137" t="s">
        <v>2065</v>
      </c>
      <c r="O156" s="287" t="str">
        <f t="shared" si="2"/>
        <v>C  F  R  P  Pr  FS  D  W  O  AL</v>
      </c>
      <c r="P156" s="288"/>
      <c r="Q156" s="288"/>
      <c r="R156" s="288"/>
      <c r="S156" s="288"/>
      <c r="T156" s="288"/>
      <c r="U156" s="288"/>
      <c r="V156" s="288"/>
      <c r="W156" s="288"/>
      <c r="X156" s="289"/>
      <c r="AD156" s="341"/>
    </row>
    <row r="157" spans="2:31" ht="16.5" customHeight="1" x14ac:dyDescent="0.35">
      <c r="B157" s="88" t="s">
        <v>2550</v>
      </c>
      <c r="C157" s="89">
        <v>649</v>
      </c>
      <c r="D157" s="135" t="s">
        <v>2057</v>
      </c>
      <c r="E157" s="136" t="s">
        <v>2058</v>
      </c>
      <c r="F157" s="136" t="s">
        <v>2059</v>
      </c>
      <c r="G157" s="136" t="s">
        <v>2060</v>
      </c>
      <c r="H157" s="136" t="s">
        <v>2061</v>
      </c>
      <c r="I157" s="136" t="s">
        <v>2062</v>
      </c>
      <c r="J157" s="136" t="s">
        <v>2066</v>
      </c>
      <c r="K157" s="136" t="s">
        <v>2054</v>
      </c>
      <c r="L157" s="136" t="s">
        <v>2064</v>
      </c>
      <c r="M157" s="137" t="s">
        <v>2065</v>
      </c>
      <c r="O157" s="287" t="str">
        <f t="shared" si="2"/>
        <v>C  F  R  P  Pr  FS  D  W  O  AL</v>
      </c>
      <c r="P157" s="288"/>
      <c r="Q157" s="288"/>
      <c r="R157" s="288"/>
      <c r="S157" s="288"/>
      <c r="T157" s="288"/>
      <c r="U157" s="288"/>
      <c r="V157" s="288"/>
      <c r="W157" s="288"/>
      <c r="X157" s="289"/>
      <c r="AD157" s="341"/>
    </row>
    <row r="158" spans="2:31" ht="16.5" customHeight="1" x14ac:dyDescent="0.35">
      <c r="B158" s="88" t="s">
        <v>1229</v>
      </c>
      <c r="C158" s="89">
        <v>650</v>
      </c>
      <c r="D158" s="135" t="s">
        <v>2057</v>
      </c>
      <c r="E158" s="136"/>
      <c r="F158" s="136"/>
      <c r="G158" s="136" t="s">
        <v>2060</v>
      </c>
      <c r="H158" s="136"/>
      <c r="I158" s="136" t="s">
        <v>2062</v>
      </c>
      <c r="J158" s="136" t="s">
        <v>2066</v>
      </c>
      <c r="K158" s="136"/>
      <c r="L158" s="136" t="s">
        <v>2064</v>
      </c>
      <c r="M158" s="137" t="s">
        <v>2065</v>
      </c>
      <c r="O158" s="287" t="str">
        <f t="shared" si="2"/>
        <v>C      P    FS  D    O  AL</v>
      </c>
      <c r="P158" s="288"/>
      <c r="Q158" s="288"/>
      <c r="R158" s="288"/>
      <c r="S158" s="288"/>
      <c r="T158" s="288"/>
      <c r="U158" s="288"/>
      <c r="V158" s="288"/>
      <c r="W158" s="288"/>
      <c r="X158" s="289"/>
      <c r="AD158" s="341"/>
    </row>
    <row r="159" spans="2:31" ht="16.5" customHeight="1" x14ac:dyDescent="0.35">
      <c r="B159" s="88" t="s">
        <v>410</v>
      </c>
      <c r="C159" s="90">
        <v>654</v>
      </c>
      <c r="D159" s="135"/>
      <c r="E159" s="136" t="s">
        <v>2058</v>
      </c>
      <c r="F159" s="136" t="s">
        <v>2059</v>
      </c>
      <c r="G159" s="136"/>
      <c r="H159" s="136" t="s">
        <v>2061</v>
      </c>
      <c r="I159" s="136"/>
      <c r="J159" s="136"/>
      <c r="K159" s="136"/>
      <c r="L159" s="136" t="s">
        <v>2064</v>
      </c>
      <c r="M159" s="137" t="s">
        <v>2065</v>
      </c>
      <c r="O159" s="287" t="str">
        <f t="shared" si="2"/>
        <v xml:space="preserve">  F  R    Pr        O  AL</v>
      </c>
      <c r="P159" s="288"/>
      <c r="Q159" s="288"/>
      <c r="R159" s="288"/>
      <c r="S159" s="288"/>
      <c r="T159" s="288"/>
      <c r="U159" s="288"/>
      <c r="V159" s="288"/>
      <c r="W159" s="288"/>
      <c r="X159" s="289"/>
      <c r="AD159" s="341"/>
    </row>
    <row r="160" spans="2:31" ht="16.5" customHeight="1" x14ac:dyDescent="0.35">
      <c r="B160" s="88" t="s">
        <v>539</v>
      </c>
      <c r="C160" s="89">
        <v>655</v>
      </c>
      <c r="D160" s="135"/>
      <c r="E160" s="136" t="s">
        <v>2058</v>
      </c>
      <c r="F160" s="136"/>
      <c r="G160" s="136"/>
      <c r="H160" s="136" t="s">
        <v>2061</v>
      </c>
      <c r="I160" s="136"/>
      <c r="J160" s="136"/>
      <c r="K160" s="136"/>
      <c r="L160" s="136" t="s">
        <v>2064</v>
      </c>
      <c r="M160" s="137"/>
      <c r="O160" s="287" t="str">
        <f t="shared" si="2"/>
        <v xml:space="preserve">  F      Pr        O  </v>
      </c>
      <c r="P160" s="288"/>
      <c r="Q160" s="288"/>
      <c r="R160" s="288"/>
      <c r="S160" s="288"/>
      <c r="T160" s="288"/>
      <c r="U160" s="288"/>
      <c r="V160" s="288"/>
      <c r="W160" s="288"/>
      <c r="X160" s="289"/>
      <c r="AD160" s="341"/>
    </row>
    <row r="161" spans="2:30" ht="16.5" customHeight="1" x14ac:dyDescent="0.35">
      <c r="B161" s="88" t="s">
        <v>498</v>
      </c>
      <c r="C161" s="89">
        <v>656</v>
      </c>
      <c r="D161" s="135" t="s">
        <v>2057</v>
      </c>
      <c r="E161" s="136" t="s">
        <v>2058</v>
      </c>
      <c r="F161" s="136" t="s">
        <v>2059</v>
      </c>
      <c r="G161" s="136" t="s">
        <v>2060</v>
      </c>
      <c r="H161" s="136" t="s">
        <v>2061</v>
      </c>
      <c r="I161" s="136" t="s">
        <v>2062</v>
      </c>
      <c r="J161" s="136"/>
      <c r="K161" s="136"/>
      <c r="L161" s="136" t="s">
        <v>2064</v>
      </c>
      <c r="M161" s="137" t="s">
        <v>2065</v>
      </c>
      <c r="O161" s="287" t="str">
        <f t="shared" si="2"/>
        <v>C  F  R  P  Pr  FS      O  AL</v>
      </c>
      <c r="P161" s="288"/>
      <c r="Q161" s="288"/>
      <c r="R161" s="288"/>
      <c r="S161" s="288"/>
      <c r="T161" s="288"/>
      <c r="U161" s="288"/>
      <c r="V161" s="288"/>
      <c r="W161" s="288"/>
      <c r="X161" s="289"/>
      <c r="AD161" s="341"/>
    </row>
    <row r="162" spans="2:30" ht="16.5" customHeight="1" x14ac:dyDescent="0.35">
      <c r="B162" s="88" t="s">
        <v>261</v>
      </c>
      <c r="C162" s="89">
        <v>657</v>
      </c>
      <c r="D162" s="135" t="s">
        <v>2057</v>
      </c>
      <c r="E162" s="136" t="s">
        <v>2058</v>
      </c>
      <c r="F162" s="136" t="s">
        <v>2059</v>
      </c>
      <c r="G162" s="136" t="s">
        <v>2060</v>
      </c>
      <c r="H162" s="136" t="s">
        <v>2061</v>
      </c>
      <c r="I162" s="136"/>
      <c r="J162" s="136"/>
      <c r="K162" s="136" t="s">
        <v>2054</v>
      </c>
      <c r="L162" s="136" t="s">
        <v>2064</v>
      </c>
      <c r="M162" s="137" t="s">
        <v>2065</v>
      </c>
      <c r="O162" s="287" t="str">
        <f t="shared" si="2"/>
        <v>C  F  R  P  Pr      W  O  AL</v>
      </c>
      <c r="P162" s="288"/>
      <c r="Q162" s="288"/>
      <c r="R162" s="288"/>
      <c r="S162" s="288"/>
      <c r="T162" s="288"/>
      <c r="U162" s="288"/>
      <c r="V162" s="288"/>
      <c r="W162" s="288"/>
      <c r="X162" s="289"/>
      <c r="AD162" s="341"/>
    </row>
    <row r="163" spans="2:30" ht="16.5" customHeight="1" x14ac:dyDescent="0.35">
      <c r="B163" s="88" t="s">
        <v>259</v>
      </c>
      <c r="C163" s="89">
        <v>658</v>
      </c>
      <c r="D163" s="135" t="s">
        <v>2057</v>
      </c>
      <c r="E163" s="136" t="s">
        <v>2058</v>
      </c>
      <c r="F163" s="136" t="s">
        <v>2059</v>
      </c>
      <c r="G163" s="136" t="s">
        <v>2060</v>
      </c>
      <c r="H163" s="136" t="s">
        <v>2061</v>
      </c>
      <c r="I163" s="136"/>
      <c r="J163" s="136"/>
      <c r="K163" s="136" t="s">
        <v>2054</v>
      </c>
      <c r="L163" s="136" t="s">
        <v>2064</v>
      </c>
      <c r="M163" s="137" t="s">
        <v>2065</v>
      </c>
      <c r="O163" s="287" t="str">
        <f t="shared" si="2"/>
        <v>C  F  R  P  Pr      W  O  AL</v>
      </c>
      <c r="P163" s="288"/>
      <c r="Q163" s="288"/>
      <c r="R163" s="288"/>
      <c r="S163" s="288"/>
      <c r="T163" s="288"/>
      <c r="U163" s="288"/>
      <c r="V163" s="288"/>
      <c r="W163" s="288"/>
      <c r="X163" s="289"/>
      <c r="AD163" s="341"/>
    </row>
    <row r="164" spans="2:30" ht="16.5" customHeight="1" x14ac:dyDescent="0.35">
      <c r="B164" s="88" t="s">
        <v>260</v>
      </c>
      <c r="C164" s="89">
        <v>659</v>
      </c>
      <c r="D164" s="135" t="s">
        <v>2057</v>
      </c>
      <c r="E164" s="136" t="s">
        <v>2058</v>
      </c>
      <c r="F164" s="136" t="s">
        <v>2059</v>
      </c>
      <c r="G164" s="136" t="s">
        <v>2060</v>
      </c>
      <c r="H164" s="136" t="s">
        <v>2061</v>
      </c>
      <c r="I164" s="136"/>
      <c r="J164" s="136"/>
      <c r="K164" s="136" t="s">
        <v>2054</v>
      </c>
      <c r="L164" s="136" t="s">
        <v>2064</v>
      </c>
      <c r="M164" s="137" t="s">
        <v>2065</v>
      </c>
      <c r="O164" s="287" t="str">
        <f t="shared" si="2"/>
        <v>C  F  R  P  Pr      W  O  AL</v>
      </c>
      <c r="P164" s="288"/>
      <c r="Q164" s="288"/>
      <c r="R164" s="288"/>
      <c r="S164" s="288"/>
      <c r="T164" s="288"/>
      <c r="U164" s="288"/>
      <c r="V164" s="288"/>
      <c r="W164" s="288"/>
      <c r="X164" s="289"/>
      <c r="AD164" s="341"/>
    </row>
    <row r="165" spans="2:30" ht="16.5" customHeight="1" x14ac:dyDescent="0.35">
      <c r="B165" s="88" t="s">
        <v>313</v>
      </c>
      <c r="C165" s="89">
        <v>660</v>
      </c>
      <c r="D165" s="135" t="s">
        <v>2057</v>
      </c>
      <c r="E165" s="136" t="s">
        <v>2058</v>
      </c>
      <c r="F165" s="136" t="s">
        <v>2059</v>
      </c>
      <c r="G165" s="136" t="s">
        <v>2060</v>
      </c>
      <c r="H165" s="136" t="s">
        <v>2061</v>
      </c>
      <c r="I165" s="136" t="s">
        <v>2062</v>
      </c>
      <c r="J165" s="136" t="s">
        <v>2066</v>
      </c>
      <c r="K165" s="136"/>
      <c r="L165" s="136" t="s">
        <v>2064</v>
      </c>
      <c r="M165" s="137" t="s">
        <v>2065</v>
      </c>
      <c r="O165" s="287" t="str">
        <f t="shared" si="2"/>
        <v>C  F  R  P  Pr  FS  D    O  AL</v>
      </c>
      <c r="P165" s="288"/>
      <c r="Q165" s="288"/>
      <c r="R165" s="288"/>
      <c r="S165" s="288"/>
      <c r="T165" s="288"/>
      <c r="U165" s="288"/>
      <c r="V165" s="288"/>
      <c r="W165" s="288"/>
      <c r="X165" s="289"/>
      <c r="AD165" s="341"/>
    </row>
    <row r="166" spans="2:30" ht="16.5" customHeight="1" x14ac:dyDescent="0.35">
      <c r="B166" s="88" t="s">
        <v>538</v>
      </c>
      <c r="C166" s="89">
        <v>666</v>
      </c>
      <c r="D166" s="135"/>
      <c r="E166" s="136" t="s">
        <v>2058</v>
      </c>
      <c r="F166" s="136"/>
      <c r="G166" s="136" t="s">
        <v>2060</v>
      </c>
      <c r="H166" s="136" t="s">
        <v>2061</v>
      </c>
      <c r="I166" s="136"/>
      <c r="J166" s="136"/>
      <c r="K166" s="136"/>
      <c r="L166" s="136" t="s">
        <v>2064</v>
      </c>
      <c r="M166" s="137"/>
      <c r="O166" s="287" t="str">
        <f t="shared" si="2"/>
        <v xml:space="preserve">  F    P  Pr        O  </v>
      </c>
      <c r="P166" s="288"/>
      <c r="Q166" s="288"/>
      <c r="R166" s="288"/>
      <c r="S166" s="288"/>
      <c r="T166" s="288"/>
      <c r="U166" s="288"/>
      <c r="V166" s="288"/>
      <c r="W166" s="288"/>
      <c r="X166" s="289"/>
      <c r="AD166" s="341"/>
    </row>
    <row r="167" spans="2:30" ht="16.5" customHeight="1" x14ac:dyDescent="0.35">
      <c r="B167" s="88" t="s">
        <v>2053</v>
      </c>
      <c r="C167" s="89">
        <v>670</v>
      </c>
      <c r="D167" s="135"/>
      <c r="E167" s="136"/>
      <c r="F167" s="136"/>
      <c r="G167" s="136"/>
      <c r="H167" s="136"/>
      <c r="I167" s="136" t="s">
        <v>2062</v>
      </c>
      <c r="J167" s="136" t="s">
        <v>2066</v>
      </c>
      <c r="K167" s="136"/>
      <c r="L167" s="136"/>
      <c r="M167" s="137"/>
      <c r="O167" s="287" t="str">
        <f t="shared" si="2"/>
        <v xml:space="preserve">          FS  D      </v>
      </c>
      <c r="P167" s="288"/>
      <c r="Q167" s="288"/>
      <c r="R167" s="288"/>
      <c r="S167" s="288"/>
      <c r="T167" s="288"/>
      <c r="U167" s="288"/>
      <c r="V167" s="288"/>
      <c r="W167" s="288"/>
      <c r="X167" s="289"/>
      <c r="AD167" s="341"/>
    </row>
    <row r="168" spans="2:30" ht="16.5" customHeight="1" x14ac:dyDescent="0.35">
      <c r="B168" s="88" t="s">
        <v>2051</v>
      </c>
      <c r="C168" s="89">
        <v>672</v>
      </c>
      <c r="D168" s="135"/>
      <c r="E168" s="136"/>
      <c r="F168" s="136"/>
      <c r="G168" s="136"/>
      <c r="H168" s="136"/>
      <c r="I168" s="136" t="s">
        <v>2062</v>
      </c>
      <c r="J168" s="136" t="s">
        <v>2066</v>
      </c>
      <c r="K168" s="136"/>
      <c r="L168" s="136"/>
      <c r="M168" s="137"/>
      <c r="O168" s="287" t="str">
        <f t="shared" si="2"/>
        <v xml:space="preserve">          FS  D      </v>
      </c>
      <c r="P168" s="288"/>
      <c r="Q168" s="288"/>
      <c r="R168" s="288"/>
      <c r="S168" s="288"/>
      <c r="T168" s="288"/>
      <c r="U168" s="288"/>
      <c r="V168" s="288"/>
      <c r="W168" s="288"/>
      <c r="X168" s="289"/>
      <c r="AD168" s="341"/>
    </row>
    <row r="169" spans="2:30" ht="16.5" customHeight="1" x14ac:dyDescent="0.35">
      <c r="B169" s="88" t="s">
        <v>558</v>
      </c>
      <c r="C169" s="89" t="s">
        <v>1262</v>
      </c>
      <c r="D169" s="135" t="s">
        <v>2057</v>
      </c>
      <c r="E169" s="136" t="s">
        <v>2058</v>
      </c>
      <c r="F169" s="136" t="s">
        <v>2059</v>
      </c>
      <c r="G169" s="136" t="s">
        <v>2060</v>
      </c>
      <c r="H169" s="136" t="s">
        <v>2061</v>
      </c>
      <c r="I169" s="136" t="s">
        <v>2062</v>
      </c>
      <c r="J169" s="136"/>
      <c r="K169" s="136"/>
      <c r="L169" s="136" t="s">
        <v>2064</v>
      </c>
      <c r="M169" s="137" t="s">
        <v>2065</v>
      </c>
      <c r="O169" s="287" t="str">
        <f t="shared" si="2"/>
        <v>C  F  R  P  Pr  FS      O  AL</v>
      </c>
      <c r="P169" s="288"/>
      <c r="Q169" s="288"/>
      <c r="R169" s="288"/>
      <c r="S169" s="288"/>
      <c r="T169" s="288"/>
      <c r="U169" s="288"/>
      <c r="V169" s="288"/>
      <c r="W169" s="288"/>
      <c r="X169" s="289"/>
      <c r="Z169" s="82"/>
      <c r="AD169" s="341"/>
    </row>
    <row r="170" spans="2:30" ht="16.5" customHeight="1" x14ac:dyDescent="0.35">
      <c r="B170" s="88" t="s">
        <v>559</v>
      </c>
      <c r="C170" s="89" t="s">
        <v>1263</v>
      </c>
      <c r="D170" s="135" t="s">
        <v>2057</v>
      </c>
      <c r="E170" s="136" t="s">
        <v>2058</v>
      </c>
      <c r="F170" s="136" t="s">
        <v>2059</v>
      </c>
      <c r="G170" s="136" t="s">
        <v>2060</v>
      </c>
      <c r="H170" s="136" t="s">
        <v>2061</v>
      </c>
      <c r="I170" s="136" t="s">
        <v>2062</v>
      </c>
      <c r="J170" s="136" t="s">
        <v>2066</v>
      </c>
      <c r="K170" s="136"/>
      <c r="L170" s="136" t="s">
        <v>2064</v>
      </c>
      <c r="M170" s="137" t="s">
        <v>2065</v>
      </c>
      <c r="O170" s="287" t="str">
        <f t="shared" si="2"/>
        <v>C  F  R  P  Pr  FS  D    O  AL</v>
      </c>
      <c r="P170" s="288"/>
      <c r="Q170" s="288"/>
      <c r="R170" s="288"/>
      <c r="S170" s="288"/>
      <c r="T170" s="288"/>
      <c r="U170" s="288"/>
      <c r="V170" s="288"/>
      <c r="W170" s="288"/>
      <c r="X170" s="289"/>
      <c r="Z170" s="82"/>
    </row>
    <row r="171" spans="2:30" ht="16.5" customHeight="1" x14ac:dyDescent="0.35">
      <c r="B171" s="88" t="s">
        <v>556</v>
      </c>
      <c r="C171" s="89" t="s">
        <v>1264</v>
      </c>
      <c r="D171" s="135" t="s">
        <v>2057</v>
      </c>
      <c r="E171" s="136" t="s">
        <v>2058</v>
      </c>
      <c r="F171" s="136" t="s">
        <v>2059</v>
      </c>
      <c r="G171" s="136" t="s">
        <v>2060</v>
      </c>
      <c r="H171" s="136" t="s">
        <v>2061</v>
      </c>
      <c r="I171" s="136" t="s">
        <v>2062</v>
      </c>
      <c r="J171" s="136" t="s">
        <v>2066</v>
      </c>
      <c r="K171" s="136"/>
      <c r="L171" s="136" t="s">
        <v>2064</v>
      </c>
      <c r="M171" s="137" t="s">
        <v>2065</v>
      </c>
      <c r="O171" s="287" t="str">
        <f t="shared" si="2"/>
        <v>C  F  R  P  Pr  FS  D    O  AL</v>
      </c>
      <c r="P171" s="288"/>
      <c r="Q171" s="288"/>
      <c r="R171" s="288"/>
      <c r="S171" s="288"/>
      <c r="T171" s="288"/>
      <c r="U171" s="288"/>
      <c r="V171" s="288"/>
      <c r="W171" s="288"/>
      <c r="X171" s="289"/>
      <c r="Z171" s="82"/>
    </row>
    <row r="172" spans="2:30" ht="16.5" customHeight="1" x14ac:dyDescent="0.35">
      <c r="B172" s="88" t="s">
        <v>557</v>
      </c>
      <c r="C172" s="89" t="s">
        <v>671</v>
      </c>
      <c r="D172" s="135" t="s">
        <v>2057</v>
      </c>
      <c r="E172" s="136" t="s">
        <v>2058</v>
      </c>
      <c r="F172" s="136" t="s">
        <v>2059</v>
      </c>
      <c r="G172" s="136" t="s">
        <v>2060</v>
      </c>
      <c r="H172" s="136" t="s">
        <v>2061</v>
      </c>
      <c r="I172" s="136" t="s">
        <v>2062</v>
      </c>
      <c r="J172" s="136" t="s">
        <v>2066</v>
      </c>
      <c r="K172" s="136"/>
      <c r="L172" s="136" t="s">
        <v>2064</v>
      </c>
      <c r="M172" s="137" t="s">
        <v>2065</v>
      </c>
      <c r="O172" s="287" t="str">
        <f t="shared" si="2"/>
        <v>C  F  R  P  Pr  FS  D    O  AL</v>
      </c>
      <c r="P172" s="288"/>
      <c r="Q172" s="288"/>
      <c r="R172" s="288"/>
      <c r="S172" s="288"/>
      <c r="T172" s="288"/>
      <c r="U172" s="288"/>
      <c r="V172" s="288"/>
      <c r="W172" s="288"/>
      <c r="X172" s="289"/>
      <c r="Z172" s="82"/>
    </row>
    <row r="173" spans="2:30" ht="16.5" customHeight="1" thickBot="1" x14ac:dyDescent="0.4">
      <c r="B173" s="92" t="s">
        <v>504</v>
      </c>
      <c r="C173" s="93" t="s">
        <v>1312</v>
      </c>
      <c r="D173" s="297" t="s">
        <v>2057</v>
      </c>
      <c r="E173" s="138"/>
      <c r="F173" s="138"/>
      <c r="G173" s="138"/>
      <c r="H173" s="138"/>
      <c r="I173" s="138"/>
      <c r="J173" s="138"/>
      <c r="K173" s="138"/>
      <c r="L173" s="138" t="s">
        <v>2064</v>
      </c>
      <c r="M173" s="298"/>
      <c r="O173" s="290" t="str">
        <f t="shared" ref="O173" si="3">(D173&amp;"  "&amp;E173&amp;"  "&amp;F173&amp;"  " &amp;G173&amp;"  "&amp;H173&amp;"  "&amp;I173&amp;"  "&amp;J173&amp;"  "&amp;K173&amp;"  "&amp;L173&amp;"  "&amp;M173)</f>
        <v xml:space="preserve">C                O  </v>
      </c>
      <c r="P173" s="291"/>
      <c r="Q173" s="291"/>
      <c r="R173" s="291"/>
      <c r="S173" s="291"/>
      <c r="T173" s="291"/>
      <c r="U173" s="291"/>
      <c r="V173" s="291"/>
      <c r="W173" s="291"/>
      <c r="X173" s="292"/>
      <c r="Z173" s="82"/>
      <c r="AD173" s="341"/>
    </row>
    <row r="174" spans="2:30" ht="16.5" customHeight="1" x14ac:dyDescent="0.35">
      <c r="Z174" s="82"/>
    </row>
    <row r="175" spans="2:30" ht="16.5" customHeight="1" x14ac:dyDescent="0.35">
      <c r="Z175" s="82"/>
    </row>
    <row r="176" spans="2:30" ht="16.5" customHeight="1" thickBot="1" x14ac:dyDescent="0.4">
      <c r="B176" s="126" t="s">
        <v>251</v>
      </c>
      <c r="D176" s="8" t="s">
        <v>1298</v>
      </c>
      <c r="X176" s="82" t="s">
        <v>1773</v>
      </c>
      <c r="Z176" s="82"/>
    </row>
    <row r="177" spans="2:26" ht="75" customHeight="1" thickTop="1" x14ac:dyDescent="0.35">
      <c r="B177" s="121" t="s">
        <v>970</v>
      </c>
      <c r="C177" s="122"/>
      <c r="D177" s="371" t="s">
        <v>1758</v>
      </c>
      <c r="E177" s="372"/>
      <c r="F177" s="372"/>
      <c r="G177" s="372"/>
      <c r="H177" s="372"/>
      <c r="I177" s="372"/>
      <c r="J177" s="372"/>
      <c r="K177" s="372"/>
      <c r="L177" s="372"/>
      <c r="M177" s="372"/>
      <c r="N177" s="372"/>
      <c r="O177" s="372"/>
      <c r="P177" s="372"/>
      <c r="Q177" s="372"/>
      <c r="R177" s="372"/>
      <c r="S177" s="372"/>
      <c r="T177" s="372"/>
      <c r="U177" s="372"/>
      <c r="V177" s="372"/>
      <c r="W177" s="372"/>
      <c r="X177" s="373"/>
      <c r="Z177" s="82"/>
    </row>
    <row r="178" spans="2:26" ht="75" customHeight="1" x14ac:dyDescent="0.35">
      <c r="B178" s="123" t="s">
        <v>252</v>
      </c>
      <c r="C178" s="91"/>
      <c r="D178" s="371" t="s">
        <v>1761</v>
      </c>
      <c r="E178" s="372"/>
      <c r="F178" s="372"/>
      <c r="G178" s="372"/>
      <c r="H178" s="372"/>
      <c r="I178" s="372"/>
      <c r="J178" s="372"/>
      <c r="K178" s="372"/>
      <c r="L178" s="372"/>
      <c r="M178" s="372"/>
      <c r="N178" s="372"/>
      <c r="O178" s="372"/>
      <c r="P178" s="372"/>
      <c r="Q178" s="372"/>
      <c r="R178" s="372"/>
      <c r="S178" s="372"/>
      <c r="T178" s="372"/>
      <c r="U178" s="372"/>
      <c r="V178" s="372"/>
      <c r="W178" s="372"/>
      <c r="X178" s="373"/>
      <c r="Z178" s="82"/>
    </row>
    <row r="179" spans="2:26" ht="75" customHeight="1" x14ac:dyDescent="0.35">
      <c r="B179" s="123" t="s">
        <v>1757</v>
      </c>
      <c r="C179" s="91"/>
      <c r="D179" s="371" t="s">
        <v>1760</v>
      </c>
      <c r="E179" s="372"/>
      <c r="F179" s="372"/>
      <c r="G179" s="372"/>
      <c r="H179" s="372"/>
      <c r="I179" s="372"/>
      <c r="J179" s="372"/>
      <c r="K179" s="372"/>
      <c r="L179" s="372"/>
      <c r="M179" s="372"/>
      <c r="N179" s="372"/>
      <c r="O179" s="372"/>
      <c r="P179" s="372"/>
      <c r="Q179" s="372"/>
      <c r="R179" s="372"/>
      <c r="S179" s="372"/>
      <c r="T179" s="372"/>
      <c r="U179" s="372"/>
      <c r="V179" s="372"/>
      <c r="W179" s="372"/>
      <c r="X179" s="373"/>
      <c r="Z179" s="82"/>
    </row>
    <row r="180" spans="2:26" ht="75" customHeight="1" x14ac:dyDescent="0.35">
      <c r="B180" s="123" t="s">
        <v>1111</v>
      </c>
      <c r="C180" s="91"/>
      <c r="D180" s="371" t="s">
        <v>1759</v>
      </c>
      <c r="E180" s="372"/>
      <c r="F180" s="372"/>
      <c r="G180" s="372"/>
      <c r="H180" s="372"/>
      <c r="I180" s="372"/>
      <c r="J180" s="372"/>
      <c r="K180" s="372"/>
      <c r="L180" s="372"/>
      <c r="M180" s="372"/>
      <c r="N180" s="372"/>
      <c r="O180" s="372"/>
      <c r="P180" s="372"/>
      <c r="Q180" s="372"/>
      <c r="R180" s="372"/>
      <c r="S180" s="372"/>
      <c r="T180" s="372"/>
      <c r="U180" s="372"/>
      <c r="V180" s="372"/>
      <c r="W180" s="372"/>
      <c r="X180" s="373"/>
      <c r="Z180" s="82"/>
    </row>
    <row r="181" spans="2:26" ht="75" customHeight="1" x14ac:dyDescent="0.35">
      <c r="B181" s="123" t="s">
        <v>1764</v>
      </c>
      <c r="C181" s="91"/>
      <c r="D181" s="371" t="s">
        <v>1763</v>
      </c>
      <c r="E181" s="372"/>
      <c r="F181" s="372"/>
      <c r="G181" s="372"/>
      <c r="H181" s="372"/>
      <c r="I181" s="372"/>
      <c r="J181" s="372"/>
      <c r="K181" s="372"/>
      <c r="L181" s="372"/>
      <c r="M181" s="372"/>
      <c r="N181" s="372"/>
      <c r="O181" s="372"/>
      <c r="P181" s="372"/>
      <c r="Q181" s="372"/>
      <c r="R181" s="372"/>
      <c r="S181" s="372"/>
      <c r="T181" s="372"/>
      <c r="U181" s="372"/>
      <c r="V181" s="372"/>
      <c r="W181" s="372"/>
      <c r="X181" s="373"/>
    </row>
    <row r="182" spans="2:26" ht="75" customHeight="1" x14ac:dyDescent="0.35">
      <c r="B182" s="123" t="s">
        <v>1297</v>
      </c>
      <c r="C182" s="91"/>
      <c r="D182" s="371" t="s">
        <v>1769</v>
      </c>
      <c r="E182" s="372"/>
      <c r="F182" s="372"/>
      <c r="G182" s="372"/>
      <c r="H182" s="372"/>
      <c r="I182" s="372"/>
      <c r="J182" s="372"/>
      <c r="K182" s="372"/>
      <c r="L182" s="372"/>
      <c r="M182" s="372"/>
      <c r="N182" s="372"/>
      <c r="O182" s="372"/>
      <c r="P182" s="372"/>
      <c r="Q182" s="372"/>
      <c r="R182" s="372"/>
      <c r="S182" s="372"/>
      <c r="T182" s="372"/>
      <c r="U182" s="372"/>
      <c r="V182" s="372"/>
      <c r="W182" s="372"/>
      <c r="X182" s="373"/>
    </row>
    <row r="183" spans="2:26" ht="75" customHeight="1" x14ac:dyDescent="0.35">
      <c r="B183" s="123" t="s">
        <v>1768</v>
      </c>
      <c r="C183" s="91"/>
      <c r="D183" s="371" t="s">
        <v>1767</v>
      </c>
      <c r="E183" s="372"/>
      <c r="F183" s="372"/>
      <c r="G183" s="372"/>
      <c r="H183" s="372"/>
      <c r="I183" s="372"/>
      <c r="J183" s="372"/>
      <c r="K183" s="372"/>
      <c r="L183" s="372"/>
      <c r="M183" s="372"/>
      <c r="N183" s="372"/>
      <c r="O183" s="372"/>
      <c r="P183" s="372"/>
      <c r="Q183" s="372"/>
      <c r="R183" s="372"/>
      <c r="S183" s="372"/>
      <c r="T183" s="372"/>
      <c r="U183" s="372"/>
      <c r="V183" s="372"/>
      <c r="W183" s="372"/>
      <c r="X183" s="373"/>
    </row>
    <row r="184" spans="2:26" ht="75" customHeight="1" x14ac:dyDescent="0.35">
      <c r="B184" s="123" t="s">
        <v>1762</v>
      </c>
      <c r="C184" s="91"/>
      <c r="D184" s="371" t="s">
        <v>2153</v>
      </c>
      <c r="E184" s="372"/>
      <c r="F184" s="372"/>
      <c r="G184" s="372"/>
      <c r="H184" s="372"/>
      <c r="I184" s="372"/>
      <c r="J184" s="372"/>
      <c r="K184" s="372"/>
      <c r="L184" s="372"/>
      <c r="M184" s="372"/>
      <c r="N184" s="372"/>
      <c r="O184" s="372"/>
      <c r="P184" s="372"/>
      <c r="Q184" s="372"/>
      <c r="R184" s="372"/>
      <c r="S184" s="372"/>
      <c r="T184" s="372"/>
      <c r="U184" s="372"/>
      <c r="V184" s="372"/>
      <c r="W184" s="372"/>
      <c r="X184" s="373"/>
    </row>
    <row r="185" spans="2:26" ht="75" customHeight="1" x14ac:dyDescent="0.35">
      <c r="B185" s="123" t="s">
        <v>1766</v>
      </c>
      <c r="C185" s="91"/>
      <c r="D185" s="371" t="s">
        <v>1765</v>
      </c>
      <c r="E185" s="372"/>
      <c r="F185" s="372"/>
      <c r="G185" s="372"/>
      <c r="H185" s="372"/>
      <c r="I185" s="372"/>
      <c r="J185" s="372"/>
      <c r="K185" s="372"/>
      <c r="L185" s="372"/>
      <c r="M185" s="372"/>
      <c r="N185" s="372"/>
      <c r="O185" s="372"/>
      <c r="P185" s="372"/>
      <c r="Q185" s="372"/>
      <c r="R185" s="372"/>
      <c r="S185" s="372"/>
      <c r="T185" s="372"/>
      <c r="U185" s="372"/>
      <c r="V185" s="372"/>
      <c r="W185" s="372"/>
      <c r="X185" s="373"/>
    </row>
    <row r="186" spans="2:26" ht="75" customHeight="1" thickBot="1" x14ac:dyDescent="0.4">
      <c r="B186" s="124" t="s">
        <v>1771</v>
      </c>
      <c r="C186" s="125"/>
      <c r="D186" s="368" t="s">
        <v>1770</v>
      </c>
      <c r="E186" s="369"/>
      <c r="F186" s="369"/>
      <c r="G186" s="369"/>
      <c r="H186" s="369"/>
      <c r="I186" s="369"/>
      <c r="J186" s="369"/>
      <c r="K186" s="369"/>
      <c r="L186" s="369"/>
      <c r="M186" s="369"/>
      <c r="N186" s="369"/>
      <c r="O186" s="369"/>
      <c r="P186" s="369"/>
      <c r="Q186" s="369"/>
      <c r="R186" s="369"/>
      <c r="S186" s="369"/>
      <c r="T186" s="369"/>
      <c r="U186" s="369"/>
      <c r="V186" s="369"/>
      <c r="W186" s="369"/>
      <c r="X186" s="370"/>
    </row>
    <row r="187" spans="2:26" ht="16.5" customHeight="1" thickTop="1" x14ac:dyDescent="0.35"/>
  </sheetData>
  <sortState ref="AB3:AC172">
    <sortCondition ref="AC3:AC172"/>
  </sortState>
  <mergeCells count="11">
    <mergeCell ref="B1:C2"/>
    <mergeCell ref="D186:X186"/>
    <mergeCell ref="D177:X177"/>
    <mergeCell ref="D178:X178"/>
    <mergeCell ref="D179:X179"/>
    <mergeCell ref="D180:X180"/>
    <mergeCell ref="D181:X181"/>
    <mergeCell ref="D182:X182"/>
    <mergeCell ref="D183:X183"/>
    <mergeCell ref="D184:X184"/>
    <mergeCell ref="D185:X185"/>
  </mergeCells>
  <pageMargins left="0.25" right="0.25" top="0.75" bottom="0.75" header="0.3" footer="0.3"/>
  <pageSetup orientation="portrait" copies="2" r:id="rId1"/>
  <headerFooter>
    <oddHeader>&amp;C&amp;"-,Bold"&amp;14Practice  X  Landuse Matrix</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272"/>
  <sheetViews>
    <sheetView workbookViewId="0">
      <pane xSplit="3" ySplit="4" topLeftCell="D5" activePane="bottomRight" state="frozen"/>
      <selection pane="topRight" activeCell="D1" sqref="D1"/>
      <selection pane="bottomLeft" activeCell="A5" sqref="A5"/>
      <selection pane="bottomRight" activeCell="G15" sqref="G15"/>
    </sheetView>
  </sheetViews>
  <sheetFormatPr defaultColWidth="8.54296875" defaultRowHeight="10" x14ac:dyDescent="0.2"/>
  <cols>
    <col min="1" max="1" width="2.54296875" style="257" customWidth="1"/>
    <col min="2" max="2" width="4.453125" style="257" hidden="1" customWidth="1"/>
    <col min="3" max="3" width="33.453125" style="257" customWidth="1"/>
    <col min="4" max="11" width="9.453125" style="257" customWidth="1"/>
    <col min="12" max="12" width="10.453125" style="257" customWidth="1"/>
    <col min="13" max="19" width="9.453125" style="257" customWidth="1"/>
    <col min="20" max="20" width="10.54296875" style="257" customWidth="1"/>
    <col min="21" max="21" width="9.453125" style="257" customWidth="1"/>
    <col min="22" max="47" width="10.54296875" style="257" customWidth="1"/>
    <col min="48" max="16384" width="8.54296875" style="257"/>
  </cols>
  <sheetData>
    <row r="2" spans="2:67" ht="18" x14ac:dyDescent="0.4">
      <c r="C2" s="310" t="s">
        <v>2388</v>
      </c>
    </row>
    <row r="3" spans="2:67" x14ac:dyDescent="0.2">
      <c r="C3" s="258"/>
    </row>
    <row r="4" spans="2:67" s="256" customFormat="1" ht="80" x14ac:dyDescent="0.2">
      <c r="D4" s="261" t="str">
        <f>+'Physical Effects-Numbers'!D1</f>
        <v>Sheet and rill erosion</v>
      </c>
      <c r="E4" s="261" t="str">
        <f>+'Physical Effects-Numbers'!E1</f>
        <v>Wind erosion</v>
      </c>
      <c r="F4" s="261" t="str">
        <f>+'Physical Effects-Numbers'!F1</f>
        <v>Ephemeral gully erosion</v>
      </c>
      <c r="G4" s="261" t="str">
        <f>+'Physical Effects-Numbers'!G1</f>
        <v>Classic gully erosion</v>
      </c>
      <c r="H4" s="261" t="str">
        <f>+'Physical Effects-Numbers'!H1</f>
        <v>Bank erosion from streams, shorelines or water conveyance channels</v>
      </c>
      <c r="I4" s="261" t="str">
        <f>+'Physical Effects-Numbers'!I1</f>
        <v xml:space="preserve">Subsidence </v>
      </c>
      <c r="J4" s="261" t="str">
        <f>+'Physical Effects-Numbers'!J1</f>
        <v xml:space="preserve">Compaction </v>
      </c>
      <c r="K4" s="261" t="str">
        <f>+'Physical Effects-Numbers'!K1</f>
        <v>Organic matter depletion</v>
      </c>
      <c r="L4" s="261" t="str">
        <f>+'Physical Effects-Numbers'!L1</f>
        <v>Concentration of salts or other chemicals</v>
      </c>
      <c r="M4" s="261" t="str">
        <f>+'Physical Effects-Numbers'!M1</f>
        <v>Soil organism habitat loss or degradation</v>
      </c>
      <c r="N4" s="261" t="str">
        <f>+'Physical Effects-Numbers'!N1</f>
        <v>Aggregate instability</v>
      </c>
      <c r="O4" s="261" t="str">
        <f>+'Physical Effects-Numbers'!O1</f>
        <v xml:space="preserve">Ponding and flooding </v>
      </c>
      <c r="P4" s="261" t="str">
        <f>+'Physical Effects-Numbers'!P1</f>
        <v xml:space="preserve">Seasonal high water table </v>
      </c>
      <c r="Q4" s="261" t="str">
        <f>+'Physical Effects-Numbers'!Q1</f>
        <v>Seeps</v>
      </c>
      <c r="R4" s="261" t="str">
        <f>+'Physical Effects-Numbers'!R1</f>
        <v>Drifted Snow</v>
      </c>
      <c r="S4" s="261" t="str">
        <f>+'Physical Effects-Numbers'!S1</f>
        <v>Surface water depletion</v>
      </c>
      <c r="T4" s="261" t="str">
        <f>+'Physical Effects-Numbers'!T1</f>
        <v>Groundwater depletion</v>
      </c>
      <c r="U4" s="261" t="str">
        <f>+'Physical Effects-Numbers'!U1</f>
        <v xml:space="preserve">Naturally available moisture use </v>
      </c>
      <c r="V4" s="261" t="str">
        <f>+'Physical Effects-Numbers'!V1</f>
        <v>Inefficient irrigation water use</v>
      </c>
      <c r="W4" s="261" t="str">
        <f>+'Physical Effects-Numbers'!W1</f>
        <v xml:space="preserve">Nutrients transported to surface water </v>
      </c>
      <c r="X4" s="261" t="str">
        <f>+'Physical Effects-Numbers'!X1</f>
        <v xml:space="preserve">Nutrients transported to groundwater </v>
      </c>
      <c r="Y4" s="261" t="str">
        <f>+'Physical Effects-Numbers'!Y1</f>
        <v>Pesticides transported to surface water</v>
      </c>
      <c r="Z4" s="261" t="str">
        <f>+'Physical Effects-Numbers'!Z1</f>
        <v>Pesticides transported to groundwater</v>
      </c>
      <c r="AA4" s="261" t="str">
        <f>+'Physical Effects-Numbers'!AA1</f>
        <v xml:space="preserve">Pathogens and chemicals from manure, biosolids or compost applications tranported to surface water </v>
      </c>
      <c r="AB4" s="261" t="str">
        <f>+'Physical Effects-Numbers'!AB1</f>
        <v xml:space="preserve">Pathogens and chemicals from manure, biosolids or compost applications tranported to groundwater </v>
      </c>
      <c r="AC4" s="261" t="str">
        <f>+'Physical Effects-Numbers'!AC1</f>
        <v>Salts transported to surface water</v>
      </c>
      <c r="AD4" s="261" t="str">
        <f>+'Physical Effects-Numbers'!AD1</f>
        <v>Salts transported to groundwater</v>
      </c>
      <c r="AE4" s="261" t="str">
        <f>+'Physical Effects-Numbers'!AE1</f>
        <v>Petroleum, heavy metals and other pollutants transported to surface water</v>
      </c>
      <c r="AF4" s="261" t="e">
        <f>+'Physical Effects-Numbers'!#REF!</f>
        <v>#REF!</v>
      </c>
      <c r="AG4" s="261" t="e">
        <f>+'Physical Effects-Numbers'!#REF!</f>
        <v>#REF!</v>
      </c>
      <c r="AH4" s="261" t="str">
        <f>+'Physical Effects-Numbers'!AF1</f>
        <v>Petroleum, heavy metals and other pollutants transported to groundwater</v>
      </c>
      <c r="AI4" s="261" t="str">
        <f>+'Physical Effects-Numbers'!AG1</f>
        <v>Sediment tansported to surface water</v>
      </c>
      <c r="AJ4" s="261" t="str">
        <f>+'Physical Effects-Numbers'!AH1</f>
        <v>Elevated water temperature</v>
      </c>
      <c r="AK4" s="261" t="str">
        <f>+'Physical Effects-Numbers'!AI1</f>
        <v>Emissions of particulate matter (PM) and PM precursors</v>
      </c>
      <c r="AL4" s="261" t="str">
        <f>+'Physical Effects-Numbers'!AJ1</f>
        <v xml:space="preserve">Emissions of greenhouse gasses - GHGs </v>
      </c>
      <c r="AM4" s="261" t="str">
        <f>+'Physical Effects-Numbers'!AK1</f>
        <v>Emissions of ozone precursors</v>
      </c>
      <c r="AN4" s="261" t="str">
        <f>+'Physical Effects-Numbers'!AL1</f>
        <v>Objectionable odors</v>
      </c>
      <c r="AO4" s="261" t="str">
        <f>+'Physical Effects-Numbers'!AM1</f>
        <v>Emissions of airborne reactive nitrogen</v>
      </c>
      <c r="AP4" s="261" t="str">
        <f>+'Physical Effects-Numbers'!AN1</f>
        <v>Plant productivity and health</v>
      </c>
      <c r="AQ4" s="261" t="str">
        <f>+'Physical Effects-Numbers'!AO1</f>
        <v>Plant structure and composition</v>
      </c>
      <c r="AR4" s="261" t="str">
        <f>+'Physical Effects-Numbers'!AP1</f>
        <v xml:space="preserve">Plant pest pressure </v>
      </c>
      <c r="AS4" s="261" t="str">
        <f>+'Physical Effects-Numbers'!AQ1</f>
        <v>Wildfire hazard from biomass accumulation</v>
      </c>
      <c r="AT4" s="261" t="str">
        <f>+'Physical Effects-Numbers'!AR1</f>
        <v>Terrestrial habitat for wildlife and invertebrates</v>
      </c>
      <c r="AU4" s="261" t="str">
        <f>+'Physical Effects-Numbers'!AS1</f>
        <v>Aquatic habitat for fish and other organisms</v>
      </c>
      <c r="AV4" s="261" t="str">
        <f>+'Physical Effects-Numbers'!AT1</f>
        <v>Feed and forage imbalance</v>
      </c>
      <c r="AW4" s="261" t="str">
        <f>+'Physical Effects-Numbers'!AU1</f>
        <v>Inadequate livestock shelter</v>
      </c>
      <c r="AX4" s="261" t="str">
        <f>+'Physical Effects-Numbers'!AV1</f>
        <v>Inadequate livestock water quantity, quality and distribution</v>
      </c>
      <c r="AY4" s="261" t="str">
        <f>+'Physical Effects-Numbers'!AW1</f>
        <v>Energy efficiency of equipment and facilities</v>
      </c>
      <c r="AZ4" s="261" t="str">
        <f>+'Physical Effects-Numbers'!AX1</f>
        <v>Energy efficiency of farming/ranching practices and field operations</v>
      </c>
      <c r="BA4" s="261">
        <f>+'Physical Effects-Numbers'!AY1</f>
        <v>0</v>
      </c>
      <c r="BB4" s="261">
        <f>+'Physical Effects-Numbers'!AZ1</f>
        <v>0</v>
      </c>
      <c r="BC4" s="261" t="e">
        <f>+'Physical Effects-Numbers'!#REF!</f>
        <v>#REF!</v>
      </c>
      <c r="BD4" s="261" t="e">
        <f>+'Physical Effects-Numbers'!#REF!</f>
        <v>#REF!</v>
      </c>
      <c r="BE4" s="261" t="e">
        <f>+'Physical Effects-Numbers'!#REF!</f>
        <v>#REF!</v>
      </c>
      <c r="BF4" s="261" t="e">
        <f>+'Physical Effects-Numbers'!#REF!</f>
        <v>#REF!</v>
      </c>
      <c r="BG4" s="261" t="e">
        <f>+'Physical Effects-Numbers'!#REF!</f>
        <v>#REF!</v>
      </c>
      <c r="BH4" s="261" t="e">
        <f>+'Physical Effects-Numbers'!#REF!</f>
        <v>#REF!</v>
      </c>
      <c r="BI4" s="261" t="e">
        <f>+'Physical Effects-Numbers'!#REF!</f>
        <v>#REF!</v>
      </c>
      <c r="BJ4" s="261" t="e">
        <f>+'Physical Effects-Numbers'!#REF!</f>
        <v>#REF!</v>
      </c>
      <c r="BK4" s="261" t="e">
        <f>+'Physical Effects-Numbers'!#REF!</f>
        <v>#REF!</v>
      </c>
      <c r="BL4" s="261" t="e">
        <f>+'Physical Effects-Numbers'!#REF!</f>
        <v>#REF!</v>
      </c>
      <c r="BM4" s="261" t="e">
        <f>+'Physical Effects-Numbers'!#REF!</f>
        <v>#REF!</v>
      </c>
      <c r="BN4" s="261" t="e">
        <f>+'Physical Effects-Numbers'!#REF!</f>
        <v>#REF!</v>
      </c>
      <c r="BO4" s="261" t="e">
        <f>+'Physical Effects-Numbers'!#REF!</f>
        <v>#REF!</v>
      </c>
    </row>
    <row r="5" spans="2:67" x14ac:dyDescent="0.2">
      <c r="B5" s="259">
        <v>2</v>
      </c>
      <c r="C5" s="258" t="str">
        <f>+'Physical Effects-Numbers'!B2</f>
        <v>Access Control (ac)</v>
      </c>
      <c r="D5" s="260" t="str">
        <f>IF(D$4="","",IF(HLOOKUP(D$4,'Physical Effects-Numbers'!$B$1:$AZ$173,$B5,FALSE)&lt;0,HLOOKUP(D$4,'Physical Effects-Numbers'!$B$1:$AZ$173,$B5,FALSE),""))</f>
        <v/>
      </c>
      <c r="E5" s="260" t="str">
        <f>IF(E$4="","",IF(HLOOKUP(E$4,'Physical Effects-Numbers'!$B$1:$AZ$173,$B5,FALSE)&lt;0,HLOOKUP(E$4,'Physical Effects-Numbers'!$B$1:$AZ$173,$B5,FALSE),""))</f>
        <v/>
      </c>
      <c r="F5" s="260" t="str">
        <f>IF(F$4="","",IF(HLOOKUP(F$4,'Physical Effects-Numbers'!$B$1:$AZ$173,$B5,FALSE)&lt;0,HLOOKUP(F$4,'Physical Effects-Numbers'!$B$1:$AZ$173,$B5,FALSE),""))</f>
        <v/>
      </c>
      <c r="G5" s="260" t="str">
        <f>IF(G$4="","",IF(HLOOKUP(G$4,'Physical Effects-Numbers'!$B$1:$AZ$173,$B5,FALSE)&lt;0,HLOOKUP(G$4,'Physical Effects-Numbers'!$B$1:$AZ$173,$B5,FALSE),""))</f>
        <v/>
      </c>
      <c r="H5" s="260" t="str">
        <f>IF(H$4="","",IF(HLOOKUP(H$4,'Physical Effects-Numbers'!$B$1:$AZ$173,$B5,FALSE)&lt;0,HLOOKUP(H$4,'Physical Effects-Numbers'!$B$1:$AZ$173,$B5,FALSE),""))</f>
        <v/>
      </c>
      <c r="I5" s="260" t="str">
        <f>IF(I$4="","",IF(HLOOKUP(I$4,'Physical Effects-Numbers'!$B$1:$AZ$173,$B5,FALSE)&lt;0,HLOOKUP(I$4,'Physical Effects-Numbers'!$B$1:$AZ$173,$B5,FALSE),""))</f>
        <v/>
      </c>
      <c r="J5" s="260" t="str">
        <f>IF(J$4="","",IF(HLOOKUP(J$4,'Physical Effects-Numbers'!$B$1:$AZ$173,$B5,FALSE)&lt;0,HLOOKUP(J$4,'Physical Effects-Numbers'!$B$1:$AZ$173,$B5,FALSE),""))</f>
        <v/>
      </c>
      <c r="K5" s="260" t="str">
        <f>IF(K$4="","",IF(HLOOKUP(K$4,'Physical Effects-Numbers'!$B$1:$AZ$173,$B5,FALSE)&lt;0,HLOOKUP(K$4,'Physical Effects-Numbers'!$B$1:$AZ$173,$B5,FALSE),""))</f>
        <v/>
      </c>
      <c r="L5" s="260" t="str">
        <f>IF(L$4="","",IF(HLOOKUP(L$4,'Physical Effects-Numbers'!$B$1:$AZ$173,$B5,FALSE)&lt;0,HLOOKUP(L$4,'Physical Effects-Numbers'!$B$1:$AZ$173,$B5,FALSE),""))</f>
        <v/>
      </c>
      <c r="M5" s="260" t="str">
        <f>IF(M$4="","",IF(HLOOKUP(M$4,'Physical Effects-Numbers'!$B$1:$AZ$173,$B5,FALSE)&lt;0,HLOOKUP(M$4,'Physical Effects-Numbers'!$B$1:$AZ$173,$B5,FALSE),""))</f>
        <v/>
      </c>
      <c r="N5" s="260" t="str">
        <f>IF(N$4="","",IF(HLOOKUP(N$4,'Physical Effects-Numbers'!$B$1:$AZ$173,$B5,FALSE)&lt;0,HLOOKUP(N$4,'Physical Effects-Numbers'!$B$1:$AZ$173,$B5,FALSE),""))</f>
        <v/>
      </c>
      <c r="O5" s="260" t="str">
        <f>IF(O$4="","",IF(HLOOKUP(O$4,'Physical Effects-Numbers'!$B$1:$AZ$173,$B5,FALSE)&lt;0,HLOOKUP(O$4,'Physical Effects-Numbers'!$B$1:$AZ$173,$B5,FALSE),""))</f>
        <v/>
      </c>
      <c r="P5" s="260" t="str">
        <f>IF(P$4="","",IF(HLOOKUP(P$4,'Physical Effects-Numbers'!$B$1:$AZ$173,$B5,FALSE)&lt;0,HLOOKUP(P$4,'Physical Effects-Numbers'!$B$1:$AZ$173,$B5,FALSE),""))</f>
        <v/>
      </c>
      <c r="Q5" s="260" t="str">
        <f>IF(Q$4="","",IF(HLOOKUP(Q$4,'Physical Effects-Numbers'!$B$1:$AZ$173,$B5,FALSE)&lt;0,HLOOKUP(Q$4,'Physical Effects-Numbers'!$B$1:$AZ$173,$B5,FALSE),""))</f>
        <v/>
      </c>
      <c r="R5" s="260" t="str">
        <f>IF(R$4="","",IF(HLOOKUP(R$4,'Physical Effects-Numbers'!$B$1:$AZ$173,$B5,FALSE)&lt;0,HLOOKUP(R$4,'Physical Effects-Numbers'!$B$1:$AZ$173,$B5,FALSE),""))</f>
        <v/>
      </c>
      <c r="S5" s="260" t="str">
        <f>IF(S$4="","",IF(HLOOKUP(S$4,'Physical Effects-Numbers'!$B$1:$AZ$173,$B5,FALSE)&lt;0,HLOOKUP(S$4,'Physical Effects-Numbers'!$B$1:$AZ$173,$B5,FALSE),""))</f>
        <v/>
      </c>
      <c r="T5" s="260" t="str">
        <f>IF(T$4="","",IF(HLOOKUP(T$4,'Physical Effects-Numbers'!$B$1:$AZ$173,$B5,FALSE)&lt;0,HLOOKUP(T$4,'Physical Effects-Numbers'!$B$1:$AZ$173,$B5,FALSE),""))</f>
        <v/>
      </c>
      <c r="U5" s="260" t="str">
        <f>IF(U$4="","",IF(HLOOKUP(U$4,'Physical Effects-Numbers'!$B$1:$AZ$173,$B5,FALSE)&lt;0,HLOOKUP(U$4,'Physical Effects-Numbers'!$B$1:$AZ$173,$B5,FALSE),""))</f>
        <v/>
      </c>
      <c r="V5" s="260" t="str">
        <f>IF(V$4="","",IF(HLOOKUP(V$4,'Physical Effects-Numbers'!$B$1:$AZ$173,$B5,FALSE)&lt;0,HLOOKUP(V$4,'Physical Effects-Numbers'!$B$1:$AZ$173,$B5,FALSE),""))</f>
        <v/>
      </c>
      <c r="W5" s="260" t="str">
        <f>IF(W$4="","",IF(HLOOKUP(W$4,'Physical Effects-Numbers'!$B$1:$AZ$173,$B5,FALSE)&lt;0,HLOOKUP(W$4,'Physical Effects-Numbers'!$B$1:$AZ$173,$B5,FALSE),""))</f>
        <v/>
      </c>
      <c r="X5" s="260" t="str">
        <f>IF(X$4="","",IF(HLOOKUP(X$4,'Physical Effects-Numbers'!$B$1:$AZ$173,$B5,FALSE)&lt;0,HLOOKUP(X$4,'Physical Effects-Numbers'!$B$1:$AZ$173,$B5,FALSE),""))</f>
        <v/>
      </c>
      <c r="Y5" s="260" t="str">
        <f>IF(Y$4="","",IF(HLOOKUP(Y$4,'Physical Effects-Numbers'!$B$1:$AZ$173,$B5,FALSE)&lt;0,HLOOKUP(Y$4,'Physical Effects-Numbers'!$B$1:$AZ$173,$B5,FALSE),""))</f>
        <v/>
      </c>
      <c r="Z5" s="260" t="str">
        <f>IF(Z$4="","",IF(HLOOKUP(Z$4,'Physical Effects-Numbers'!$B$1:$AZ$173,$B5,FALSE)&lt;0,HLOOKUP(Z$4,'Physical Effects-Numbers'!$B$1:$AZ$173,$B5,FALSE),""))</f>
        <v/>
      </c>
      <c r="AA5" s="260" t="str">
        <f>IF(AA$4="","",IF(HLOOKUP(AA$4,'Physical Effects-Numbers'!$B$1:$AZ$173,$B5,FALSE)&lt;0,HLOOKUP(AA$4,'Physical Effects-Numbers'!$B$1:$AZ$173,$B5,FALSE),""))</f>
        <v/>
      </c>
      <c r="AB5" s="260" t="str">
        <f>IF(AB$4="","",IF(HLOOKUP(AB$4,'Physical Effects-Numbers'!$B$1:$AZ$173,$B5,FALSE)&lt;0,HLOOKUP(AB$4,'Physical Effects-Numbers'!$B$1:$AZ$173,$B5,FALSE),""))</f>
        <v/>
      </c>
      <c r="AC5" s="260" t="str">
        <f>IF(AC$4="","",IF(HLOOKUP(AC$4,'Physical Effects-Numbers'!$B$1:$AZ$173,$B5,FALSE)&lt;0,HLOOKUP(AC$4,'Physical Effects-Numbers'!$B$1:$AZ$173,$B5,FALSE),""))</f>
        <v/>
      </c>
      <c r="AD5" s="260" t="str">
        <f>IF(AD$4="","",IF(HLOOKUP(AD$4,'Physical Effects-Numbers'!$B$1:$AZ$173,$B5,FALSE)&lt;0,HLOOKUP(AD$4,'Physical Effects-Numbers'!$B$1:$AZ$173,$B5,FALSE),""))</f>
        <v/>
      </c>
      <c r="AE5" s="260" t="str">
        <f>IF(AE$4="","",IF(HLOOKUP(AE$4,'Physical Effects-Numbers'!$B$1:$AZ$173,$B5,FALSE)&lt;0,HLOOKUP(AE$4,'Physical Effects-Numbers'!$B$1:$AZ$173,$B5,FALSE),""))</f>
        <v/>
      </c>
      <c r="AF5" s="260" t="e">
        <f>IF(AF$4="","",IF(HLOOKUP(AF$4,'Physical Effects-Numbers'!$B$1:$AZ$173,$B5,FALSE)&lt;0,HLOOKUP(AF$4,'Physical Effects-Numbers'!$B$1:$AZ$173,$B5,FALSE),""))</f>
        <v>#REF!</v>
      </c>
      <c r="AG5" s="260" t="e">
        <f>IF(AG$4="","",IF(HLOOKUP(AG$4,'Physical Effects-Numbers'!$B$1:$AZ$173,$B5,FALSE)&lt;0,HLOOKUP(AG$4,'Physical Effects-Numbers'!$B$1:$AZ$173,$B5,FALSE),""))</f>
        <v>#REF!</v>
      </c>
      <c r="AH5" s="260" t="str">
        <f>IF(AH$4="","",IF(HLOOKUP(AH$4,'Physical Effects-Numbers'!$B$1:$AZ$173,$B5,FALSE)&lt;0,HLOOKUP(AH$4,'Physical Effects-Numbers'!$B$1:$AZ$173,$B5,FALSE),""))</f>
        <v/>
      </c>
      <c r="AI5" s="260" t="str">
        <f>IF(AI$4="","",IF(HLOOKUP(AI$4,'Physical Effects-Numbers'!$B$1:$AZ$173,$B5,FALSE)&lt;0,HLOOKUP(AI$4,'Physical Effects-Numbers'!$B$1:$AZ$173,$B5,FALSE),""))</f>
        <v/>
      </c>
      <c r="AJ5" s="260" t="str">
        <f>IF(AJ$4="","",IF(HLOOKUP(AJ$4,'Physical Effects-Numbers'!$B$1:$AZ$173,$B5,FALSE)&lt;0,HLOOKUP(AJ$4,'Physical Effects-Numbers'!$B$1:$AZ$173,$B5,FALSE),""))</f>
        <v/>
      </c>
      <c r="AK5" s="260" t="str">
        <f>IF(AK$4="","",IF(HLOOKUP(AK$4,'Physical Effects-Numbers'!$B$1:$AZ$173,$B5,FALSE)&lt;0,HLOOKUP(AK$4,'Physical Effects-Numbers'!$B$1:$AZ$173,$B5,FALSE),""))</f>
        <v/>
      </c>
      <c r="AL5" s="260" t="str">
        <f>IF(AL$4="","",IF(HLOOKUP(AL$4,'Physical Effects-Numbers'!$B$1:$AZ$173,$B5,FALSE)&lt;0,HLOOKUP(AL$4,'Physical Effects-Numbers'!$B$1:$AZ$173,$B5,FALSE),""))</f>
        <v/>
      </c>
      <c r="AM5" s="260" t="str">
        <f>IF(AM$4="","",IF(HLOOKUP(AM$4,'Physical Effects-Numbers'!$B$1:$AZ$173,$B5,FALSE)&lt;0,HLOOKUP(AM$4,'Physical Effects-Numbers'!$B$1:$AZ$173,$B5,FALSE),""))</f>
        <v/>
      </c>
      <c r="AN5" s="260" t="str">
        <f>IF(AN$4="","",IF(HLOOKUP(AN$4,'Physical Effects-Numbers'!$B$1:$AZ$173,$B5,FALSE)&lt;0,HLOOKUP(AN$4,'Physical Effects-Numbers'!$B$1:$AZ$173,$B5,FALSE),""))</f>
        <v/>
      </c>
      <c r="AO5" s="260" t="str">
        <f>IF(AO$4="","",IF(HLOOKUP(AO$4,'Physical Effects-Numbers'!$B$1:$AZ$173,$B5,FALSE)&lt;0,HLOOKUP(AO$4,'Physical Effects-Numbers'!$B$1:$AZ$173,$B5,FALSE),""))</f>
        <v/>
      </c>
      <c r="AP5" s="260" t="str">
        <f>IF(AP$4="","",IF(HLOOKUP(AP$4,'Physical Effects-Numbers'!$B$1:$AZ$173,$B5,FALSE)&lt;0,HLOOKUP(AP$4,'Physical Effects-Numbers'!$B$1:$AZ$173,$B5,FALSE),""))</f>
        <v/>
      </c>
      <c r="AQ5" s="260" t="str">
        <f>IF(AQ$4="","",IF(HLOOKUP(AQ$4,'Physical Effects-Numbers'!$B$1:$AZ$173,$B5,FALSE)&lt;0,HLOOKUP(AQ$4,'Physical Effects-Numbers'!$B$1:$AZ$173,$B5,FALSE),""))</f>
        <v/>
      </c>
      <c r="AR5" s="260" t="str">
        <f>IF(AR$4="","",IF(HLOOKUP(AR$4,'Physical Effects-Numbers'!$B$1:$AZ$173,$B5,FALSE)&lt;0,HLOOKUP(AR$4,'Physical Effects-Numbers'!$B$1:$AZ$173,$B5,FALSE),""))</f>
        <v/>
      </c>
      <c r="AS5" s="260" t="str">
        <f>IF(AS$4="","",IF(HLOOKUP(AS$4,'Physical Effects-Numbers'!$B$1:$AZ$173,$B5,FALSE)&lt;0,HLOOKUP(AS$4,'Physical Effects-Numbers'!$B$1:$AZ$173,$B5,FALSE),""))</f>
        <v/>
      </c>
      <c r="AT5" s="260" t="str">
        <f>IF(AT$4="","",IF(HLOOKUP(AT$4,'Physical Effects-Numbers'!$B$1:$AZ$173,$B5,FALSE)&lt;0,HLOOKUP(AT$4,'Physical Effects-Numbers'!$B$1:$AZ$173,$B5,FALSE),""))</f>
        <v/>
      </c>
      <c r="AU5" s="260" t="str">
        <f>IF(AU$4="","",IF(HLOOKUP(AU$4,'Physical Effects-Numbers'!$B$1:$AZ$173,$B5,FALSE)&lt;0,HLOOKUP(AU$4,'Physical Effects-Numbers'!$B$1:$AZ$173,$B5,FALSE),""))</f>
        <v/>
      </c>
      <c r="AV5" s="260" t="str">
        <f>IF(AV$4="","",IF(HLOOKUP(AV$4,'Physical Effects-Numbers'!$B$1:$AZ$173,$B5,FALSE)&lt;0,HLOOKUP(AV$4,'Physical Effects-Numbers'!$B$1:$AZ$173,$B5,FALSE),""))</f>
        <v/>
      </c>
      <c r="AW5" s="260" t="str">
        <f>IF(AW$4="","",IF(HLOOKUP(AW$4,'Physical Effects-Numbers'!$B$1:$AZ$173,$B5,FALSE)&lt;0,HLOOKUP(AW$4,'Physical Effects-Numbers'!$B$1:$AZ$173,$B5,FALSE),""))</f>
        <v/>
      </c>
      <c r="AX5" s="260" t="str">
        <f>IF(AX$4="","",IF(HLOOKUP(AX$4,'Physical Effects-Numbers'!$B$1:$AZ$173,$B5,FALSE)&lt;0,HLOOKUP(AX$4,'Physical Effects-Numbers'!$B$1:$AZ$173,$B5,FALSE),""))</f>
        <v/>
      </c>
      <c r="AY5" s="260" t="str">
        <f>IF(AY$4="","",IF(HLOOKUP(AY$4,'Physical Effects-Numbers'!$B$1:$AZ$173,$B5,FALSE)&lt;0,HLOOKUP(AY$4,'Physical Effects-Numbers'!$B$1:$AZ$173,$B5,FALSE),""))</f>
        <v/>
      </c>
      <c r="AZ5" s="260" t="str">
        <f>IF(AZ$4="","",IF(HLOOKUP(AZ$4,'Physical Effects-Numbers'!$B$1:$AZ$173,$B5,FALSE)&lt;0,HLOOKUP(AZ$4,'Physical Effects-Numbers'!$B$1:$AZ$173,$B5,FALSE),""))</f>
        <v/>
      </c>
      <c r="BA5" s="260" t="e">
        <f>IF(BA$4="","",IF(HLOOKUP(BA$4,'Physical Effects-Numbers'!$B$1:$AZ$173,$B5,FALSE)&lt;0,HLOOKUP(BA$4,'Physical Effects-Numbers'!$B$1:$AZ$173,$B5,FALSE),""))</f>
        <v>#N/A</v>
      </c>
      <c r="BB5" s="260" t="e">
        <f>IF(BB$4="","",IF(HLOOKUP(BB$4,'Physical Effects-Numbers'!$B$1:$AZ$173,$B5,FALSE)&lt;0,HLOOKUP(BB$4,'Physical Effects-Numbers'!$B$1:$AZ$173,$B5,FALSE),""))</f>
        <v>#N/A</v>
      </c>
      <c r="BC5" s="260" t="e">
        <f>IF(BC$4="","",IF(HLOOKUP(BC$4,'Physical Effects-Numbers'!$B$1:$AZ$173,$B5,FALSE)&lt;0,HLOOKUP(BC$4,'Physical Effects-Numbers'!$B$1:$AZ$173,$B5,FALSE),""))</f>
        <v>#REF!</v>
      </c>
      <c r="BD5" s="260" t="e">
        <f>IF(BD$4="","",IF(HLOOKUP(BD$4,'Physical Effects-Numbers'!$B$1:$AZ$173,$B5,FALSE)&lt;0,HLOOKUP(BD$4,'Physical Effects-Numbers'!$B$1:$AZ$173,$B5,FALSE),""))</f>
        <v>#REF!</v>
      </c>
      <c r="BE5" s="260" t="e">
        <f>IF(BE$4="","",IF(HLOOKUP(BE$4,'Physical Effects-Numbers'!$B$1:$AZ$173,$B5,FALSE)&lt;0,HLOOKUP(BE$4,'Physical Effects-Numbers'!$B$1:$AZ$173,$B5,FALSE),""))</f>
        <v>#REF!</v>
      </c>
      <c r="BF5" s="260" t="e">
        <f>IF(BF$4="","",IF(HLOOKUP(BF$4,'Physical Effects-Numbers'!$B$1:$AZ$173,$B5,FALSE)&lt;0,HLOOKUP(BF$4,'Physical Effects-Numbers'!$B$1:$AZ$173,$B5,FALSE),""))</f>
        <v>#REF!</v>
      </c>
      <c r="BG5" s="260" t="e">
        <f>IF(BG$4="","",IF(HLOOKUP(BG$4,'Physical Effects-Numbers'!$B$1:$AZ$173,$B5,FALSE)&lt;0,HLOOKUP(BG$4,'Physical Effects-Numbers'!$B$1:$AZ$173,$B5,FALSE),""))</f>
        <v>#REF!</v>
      </c>
      <c r="BH5" s="260" t="e">
        <f>IF(BH$4="","",IF(HLOOKUP(BH$4,'Physical Effects-Numbers'!$B$1:$AZ$173,$B5,FALSE)&lt;0,HLOOKUP(BH$4,'Physical Effects-Numbers'!$B$1:$AZ$173,$B5,FALSE),""))</f>
        <v>#REF!</v>
      </c>
      <c r="BI5" s="260" t="e">
        <f>IF(BI$4="","",IF(HLOOKUP(BI$4,'Physical Effects-Numbers'!$B$1:$AZ$173,$B5,FALSE)&lt;0,HLOOKUP(BI$4,'Physical Effects-Numbers'!$B$1:$AZ$173,$B5,FALSE),""))</f>
        <v>#REF!</v>
      </c>
      <c r="BJ5" s="260" t="e">
        <f>IF(BJ$4="","",IF(HLOOKUP(BJ$4,'Physical Effects-Numbers'!$B$1:$AZ$173,$B5,FALSE)&lt;0,HLOOKUP(BJ$4,'Physical Effects-Numbers'!$B$1:$AZ$173,$B5,FALSE),""))</f>
        <v>#REF!</v>
      </c>
      <c r="BK5" s="260" t="e">
        <f>IF(BK$4="","",IF(HLOOKUP(BK$4,'Physical Effects-Numbers'!$B$1:$AZ$173,$B5,FALSE)&lt;0,HLOOKUP(BK$4,'Physical Effects-Numbers'!$B$1:$AZ$173,$B5,FALSE),""))</f>
        <v>#REF!</v>
      </c>
      <c r="BL5" s="260" t="e">
        <f>IF(BL$4="","",IF(HLOOKUP(BL$4,'Physical Effects-Numbers'!$B$1:$AZ$173,$B5,FALSE)&lt;0,HLOOKUP(BL$4,'Physical Effects-Numbers'!$B$1:$AZ$173,$B5,FALSE),""))</f>
        <v>#REF!</v>
      </c>
      <c r="BM5" s="260" t="e">
        <f>IF(BM$4="","",IF(HLOOKUP(BM$4,'Physical Effects-Numbers'!$B$1:$AZ$173,$B5,FALSE)&lt;0,HLOOKUP(BM$4,'Physical Effects-Numbers'!$B$1:$AZ$173,$B5,FALSE),""))</f>
        <v>#REF!</v>
      </c>
      <c r="BN5" s="260" t="e">
        <f>IF(BN$4="","",IF(HLOOKUP(BN$4,'Physical Effects-Numbers'!$B$1:$AZ$173,$B5,FALSE)&lt;0,HLOOKUP(BN$4,'Physical Effects-Numbers'!$B$1:$AZ$173,$B5,FALSE),""))</f>
        <v>#REF!</v>
      </c>
      <c r="BO5" s="260" t="e">
        <f>IF(BO$4="","",IF(HLOOKUP(BO$4,'Physical Effects-Numbers'!$B$1:$AZ$173,$B5,FALSE)&lt;0,HLOOKUP(BO$4,'Physical Effects-Numbers'!$B$1:$AZ$173,$B5,FALSE),""))</f>
        <v>#REF!</v>
      </c>
    </row>
    <row r="6" spans="2:67" x14ac:dyDescent="0.2">
      <c r="B6" s="259">
        <f>+B5+1</f>
        <v>3</v>
      </c>
      <c r="C6" s="258" t="str">
        <f>+'Physical Effects-Numbers'!B3</f>
        <v>Access Road (ft)</v>
      </c>
      <c r="D6" s="260" t="str">
        <f>IF(D$4="","",IF(HLOOKUP(D$4,'Physical Effects-Numbers'!$B$1:$AZ$173,$B6,FALSE)&lt;0,HLOOKUP(D$4,'Physical Effects-Numbers'!$B$1:$AZ$173,$B6,FALSE),""))</f>
        <v/>
      </c>
      <c r="E6" s="260" t="str">
        <f>IF(E$4="","",IF(HLOOKUP(E$4,'Physical Effects-Numbers'!$B$1:$AZ$173,$B6,FALSE)&lt;0,HLOOKUP(E$4,'Physical Effects-Numbers'!$B$1:$AZ$173,$B6,FALSE),""))</f>
        <v/>
      </c>
      <c r="F6" s="260" t="str">
        <f>IF(F$4="","",IF(HLOOKUP(F$4,'Physical Effects-Numbers'!$B$1:$AZ$173,$B6,FALSE)&lt;0,HLOOKUP(F$4,'Physical Effects-Numbers'!$B$1:$AZ$173,$B6,FALSE),""))</f>
        <v/>
      </c>
      <c r="G6" s="260" t="str">
        <f>IF(G$4="","",IF(HLOOKUP(G$4,'Physical Effects-Numbers'!$B$1:$AZ$173,$B6,FALSE)&lt;0,HLOOKUP(G$4,'Physical Effects-Numbers'!$B$1:$AZ$173,$B6,FALSE),""))</f>
        <v/>
      </c>
      <c r="H6" s="260" t="str">
        <f>IF(H$4="","",IF(HLOOKUP(H$4,'Physical Effects-Numbers'!$B$1:$AZ$173,$B6,FALSE)&lt;0,HLOOKUP(H$4,'Physical Effects-Numbers'!$B$1:$AZ$173,$B6,FALSE),""))</f>
        <v/>
      </c>
      <c r="I6" s="260" t="str">
        <f>IF(I$4="","",IF(HLOOKUP(I$4,'Physical Effects-Numbers'!$B$1:$AZ$173,$B6,FALSE)&lt;0,HLOOKUP(I$4,'Physical Effects-Numbers'!$B$1:$AZ$173,$B6,FALSE),""))</f>
        <v/>
      </c>
      <c r="J6" s="260" t="str">
        <f>IF(J$4="","",IF(HLOOKUP(J$4,'Physical Effects-Numbers'!$B$1:$AZ$173,$B6,FALSE)&lt;0,HLOOKUP(J$4,'Physical Effects-Numbers'!$B$1:$AZ$173,$B6,FALSE),""))</f>
        <v/>
      </c>
      <c r="K6" s="260" t="str">
        <f>IF(K$4="","",IF(HLOOKUP(K$4,'Physical Effects-Numbers'!$B$1:$AZ$173,$B6,FALSE)&lt;0,HLOOKUP(K$4,'Physical Effects-Numbers'!$B$1:$AZ$173,$B6,FALSE),""))</f>
        <v/>
      </c>
      <c r="L6" s="260" t="str">
        <f>IF(L$4="","",IF(HLOOKUP(L$4,'Physical Effects-Numbers'!$B$1:$AZ$173,$B6,FALSE)&lt;0,HLOOKUP(L$4,'Physical Effects-Numbers'!$B$1:$AZ$173,$B6,FALSE),""))</f>
        <v/>
      </c>
      <c r="M6" s="260" t="str">
        <f>IF(M$4="","",IF(HLOOKUP(M$4,'Physical Effects-Numbers'!$B$1:$AZ$173,$B6,FALSE)&lt;0,HLOOKUP(M$4,'Physical Effects-Numbers'!$B$1:$AZ$173,$B6,FALSE),""))</f>
        <v/>
      </c>
      <c r="N6" s="260" t="str">
        <f>IF(N$4="","",IF(HLOOKUP(N$4,'Physical Effects-Numbers'!$B$1:$AZ$173,$B6,FALSE)&lt;0,HLOOKUP(N$4,'Physical Effects-Numbers'!$B$1:$AZ$173,$B6,FALSE),""))</f>
        <v/>
      </c>
      <c r="O6" s="260" t="str">
        <f>IF(O$4="","",IF(HLOOKUP(O$4,'Physical Effects-Numbers'!$B$1:$AZ$173,$B6,FALSE)&lt;0,HLOOKUP(O$4,'Physical Effects-Numbers'!$B$1:$AZ$173,$B6,FALSE),""))</f>
        <v/>
      </c>
      <c r="P6" s="260" t="str">
        <f>IF(P$4="","",IF(HLOOKUP(P$4,'Physical Effects-Numbers'!$B$1:$AZ$173,$B6,FALSE)&lt;0,HLOOKUP(P$4,'Physical Effects-Numbers'!$B$1:$AZ$173,$B6,FALSE),""))</f>
        <v/>
      </c>
      <c r="Q6" s="260" t="str">
        <f>IF(Q$4="","",IF(HLOOKUP(Q$4,'Physical Effects-Numbers'!$B$1:$AZ$173,$B6,FALSE)&lt;0,HLOOKUP(Q$4,'Physical Effects-Numbers'!$B$1:$AZ$173,$B6,FALSE),""))</f>
        <v/>
      </c>
      <c r="R6" s="260" t="str">
        <f>IF(R$4="","",IF(HLOOKUP(R$4,'Physical Effects-Numbers'!$B$1:$AZ$173,$B6,FALSE)&lt;0,HLOOKUP(R$4,'Physical Effects-Numbers'!$B$1:$AZ$173,$B6,FALSE),""))</f>
        <v/>
      </c>
      <c r="S6" s="260" t="str">
        <f>IF(S$4="","",IF(HLOOKUP(S$4,'Physical Effects-Numbers'!$B$1:$AZ$173,$B6,FALSE)&lt;0,HLOOKUP(S$4,'Physical Effects-Numbers'!$B$1:$AZ$173,$B6,FALSE),""))</f>
        <v/>
      </c>
      <c r="T6" s="260" t="str">
        <f>IF(T$4="","",IF(HLOOKUP(T$4,'Physical Effects-Numbers'!$B$1:$AZ$173,$B6,FALSE)&lt;0,HLOOKUP(T$4,'Physical Effects-Numbers'!$B$1:$AZ$173,$B6,FALSE),""))</f>
        <v/>
      </c>
      <c r="U6" s="260" t="str">
        <f>IF(U$4="","",IF(HLOOKUP(U$4,'Physical Effects-Numbers'!$B$1:$AZ$173,$B6,FALSE)&lt;0,HLOOKUP(U$4,'Physical Effects-Numbers'!$B$1:$AZ$173,$B6,FALSE),""))</f>
        <v/>
      </c>
      <c r="V6" s="260" t="str">
        <f>IF(V$4="","",IF(HLOOKUP(V$4,'Physical Effects-Numbers'!$B$1:$AZ$173,$B6,FALSE)&lt;0,HLOOKUP(V$4,'Physical Effects-Numbers'!$B$1:$AZ$173,$B6,FALSE),""))</f>
        <v/>
      </c>
      <c r="W6" s="260" t="str">
        <f>IF(W$4="","",IF(HLOOKUP(W$4,'Physical Effects-Numbers'!$B$1:$AZ$173,$B6,FALSE)&lt;0,HLOOKUP(W$4,'Physical Effects-Numbers'!$B$1:$AZ$173,$B6,FALSE),""))</f>
        <v/>
      </c>
      <c r="X6" s="260" t="str">
        <f>IF(X$4="","",IF(HLOOKUP(X$4,'Physical Effects-Numbers'!$B$1:$AZ$173,$B6,FALSE)&lt;0,HLOOKUP(X$4,'Physical Effects-Numbers'!$B$1:$AZ$173,$B6,FALSE),""))</f>
        <v/>
      </c>
      <c r="Y6" s="260" t="str">
        <f>IF(Y$4="","",IF(HLOOKUP(Y$4,'Physical Effects-Numbers'!$B$1:$AZ$173,$B6,FALSE)&lt;0,HLOOKUP(Y$4,'Physical Effects-Numbers'!$B$1:$AZ$173,$B6,FALSE),""))</f>
        <v/>
      </c>
      <c r="Z6" s="260" t="str">
        <f>IF(Z$4="","",IF(HLOOKUP(Z$4,'Physical Effects-Numbers'!$B$1:$AZ$173,$B6,FALSE)&lt;0,HLOOKUP(Z$4,'Physical Effects-Numbers'!$B$1:$AZ$173,$B6,FALSE),""))</f>
        <v/>
      </c>
      <c r="AA6" s="260" t="str">
        <f>IF(AA$4="","",IF(HLOOKUP(AA$4,'Physical Effects-Numbers'!$B$1:$AZ$173,$B6,FALSE)&lt;0,HLOOKUP(AA$4,'Physical Effects-Numbers'!$B$1:$AZ$173,$B6,FALSE),""))</f>
        <v/>
      </c>
      <c r="AB6" s="260" t="str">
        <f>IF(AB$4="","",IF(HLOOKUP(AB$4,'Physical Effects-Numbers'!$B$1:$AZ$173,$B6,FALSE)&lt;0,HLOOKUP(AB$4,'Physical Effects-Numbers'!$B$1:$AZ$173,$B6,FALSE),""))</f>
        <v/>
      </c>
      <c r="AC6" s="260" t="str">
        <f>IF(AC$4="","",IF(HLOOKUP(AC$4,'Physical Effects-Numbers'!$B$1:$AZ$173,$B6,FALSE)&lt;0,HLOOKUP(AC$4,'Physical Effects-Numbers'!$B$1:$AZ$173,$B6,FALSE),""))</f>
        <v/>
      </c>
      <c r="AD6" s="260" t="str">
        <f>IF(AD$4="","",IF(HLOOKUP(AD$4,'Physical Effects-Numbers'!$B$1:$AZ$173,$B6,FALSE)&lt;0,HLOOKUP(AD$4,'Physical Effects-Numbers'!$B$1:$AZ$173,$B6,FALSE),""))</f>
        <v/>
      </c>
      <c r="AE6" s="260" t="str">
        <f>IF(AE$4="","",IF(HLOOKUP(AE$4,'Physical Effects-Numbers'!$B$1:$AZ$173,$B6,FALSE)&lt;0,HLOOKUP(AE$4,'Physical Effects-Numbers'!$B$1:$AZ$173,$B6,FALSE),""))</f>
        <v/>
      </c>
      <c r="AF6" s="260" t="e">
        <f>IF(AF$4="","",IF(HLOOKUP(AF$4,'Physical Effects-Numbers'!$B$1:$AZ$173,$B6,FALSE)&lt;0,HLOOKUP(AF$4,'Physical Effects-Numbers'!$B$1:$AZ$173,$B6,FALSE),""))</f>
        <v>#REF!</v>
      </c>
      <c r="AG6" s="260" t="e">
        <f>IF(AG$4="","",IF(HLOOKUP(AG$4,'Physical Effects-Numbers'!$B$1:$AZ$173,$B6,FALSE)&lt;0,HLOOKUP(AG$4,'Physical Effects-Numbers'!$B$1:$AZ$173,$B6,FALSE),""))</f>
        <v>#REF!</v>
      </c>
      <c r="AH6" s="260" t="str">
        <f>IF(AH$4="","",IF(HLOOKUP(AH$4,'Physical Effects-Numbers'!$B$1:$AZ$173,$B6,FALSE)&lt;0,HLOOKUP(AH$4,'Physical Effects-Numbers'!$B$1:$AZ$173,$B6,FALSE),""))</f>
        <v/>
      </c>
      <c r="AI6" s="260" t="str">
        <f>IF(AI$4="","",IF(HLOOKUP(AI$4,'Physical Effects-Numbers'!$B$1:$AZ$173,$B6,FALSE)&lt;0,HLOOKUP(AI$4,'Physical Effects-Numbers'!$B$1:$AZ$173,$B6,FALSE),""))</f>
        <v/>
      </c>
      <c r="AJ6" s="260" t="str">
        <f>IF(AJ$4="","",IF(HLOOKUP(AJ$4,'Physical Effects-Numbers'!$B$1:$AZ$173,$B6,FALSE)&lt;0,HLOOKUP(AJ$4,'Physical Effects-Numbers'!$B$1:$AZ$173,$B6,FALSE),""))</f>
        <v/>
      </c>
      <c r="AK6" s="260" t="str">
        <f>IF(AK$4="","",IF(HLOOKUP(AK$4,'Physical Effects-Numbers'!$B$1:$AZ$173,$B6,FALSE)&lt;0,HLOOKUP(AK$4,'Physical Effects-Numbers'!$B$1:$AZ$173,$B6,FALSE),""))</f>
        <v/>
      </c>
      <c r="AL6" s="260" t="str">
        <f>IF(AL$4="","",IF(HLOOKUP(AL$4,'Physical Effects-Numbers'!$B$1:$AZ$173,$B6,FALSE)&lt;0,HLOOKUP(AL$4,'Physical Effects-Numbers'!$B$1:$AZ$173,$B6,FALSE),""))</f>
        <v/>
      </c>
      <c r="AM6" s="260" t="str">
        <f>IF(AM$4="","",IF(HLOOKUP(AM$4,'Physical Effects-Numbers'!$B$1:$AZ$173,$B6,FALSE)&lt;0,HLOOKUP(AM$4,'Physical Effects-Numbers'!$B$1:$AZ$173,$B6,FALSE),""))</f>
        <v/>
      </c>
      <c r="AN6" s="260" t="str">
        <f>IF(AN$4="","",IF(HLOOKUP(AN$4,'Physical Effects-Numbers'!$B$1:$AZ$173,$B6,FALSE)&lt;0,HLOOKUP(AN$4,'Physical Effects-Numbers'!$B$1:$AZ$173,$B6,FALSE),""))</f>
        <v/>
      </c>
      <c r="AO6" s="260" t="str">
        <f>IF(AO$4="","",IF(HLOOKUP(AO$4,'Physical Effects-Numbers'!$B$1:$AZ$173,$B6,FALSE)&lt;0,HLOOKUP(AO$4,'Physical Effects-Numbers'!$B$1:$AZ$173,$B6,FALSE),""))</f>
        <v/>
      </c>
      <c r="AP6" s="260" t="str">
        <f>IF(AP$4="","",IF(HLOOKUP(AP$4,'Physical Effects-Numbers'!$B$1:$AZ$173,$B6,FALSE)&lt;0,HLOOKUP(AP$4,'Physical Effects-Numbers'!$B$1:$AZ$173,$B6,FALSE),""))</f>
        <v/>
      </c>
      <c r="AQ6" s="260" t="str">
        <f>IF(AQ$4="","",IF(HLOOKUP(AQ$4,'Physical Effects-Numbers'!$B$1:$AZ$173,$B6,FALSE)&lt;0,HLOOKUP(AQ$4,'Physical Effects-Numbers'!$B$1:$AZ$173,$B6,FALSE),""))</f>
        <v/>
      </c>
      <c r="AR6" s="260" t="str">
        <f>IF(AR$4="","",IF(HLOOKUP(AR$4,'Physical Effects-Numbers'!$B$1:$AZ$173,$B6,FALSE)&lt;0,HLOOKUP(AR$4,'Physical Effects-Numbers'!$B$1:$AZ$173,$B6,FALSE),""))</f>
        <v/>
      </c>
      <c r="AS6" s="260" t="str">
        <f>IF(AS$4="","",IF(HLOOKUP(AS$4,'Physical Effects-Numbers'!$B$1:$AZ$173,$B6,FALSE)&lt;0,HLOOKUP(AS$4,'Physical Effects-Numbers'!$B$1:$AZ$173,$B6,FALSE),""))</f>
        <v/>
      </c>
      <c r="AT6" s="260" t="str">
        <f>IF(AT$4="","",IF(HLOOKUP(AT$4,'Physical Effects-Numbers'!$B$1:$AZ$173,$B6,FALSE)&lt;0,HLOOKUP(AT$4,'Physical Effects-Numbers'!$B$1:$AZ$173,$B6,FALSE),""))</f>
        <v/>
      </c>
      <c r="AU6" s="260" t="str">
        <f>IF(AU$4="","",IF(HLOOKUP(AU$4,'Physical Effects-Numbers'!$B$1:$AZ$173,$B6,FALSE)&lt;0,HLOOKUP(AU$4,'Physical Effects-Numbers'!$B$1:$AZ$173,$B6,FALSE),""))</f>
        <v/>
      </c>
      <c r="AV6" s="260" t="str">
        <f>IF(AV$4="","",IF(HLOOKUP(AV$4,'Physical Effects-Numbers'!$B$1:$AZ$173,$B6,FALSE)&lt;0,HLOOKUP(AV$4,'Physical Effects-Numbers'!$B$1:$AZ$173,$B6,FALSE),""))</f>
        <v/>
      </c>
      <c r="AW6" s="260" t="str">
        <f>IF(AW$4="","",IF(HLOOKUP(AW$4,'Physical Effects-Numbers'!$B$1:$AZ$173,$B6,FALSE)&lt;0,HLOOKUP(AW$4,'Physical Effects-Numbers'!$B$1:$AZ$173,$B6,FALSE),""))</f>
        <v/>
      </c>
      <c r="AX6" s="260" t="str">
        <f>IF(AX$4="","",IF(HLOOKUP(AX$4,'Physical Effects-Numbers'!$B$1:$AZ$173,$B6,FALSE)&lt;0,HLOOKUP(AX$4,'Physical Effects-Numbers'!$B$1:$AZ$173,$B6,FALSE),""))</f>
        <v/>
      </c>
      <c r="AY6" s="260" t="str">
        <f>IF(AY$4="","",IF(HLOOKUP(AY$4,'Physical Effects-Numbers'!$B$1:$AZ$173,$B6,FALSE)&lt;0,HLOOKUP(AY$4,'Physical Effects-Numbers'!$B$1:$AZ$173,$B6,FALSE),""))</f>
        <v/>
      </c>
      <c r="AZ6" s="260" t="str">
        <f>IF(AZ$4="","",IF(HLOOKUP(AZ$4,'Physical Effects-Numbers'!$B$1:$AZ$173,$B6,FALSE)&lt;0,HLOOKUP(AZ$4,'Physical Effects-Numbers'!$B$1:$AZ$173,$B6,FALSE),""))</f>
        <v/>
      </c>
      <c r="BA6" s="260" t="e">
        <f>IF(BA$4="","",IF(HLOOKUP(BA$4,'Physical Effects-Numbers'!$B$1:$AZ$173,$B6,FALSE)&lt;0,HLOOKUP(BA$4,'Physical Effects-Numbers'!$B$1:$AZ$173,$B6,FALSE),""))</f>
        <v>#N/A</v>
      </c>
      <c r="BB6" s="260" t="e">
        <f>IF(BB$4="","",IF(HLOOKUP(BB$4,'Physical Effects-Numbers'!$B$1:$AZ$173,$B6,FALSE)&lt;0,HLOOKUP(BB$4,'Physical Effects-Numbers'!$B$1:$AZ$173,$B6,FALSE),""))</f>
        <v>#N/A</v>
      </c>
      <c r="BC6" s="260" t="e">
        <f>IF(BC$4="","",IF(HLOOKUP(BC$4,'Physical Effects-Numbers'!$B$1:$AZ$173,$B6,FALSE)&lt;0,HLOOKUP(BC$4,'Physical Effects-Numbers'!$B$1:$AZ$173,$B6,FALSE),""))</f>
        <v>#REF!</v>
      </c>
      <c r="BD6" s="260" t="e">
        <f>IF(BD$4="","",IF(HLOOKUP(BD$4,'Physical Effects-Numbers'!$B$1:$AZ$173,$B6,FALSE)&lt;0,HLOOKUP(BD$4,'Physical Effects-Numbers'!$B$1:$AZ$173,$B6,FALSE),""))</f>
        <v>#REF!</v>
      </c>
      <c r="BE6" s="260" t="e">
        <f>IF(BE$4="","",IF(HLOOKUP(BE$4,'Physical Effects-Numbers'!$B$1:$AZ$173,$B6,FALSE)&lt;0,HLOOKUP(BE$4,'Physical Effects-Numbers'!$B$1:$AZ$173,$B6,FALSE),""))</f>
        <v>#REF!</v>
      </c>
      <c r="BF6" s="260" t="e">
        <f>IF(BF$4="","",IF(HLOOKUP(BF$4,'Physical Effects-Numbers'!$B$1:$AZ$173,$B6,FALSE)&lt;0,HLOOKUP(BF$4,'Physical Effects-Numbers'!$B$1:$AZ$173,$B6,FALSE),""))</f>
        <v>#REF!</v>
      </c>
      <c r="BG6" s="260" t="e">
        <f>IF(BG$4="","",IF(HLOOKUP(BG$4,'Physical Effects-Numbers'!$B$1:$AZ$173,$B6,FALSE)&lt;0,HLOOKUP(BG$4,'Physical Effects-Numbers'!$B$1:$AZ$173,$B6,FALSE),""))</f>
        <v>#REF!</v>
      </c>
      <c r="BH6" s="260" t="e">
        <f>IF(BH$4="","",IF(HLOOKUP(BH$4,'Physical Effects-Numbers'!$B$1:$AZ$173,$B6,FALSE)&lt;0,HLOOKUP(BH$4,'Physical Effects-Numbers'!$B$1:$AZ$173,$B6,FALSE),""))</f>
        <v>#REF!</v>
      </c>
      <c r="BI6" s="260" t="e">
        <f>IF(BI$4="","",IF(HLOOKUP(BI$4,'Physical Effects-Numbers'!$B$1:$AZ$173,$B6,FALSE)&lt;0,HLOOKUP(BI$4,'Physical Effects-Numbers'!$B$1:$AZ$173,$B6,FALSE),""))</f>
        <v>#REF!</v>
      </c>
      <c r="BJ6" s="260" t="e">
        <f>IF(BJ$4="","",IF(HLOOKUP(BJ$4,'Physical Effects-Numbers'!$B$1:$AZ$173,$B6,FALSE)&lt;0,HLOOKUP(BJ$4,'Physical Effects-Numbers'!$B$1:$AZ$173,$B6,FALSE),""))</f>
        <v>#REF!</v>
      </c>
      <c r="BK6" s="260" t="e">
        <f>IF(BK$4="","",IF(HLOOKUP(BK$4,'Physical Effects-Numbers'!$B$1:$AZ$173,$B6,FALSE)&lt;0,HLOOKUP(BK$4,'Physical Effects-Numbers'!$B$1:$AZ$173,$B6,FALSE),""))</f>
        <v>#REF!</v>
      </c>
      <c r="BL6" s="260" t="e">
        <f>IF(BL$4="","",IF(HLOOKUP(BL$4,'Physical Effects-Numbers'!$B$1:$AZ$173,$B6,FALSE)&lt;0,HLOOKUP(BL$4,'Physical Effects-Numbers'!$B$1:$AZ$173,$B6,FALSE),""))</f>
        <v>#REF!</v>
      </c>
      <c r="BM6" s="260" t="e">
        <f>IF(BM$4="","",IF(HLOOKUP(BM$4,'Physical Effects-Numbers'!$B$1:$AZ$173,$B6,FALSE)&lt;0,HLOOKUP(BM$4,'Physical Effects-Numbers'!$B$1:$AZ$173,$B6,FALSE),""))</f>
        <v>#REF!</v>
      </c>
      <c r="BN6" s="260" t="e">
        <f>IF(BN$4="","",IF(HLOOKUP(BN$4,'Physical Effects-Numbers'!$B$1:$AZ$173,$B6,FALSE)&lt;0,HLOOKUP(BN$4,'Physical Effects-Numbers'!$B$1:$AZ$173,$B6,FALSE),""))</f>
        <v>#REF!</v>
      </c>
      <c r="BO6" s="260" t="e">
        <f>IF(BO$4="","",IF(HLOOKUP(BO$4,'Physical Effects-Numbers'!$B$1:$AZ$173,$B6,FALSE)&lt;0,HLOOKUP(BO$4,'Physical Effects-Numbers'!$B$1:$AZ$173,$B6,FALSE),""))</f>
        <v>#REF!</v>
      </c>
    </row>
    <row r="7" spans="2:67" x14ac:dyDescent="0.2">
      <c r="B7" s="259">
        <f t="shared" ref="B7:B70" si="0">+B6+1</f>
        <v>4</v>
      </c>
      <c r="C7" s="258" t="str">
        <f>+'Physical Effects-Numbers'!B4</f>
        <v>Agrichemical Handling Facility (no)</v>
      </c>
      <c r="D7" s="260" t="str">
        <f>IF(D$4="","",IF(HLOOKUP(D$4,'Physical Effects-Numbers'!$B$1:$AZ$173,$B7,FALSE)&lt;0,HLOOKUP(D$4,'Physical Effects-Numbers'!$B$1:$AZ$173,$B7,FALSE),""))</f>
        <v/>
      </c>
      <c r="E7" s="260" t="str">
        <f>IF(E$4="","",IF(HLOOKUP(E$4,'Physical Effects-Numbers'!$B$1:$AZ$173,$B7,FALSE)&lt;0,HLOOKUP(E$4,'Physical Effects-Numbers'!$B$1:$AZ$173,$B7,FALSE),""))</f>
        <v/>
      </c>
      <c r="F7" s="260" t="str">
        <f>IF(F$4="","",IF(HLOOKUP(F$4,'Physical Effects-Numbers'!$B$1:$AZ$173,$B7,FALSE)&lt;0,HLOOKUP(F$4,'Physical Effects-Numbers'!$B$1:$AZ$173,$B7,FALSE),""))</f>
        <v/>
      </c>
      <c r="G7" s="260" t="str">
        <f>IF(G$4="","",IF(HLOOKUP(G$4,'Physical Effects-Numbers'!$B$1:$AZ$173,$B7,FALSE)&lt;0,HLOOKUP(G$4,'Physical Effects-Numbers'!$B$1:$AZ$173,$B7,FALSE),""))</f>
        <v/>
      </c>
      <c r="H7" s="260" t="str">
        <f>IF(H$4="","",IF(HLOOKUP(H$4,'Physical Effects-Numbers'!$B$1:$AZ$173,$B7,FALSE)&lt;0,HLOOKUP(H$4,'Physical Effects-Numbers'!$B$1:$AZ$173,$B7,FALSE),""))</f>
        <v/>
      </c>
      <c r="I7" s="260" t="str">
        <f>IF(I$4="","",IF(HLOOKUP(I$4,'Physical Effects-Numbers'!$B$1:$AZ$173,$B7,FALSE)&lt;0,HLOOKUP(I$4,'Physical Effects-Numbers'!$B$1:$AZ$173,$B7,FALSE),""))</f>
        <v/>
      </c>
      <c r="J7" s="260" t="str">
        <f>IF(J$4="","",IF(HLOOKUP(J$4,'Physical Effects-Numbers'!$B$1:$AZ$173,$B7,FALSE)&lt;0,HLOOKUP(J$4,'Physical Effects-Numbers'!$B$1:$AZ$173,$B7,FALSE),""))</f>
        <v/>
      </c>
      <c r="K7" s="260" t="str">
        <f>IF(K$4="","",IF(HLOOKUP(K$4,'Physical Effects-Numbers'!$B$1:$AZ$173,$B7,FALSE)&lt;0,HLOOKUP(K$4,'Physical Effects-Numbers'!$B$1:$AZ$173,$B7,FALSE),""))</f>
        <v/>
      </c>
      <c r="L7" s="260" t="str">
        <f>IF(L$4="","",IF(HLOOKUP(L$4,'Physical Effects-Numbers'!$B$1:$AZ$173,$B7,FALSE)&lt;0,HLOOKUP(L$4,'Physical Effects-Numbers'!$B$1:$AZ$173,$B7,FALSE),""))</f>
        <v/>
      </c>
      <c r="M7" s="260" t="str">
        <f>IF(M$4="","",IF(HLOOKUP(M$4,'Physical Effects-Numbers'!$B$1:$AZ$173,$B7,FALSE)&lt;0,HLOOKUP(M$4,'Physical Effects-Numbers'!$B$1:$AZ$173,$B7,FALSE),""))</f>
        <v/>
      </c>
      <c r="N7" s="260" t="str">
        <f>IF(N$4="","",IF(HLOOKUP(N$4,'Physical Effects-Numbers'!$B$1:$AZ$173,$B7,FALSE)&lt;0,HLOOKUP(N$4,'Physical Effects-Numbers'!$B$1:$AZ$173,$B7,FALSE),""))</f>
        <v/>
      </c>
      <c r="O7" s="260" t="str">
        <f>IF(O$4="","",IF(HLOOKUP(O$4,'Physical Effects-Numbers'!$B$1:$AZ$173,$B7,FALSE)&lt;0,HLOOKUP(O$4,'Physical Effects-Numbers'!$B$1:$AZ$173,$B7,FALSE),""))</f>
        <v/>
      </c>
      <c r="P7" s="260" t="str">
        <f>IF(P$4="","",IF(HLOOKUP(P$4,'Physical Effects-Numbers'!$B$1:$AZ$173,$B7,FALSE)&lt;0,HLOOKUP(P$4,'Physical Effects-Numbers'!$B$1:$AZ$173,$B7,FALSE),""))</f>
        <v/>
      </c>
      <c r="Q7" s="260" t="str">
        <f>IF(Q$4="","",IF(HLOOKUP(Q$4,'Physical Effects-Numbers'!$B$1:$AZ$173,$B7,FALSE)&lt;0,HLOOKUP(Q$4,'Physical Effects-Numbers'!$B$1:$AZ$173,$B7,FALSE),""))</f>
        <v/>
      </c>
      <c r="R7" s="260" t="str">
        <f>IF(R$4="","",IF(HLOOKUP(R$4,'Physical Effects-Numbers'!$B$1:$AZ$173,$B7,FALSE)&lt;0,HLOOKUP(R$4,'Physical Effects-Numbers'!$B$1:$AZ$173,$B7,FALSE),""))</f>
        <v/>
      </c>
      <c r="S7" s="260" t="str">
        <f>IF(S$4="","",IF(HLOOKUP(S$4,'Physical Effects-Numbers'!$B$1:$AZ$173,$B7,FALSE)&lt;0,HLOOKUP(S$4,'Physical Effects-Numbers'!$B$1:$AZ$173,$B7,FALSE),""))</f>
        <v/>
      </c>
      <c r="T7" s="260" t="str">
        <f>IF(T$4="","",IF(HLOOKUP(T$4,'Physical Effects-Numbers'!$B$1:$AZ$173,$B7,FALSE)&lt;0,HLOOKUP(T$4,'Physical Effects-Numbers'!$B$1:$AZ$173,$B7,FALSE),""))</f>
        <v/>
      </c>
      <c r="U7" s="260" t="str">
        <f>IF(U$4="","",IF(HLOOKUP(U$4,'Physical Effects-Numbers'!$B$1:$AZ$173,$B7,FALSE)&lt;0,HLOOKUP(U$4,'Physical Effects-Numbers'!$B$1:$AZ$173,$B7,FALSE),""))</f>
        <v/>
      </c>
      <c r="V7" s="260" t="str">
        <f>IF(V$4="","",IF(HLOOKUP(V$4,'Physical Effects-Numbers'!$B$1:$AZ$173,$B7,FALSE)&lt;0,HLOOKUP(V$4,'Physical Effects-Numbers'!$B$1:$AZ$173,$B7,FALSE),""))</f>
        <v/>
      </c>
      <c r="W7" s="260" t="str">
        <f>IF(W$4="","",IF(HLOOKUP(W$4,'Physical Effects-Numbers'!$B$1:$AZ$173,$B7,FALSE)&lt;0,HLOOKUP(W$4,'Physical Effects-Numbers'!$B$1:$AZ$173,$B7,FALSE),""))</f>
        <v/>
      </c>
      <c r="X7" s="260" t="str">
        <f>IF(X$4="","",IF(HLOOKUP(X$4,'Physical Effects-Numbers'!$B$1:$AZ$173,$B7,FALSE)&lt;0,HLOOKUP(X$4,'Physical Effects-Numbers'!$B$1:$AZ$173,$B7,FALSE),""))</f>
        <v/>
      </c>
      <c r="Y7" s="260" t="str">
        <f>IF(Y$4="","",IF(HLOOKUP(Y$4,'Physical Effects-Numbers'!$B$1:$AZ$173,$B7,FALSE)&lt;0,HLOOKUP(Y$4,'Physical Effects-Numbers'!$B$1:$AZ$173,$B7,FALSE),""))</f>
        <v/>
      </c>
      <c r="Z7" s="260" t="str">
        <f>IF(Z$4="","",IF(HLOOKUP(Z$4,'Physical Effects-Numbers'!$B$1:$AZ$173,$B7,FALSE)&lt;0,HLOOKUP(Z$4,'Physical Effects-Numbers'!$B$1:$AZ$173,$B7,FALSE),""))</f>
        <v/>
      </c>
      <c r="AA7" s="260" t="str">
        <f>IF(AA$4="","",IF(HLOOKUP(AA$4,'Physical Effects-Numbers'!$B$1:$AZ$173,$B7,FALSE)&lt;0,HLOOKUP(AA$4,'Physical Effects-Numbers'!$B$1:$AZ$173,$B7,FALSE),""))</f>
        <v/>
      </c>
      <c r="AB7" s="260" t="str">
        <f>IF(AB$4="","",IF(HLOOKUP(AB$4,'Physical Effects-Numbers'!$B$1:$AZ$173,$B7,FALSE)&lt;0,HLOOKUP(AB$4,'Physical Effects-Numbers'!$B$1:$AZ$173,$B7,FALSE),""))</f>
        <v/>
      </c>
      <c r="AC7" s="260" t="str">
        <f>IF(AC$4="","",IF(HLOOKUP(AC$4,'Physical Effects-Numbers'!$B$1:$AZ$173,$B7,FALSE)&lt;0,HLOOKUP(AC$4,'Physical Effects-Numbers'!$B$1:$AZ$173,$B7,FALSE),""))</f>
        <v/>
      </c>
      <c r="AD7" s="260" t="str">
        <f>IF(AD$4="","",IF(HLOOKUP(AD$4,'Physical Effects-Numbers'!$B$1:$AZ$173,$B7,FALSE)&lt;0,HLOOKUP(AD$4,'Physical Effects-Numbers'!$B$1:$AZ$173,$B7,FALSE),""))</f>
        <v/>
      </c>
      <c r="AE7" s="260" t="str">
        <f>IF(AE$4="","",IF(HLOOKUP(AE$4,'Physical Effects-Numbers'!$B$1:$AZ$173,$B7,FALSE)&lt;0,HLOOKUP(AE$4,'Physical Effects-Numbers'!$B$1:$AZ$173,$B7,FALSE),""))</f>
        <v/>
      </c>
      <c r="AF7" s="260" t="e">
        <f>IF(AF$4="","",IF(HLOOKUP(AF$4,'Physical Effects-Numbers'!$B$1:$AZ$173,$B7,FALSE)&lt;0,HLOOKUP(AF$4,'Physical Effects-Numbers'!$B$1:$AZ$173,$B7,FALSE),""))</f>
        <v>#REF!</v>
      </c>
      <c r="AG7" s="260" t="e">
        <f>IF(AG$4="","",IF(HLOOKUP(AG$4,'Physical Effects-Numbers'!$B$1:$AZ$173,$B7,FALSE)&lt;0,HLOOKUP(AG$4,'Physical Effects-Numbers'!$B$1:$AZ$173,$B7,FALSE),""))</f>
        <v>#REF!</v>
      </c>
      <c r="AH7" s="260" t="str">
        <f>IF(AH$4="","",IF(HLOOKUP(AH$4,'Physical Effects-Numbers'!$B$1:$AZ$173,$B7,FALSE)&lt;0,HLOOKUP(AH$4,'Physical Effects-Numbers'!$B$1:$AZ$173,$B7,FALSE),""))</f>
        <v/>
      </c>
      <c r="AI7" s="260" t="str">
        <f>IF(AI$4="","",IF(HLOOKUP(AI$4,'Physical Effects-Numbers'!$B$1:$AZ$173,$B7,FALSE)&lt;0,HLOOKUP(AI$4,'Physical Effects-Numbers'!$B$1:$AZ$173,$B7,FALSE),""))</f>
        <v/>
      </c>
      <c r="AJ7" s="260" t="str">
        <f>IF(AJ$4="","",IF(HLOOKUP(AJ$4,'Physical Effects-Numbers'!$B$1:$AZ$173,$B7,FALSE)&lt;0,HLOOKUP(AJ$4,'Physical Effects-Numbers'!$B$1:$AZ$173,$B7,FALSE),""))</f>
        <v/>
      </c>
      <c r="AK7" s="260" t="str">
        <f>IF(AK$4="","",IF(HLOOKUP(AK$4,'Physical Effects-Numbers'!$B$1:$AZ$173,$B7,FALSE)&lt;0,HLOOKUP(AK$4,'Physical Effects-Numbers'!$B$1:$AZ$173,$B7,FALSE),""))</f>
        <v/>
      </c>
      <c r="AL7" s="260" t="str">
        <f>IF(AL$4="","",IF(HLOOKUP(AL$4,'Physical Effects-Numbers'!$B$1:$AZ$173,$B7,FALSE)&lt;0,HLOOKUP(AL$4,'Physical Effects-Numbers'!$B$1:$AZ$173,$B7,FALSE),""))</f>
        <v/>
      </c>
      <c r="AM7" s="260" t="str">
        <f>IF(AM$4="","",IF(HLOOKUP(AM$4,'Physical Effects-Numbers'!$B$1:$AZ$173,$B7,FALSE)&lt;0,HLOOKUP(AM$4,'Physical Effects-Numbers'!$B$1:$AZ$173,$B7,FALSE),""))</f>
        <v/>
      </c>
      <c r="AN7" s="260" t="str">
        <f>IF(AN$4="","",IF(HLOOKUP(AN$4,'Physical Effects-Numbers'!$B$1:$AZ$173,$B7,FALSE)&lt;0,HLOOKUP(AN$4,'Physical Effects-Numbers'!$B$1:$AZ$173,$B7,FALSE),""))</f>
        <v/>
      </c>
      <c r="AO7" s="260" t="str">
        <f>IF(AO$4="","",IF(HLOOKUP(AO$4,'Physical Effects-Numbers'!$B$1:$AZ$173,$B7,FALSE)&lt;0,HLOOKUP(AO$4,'Physical Effects-Numbers'!$B$1:$AZ$173,$B7,FALSE),""))</f>
        <v/>
      </c>
      <c r="AP7" s="260" t="str">
        <f>IF(AP$4="","",IF(HLOOKUP(AP$4,'Physical Effects-Numbers'!$B$1:$AZ$173,$B7,FALSE)&lt;0,HLOOKUP(AP$4,'Physical Effects-Numbers'!$B$1:$AZ$173,$B7,FALSE),""))</f>
        <v/>
      </c>
      <c r="AQ7" s="260" t="str">
        <f>IF(AQ$4="","",IF(HLOOKUP(AQ$4,'Physical Effects-Numbers'!$B$1:$AZ$173,$B7,FALSE)&lt;0,HLOOKUP(AQ$4,'Physical Effects-Numbers'!$B$1:$AZ$173,$B7,FALSE),""))</f>
        <v/>
      </c>
      <c r="AR7" s="260" t="str">
        <f>IF(AR$4="","",IF(HLOOKUP(AR$4,'Physical Effects-Numbers'!$B$1:$AZ$173,$B7,FALSE)&lt;0,HLOOKUP(AR$4,'Physical Effects-Numbers'!$B$1:$AZ$173,$B7,FALSE),""))</f>
        <v/>
      </c>
      <c r="AS7" s="260" t="str">
        <f>IF(AS$4="","",IF(HLOOKUP(AS$4,'Physical Effects-Numbers'!$B$1:$AZ$173,$B7,FALSE)&lt;0,HLOOKUP(AS$4,'Physical Effects-Numbers'!$B$1:$AZ$173,$B7,FALSE),""))</f>
        <v/>
      </c>
      <c r="AT7" s="260" t="str">
        <f>IF(AT$4="","",IF(HLOOKUP(AT$4,'Physical Effects-Numbers'!$B$1:$AZ$173,$B7,FALSE)&lt;0,HLOOKUP(AT$4,'Physical Effects-Numbers'!$B$1:$AZ$173,$B7,FALSE),""))</f>
        <v/>
      </c>
      <c r="AU7" s="260" t="str">
        <f>IF(AU$4="","",IF(HLOOKUP(AU$4,'Physical Effects-Numbers'!$B$1:$AZ$173,$B7,FALSE)&lt;0,HLOOKUP(AU$4,'Physical Effects-Numbers'!$B$1:$AZ$173,$B7,FALSE),""))</f>
        <v/>
      </c>
      <c r="AV7" s="260" t="str">
        <f>IF(AV$4="","",IF(HLOOKUP(AV$4,'Physical Effects-Numbers'!$B$1:$AZ$173,$B7,FALSE)&lt;0,HLOOKUP(AV$4,'Physical Effects-Numbers'!$B$1:$AZ$173,$B7,FALSE),""))</f>
        <v/>
      </c>
      <c r="AW7" s="260" t="str">
        <f>IF(AW$4="","",IF(HLOOKUP(AW$4,'Physical Effects-Numbers'!$B$1:$AZ$173,$B7,FALSE)&lt;0,HLOOKUP(AW$4,'Physical Effects-Numbers'!$B$1:$AZ$173,$B7,FALSE),""))</f>
        <v/>
      </c>
      <c r="AX7" s="260" t="str">
        <f>IF(AX$4="","",IF(HLOOKUP(AX$4,'Physical Effects-Numbers'!$B$1:$AZ$173,$B7,FALSE)&lt;0,HLOOKUP(AX$4,'Physical Effects-Numbers'!$B$1:$AZ$173,$B7,FALSE),""))</f>
        <v/>
      </c>
      <c r="AY7" s="260" t="str">
        <f>IF(AY$4="","",IF(HLOOKUP(AY$4,'Physical Effects-Numbers'!$B$1:$AZ$173,$B7,FALSE)&lt;0,HLOOKUP(AY$4,'Physical Effects-Numbers'!$B$1:$AZ$173,$B7,FALSE),""))</f>
        <v/>
      </c>
      <c r="AZ7" s="260" t="str">
        <f>IF(AZ$4="","",IF(HLOOKUP(AZ$4,'Physical Effects-Numbers'!$B$1:$AZ$173,$B7,FALSE)&lt;0,HLOOKUP(AZ$4,'Physical Effects-Numbers'!$B$1:$AZ$173,$B7,FALSE),""))</f>
        <v/>
      </c>
      <c r="BA7" s="260" t="e">
        <f>IF(BA$4="","",IF(HLOOKUP(BA$4,'Physical Effects-Numbers'!$B$1:$AZ$173,$B7,FALSE)&lt;0,HLOOKUP(BA$4,'Physical Effects-Numbers'!$B$1:$AZ$173,$B7,FALSE),""))</f>
        <v>#N/A</v>
      </c>
      <c r="BB7" s="260" t="e">
        <f>IF(BB$4="","",IF(HLOOKUP(BB$4,'Physical Effects-Numbers'!$B$1:$AZ$173,$B7,FALSE)&lt;0,HLOOKUP(BB$4,'Physical Effects-Numbers'!$B$1:$AZ$173,$B7,FALSE),""))</f>
        <v>#N/A</v>
      </c>
      <c r="BC7" s="260" t="e">
        <f>IF(BC$4="","",IF(HLOOKUP(BC$4,'Physical Effects-Numbers'!$B$1:$AZ$173,$B7,FALSE)&lt;0,HLOOKUP(BC$4,'Physical Effects-Numbers'!$B$1:$AZ$173,$B7,FALSE),""))</f>
        <v>#REF!</v>
      </c>
      <c r="BD7" s="260" t="e">
        <f>IF(BD$4="","",IF(HLOOKUP(BD$4,'Physical Effects-Numbers'!$B$1:$AZ$173,$B7,FALSE)&lt;0,HLOOKUP(BD$4,'Physical Effects-Numbers'!$B$1:$AZ$173,$B7,FALSE),""))</f>
        <v>#REF!</v>
      </c>
      <c r="BE7" s="260" t="e">
        <f>IF(BE$4="","",IF(HLOOKUP(BE$4,'Physical Effects-Numbers'!$B$1:$AZ$173,$B7,FALSE)&lt;0,HLOOKUP(BE$4,'Physical Effects-Numbers'!$B$1:$AZ$173,$B7,FALSE),""))</f>
        <v>#REF!</v>
      </c>
      <c r="BF7" s="260" t="e">
        <f>IF(BF$4="","",IF(HLOOKUP(BF$4,'Physical Effects-Numbers'!$B$1:$AZ$173,$B7,FALSE)&lt;0,HLOOKUP(BF$4,'Physical Effects-Numbers'!$B$1:$AZ$173,$B7,FALSE),""))</f>
        <v>#REF!</v>
      </c>
      <c r="BG7" s="260" t="e">
        <f>IF(BG$4="","",IF(HLOOKUP(BG$4,'Physical Effects-Numbers'!$B$1:$AZ$173,$B7,FALSE)&lt;0,HLOOKUP(BG$4,'Physical Effects-Numbers'!$B$1:$AZ$173,$B7,FALSE),""))</f>
        <v>#REF!</v>
      </c>
      <c r="BH7" s="260" t="e">
        <f>IF(BH$4="","",IF(HLOOKUP(BH$4,'Physical Effects-Numbers'!$B$1:$AZ$173,$B7,FALSE)&lt;0,HLOOKUP(BH$4,'Physical Effects-Numbers'!$B$1:$AZ$173,$B7,FALSE),""))</f>
        <v>#REF!</v>
      </c>
      <c r="BI7" s="260" t="e">
        <f>IF(BI$4="","",IF(HLOOKUP(BI$4,'Physical Effects-Numbers'!$B$1:$AZ$173,$B7,FALSE)&lt;0,HLOOKUP(BI$4,'Physical Effects-Numbers'!$B$1:$AZ$173,$B7,FALSE),""))</f>
        <v>#REF!</v>
      </c>
      <c r="BJ7" s="260" t="e">
        <f>IF(BJ$4="","",IF(HLOOKUP(BJ$4,'Physical Effects-Numbers'!$B$1:$AZ$173,$B7,FALSE)&lt;0,HLOOKUP(BJ$4,'Physical Effects-Numbers'!$B$1:$AZ$173,$B7,FALSE),""))</f>
        <v>#REF!</v>
      </c>
      <c r="BK7" s="260" t="e">
        <f>IF(BK$4="","",IF(HLOOKUP(BK$4,'Physical Effects-Numbers'!$B$1:$AZ$173,$B7,FALSE)&lt;0,HLOOKUP(BK$4,'Physical Effects-Numbers'!$B$1:$AZ$173,$B7,FALSE),""))</f>
        <v>#REF!</v>
      </c>
      <c r="BL7" s="260" t="e">
        <f>IF(BL$4="","",IF(HLOOKUP(BL$4,'Physical Effects-Numbers'!$B$1:$AZ$173,$B7,FALSE)&lt;0,HLOOKUP(BL$4,'Physical Effects-Numbers'!$B$1:$AZ$173,$B7,FALSE),""))</f>
        <v>#REF!</v>
      </c>
      <c r="BM7" s="260" t="e">
        <f>IF(BM$4="","",IF(HLOOKUP(BM$4,'Physical Effects-Numbers'!$B$1:$AZ$173,$B7,FALSE)&lt;0,HLOOKUP(BM$4,'Physical Effects-Numbers'!$B$1:$AZ$173,$B7,FALSE),""))</f>
        <v>#REF!</v>
      </c>
      <c r="BN7" s="260" t="e">
        <f>IF(BN$4="","",IF(HLOOKUP(BN$4,'Physical Effects-Numbers'!$B$1:$AZ$173,$B7,FALSE)&lt;0,HLOOKUP(BN$4,'Physical Effects-Numbers'!$B$1:$AZ$173,$B7,FALSE),""))</f>
        <v>#REF!</v>
      </c>
      <c r="BO7" s="260" t="e">
        <f>IF(BO$4="","",IF(HLOOKUP(BO$4,'Physical Effects-Numbers'!$B$1:$AZ$173,$B7,FALSE)&lt;0,HLOOKUP(BO$4,'Physical Effects-Numbers'!$B$1:$AZ$173,$B7,FALSE),""))</f>
        <v>#REF!</v>
      </c>
    </row>
    <row r="8" spans="2:67" x14ac:dyDescent="0.2">
      <c r="B8" s="259">
        <f t="shared" si="0"/>
        <v>5</v>
      </c>
      <c r="C8" s="258" t="str">
        <f>+'Physical Effects-Numbers'!B5</f>
        <v>Air Filtration and Scrubbing (no)</v>
      </c>
      <c r="D8" s="260" t="str">
        <f>IF(D$4="","",IF(HLOOKUP(D$4,'Physical Effects-Numbers'!$B$1:$AZ$173,$B8,FALSE)&lt;0,HLOOKUP(D$4,'Physical Effects-Numbers'!$B$1:$AZ$173,$B8,FALSE),""))</f>
        <v/>
      </c>
      <c r="E8" s="260" t="str">
        <f>IF(E$4="","",IF(HLOOKUP(E$4,'Physical Effects-Numbers'!$B$1:$AZ$173,$B8,FALSE)&lt;0,HLOOKUP(E$4,'Physical Effects-Numbers'!$B$1:$AZ$173,$B8,FALSE),""))</f>
        <v/>
      </c>
      <c r="F8" s="260" t="str">
        <f>IF(F$4="","",IF(HLOOKUP(F$4,'Physical Effects-Numbers'!$B$1:$AZ$173,$B8,FALSE)&lt;0,HLOOKUP(F$4,'Physical Effects-Numbers'!$B$1:$AZ$173,$B8,FALSE),""))</f>
        <v/>
      </c>
      <c r="G8" s="260" t="str">
        <f>IF(G$4="","",IF(HLOOKUP(G$4,'Physical Effects-Numbers'!$B$1:$AZ$173,$B8,FALSE)&lt;0,HLOOKUP(G$4,'Physical Effects-Numbers'!$B$1:$AZ$173,$B8,FALSE),""))</f>
        <v/>
      </c>
      <c r="H8" s="260" t="str">
        <f>IF(H$4="","",IF(HLOOKUP(H$4,'Physical Effects-Numbers'!$B$1:$AZ$173,$B8,FALSE)&lt;0,HLOOKUP(H$4,'Physical Effects-Numbers'!$B$1:$AZ$173,$B8,FALSE),""))</f>
        <v/>
      </c>
      <c r="I8" s="260" t="str">
        <f>IF(I$4="","",IF(HLOOKUP(I$4,'Physical Effects-Numbers'!$B$1:$AZ$173,$B8,FALSE)&lt;0,HLOOKUP(I$4,'Physical Effects-Numbers'!$B$1:$AZ$173,$B8,FALSE),""))</f>
        <v/>
      </c>
      <c r="J8" s="260" t="str">
        <f>IF(J$4="","",IF(HLOOKUP(J$4,'Physical Effects-Numbers'!$B$1:$AZ$173,$B8,FALSE)&lt;0,HLOOKUP(J$4,'Physical Effects-Numbers'!$B$1:$AZ$173,$B8,FALSE),""))</f>
        <v/>
      </c>
      <c r="K8" s="260" t="str">
        <f>IF(K$4="","",IF(HLOOKUP(K$4,'Physical Effects-Numbers'!$B$1:$AZ$173,$B8,FALSE)&lt;0,HLOOKUP(K$4,'Physical Effects-Numbers'!$B$1:$AZ$173,$B8,FALSE),""))</f>
        <v/>
      </c>
      <c r="L8" s="260" t="str">
        <f>IF(L$4="","",IF(HLOOKUP(L$4,'Physical Effects-Numbers'!$B$1:$AZ$173,$B8,FALSE)&lt;0,HLOOKUP(L$4,'Physical Effects-Numbers'!$B$1:$AZ$173,$B8,FALSE),""))</f>
        <v/>
      </c>
      <c r="M8" s="260" t="str">
        <f>IF(M$4="","",IF(HLOOKUP(M$4,'Physical Effects-Numbers'!$B$1:$AZ$173,$B8,FALSE)&lt;0,HLOOKUP(M$4,'Physical Effects-Numbers'!$B$1:$AZ$173,$B8,FALSE),""))</f>
        <v/>
      </c>
      <c r="N8" s="260" t="str">
        <f>IF(N$4="","",IF(HLOOKUP(N$4,'Physical Effects-Numbers'!$B$1:$AZ$173,$B8,FALSE)&lt;0,HLOOKUP(N$4,'Physical Effects-Numbers'!$B$1:$AZ$173,$B8,FALSE),""))</f>
        <v/>
      </c>
      <c r="O8" s="260" t="str">
        <f>IF(O$4="","",IF(HLOOKUP(O$4,'Physical Effects-Numbers'!$B$1:$AZ$173,$B8,FALSE)&lt;0,HLOOKUP(O$4,'Physical Effects-Numbers'!$B$1:$AZ$173,$B8,FALSE),""))</f>
        <v/>
      </c>
      <c r="P8" s="260" t="str">
        <f>IF(P$4="","",IF(HLOOKUP(P$4,'Physical Effects-Numbers'!$B$1:$AZ$173,$B8,FALSE)&lt;0,HLOOKUP(P$4,'Physical Effects-Numbers'!$B$1:$AZ$173,$B8,FALSE),""))</f>
        <v/>
      </c>
      <c r="Q8" s="260" t="str">
        <f>IF(Q$4="","",IF(HLOOKUP(Q$4,'Physical Effects-Numbers'!$B$1:$AZ$173,$B8,FALSE)&lt;0,HLOOKUP(Q$4,'Physical Effects-Numbers'!$B$1:$AZ$173,$B8,FALSE),""))</f>
        <v/>
      </c>
      <c r="R8" s="260" t="str">
        <f>IF(R$4="","",IF(HLOOKUP(R$4,'Physical Effects-Numbers'!$B$1:$AZ$173,$B8,FALSE)&lt;0,HLOOKUP(R$4,'Physical Effects-Numbers'!$B$1:$AZ$173,$B8,FALSE),""))</f>
        <v/>
      </c>
      <c r="S8" s="260" t="str">
        <f>IF(S$4="","",IF(HLOOKUP(S$4,'Physical Effects-Numbers'!$B$1:$AZ$173,$B8,FALSE)&lt;0,HLOOKUP(S$4,'Physical Effects-Numbers'!$B$1:$AZ$173,$B8,FALSE),""))</f>
        <v/>
      </c>
      <c r="T8" s="260" t="str">
        <f>IF(T$4="","",IF(HLOOKUP(T$4,'Physical Effects-Numbers'!$B$1:$AZ$173,$B8,FALSE)&lt;0,HLOOKUP(T$4,'Physical Effects-Numbers'!$B$1:$AZ$173,$B8,FALSE),""))</f>
        <v/>
      </c>
      <c r="U8" s="260" t="str">
        <f>IF(U$4="","",IF(HLOOKUP(U$4,'Physical Effects-Numbers'!$B$1:$AZ$173,$B8,FALSE)&lt;0,HLOOKUP(U$4,'Physical Effects-Numbers'!$B$1:$AZ$173,$B8,FALSE),""))</f>
        <v/>
      </c>
      <c r="V8" s="260" t="str">
        <f>IF(V$4="","",IF(HLOOKUP(V$4,'Physical Effects-Numbers'!$B$1:$AZ$173,$B8,FALSE)&lt;0,HLOOKUP(V$4,'Physical Effects-Numbers'!$B$1:$AZ$173,$B8,FALSE),""))</f>
        <v/>
      </c>
      <c r="W8" s="260" t="str">
        <f>IF(W$4="","",IF(HLOOKUP(W$4,'Physical Effects-Numbers'!$B$1:$AZ$173,$B8,FALSE)&lt;0,HLOOKUP(W$4,'Physical Effects-Numbers'!$B$1:$AZ$173,$B8,FALSE),""))</f>
        <v/>
      </c>
      <c r="X8" s="260" t="str">
        <f>IF(X$4="","",IF(HLOOKUP(X$4,'Physical Effects-Numbers'!$B$1:$AZ$173,$B8,FALSE)&lt;0,HLOOKUP(X$4,'Physical Effects-Numbers'!$B$1:$AZ$173,$B8,FALSE),""))</f>
        <v/>
      </c>
      <c r="Y8" s="260" t="str">
        <f>IF(Y$4="","",IF(HLOOKUP(Y$4,'Physical Effects-Numbers'!$B$1:$AZ$173,$B8,FALSE)&lt;0,HLOOKUP(Y$4,'Physical Effects-Numbers'!$B$1:$AZ$173,$B8,FALSE),""))</f>
        <v/>
      </c>
      <c r="Z8" s="260" t="str">
        <f>IF(Z$4="","",IF(HLOOKUP(Z$4,'Physical Effects-Numbers'!$B$1:$AZ$173,$B8,FALSE)&lt;0,HLOOKUP(Z$4,'Physical Effects-Numbers'!$B$1:$AZ$173,$B8,FALSE),""))</f>
        <v/>
      </c>
      <c r="AA8" s="260" t="str">
        <f>IF(AA$4="","",IF(HLOOKUP(AA$4,'Physical Effects-Numbers'!$B$1:$AZ$173,$B8,FALSE)&lt;0,HLOOKUP(AA$4,'Physical Effects-Numbers'!$B$1:$AZ$173,$B8,FALSE),""))</f>
        <v/>
      </c>
      <c r="AB8" s="260" t="str">
        <f>IF(AB$4="","",IF(HLOOKUP(AB$4,'Physical Effects-Numbers'!$B$1:$AZ$173,$B8,FALSE)&lt;0,HLOOKUP(AB$4,'Physical Effects-Numbers'!$B$1:$AZ$173,$B8,FALSE),""))</f>
        <v/>
      </c>
      <c r="AC8" s="260" t="str">
        <f>IF(AC$4="","",IF(HLOOKUP(AC$4,'Physical Effects-Numbers'!$B$1:$AZ$173,$B8,FALSE)&lt;0,HLOOKUP(AC$4,'Physical Effects-Numbers'!$B$1:$AZ$173,$B8,FALSE),""))</f>
        <v/>
      </c>
      <c r="AD8" s="260" t="str">
        <f>IF(AD$4="","",IF(HLOOKUP(AD$4,'Physical Effects-Numbers'!$B$1:$AZ$173,$B8,FALSE)&lt;0,HLOOKUP(AD$4,'Physical Effects-Numbers'!$B$1:$AZ$173,$B8,FALSE),""))</f>
        <v/>
      </c>
      <c r="AE8" s="260" t="str">
        <f>IF(AE$4="","",IF(HLOOKUP(AE$4,'Physical Effects-Numbers'!$B$1:$AZ$173,$B8,FALSE)&lt;0,HLOOKUP(AE$4,'Physical Effects-Numbers'!$B$1:$AZ$173,$B8,FALSE),""))</f>
        <v/>
      </c>
      <c r="AF8" s="260" t="e">
        <f>IF(AF$4="","",IF(HLOOKUP(AF$4,'Physical Effects-Numbers'!$B$1:$AZ$173,$B8,FALSE)&lt;0,HLOOKUP(AF$4,'Physical Effects-Numbers'!$B$1:$AZ$173,$B8,FALSE),""))</f>
        <v>#REF!</v>
      </c>
      <c r="AG8" s="260" t="e">
        <f>IF(AG$4="","",IF(HLOOKUP(AG$4,'Physical Effects-Numbers'!$B$1:$AZ$173,$B8,FALSE)&lt;0,HLOOKUP(AG$4,'Physical Effects-Numbers'!$B$1:$AZ$173,$B8,FALSE),""))</f>
        <v>#REF!</v>
      </c>
      <c r="AH8" s="260" t="str">
        <f>IF(AH$4="","",IF(HLOOKUP(AH$4,'Physical Effects-Numbers'!$B$1:$AZ$173,$B8,FALSE)&lt;0,HLOOKUP(AH$4,'Physical Effects-Numbers'!$B$1:$AZ$173,$B8,FALSE),""))</f>
        <v/>
      </c>
      <c r="AI8" s="260" t="str">
        <f>IF(AI$4="","",IF(HLOOKUP(AI$4,'Physical Effects-Numbers'!$B$1:$AZ$173,$B8,FALSE)&lt;0,HLOOKUP(AI$4,'Physical Effects-Numbers'!$B$1:$AZ$173,$B8,FALSE),""))</f>
        <v/>
      </c>
      <c r="AJ8" s="260" t="str">
        <f>IF(AJ$4="","",IF(HLOOKUP(AJ$4,'Physical Effects-Numbers'!$B$1:$AZ$173,$B8,FALSE)&lt;0,HLOOKUP(AJ$4,'Physical Effects-Numbers'!$B$1:$AZ$173,$B8,FALSE),""))</f>
        <v/>
      </c>
      <c r="AK8" s="260" t="str">
        <f>IF(AK$4="","",IF(HLOOKUP(AK$4,'Physical Effects-Numbers'!$B$1:$AZ$173,$B8,FALSE)&lt;0,HLOOKUP(AK$4,'Physical Effects-Numbers'!$B$1:$AZ$173,$B8,FALSE),""))</f>
        <v/>
      </c>
      <c r="AL8" s="260" t="str">
        <f>IF(AL$4="","",IF(HLOOKUP(AL$4,'Physical Effects-Numbers'!$B$1:$AZ$173,$B8,FALSE)&lt;0,HLOOKUP(AL$4,'Physical Effects-Numbers'!$B$1:$AZ$173,$B8,FALSE),""))</f>
        <v/>
      </c>
      <c r="AM8" s="260" t="str">
        <f>IF(AM$4="","",IF(HLOOKUP(AM$4,'Physical Effects-Numbers'!$B$1:$AZ$173,$B8,FALSE)&lt;0,HLOOKUP(AM$4,'Physical Effects-Numbers'!$B$1:$AZ$173,$B8,FALSE),""))</f>
        <v/>
      </c>
      <c r="AN8" s="260" t="str">
        <f>IF(AN$4="","",IF(HLOOKUP(AN$4,'Physical Effects-Numbers'!$B$1:$AZ$173,$B8,FALSE)&lt;0,HLOOKUP(AN$4,'Physical Effects-Numbers'!$B$1:$AZ$173,$B8,FALSE),""))</f>
        <v/>
      </c>
      <c r="AO8" s="260" t="str">
        <f>IF(AO$4="","",IF(HLOOKUP(AO$4,'Physical Effects-Numbers'!$B$1:$AZ$173,$B8,FALSE)&lt;0,HLOOKUP(AO$4,'Physical Effects-Numbers'!$B$1:$AZ$173,$B8,FALSE),""))</f>
        <v/>
      </c>
      <c r="AP8" s="260" t="str">
        <f>IF(AP$4="","",IF(HLOOKUP(AP$4,'Physical Effects-Numbers'!$B$1:$AZ$173,$B8,FALSE)&lt;0,HLOOKUP(AP$4,'Physical Effects-Numbers'!$B$1:$AZ$173,$B8,FALSE),""))</f>
        <v/>
      </c>
      <c r="AQ8" s="260" t="str">
        <f>IF(AQ$4="","",IF(HLOOKUP(AQ$4,'Physical Effects-Numbers'!$B$1:$AZ$173,$B8,FALSE)&lt;0,HLOOKUP(AQ$4,'Physical Effects-Numbers'!$B$1:$AZ$173,$B8,FALSE),""))</f>
        <v/>
      </c>
      <c r="AR8" s="260" t="str">
        <f>IF(AR$4="","",IF(HLOOKUP(AR$4,'Physical Effects-Numbers'!$B$1:$AZ$173,$B8,FALSE)&lt;0,HLOOKUP(AR$4,'Physical Effects-Numbers'!$B$1:$AZ$173,$B8,FALSE),""))</f>
        <v/>
      </c>
      <c r="AS8" s="260" t="str">
        <f>IF(AS$4="","",IF(HLOOKUP(AS$4,'Physical Effects-Numbers'!$B$1:$AZ$173,$B8,FALSE)&lt;0,HLOOKUP(AS$4,'Physical Effects-Numbers'!$B$1:$AZ$173,$B8,FALSE),""))</f>
        <v/>
      </c>
      <c r="AT8" s="260" t="str">
        <f>IF(AT$4="","",IF(HLOOKUP(AT$4,'Physical Effects-Numbers'!$B$1:$AZ$173,$B8,FALSE)&lt;0,HLOOKUP(AT$4,'Physical Effects-Numbers'!$B$1:$AZ$173,$B8,FALSE),""))</f>
        <v/>
      </c>
      <c r="AU8" s="260" t="str">
        <f>IF(AU$4="","",IF(HLOOKUP(AU$4,'Physical Effects-Numbers'!$B$1:$AZ$173,$B8,FALSE)&lt;0,HLOOKUP(AU$4,'Physical Effects-Numbers'!$B$1:$AZ$173,$B8,FALSE),""))</f>
        <v/>
      </c>
      <c r="AV8" s="260" t="str">
        <f>IF(AV$4="","",IF(HLOOKUP(AV$4,'Physical Effects-Numbers'!$B$1:$AZ$173,$B8,FALSE)&lt;0,HLOOKUP(AV$4,'Physical Effects-Numbers'!$B$1:$AZ$173,$B8,FALSE),""))</f>
        <v/>
      </c>
      <c r="AW8" s="260" t="str">
        <f>IF(AW$4="","",IF(HLOOKUP(AW$4,'Physical Effects-Numbers'!$B$1:$AZ$173,$B8,FALSE)&lt;0,HLOOKUP(AW$4,'Physical Effects-Numbers'!$B$1:$AZ$173,$B8,FALSE),""))</f>
        <v/>
      </c>
      <c r="AX8" s="260" t="str">
        <f>IF(AX$4="","",IF(HLOOKUP(AX$4,'Physical Effects-Numbers'!$B$1:$AZ$173,$B8,FALSE)&lt;0,HLOOKUP(AX$4,'Physical Effects-Numbers'!$B$1:$AZ$173,$B8,FALSE),""))</f>
        <v/>
      </c>
      <c r="AY8" s="260">
        <f>IF(AY$4="","",IF(HLOOKUP(AY$4,'Physical Effects-Numbers'!$B$1:$AZ$173,$B8,FALSE)&lt;0,HLOOKUP(AY$4,'Physical Effects-Numbers'!$B$1:$AZ$173,$B8,FALSE),""))</f>
        <v>-1</v>
      </c>
      <c r="AZ8" s="260" t="str">
        <f>IF(AZ$4="","",IF(HLOOKUP(AZ$4,'Physical Effects-Numbers'!$B$1:$AZ$173,$B8,FALSE)&lt;0,HLOOKUP(AZ$4,'Physical Effects-Numbers'!$B$1:$AZ$173,$B8,FALSE),""))</f>
        <v/>
      </c>
      <c r="BA8" s="260" t="e">
        <f>IF(BA$4="","",IF(HLOOKUP(BA$4,'Physical Effects-Numbers'!$B$1:$AZ$173,$B8,FALSE)&lt;0,HLOOKUP(BA$4,'Physical Effects-Numbers'!$B$1:$AZ$173,$B8,FALSE),""))</f>
        <v>#N/A</v>
      </c>
      <c r="BB8" s="260" t="e">
        <f>IF(BB$4="","",IF(HLOOKUP(BB$4,'Physical Effects-Numbers'!$B$1:$AZ$173,$B8,FALSE)&lt;0,HLOOKUP(BB$4,'Physical Effects-Numbers'!$B$1:$AZ$173,$B8,FALSE),""))</f>
        <v>#N/A</v>
      </c>
      <c r="BC8" s="260" t="e">
        <f>IF(BC$4="","",IF(HLOOKUP(BC$4,'Physical Effects-Numbers'!$B$1:$AZ$173,$B8,FALSE)&lt;0,HLOOKUP(BC$4,'Physical Effects-Numbers'!$B$1:$AZ$173,$B8,FALSE),""))</f>
        <v>#REF!</v>
      </c>
      <c r="BD8" s="260" t="e">
        <f>IF(BD$4="","",IF(HLOOKUP(BD$4,'Physical Effects-Numbers'!$B$1:$AZ$173,$B8,FALSE)&lt;0,HLOOKUP(BD$4,'Physical Effects-Numbers'!$B$1:$AZ$173,$B8,FALSE),""))</f>
        <v>#REF!</v>
      </c>
      <c r="BE8" s="260" t="e">
        <f>IF(BE$4="","",IF(HLOOKUP(BE$4,'Physical Effects-Numbers'!$B$1:$AZ$173,$B8,FALSE)&lt;0,HLOOKUP(BE$4,'Physical Effects-Numbers'!$B$1:$AZ$173,$B8,FALSE),""))</f>
        <v>#REF!</v>
      </c>
      <c r="BF8" s="260" t="e">
        <f>IF(BF$4="","",IF(HLOOKUP(BF$4,'Physical Effects-Numbers'!$B$1:$AZ$173,$B8,FALSE)&lt;0,HLOOKUP(BF$4,'Physical Effects-Numbers'!$B$1:$AZ$173,$B8,FALSE),""))</f>
        <v>#REF!</v>
      </c>
      <c r="BG8" s="260" t="e">
        <f>IF(BG$4="","",IF(HLOOKUP(BG$4,'Physical Effects-Numbers'!$B$1:$AZ$173,$B8,FALSE)&lt;0,HLOOKUP(BG$4,'Physical Effects-Numbers'!$B$1:$AZ$173,$B8,FALSE),""))</f>
        <v>#REF!</v>
      </c>
      <c r="BH8" s="260" t="e">
        <f>IF(BH$4="","",IF(HLOOKUP(BH$4,'Physical Effects-Numbers'!$B$1:$AZ$173,$B8,FALSE)&lt;0,HLOOKUP(BH$4,'Physical Effects-Numbers'!$B$1:$AZ$173,$B8,FALSE),""))</f>
        <v>#REF!</v>
      </c>
      <c r="BI8" s="260" t="e">
        <f>IF(BI$4="","",IF(HLOOKUP(BI$4,'Physical Effects-Numbers'!$B$1:$AZ$173,$B8,FALSE)&lt;0,HLOOKUP(BI$4,'Physical Effects-Numbers'!$B$1:$AZ$173,$B8,FALSE),""))</f>
        <v>#REF!</v>
      </c>
      <c r="BJ8" s="260" t="e">
        <f>IF(BJ$4="","",IF(HLOOKUP(BJ$4,'Physical Effects-Numbers'!$B$1:$AZ$173,$B8,FALSE)&lt;0,HLOOKUP(BJ$4,'Physical Effects-Numbers'!$B$1:$AZ$173,$B8,FALSE),""))</f>
        <v>#REF!</v>
      </c>
      <c r="BK8" s="260" t="e">
        <f>IF(BK$4="","",IF(HLOOKUP(BK$4,'Physical Effects-Numbers'!$B$1:$AZ$173,$B8,FALSE)&lt;0,HLOOKUP(BK$4,'Physical Effects-Numbers'!$B$1:$AZ$173,$B8,FALSE),""))</f>
        <v>#REF!</v>
      </c>
      <c r="BL8" s="260" t="e">
        <f>IF(BL$4="","",IF(HLOOKUP(BL$4,'Physical Effects-Numbers'!$B$1:$AZ$173,$B8,FALSE)&lt;0,HLOOKUP(BL$4,'Physical Effects-Numbers'!$B$1:$AZ$173,$B8,FALSE),""))</f>
        <v>#REF!</v>
      </c>
      <c r="BM8" s="260" t="e">
        <f>IF(BM$4="","",IF(HLOOKUP(BM$4,'Physical Effects-Numbers'!$B$1:$AZ$173,$B8,FALSE)&lt;0,HLOOKUP(BM$4,'Physical Effects-Numbers'!$B$1:$AZ$173,$B8,FALSE),""))</f>
        <v>#REF!</v>
      </c>
      <c r="BN8" s="260" t="e">
        <f>IF(BN$4="","",IF(HLOOKUP(BN$4,'Physical Effects-Numbers'!$B$1:$AZ$173,$B8,FALSE)&lt;0,HLOOKUP(BN$4,'Physical Effects-Numbers'!$B$1:$AZ$173,$B8,FALSE),""))</f>
        <v>#REF!</v>
      </c>
      <c r="BO8" s="260" t="e">
        <f>IF(BO$4="","",IF(HLOOKUP(BO$4,'Physical Effects-Numbers'!$B$1:$AZ$173,$B8,FALSE)&lt;0,HLOOKUP(BO$4,'Physical Effects-Numbers'!$B$1:$AZ$173,$B8,FALSE),""))</f>
        <v>#REF!</v>
      </c>
    </row>
    <row r="9" spans="2:67" x14ac:dyDescent="0.2">
      <c r="B9" s="259">
        <f t="shared" si="0"/>
        <v>6</v>
      </c>
      <c r="C9" s="258" t="str">
        <f>+'Physical Effects-Numbers'!B6</f>
        <v>Alley Cropping (ac)</v>
      </c>
      <c r="D9" s="260" t="str">
        <f>IF(D$4="","",IF(HLOOKUP(D$4,'Physical Effects-Numbers'!$B$1:$AZ$173,$B9,FALSE)&lt;0,HLOOKUP(D$4,'Physical Effects-Numbers'!$B$1:$AZ$173,$B9,FALSE),""))</f>
        <v/>
      </c>
      <c r="E9" s="260" t="str">
        <f>IF(E$4="","",IF(HLOOKUP(E$4,'Physical Effects-Numbers'!$B$1:$AZ$173,$B9,FALSE)&lt;0,HLOOKUP(E$4,'Physical Effects-Numbers'!$B$1:$AZ$173,$B9,FALSE),""))</f>
        <v/>
      </c>
      <c r="F9" s="260" t="str">
        <f>IF(F$4="","",IF(HLOOKUP(F$4,'Physical Effects-Numbers'!$B$1:$AZ$173,$B9,FALSE)&lt;0,HLOOKUP(F$4,'Physical Effects-Numbers'!$B$1:$AZ$173,$B9,FALSE),""))</f>
        <v/>
      </c>
      <c r="G9" s="260" t="str">
        <f>IF(G$4="","",IF(HLOOKUP(G$4,'Physical Effects-Numbers'!$B$1:$AZ$173,$B9,FALSE)&lt;0,HLOOKUP(G$4,'Physical Effects-Numbers'!$B$1:$AZ$173,$B9,FALSE),""))</f>
        <v/>
      </c>
      <c r="H9" s="260" t="str">
        <f>IF(H$4="","",IF(HLOOKUP(H$4,'Physical Effects-Numbers'!$B$1:$AZ$173,$B9,FALSE)&lt;0,HLOOKUP(H$4,'Physical Effects-Numbers'!$B$1:$AZ$173,$B9,FALSE),""))</f>
        <v/>
      </c>
      <c r="I9" s="260" t="str">
        <f>IF(I$4="","",IF(HLOOKUP(I$4,'Physical Effects-Numbers'!$B$1:$AZ$173,$B9,FALSE)&lt;0,HLOOKUP(I$4,'Physical Effects-Numbers'!$B$1:$AZ$173,$B9,FALSE),""))</f>
        <v/>
      </c>
      <c r="J9" s="260" t="str">
        <f>IF(J$4="","",IF(HLOOKUP(J$4,'Physical Effects-Numbers'!$B$1:$AZ$173,$B9,FALSE)&lt;0,HLOOKUP(J$4,'Physical Effects-Numbers'!$B$1:$AZ$173,$B9,FALSE),""))</f>
        <v/>
      </c>
      <c r="K9" s="260" t="str">
        <f>IF(K$4="","",IF(HLOOKUP(K$4,'Physical Effects-Numbers'!$B$1:$AZ$173,$B9,FALSE)&lt;0,HLOOKUP(K$4,'Physical Effects-Numbers'!$B$1:$AZ$173,$B9,FALSE),""))</f>
        <v/>
      </c>
      <c r="L9" s="260" t="str">
        <f>IF(L$4="","",IF(HLOOKUP(L$4,'Physical Effects-Numbers'!$B$1:$AZ$173,$B9,FALSE)&lt;0,HLOOKUP(L$4,'Physical Effects-Numbers'!$B$1:$AZ$173,$B9,FALSE),""))</f>
        <v/>
      </c>
      <c r="M9" s="260" t="str">
        <f>IF(M$4="","",IF(HLOOKUP(M$4,'Physical Effects-Numbers'!$B$1:$AZ$173,$B9,FALSE)&lt;0,HLOOKUP(M$4,'Physical Effects-Numbers'!$B$1:$AZ$173,$B9,FALSE),""))</f>
        <v/>
      </c>
      <c r="N9" s="260" t="str">
        <f>IF(N$4="","",IF(HLOOKUP(N$4,'Physical Effects-Numbers'!$B$1:$AZ$173,$B9,FALSE)&lt;0,HLOOKUP(N$4,'Physical Effects-Numbers'!$B$1:$AZ$173,$B9,FALSE),""))</f>
        <v/>
      </c>
      <c r="O9" s="260" t="str">
        <f>IF(O$4="","",IF(HLOOKUP(O$4,'Physical Effects-Numbers'!$B$1:$AZ$173,$B9,FALSE)&lt;0,HLOOKUP(O$4,'Physical Effects-Numbers'!$B$1:$AZ$173,$B9,FALSE),""))</f>
        <v/>
      </c>
      <c r="P9" s="260" t="str">
        <f>IF(P$4="","",IF(HLOOKUP(P$4,'Physical Effects-Numbers'!$B$1:$AZ$173,$B9,FALSE)&lt;0,HLOOKUP(P$4,'Physical Effects-Numbers'!$B$1:$AZ$173,$B9,FALSE),""))</f>
        <v/>
      </c>
      <c r="Q9" s="260" t="str">
        <f>IF(Q$4="","",IF(HLOOKUP(Q$4,'Physical Effects-Numbers'!$B$1:$AZ$173,$B9,FALSE)&lt;0,HLOOKUP(Q$4,'Physical Effects-Numbers'!$B$1:$AZ$173,$B9,FALSE),""))</f>
        <v/>
      </c>
      <c r="R9" s="260" t="str">
        <f>IF(R$4="","",IF(HLOOKUP(R$4,'Physical Effects-Numbers'!$B$1:$AZ$173,$B9,FALSE)&lt;0,HLOOKUP(R$4,'Physical Effects-Numbers'!$B$1:$AZ$173,$B9,FALSE),""))</f>
        <v/>
      </c>
      <c r="S9" s="260" t="str">
        <f>IF(S$4="","",IF(HLOOKUP(S$4,'Physical Effects-Numbers'!$B$1:$AZ$173,$B9,FALSE)&lt;0,HLOOKUP(S$4,'Physical Effects-Numbers'!$B$1:$AZ$173,$B9,FALSE),""))</f>
        <v/>
      </c>
      <c r="T9" s="260" t="str">
        <f>IF(T$4="","",IF(HLOOKUP(T$4,'Physical Effects-Numbers'!$B$1:$AZ$173,$B9,FALSE)&lt;0,HLOOKUP(T$4,'Physical Effects-Numbers'!$B$1:$AZ$173,$B9,FALSE),""))</f>
        <v/>
      </c>
      <c r="U9" s="260" t="str">
        <f>IF(U$4="","",IF(HLOOKUP(U$4,'Physical Effects-Numbers'!$B$1:$AZ$173,$B9,FALSE)&lt;0,HLOOKUP(U$4,'Physical Effects-Numbers'!$B$1:$AZ$173,$B9,FALSE),""))</f>
        <v/>
      </c>
      <c r="V9" s="260" t="str">
        <f>IF(V$4="","",IF(HLOOKUP(V$4,'Physical Effects-Numbers'!$B$1:$AZ$173,$B9,FALSE)&lt;0,HLOOKUP(V$4,'Physical Effects-Numbers'!$B$1:$AZ$173,$B9,FALSE),""))</f>
        <v/>
      </c>
      <c r="W9" s="260" t="str">
        <f>IF(W$4="","",IF(HLOOKUP(W$4,'Physical Effects-Numbers'!$B$1:$AZ$173,$B9,FALSE)&lt;0,HLOOKUP(W$4,'Physical Effects-Numbers'!$B$1:$AZ$173,$B9,FALSE),""))</f>
        <v/>
      </c>
      <c r="X9" s="260" t="str">
        <f>IF(X$4="","",IF(HLOOKUP(X$4,'Physical Effects-Numbers'!$B$1:$AZ$173,$B9,FALSE)&lt;0,HLOOKUP(X$4,'Physical Effects-Numbers'!$B$1:$AZ$173,$B9,FALSE),""))</f>
        <v/>
      </c>
      <c r="Y9" s="260" t="str">
        <f>IF(Y$4="","",IF(HLOOKUP(Y$4,'Physical Effects-Numbers'!$B$1:$AZ$173,$B9,FALSE)&lt;0,HLOOKUP(Y$4,'Physical Effects-Numbers'!$B$1:$AZ$173,$B9,FALSE),""))</f>
        <v/>
      </c>
      <c r="Z9" s="260" t="str">
        <f>IF(Z$4="","",IF(HLOOKUP(Z$4,'Physical Effects-Numbers'!$B$1:$AZ$173,$B9,FALSE)&lt;0,HLOOKUP(Z$4,'Physical Effects-Numbers'!$B$1:$AZ$173,$B9,FALSE),""))</f>
        <v/>
      </c>
      <c r="AA9" s="260" t="str">
        <f>IF(AA$4="","",IF(HLOOKUP(AA$4,'Physical Effects-Numbers'!$B$1:$AZ$173,$B9,FALSE)&lt;0,HLOOKUP(AA$4,'Physical Effects-Numbers'!$B$1:$AZ$173,$B9,FALSE),""))</f>
        <v/>
      </c>
      <c r="AB9" s="260" t="str">
        <f>IF(AB$4="","",IF(HLOOKUP(AB$4,'Physical Effects-Numbers'!$B$1:$AZ$173,$B9,FALSE)&lt;0,HLOOKUP(AB$4,'Physical Effects-Numbers'!$B$1:$AZ$173,$B9,FALSE),""))</f>
        <v/>
      </c>
      <c r="AC9" s="260" t="str">
        <f>IF(AC$4="","",IF(HLOOKUP(AC$4,'Physical Effects-Numbers'!$B$1:$AZ$173,$B9,FALSE)&lt;0,HLOOKUP(AC$4,'Physical Effects-Numbers'!$B$1:$AZ$173,$B9,FALSE),""))</f>
        <v/>
      </c>
      <c r="AD9" s="260" t="str">
        <f>IF(AD$4="","",IF(HLOOKUP(AD$4,'Physical Effects-Numbers'!$B$1:$AZ$173,$B9,FALSE)&lt;0,HLOOKUP(AD$4,'Physical Effects-Numbers'!$B$1:$AZ$173,$B9,FALSE),""))</f>
        <v/>
      </c>
      <c r="AE9" s="260" t="str">
        <f>IF(AE$4="","",IF(HLOOKUP(AE$4,'Physical Effects-Numbers'!$B$1:$AZ$173,$B9,FALSE)&lt;0,HLOOKUP(AE$4,'Physical Effects-Numbers'!$B$1:$AZ$173,$B9,FALSE),""))</f>
        <v/>
      </c>
      <c r="AF9" s="260" t="e">
        <f>IF(AF$4="","",IF(HLOOKUP(AF$4,'Physical Effects-Numbers'!$B$1:$AZ$173,$B9,FALSE)&lt;0,HLOOKUP(AF$4,'Physical Effects-Numbers'!$B$1:$AZ$173,$B9,FALSE),""))</f>
        <v>#REF!</v>
      </c>
      <c r="AG9" s="260" t="e">
        <f>IF(AG$4="","",IF(HLOOKUP(AG$4,'Physical Effects-Numbers'!$B$1:$AZ$173,$B9,FALSE)&lt;0,HLOOKUP(AG$4,'Physical Effects-Numbers'!$B$1:$AZ$173,$B9,FALSE),""))</f>
        <v>#REF!</v>
      </c>
      <c r="AH9" s="260" t="str">
        <f>IF(AH$4="","",IF(HLOOKUP(AH$4,'Physical Effects-Numbers'!$B$1:$AZ$173,$B9,FALSE)&lt;0,HLOOKUP(AH$4,'Physical Effects-Numbers'!$B$1:$AZ$173,$B9,FALSE),""))</f>
        <v/>
      </c>
      <c r="AI9" s="260" t="str">
        <f>IF(AI$4="","",IF(HLOOKUP(AI$4,'Physical Effects-Numbers'!$B$1:$AZ$173,$B9,FALSE)&lt;0,HLOOKUP(AI$4,'Physical Effects-Numbers'!$B$1:$AZ$173,$B9,FALSE),""))</f>
        <v/>
      </c>
      <c r="AJ9" s="260" t="str">
        <f>IF(AJ$4="","",IF(HLOOKUP(AJ$4,'Physical Effects-Numbers'!$B$1:$AZ$173,$B9,FALSE)&lt;0,HLOOKUP(AJ$4,'Physical Effects-Numbers'!$B$1:$AZ$173,$B9,FALSE),""))</f>
        <v/>
      </c>
      <c r="AK9" s="260" t="str">
        <f>IF(AK$4="","",IF(HLOOKUP(AK$4,'Physical Effects-Numbers'!$B$1:$AZ$173,$B9,FALSE)&lt;0,HLOOKUP(AK$4,'Physical Effects-Numbers'!$B$1:$AZ$173,$B9,FALSE),""))</f>
        <v/>
      </c>
      <c r="AL9" s="260" t="str">
        <f>IF(AL$4="","",IF(HLOOKUP(AL$4,'Physical Effects-Numbers'!$B$1:$AZ$173,$B9,FALSE)&lt;0,HLOOKUP(AL$4,'Physical Effects-Numbers'!$B$1:$AZ$173,$B9,FALSE),""))</f>
        <v/>
      </c>
      <c r="AM9" s="260" t="str">
        <f>IF(AM$4="","",IF(HLOOKUP(AM$4,'Physical Effects-Numbers'!$B$1:$AZ$173,$B9,FALSE)&lt;0,HLOOKUP(AM$4,'Physical Effects-Numbers'!$B$1:$AZ$173,$B9,FALSE),""))</f>
        <v/>
      </c>
      <c r="AN9" s="260" t="str">
        <f>IF(AN$4="","",IF(HLOOKUP(AN$4,'Physical Effects-Numbers'!$B$1:$AZ$173,$B9,FALSE)&lt;0,HLOOKUP(AN$4,'Physical Effects-Numbers'!$B$1:$AZ$173,$B9,FALSE),""))</f>
        <v/>
      </c>
      <c r="AO9" s="260" t="str">
        <f>IF(AO$4="","",IF(HLOOKUP(AO$4,'Physical Effects-Numbers'!$B$1:$AZ$173,$B9,FALSE)&lt;0,HLOOKUP(AO$4,'Physical Effects-Numbers'!$B$1:$AZ$173,$B9,FALSE),""))</f>
        <v/>
      </c>
      <c r="AP9" s="260" t="str">
        <f>IF(AP$4="","",IF(HLOOKUP(AP$4,'Physical Effects-Numbers'!$B$1:$AZ$173,$B9,FALSE)&lt;0,HLOOKUP(AP$4,'Physical Effects-Numbers'!$B$1:$AZ$173,$B9,FALSE),""))</f>
        <v/>
      </c>
      <c r="AQ9" s="260" t="str">
        <f>IF(AQ$4="","",IF(HLOOKUP(AQ$4,'Physical Effects-Numbers'!$B$1:$AZ$173,$B9,FALSE)&lt;0,HLOOKUP(AQ$4,'Physical Effects-Numbers'!$B$1:$AZ$173,$B9,FALSE),""))</f>
        <v/>
      </c>
      <c r="AR9" s="260" t="str">
        <f>IF(AR$4="","",IF(HLOOKUP(AR$4,'Physical Effects-Numbers'!$B$1:$AZ$173,$B9,FALSE)&lt;0,HLOOKUP(AR$4,'Physical Effects-Numbers'!$B$1:$AZ$173,$B9,FALSE),""))</f>
        <v/>
      </c>
      <c r="AS9" s="260" t="str">
        <f>IF(AS$4="","",IF(HLOOKUP(AS$4,'Physical Effects-Numbers'!$B$1:$AZ$173,$B9,FALSE)&lt;0,HLOOKUP(AS$4,'Physical Effects-Numbers'!$B$1:$AZ$173,$B9,FALSE),""))</f>
        <v/>
      </c>
      <c r="AT9" s="260" t="str">
        <f>IF(AT$4="","",IF(HLOOKUP(AT$4,'Physical Effects-Numbers'!$B$1:$AZ$173,$B9,FALSE)&lt;0,HLOOKUP(AT$4,'Physical Effects-Numbers'!$B$1:$AZ$173,$B9,FALSE),""))</f>
        <v/>
      </c>
      <c r="AU9" s="260" t="str">
        <f>IF(AU$4="","",IF(HLOOKUP(AU$4,'Physical Effects-Numbers'!$B$1:$AZ$173,$B9,FALSE)&lt;0,HLOOKUP(AU$4,'Physical Effects-Numbers'!$B$1:$AZ$173,$B9,FALSE),""))</f>
        <v/>
      </c>
      <c r="AV9" s="260" t="str">
        <f>IF(AV$4="","",IF(HLOOKUP(AV$4,'Physical Effects-Numbers'!$B$1:$AZ$173,$B9,FALSE)&lt;0,HLOOKUP(AV$4,'Physical Effects-Numbers'!$B$1:$AZ$173,$B9,FALSE),""))</f>
        <v/>
      </c>
      <c r="AW9" s="260" t="str">
        <f>IF(AW$4="","",IF(HLOOKUP(AW$4,'Physical Effects-Numbers'!$B$1:$AZ$173,$B9,FALSE)&lt;0,HLOOKUP(AW$4,'Physical Effects-Numbers'!$B$1:$AZ$173,$B9,FALSE),""))</f>
        <v/>
      </c>
      <c r="AX9" s="260" t="str">
        <f>IF(AX$4="","",IF(HLOOKUP(AX$4,'Physical Effects-Numbers'!$B$1:$AZ$173,$B9,FALSE)&lt;0,HLOOKUP(AX$4,'Physical Effects-Numbers'!$B$1:$AZ$173,$B9,FALSE),""))</f>
        <v/>
      </c>
      <c r="AY9" s="260" t="str">
        <f>IF(AY$4="","",IF(HLOOKUP(AY$4,'Physical Effects-Numbers'!$B$1:$AZ$173,$B9,FALSE)&lt;0,HLOOKUP(AY$4,'Physical Effects-Numbers'!$B$1:$AZ$173,$B9,FALSE),""))</f>
        <v/>
      </c>
      <c r="AZ9" s="260" t="str">
        <f>IF(AZ$4="","",IF(HLOOKUP(AZ$4,'Physical Effects-Numbers'!$B$1:$AZ$173,$B9,FALSE)&lt;0,HLOOKUP(AZ$4,'Physical Effects-Numbers'!$B$1:$AZ$173,$B9,FALSE),""))</f>
        <v/>
      </c>
      <c r="BA9" s="260" t="e">
        <f>IF(BA$4="","",IF(HLOOKUP(BA$4,'Physical Effects-Numbers'!$B$1:$AZ$173,$B9,FALSE)&lt;0,HLOOKUP(BA$4,'Physical Effects-Numbers'!$B$1:$AZ$173,$B9,FALSE),""))</f>
        <v>#N/A</v>
      </c>
      <c r="BB9" s="260" t="e">
        <f>IF(BB$4="","",IF(HLOOKUP(BB$4,'Physical Effects-Numbers'!$B$1:$AZ$173,$B9,FALSE)&lt;0,HLOOKUP(BB$4,'Physical Effects-Numbers'!$B$1:$AZ$173,$B9,FALSE),""))</f>
        <v>#N/A</v>
      </c>
      <c r="BC9" s="260" t="e">
        <f>IF(BC$4="","",IF(HLOOKUP(BC$4,'Physical Effects-Numbers'!$B$1:$AZ$173,$B9,FALSE)&lt;0,HLOOKUP(BC$4,'Physical Effects-Numbers'!$B$1:$AZ$173,$B9,FALSE),""))</f>
        <v>#REF!</v>
      </c>
      <c r="BD9" s="260" t="e">
        <f>IF(BD$4="","",IF(HLOOKUP(BD$4,'Physical Effects-Numbers'!$B$1:$AZ$173,$B9,FALSE)&lt;0,HLOOKUP(BD$4,'Physical Effects-Numbers'!$B$1:$AZ$173,$B9,FALSE),""))</f>
        <v>#REF!</v>
      </c>
      <c r="BE9" s="260" t="e">
        <f>IF(BE$4="","",IF(HLOOKUP(BE$4,'Physical Effects-Numbers'!$B$1:$AZ$173,$B9,FALSE)&lt;0,HLOOKUP(BE$4,'Physical Effects-Numbers'!$B$1:$AZ$173,$B9,FALSE),""))</f>
        <v>#REF!</v>
      </c>
      <c r="BF9" s="260" t="e">
        <f>IF(BF$4="","",IF(HLOOKUP(BF$4,'Physical Effects-Numbers'!$B$1:$AZ$173,$B9,FALSE)&lt;0,HLOOKUP(BF$4,'Physical Effects-Numbers'!$B$1:$AZ$173,$B9,FALSE),""))</f>
        <v>#REF!</v>
      </c>
      <c r="BG9" s="260" t="e">
        <f>IF(BG$4="","",IF(HLOOKUP(BG$4,'Physical Effects-Numbers'!$B$1:$AZ$173,$B9,FALSE)&lt;0,HLOOKUP(BG$4,'Physical Effects-Numbers'!$B$1:$AZ$173,$B9,FALSE),""))</f>
        <v>#REF!</v>
      </c>
      <c r="BH9" s="260" t="e">
        <f>IF(BH$4="","",IF(HLOOKUP(BH$4,'Physical Effects-Numbers'!$B$1:$AZ$173,$B9,FALSE)&lt;0,HLOOKUP(BH$4,'Physical Effects-Numbers'!$B$1:$AZ$173,$B9,FALSE),""))</f>
        <v>#REF!</v>
      </c>
      <c r="BI9" s="260" t="e">
        <f>IF(BI$4="","",IF(HLOOKUP(BI$4,'Physical Effects-Numbers'!$B$1:$AZ$173,$B9,FALSE)&lt;0,HLOOKUP(BI$4,'Physical Effects-Numbers'!$B$1:$AZ$173,$B9,FALSE),""))</f>
        <v>#REF!</v>
      </c>
      <c r="BJ9" s="260" t="e">
        <f>IF(BJ$4="","",IF(HLOOKUP(BJ$4,'Physical Effects-Numbers'!$B$1:$AZ$173,$B9,FALSE)&lt;0,HLOOKUP(BJ$4,'Physical Effects-Numbers'!$B$1:$AZ$173,$B9,FALSE),""))</f>
        <v>#REF!</v>
      </c>
      <c r="BK9" s="260" t="e">
        <f>IF(BK$4="","",IF(HLOOKUP(BK$4,'Physical Effects-Numbers'!$B$1:$AZ$173,$B9,FALSE)&lt;0,HLOOKUP(BK$4,'Physical Effects-Numbers'!$B$1:$AZ$173,$B9,FALSE),""))</f>
        <v>#REF!</v>
      </c>
      <c r="BL9" s="260" t="e">
        <f>IF(BL$4="","",IF(HLOOKUP(BL$4,'Physical Effects-Numbers'!$B$1:$AZ$173,$B9,FALSE)&lt;0,HLOOKUP(BL$4,'Physical Effects-Numbers'!$B$1:$AZ$173,$B9,FALSE),""))</f>
        <v>#REF!</v>
      </c>
      <c r="BM9" s="260" t="e">
        <f>IF(BM$4="","",IF(HLOOKUP(BM$4,'Physical Effects-Numbers'!$B$1:$AZ$173,$B9,FALSE)&lt;0,HLOOKUP(BM$4,'Physical Effects-Numbers'!$B$1:$AZ$173,$B9,FALSE),""))</f>
        <v>#REF!</v>
      </c>
      <c r="BN9" s="260" t="e">
        <f>IF(BN$4="","",IF(HLOOKUP(BN$4,'Physical Effects-Numbers'!$B$1:$AZ$173,$B9,FALSE)&lt;0,HLOOKUP(BN$4,'Physical Effects-Numbers'!$B$1:$AZ$173,$B9,FALSE),""))</f>
        <v>#REF!</v>
      </c>
      <c r="BO9" s="260" t="e">
        <f>IF(BO$4="","",IF(HLOOKUP(BO$4,'Physical Effects-Numbers'!$B$1:$AZ$173,$B9,FALSE)&lt;0,HLOOKUP(BO$4,'Physical Effects-Numbers'!$B$1:$AZ$173,$B9,FALSE),""))</f>
        <v>#REF!</v>
      </c>
    </row>
    <row r="10" spans="2:67" x14ac:dyDescent="0.2">
      <c r="B10" s="259">
        <f t="shared" si="0"/>
        <v>7</v>
      </c>
      <c r="C10" s="258" t="str">
        <f>+'Physical Effects-Numbers'!B7</f>
        <v>Amending Soil Properties with Gypsum Products (ac)</v>
      </c>
      <c r="D10" s="260" t="str">
        <f>IF(D$4="","",IF(HLOOKUP(D$4,'Physical Effects-Numbers'!$B$1:$AZ$173,$B10,FALSE)&lt;0,HLOOKUP(D$4,'Physical Effects-Numbers'!$B$1:$AZ$173,$B10,FALSE),""))</f>
        <v/>
      </c>
      <c r="E10" s="260" t="str">
        <f>IF(E$4="","",IF(HLOOKUP(E$4,'Physical Effects-Numbers'!$B$1:$AZ$173,$B10,FALSE)&lt;0,HLOOKUP(E$4,'Physical Effects-Numbers'!$B$1:$AZ$173,$B10,FALSE),""))</f>
        <v/>
      </c>
      <c r="F10" s="260" t="str">
        <f>IF(F$4="","",IF(HLOOKUP(F$4,'Physical Effects-Numbers'!$B$1:$AZ$173,$B10,FALSE)&lt;0,HLOOKUP(F$4,'Physical Effects-Numbers'!$B$1:$AZ$173,$B10,FALSE),""))</f>
        <v/>
      </c>
      <c r="G10" s="260" t="str">
        <f>IF(G$4="","",IF(HLOOKUP(G$4,'Physical Effects-Numbers'!$B$1:$AZ$173,$B10,FALSE)&lt;0,HLOOKUP(G$4,'Physical Effects-Numbers'!$B$1:$AZ$173,$B10,FALSE),""))</f>
        <v/>
      </c>
      <c r="H10" s="260" t="str">
        <f>IF(H$4="","",IF(HLOOKUP(H$4,'Physical Effects-Numbers'!$B$1:$AZ$173,$B10,FALSE)&lt;0,HLOOKUP(H$4,'Physical Effects-Numbers'!$B$1:$AZ$173,$B10,FALSE),""))</f>
        <v/>
      </c>
      <c r="I10" s="260" t="str">
        <f>IF(I$4="","",IF(HLOOKUP(I$4,'Physical Effects-Numbers'!$B$1:$AZ$173,$B10,FALSE)&lt;0,HLOOKUP(I$4,'Physical Effects-Numbers'!$B$1:$AZ$173,$B10,FALSE),""))</f>
        <v/>
      </c>
      <c r="J10" s="260" t="str">
        <f>IF(J$4="","",IF(HLOOKUP(J$4,'Physical Effects-Numbers'!$B$1:$AZ$173,$B10,FALSE)&lt;0,HLOOKUP(J$4,'Physical Effects-Numbers'!$B$1:$AZ$173,$B10,FALSE),""))</f>
        <v/>
      </c>
      <c r="K10" s="260" t="str">
        <f>IF(K$4="","",IF(HLOOKUP(K$4,'Physical Effects-Numbers'!$B$1:$AZ$173,$B10,FALSE)&lt;0,HLOOKUP(K$4,'Physical Effects-Numbers'!$B$1:$AZ$173,$B10,FALSE),""))</f>
        <v/>
      </c>
      <c r="L10" s="260" t="str">
        <f>IF(L$4="","",IF(HLOOKUP(L$4,'Physical Effects-Numbers'!$B$1:$AZ$173,$B10,FALSE)&lt;0,HLOOKUP(L$4,'Physical Effects-Numbers'!$B$1:$AZ$173,$B10,FALSE),""))</f>
        <v/>
      </c>
      <c r="M10" s="260" t="str">
        <f>IF(M$4="","",IF(HLOOKUP(M$4,'Physical Effects-Numbers'!$B$1:$AZ$173,$B10,FALSE)&lt;0,HLOOKUP(M$4,'Physical Effects-Numbers'!$B$1:$AZ$173,$B10,FALSE),""))</f>
        <v/>
      </c>
      <c r="N10" s="260" t="str">
        <f>IF(N$4="","",IF(HLOOKUP(N$4,'Physical Effects-Numbers'!$B$1:$AZ$173,$B10,FALSE)&lt;0,HLOOKUP(N$4,'Physical Effects-Numbers'!$B$1:$AZ$173,$B10,FALSE),""))</f>
        <v/>
      </c>
      <c r="O10" s="260" t="str">
        <f>IF(O$4="","",IF(HLOOKUP(O$4,'Physical Effects-Numbers'!$B$1:$AZ$173,$B10,FALSE)&lt;0,HLOOKUP(O$4,'Physical Effects-Numbers'!$B$1:$AZ$173,$B10,FALSE),""))</f>
        <v/>
      </c>
      <c r="P10" s="260" t="str">
        <f>IF(P$4="","",IF(HLOOKUP(P$4,'Physical Effects-Numbers'!$B$1:$AZ$173,$B10,FALSE)&lt;0,HLOOKUP(P$4,'Physical Effects-Numbers'!$B$1:$AZ$173,$B10,FALSE),""))</f>
        <v/>
      </c>
      <c r="Q10" s="260" t="str">
        <f>IF(Q$4="","",IF(HLOOKUP(Q$4,'Physical Effects-Numbers'!$B$1:$AZ$173,$B10,FALSE)&lt;0,HLOOKUP(Q$4,'Physical Effects-Numbers'!$B$1:$AZ$173,$B10,FALSE),""))</f>
        <v/>
      </c>
      <c r="R10" s="260" t="str">
        <f>IF(R$4="","",IF(HLOOKUP(R$4,'Physical Effects-Numbers'!$B$1:$AZ$173,$B10,FALSE)&lt;0,HLOOKUP(R$4,'Physical Effects-Numbers'!$B$1:$AZ$173,$B10,FALSE),""))</f>
        <v/>
      </c>
      <c r="S10" s="260" t="str">
        <f>IF(S$4="","",IF(HLOOKUP(S$4,'Physical Effects-Numbers'!$B$1:$AZ$173,$B10,FALSE)&lt;0,HLOOKUP(S$4,'Physical Effects-Numbers'!$B$1:$AZ$173,$B10,FALSE),""))</f>
        <v/>
      </c>
      <c r="T10" s="260" t="str">
        <f>IF(T$4="","",IF(HLOOKUP(T$4,'Physical Effects-Numbers'!$B$1:$AZ$173,$B10,FALSE)&lt;0,HLOOKUP(T$4,'Physical Effects-Numbers'!$B$1:$AZ$173,$B10,FALSE),""))</f>
        <v/>
      </c>
      <c r="U10" s="260" t="str">
        <f>IF(U$4="","",IF(HLOOKUP(U$4,'Physical Effects-Numbers'!$B$1:$AZ$173,$B10,FALSE)&lt;0,HLOOKUP(U$4,'Physical Effects-Numbers'!$B$1:$AZ$173,$B10,FALSE),""))</f>
        <v/>
      </c>
      <c r="V10" s="260" t="str">
        <f>IF(V$4="","",IF(HLOOKUP(V$4,'Physical Effects-Numbers'!$B$1:$AZ$173,$B10,FALSE)&lt;0,HLOOKUP(V$4,'Physical Effects-Numbers'!$B$1:$AZ$173,$B10,FALSE),""))</f>
        <v/>
      </c>
      <c r="W10" s="260" t="str">
        <f>IF(W$4="","",IF(HLOOKUP(W$4,'Physical Effects-Numbers'!$B$1:$AZ$173,$B10,FALSE)&lt;0,HLOOKUP(W$4,'Physical Effects-Numbers'!$B$1:$AZ$173,$B10,FALSE),""))</f>
        <v/>
      </c>
      <c r="X10" s="260" t="str">
        <f>IF(X$4="","",IF(HLOOKUP(X$4,'Physical Effects-Numbers'!$B$1:$AZ$173,$B10,FALSE)&lt;0,HLOOKUP(X$4,'Physical Effects-Numbers'!$B$1:$AZ$173,$B10,FALSE),""))</f>
        <v/>
      </c>
      <c r="Y10" s="260" t="str">
        <f>IF(Y$4="","",IF(HLOOKUP(Y$4,'Physical Effects-Numbers'!$B$1:$AZ$173,$B10,FALSE)&lt;0,HLOOKUP(Y$4,'Physical Effects-Numbers'!$B$1:$AZ$173,$B10,FALSE),""))</f>
        <v/>
      </c>
      <c r="Z10" s="260" t="str">
        <f>IF(Z$4="","",IF(HLOOKUP(Z$4,'Physical Effects-Numbers'!$B$1:$AZ$173,$B10,FALSE)&lt;0,HLOOKUP(Z$4,'Physical Effects-Numbers'!$B$1:$AZ$173,$B10,FALSE),""))</f>
        <v/>
      </c>
      <c r="AA10" s="260" t="str">
        <f>IF(AA$4="","",IF(HLOOKUP(AA$4,'Physical Effects-Numbers'!$B$1:$AZ$173,$B10,FALSE)&lt;0,HLOOKUP(AA$4,'Physical Effects-Numbers'!$B$1:$AZ$173,$B10,FALSE),""))</f>
        <v/>
      </c>
      <c r="AB10" s="260" t="str">
        <f>IF(AB$4="","",IF(HLOOKUP(AB$4,'Physical Effects-Numbers'!$B$1:$AZ$173,$B10,FALSE)&lt;0,HLOOKUP(AB$4,'Physical Effects-Numbers'!$B$1:$AZ$173,$B10,FALSE),""))</f>
        <v/>
      </c>
      <c r="AC10" s="260" t="str">
        <f>IF(AC$4="","",IF(HLOOKUP(AC$4,'Physical Effects-Numbers'!$B$1:$AZ$173,$B10,FALSE)&lt;0,HLOOKUP(AC$4,'Physical Effects-Numbers'!$B$1:$AZ$173,$B10,FALSE),""))</f>
        <v/>
      </c>
      <c r="AD10" s="260" t="str">
        <f>IF(AD$4="","",IF(HLOOKUP(AD$4,'Physical Effects-Numbers'!$B$1:$AZ$173,$B10,FALSE)&lt;0,HLOOKUP(AD$4,'Physical Effects-Numbers'!$B$1:$AZ$173,$B10,FALSE),""))</f>
        <v/>
      </c>
      <c r="AE10" s="260" t="str">
        <f>IF(AE$4="","",IF(HLOOKUP(AE$4,'Physical Effects-Numbers'!$B$1:$AZ$173,$B10,FALSE)&lt;0,HLOOKUP(AE$4,'Physical Effects-Numbers'!$B$1:$AZ$173,$B10,FALSE),""))</f>
        <v/>
      </c>
      <c r="AF10" s="260" t="e">
        <f>IF(AF$4="","",IF(HLOOKUP(AF$4,'Physical Effects-Numbers'!$B$1:$AZ$173,$B10,FALSE)&lt;0,HLOOKUP(AF$4,'Physical Effects-Numbers'!$B$1:$AZ$173,$B10,FALSE),""))</f>
        <v>#REF!</v>
      </c>
      <c r="AG10" s="260" t="e">
        <f>IF(AG$4="","",IF(HLOOKUP(AG$4,'Physical Effects-Numbers'!$B$1:$AZ$173,$B10,FALSE)&lt;0,HLOOKUP(AG$4,'Physical Effects-Numbers'!$B$1:$AZ$173,$B10,FALSE),""))</f>
        <v>#REF!</v>
      </c>
      <c r="AH10" s="260" t="str">
        <f>IF(AH$4="","",IF(HLOOKUP(AH$4,'Physical Effects-Numbers'!$B$1:$AZ$173,$B10,FALSE)&lt;0,HLOOKUP(AH$4,'Physical Effects-Numbers'!$B$1:$AZ$173,$B10,FALSE),""))</f>
        <v/>
      </c>
      <c r="AI10" s="260" t="str">
        <f>IF(AI$4="","",IF(HLOOKUP(AI$4,'Physical Effects-Numbers'!$B$1:$AZ$173,$B10,FALSE)&lt;0,HLOOKUP(AI$4,'Physical Effects-Numbers'!$B$1:$AZ$173,$B10,FALSE),""))</f>
        <v/>
      </c>
      <c r="AJ10" s="260" t="str">
        <f>IF(AJ$4="","",IF(HLOOKUP(AJ$4,'Physical Effects-Numbers'!$B$1:$AZ$173,$B10,FALSE)&lt;0,HLOOKUP(AJ$4,'Physical Effects-Numbers'!$B$1:$AZ$173,$B10,FALSE),""))</f>
        <v/>
      </c>
      <c r="AK10" s="260" t="str">
        <f>IF(AK$4="","",IF(HLOOKUP(AK$4,'Physical Effects-Numbers'!$B$1:$AZ$173,$B10,FALSE)&lt;0,HLOOKUP(AK$4,'Physical Effects-Numbers'!$B$1:$AZ$173,$B10,FALSE),""))</f>
        <v/>
      </c>
      <c r="AL10" s="260" t="str">
        <f>IF(AL$4="","",IF(HLOOKUP(AL$4,'Physical Effects-Numbers'!$B$1:$AZ$173,$B10,FALSE)&lt;0,HLOOKUP(AL$4,'Physical Effects-Numbers'!$B$1:$AZ$173,$B10,FALSE),""))</f>
        <v/>
      </c>
      <c r="AM10" s="260" t="str">
        <f>IF(AM$4="","",IF(HLOOKUP(AM$4,'Physical Effects-Numbers'!$B$1:$AZ$173,$B10,FALSE)&lt;0,HLOOKUP(AM$4,'Physical Effects-Numbers'!$B$1:$AZ$173,$B10,FALSE),""))</f>
        <v/>
      </c>
      <c r="AN10" s="260" t="str">
        <f>IF(AN$4="","",IF(HLOOKUP(AN$4,'Physical Effects-Numbers'!$B$1:$AZ$173,$B10,FALSE)&lt;0,HLOOKUP(AN$4,'Physical Effects-Numbers'!$B$1:$AZ$173,$B10,FALSE),""))</f>
        <v/>
      </c>
      <c r="AO10" s="260" t="str">
        <f>IF(AO$4="","",IF(HLOOKUP(AO$4,'Physical Effects-Numbers'!$B$1:$AZ$173,$B10,FALSE)&lt;0,HLOOKUP(AO$4,'Physical Effects-Numbers'!$B$1:$AZ$173,$B10,FALSE),""))</f>
        <v/>
      </c>
      <c r="AP10" s="260" t="str">
        <f>IF(AP$4="","",IF(HLOOKUP(AP$4,'Physical Effects-Numbers'!$B$1:$AZ$173,$B10,FALSE)&lt;0,HLOOKUP(AP$4,'Physical Effects-Numbers'!$B$1:$AZ$173,$B10,FALSE),""))</f>
        <v/>
      </c>
      <c r="AQ10" s="260" t="str">
        <f>IF(AQ$4="","",IF(HLOOKUP(AQ$4,'Physical Effects-Numbers'!$B$1:$AZ$173,$B10,FALSE)&lt;0,HLOOKUP(AQ$4,'Physical Effects-Numbers'!$B$1:$AZ$173,$B10,FALSE),""))</f>
        <v/>
      </c>
      <c r="AR10" s="260" t="str">
        <f>IF(AR$4="","",IF(HLOOKUP(AR$4,'Physical Effects-Numbers'!$B$1:$AZ$173,$B10,FALSE)&lt;0,HLOOKUP(AR$4,'Physical Effects-Numbers'!$B$1:$AZ$173,$B10,FALSE),""))</f>
        <v/>
      </c>
      <c r="AS10" s="260" t="str">
        <f>IF(AS$4="","",IF(HLOOKUP(AS$4,'Physical Effects-Numbers'!$B$1:$AZ$173,$B10,FALSE)&lt;0,HLOOKUP(AS$4,'Physical Effects-Numbers'!$B$1:$AZ$173,$B10,FALSE),""))</f>
        <v/>
      </c>
      <c r="AT10" s="260" t="str">
        <f>IF(AT$4="","",IF(HLOOKUP(AT$4,'Physical Effects-Numbers'!$B$1:$AZ$173,$B10,FALSE)&lt;0,HLOOKUP(AT$4,'Physical Effects-Numbers'!$B$1:$AZ$173,$B10,FALSE),""))</f>
        <v/>
      </c>
      <c r="AU10" s="260" t="str">
        <f>IF(AU$4="","",IF(HLOOKUP(AU$4,'Physical Effects-Numbers'!$B$1:$AZ$173,$B10,FALSE)&lt;0,HLOOKUP(AU$4,'Physical Effects-Numbers'!$B$1:$AZ$173,$B10,FALSE),""))</f>
        <v/>
      </c>
      <c r="AV10" s="260" t="str">
        <f>IF(AV$4="","",IF(HLOOKUP(AV$4,'Physical Effects-Numbers'!$B$1:$AZ$173,$B10,FALSE)&lt;0,HLOOKUP(AV$4,'Physical Effects-Numbers'!$B$1:$AZ$173,$B10,FALSE),""))</f>
        <v/>
      </c>
      <c r="AW10" s="260" t="str">
        <f>IF(AW$4="","",IF(HLOOKUP(AW$4,'Physical Effects-Numbers'!$B$1:$AZ$173,$B10,FALSE)&lt;0,HLOOKUP(AW$4,'Physical Effects-Numbers'!$B$1:$AZ$173,$B10,FALSE),""))</f>
        <v/>
      </c>
      <c r="AX10" s="260" t="str">
        <f>IF(AX$4="","",IF(HLOOKUP(AX$4,'Physical Effects-Numbers'!$B$1:$AZ$173,$B10,FALSE)&lt;0,HLOOKUP(AX$4,'Physical Effects-Numbers'!$B$1:$AZ$173,$B10,FALSE),""))</f>
        <v/>
      </c>
      <c r="AY10" s="260" t="str">
        <f>IF(AY$4="","",IF(HLOOKUP(AY$4,'Physical Effects-Numbers'!$B$1:$AZ$173,$B10,FALSE)&lt;0,HLOOKUP(AY$4,'Physical Effects-Numbers'!$B$1:$AZ$173,$B10,FALSE),""))</f>
        <v/>
      </c>
      <c r="AZ10" s="260" t="str">
        <f>IF(AZ$4="","",IF(HLOOKUP(AZ$4,'Physical Effects-Numbers'!$B$1:$AZ$173,$B10,FALSE)&lt;0,HLOOKUP(AZ$4,'Physical Effects-Numbers'!$B$1:$AZ$173,$B10,FALSE),""))</f>
        <v/>
      </c>
      <c r="BA10" s="260" t="e">
        <f>IF(BA$4="","",IF(HLOOKUP(BA$4,'Physical Effects-Numbers'!$B$1:$AZ$173,$B10,FALSE)&lt;0,HLOOKUP(BA$4,'Physical Effects-Numbers'!$B$1:$AZ$173,$B10,FALSE),""))</f>
        <v>#N/A</v>
      </c>
      <c r="BB10" s="260" t="e">
        <f>IF(BB$4="","",IF(HLOOKUP(BB$4,'Physical Effects-Numbers'!$B$1:$AZ$173,$B10,FALSE)&lt;0,HLOOKUP(BB$4,'Physical Effects-Numbers'!$B$1:$AZ$173,$B10,FALSE),""))</f>
        <v>#N/A</v>
      </c>
      <c r="BC10" s="260" t="e">
        <f>IF(BC$4="","",IF(HLOOKUP(BC$4,'Physical Effects-Numbers'!$B$1:$AZ$173,$B10,FALSE)&lt;0,HLOOKUP(BC$4,'Physical Effects-Numbers'!$B$1:$AZ$173,$B10,FALSE),""))</f>
        <v>#REF!</v>
      </c>
      <c r="BD10" s="260" t="e">
        <f>IF(BD$4="","",IF(HLOOKUP(BD$4,'Physical Effects-Numbers'!$B$1:$AZ$173,$B10,FALSE)&lt;0,HLOOKUP(BD$4,'Physical Effects-Numbers'!$B$1:$AZ$173,$B10,FALSE),""))</f>
        <v>#REF!</v>
      </c>
      <c r="BE10" s="260" t="e">
        <f>IF(BE$4="","",IF(HLOOKUP(BE$4,'Physical Effects-Numbers'!$B$1:$AZ$173,$B10,FALSE)&lt;0,HLOOKUP(BE$4,'Physical Effects-Numbers'!$B$1:$AZ$173,$B10,FALSE),""))</f>
        <v>#REF!</v>
      </c>
      <c r="BF10" s="260" t="e">
        <f>IF(BF$4="","",IF(HLOOKUP(BF$4,'Physical Effects-Numbers'!$B$1:$AZ$173,$B10,FALSE)&lt;0,HLOOKUP(BF$4,'Physical Effects-Numbers'!$B$1:$AZ$173,$B10,FALSE),""))</f>
        <v>#REF!</v>
      </c>
      <c r="BG10" s="260" t="e">
        <f>IF(BG$4="","",IF(HLOOKUP(BG$4,'Physical Effects-Numbers'!$B$1:$AZ$173,$B10,FALSE)&lt;0,HLOOKUP(BG$4,'Physical Effects-Numbers'!$B$1:$AZ$173,$B10,FALSE),""))</f>
        <v>#REF!</v>
      </c>
      <c r="BH10" s="260" t="e">
        <f>IF(BH$4="","",IF(HLOOKUP(BH$4,'Physical Effects-Numbers'!$B$1:$AZ$173,$B10,FALSE)&lt;0,HLOOKUP(BH$4,'Physical Effects-Numbers'!$B$1:$AZ$173,$B10,FALSE),""))</f>
        <v>#REF!</v>
      </c>
      <c r="BI10" s="260" t="e">
        <f>IF(BI$4="","",IF(HLOOKUP(BI$4,'Physical Effects-Numbers'!$B$1:$AZ$173,$B10,FALSE)&lt;0,HLOOKUP(BI$4,'Physical Effects-Numbers'!$B$1:$AZ$173,$B10,FALSE),""))</f>
        <v>#REF!</v>
      </c>
      <c r="BJ10" s="260" t="e">
        <f>IF(BJ$4="","",IF(HLOOKUP(BJ$4,'Physical Effects-Numbers'!$B$1:$AZ$173,$B10,FALSE)&lt;0,HLOOKUP(BJ$4,'Physical Effects-Numbers'!$B$1:$AZ$173,$B10,FALSE),""))</f>
        <v>#REF!</v>
      </c>
      <c r="BK10" s="260" t="e">
        <f>IF(BK$4="","",IF(HLOOKUP(BK$4,'Physical Effects-Numbers'!$B$1:$AZ$173,$B10,FALSE)&lt;0,HLOOKUP(BK$4,'Physical Effects-Numbers'!$B$1:$AZ$173,$B10,FALSE),""))</f>
        <v>#REF!</v>
      </c>
      <c r="BL10" s="260" t="e">
        <f>IF(BL$4="","",IF(HLOOKUP(BL$4,'Physical Effects-Numbers'!$B$1:$AZ$173,$B10,FALSE)&lt;0,HLOOKUP(BL$4,'Physical Effects-Numbers'!$B$1:$AZ$173,$B10,FALSE),""))</f>
        <v>#REF!</v>
      </c>
      <c r="BM10" s="260" t="e">
        <f>IF(BM$4="","",IF(HLOOKUP(BM$4,'Physical Effects-Numbers'!$B$1:$AZ$173,$B10,FALSE)&lt;0,HLOOKUP(BM$4,'Physical Effects-Numbers'!$B$1:$AZ$173,$B10,FALSE),""))</f>
        <v>#REF!</v>
      </c>
      <c r="BN10" s="260" t="e">
        <f>IF(BN$4="","",IF(HLOOKUP(BN$4,'Physical Effects-Numbers'!$B$1:$AZ$173,$B10,FALSE)&lt;0,HLOOKUP(BN$4,'Physical Effects-Numbers'!$B$1:$AZ$173,$B10,FALSE),""))</f>
        <v>#REF!</v>
      </c>
      <c r="BO10" s="260" t="e">
        <f>IF(BO$4="","",IF(HLOOKUP(BO$4,'Physical Effects-Numbers'!$B$1:$AZ$173,$B10,FALSE)&lt;0,HLOOKUP(BO$4,'Physical Effects-Numbers'!$B$1:$AZ$173,$B10,FALSE),""))</f>
        <v>#REF!</v>
      </c>
    </row>
    <row r="11" spans="2:67" x14ac:dyDescent="0.2">
      <c r="B11" s="259">
        <f t="shared" si="0"/>
        <v>8</v>
      </c>
      <c r="C11" s="258" t="str">
        <f>+'Physical Effects-Numbers'!B8</f>
        <v>Amendments for Treatment of Agricultural Waste (au)</v>
      </c>
      <c r="D11" s="260" t="str">
        <f>IF(D$4="","",IF(HLOOKUP(D$4,'Physical Effects-Numbers'!$B$1:$AZ$173,$B11,FALSE)&lt;0,HLOOKUP(D$4,'Physical Effects-Numbers'!$B$1:$AZ$173,$B11,FALSE),""))</f>
        <v/>
      </c>
      <c r="E11" s="260" t="str">
        <f>IF(E$4="","",IF(HLOOKUP(E$4,'Physical Effects-Numbers'!$B$1:$AZ$173,$B11,FALSE)&lt;0,HLOOKUP(E$4,'Physical Effects-Numbers'!$B$1:$AZ$173,$B11,FALSE),""))</f>
        <v/>
      </c>
      <c r="F11" s="260" t="str">
        <f>IF(F$4="","",IF(HLOOKUP(F$4,'Physical Effects-Numbers'!$B$1:$AZ$173,$B11,FALSE)&lt;0,HLOOKUP(F$4,'Physical Effects-Numbers'!$B$1:$AZ$173,$B11,FALSE),""))</f>
        <v/>
      </c>
      <c r="G11" s="260" t="str">
        <f>IF(G$4="","",IF(HLOOKUP(G$4,'Physical Effects-Numbers'!$B$1:$AZ$173,$B11,FALSE)&lt;0,HLOOKUP(G$4,'Physical Effects-Numbers'!$B$1:$AZ$173,$B11,FALSE),""))</f>
        <v/>
      </c>
      <c r="H11" s="260" t="str">
        <f>IF(H$4="","",IF(HLOOKUP(H$4,'Physical Effects-Numbers'!$B$1:$AZ$173,$B11,FALSE)&lt;0,HLOOKUP(H$4,'Physical Effects-Numbers'!$B$1:$AZ$173,$B11,FALSE),""))</f>
        <v/>
      </c>
      <c r="I11" s="260" t="str">
        <f>IF(I$4="","",IF(HLOOKUP(I$4,'Physical Effects-Numbers'!$B$1:$AZ$173,$B11,FALSE)&lt;0,HLOOKUP(I$4,'Physical Effects-Numbers'!$B$1:$AZ$173,$B11,FALSE),""))</f>
        <v/>
      </c>
      <c r="J11" s="260" t="str">
        <f>IF(J$4="","",IF(HLOOKUP(J$4,'Physical Effects-Numbers'!$B$1:$AZ$173,$B11,FALSE)&lt;0,HLOOKUP(J$4,'Physical Effects-Numbers'!$B$1:$AZ$173,$B11,FALSE),""))</f>
        <v/>
      </c>
      <c r="K11" s="260" t="str">
        <f>IF(K$4="","",IF(HLOOKUP(K$4,'Physical Effects-Numbers'!$B$1:$AZ$173,$B11,FALSE)&lt;0,HLOOKUP(K$4,'Physical Effects-Numbers'!$B$1:$AZ$173,$B11,FALSE),""))</f>
        <v/>
      </c>
      <c r="L11" s="260" t="str">
        <f>IF(L$4="","",IF(HLOOKUP(L$4,'Physical Effects-Numbers'!$B$1:$AZ$173,$B11,FALSE)&lt;0,HLOOKUP(L$4,'Physical Effects-Numbers'!$B$1:$AZ$173,$B11,FALSE),""))</f>
        <v/>
      </c>
      <c r="M11" s="260" t="str">
        <f>IF(M$4="","",IF(HLOOKUP(M$4,'Physical Effects-Numbers'!$B$1:$AZ$173,$B11,FALSE)&lt;0,HLOOKUP(M$4,'Physical Effects-Numbers'!$B$1:$AZ$173,$B11,FALSE),""))</f>
        <v/>
      </c>
      <c r="N11" s="260" t="str">
        <f>IF(N$4="","",IF(HLOOKUP(N$4,'Physical Effects-Numbers'!$B$1:$AZ$173,$B11,FALSE)&lt;0,HLOOKUP(N$4,'Physical Effects-Numbers'!$B$1:$AZ$173,$B11,FALSE),""))</f>
        <v/>
      </c>
      <c r="O11" s="260" t="str">
        <f>IF(O$4="","",IF(HLOOKUP(O$4,'Physical Effects-Numbers'!$B$1:$AZ$173,$B11,FALSE)&lt;0,HLOOKUP(O$4,'Physical Effects-Numbers'!$B$1:$AZ$173,$B11,FALSE),""))</f>
        <v/>
      </c>
      <c r="P11" s="260" t="str">
        <f>IF(P$4="","",IF(HLOOKUP(P$4,'Physical Effects-Numbers'!$B$1:$AZ$173,$B11,FALSE)&lt;0,HLOOKUP(P$4,'Physical Effects-Numbers'!$B$1:$AZ$173,$B11,FALSE),""))</f>
        <v/>
      </c>
      <c r="Q11" s="260" t="str">
        <f>IF(Q$4="","",IF(HLOOKUP(Q$4,'Physical Effects-Numbers'!$B$1:$AZ$173,$B11,FALSE)&lt;0,HLOOKUP(Q$4,'Physical Effects-Numbers'!$B$1:$AZ$173,$B11,FALSE),""))</f>
        <v/>
      </c>
      <c r="R11" s="260" t="str">
        <f>IF(R$4="","",IF(HLOOKUP(R$4,'Physical Effects-Numbers'!$B$1:$AZ$173,$B11,FALSE)&lt;0,HLOOKUP(R$4,'Physical Effects-Numbers'!$B$1:$AZ$173,$B11,FALSE),""))</f>
        <v/>
      </c>
      <c r="S11" s="260" t="str">
        <f>IF(S$4="","",IF(HLOOKUP(S$4,'Physical Effects-Numbers'!$B$1:$AZ$173,$B11,FALSE)&lt;0,HLOOKUP(S$4,'Physical Effects-Numbers'!$B$1:$AZ$173,$B11,FALSE),""))</f>
        <v/>
      </c>
      <c r="T11" s="260" t="str">
        <f>IF(T$4="","",IF(HLOOKUP(T$4,'Physical Effects-Numbers'!$B$1:$AZ$173,$B11,FALSE)&lt;0,HLOOKUP(T$4,'Physical Effects-Numbers'!$B$1:$AZ$173,$B11,FALSE),""))</f>
        <v/>
      </c>
      <c r="U11" s="260" t="str">
        <f>IF(U$4="","",IF(HLOOKUP(U$4,'Physical Effects-Numbers'!$B$1:$AZ$173,$B11,FALSE)&lt;0,HLOOKUP(U$4,'Physical Effects-Numbers'!$B$1:$AZ$173,$B11,FALSE),""))</f>
        <v/>
      </c>
      <c r="V11" s="260" t="str">
        <f>IF(V$4="","",IF(HLOOKUP(V$4,'Physical Effects-Numbers'!$B$1:$AZ$173,$B11,FALSE)&lt;0,HLOOKUP(V$4,'Physical Effects-Numbers'!$B$1:$AZ$173,$B11,FALSE),""))</f>
        <v/>
      </c>
      <c r="W11" s="260" t="str">
        <f>IF(W$4="","",IF(HLOOKUP(W$4,'Physical Effects-Numbers'!$B$1:$AZ$173,$B11,FALSE)&lt;0,HLOOKUP(W$4,'Physical Effects-Numbers'!$B$1:$AZ$173,$B11,FALSE),""))</f>
        <v/>
      </c>
      <c r="X11" s="260" t="str">
        <f>IF(X$4="","",IF(HLOOKUP(X$4,'Physical Effects-Numbers'!$B$1:$AZ$173,$B11,FALSE)&lt;0,HLOOKUP(X$4,'Physical Effects-Numbers'!$B$1:$AZ$173,$B11,FALSE),""))</f>
        <v/>
      </c>
      <c r="Y11" s="260" t="str">
        <f>IF(Y$4="","",IF(HLOOKUP(Y$4,'Physical Effects-Numbers'!$B$1:$AZ$173,$B11,FALSE)&lt;0,HLOOKUP(Y$4,'Physical Effects-Numbers'!$B$1:$AZ$173,$B11,FALSE),""))</f>
        <v/>
      </c>
      <c r="Z11" s="260" t="str">
        <f>IF(Z$4="","",IF(HLOOKUP(Z$4,'Physical Effects-Numbers'!$B$1:$AZ$173,$B11,FALSE)&lt;0,HLOOKUP(Z$4,'Physical Effects-Numbers'!$B$1:$AZ$173,$B11,FALSE),""))</f>
        <v/>
      </c>
      <c r="AA11" s="260" t="str">
        <f>IF(AA$4="","",IF(HLOOKUP(AA$4,'Physical Effects-Numbers'!$B$1:$AZ$173,$B11,FALSE)&lt;0,HLOOKUP(AA$4,'Physical Effects-Numbers'!$B$1:$AZ$173,$B11,FALSE),""))</f>
        <v/>
      </c>
      <c r="AB11" s="260" t="str">
        <f>IF(AB$4="","",IF(HLOOKUP(AB$4,'Physical Effects-Numbers'!$B$1:$AZ$173,$B11,FALSE)&lt;0,HLOOKUP(AB$4,'Physical Effects-Numbers'!$B$1:$AZ$173,$B11,FALSE),""))</f>
        <v/>
      </c>
      <c r="AC11" s="260" t="str">
        <f>IF(AC$4="","",IF(HLOOKUP(AC$4,'Physical Effects-Numbers'!$B$1:$AZ$173,$B11,FALSE)&lt;0,HLOOKUP(AC$4,'Physical Effects-Numbers'!$B$1:$AZ$173,$B11,FALSE),""))</f>
        <v/>
      </c>
      <c r="AD11" s="260" t="str">
        <f>IF(AD$4="","",IF(HLOOKUP(AD$4,'Physical Effects-Numbers'!$B$1:$AZ$173,$B11,FALSE)&lt;0,HLOOKUP(AD$4,'Physical Effects-Numbers'!$B$1:$AZ$173,$B11,FALSE),""))</f>
        <v/>
      </c>
      <c r="AE11" s="260" t="str">
        <f>IF(AE$4="","",IF(HLOOKUP(AE$4,'Physical Effects-Numbers'!$B$1:$AZ$173,$B11,FALSE)&lt;0,HLOOKUP(AE$4,'Physical Effects-Numbers'!$B$1:$AZ$173,$B11,FALSE),""))</f>
        <v/>
      </c>
      <c r="AF11" s="260" t="e">
        <f>IF(AF$4="","",IF(HLOOKUP(AF$4,'Physical Effects-Numbers'!$B$1:$AZ$173,$B11,FALSE)&lt;0,HLOOKUP(AF$4,'Physical Effects-Numbers'!$B$1:$AZ$173,$B11,FALSE),""))</f>
        <v>#REF!</v>
      </c>
      <c r="AG11" s="260" t="e">
        <f>IF(AG$4="","",IF(HLOOKUP(AG$4,'Physical Effects-Numbers'!$B$1:$AZ$173,$B11,FALSE)&lt;0,HLOOKUP(AG$4,'Physical Effects-Numbers'!$B$1:$AZ$173,$B11,FALSE),""))</f>
        <v>#REF!</v>
      </c>
      <c r="AH11" s="260" t="str">
        <f>IF(AH$4="","",IF(HLOOKUP(AH$4,'Physical Effects-Numbers'!$B$1:$AZ$173,$B11,FALSE)&lt;0,HLOOKUP(AH$4,'Physical Effects-Numbers'!$B$1:$AZ$173,$B11,FALSE),""))</f>
        <v/>
      </c>
      <c r="AI11" s="260" t="str">
        <f>IF(AI$4="","",IF(HLOOKUP(AI$4,'Physical Effects-Numbers'!$B$1:$AZ$173,$B11,FALSE)&lt;0,HLOOKUP(AI$4,'Physical Effects-Numbers'!$B$1:$AZ$173,$B11,FALSE),""))</f>
        <v/>
      </c>
      <c r="AJ11" s="260" t="str">
        <f>IF(AJ$4="","",IF(HLOOKUP(AJ$4,'Physical Effects-Numbers'!$B$1:$AZ$173,$B11,FALSE)&lt;0,HLOOKUP(AJ$4,'Physical Effects-Numbers'!$B$1:$AZ$173,$B11,FALSE),""))</f>
        <v/>
      </c>
      <c r="AK11" s="260" t="str">
        <f>IF(AK$4="","",IF(HLOOKUP(AK$4,'Physical Effects-Numbers'!$B$1:$AZ$173,$B11,FALSE)&lt;0,HLOOKUP(AK$4,'Physical Effects-Numbers'!$B$1:$AZ$173,$B11,FALSE),""))</f>
        <v/>
      </c>
      <c r="AL11" s="260" t="str">
        <f>IF(AL$4="","",IF(HLOOKUP(AL$4,'Physical Effects-Numbers'!$B$1:$AZ$173,$B11,FALSE)&lt;0,HLOOKUP(AL$4,'Physical Effects-Numbers'!$B$1:$AZ$173,$B11,FALSE),""))</f>
        <v/>
      </c>
      <c r="AM11" s="260" t="str">
        <f>IF(AM$4="","",IF(HLOOKUP(AM$4,'Physical Effects-Numbers'!$B$1:$AZ$173,$B11,FALSE)&lt;0,HLOOKUP(AM$4,'Physical Effects-Numbers'!$B$1:$AZ$173,$B11,FALSE),""))</f>
        <v/>
      </c>
      <c r="AN11" s="260" t="str">
        <f>IF(AN$4="","",IF(HLOOKUP(AN$4,'Physical Effects-Numbers'!$B$1:$AZ$173,$B11,FALSE)&lt;0,HLOOKUP(AN$4,'Physical Effects-Numbers'!$B$1:$AZ$173,$B11,FALSE),""))</f>
        <v/>
      </c>
      <c r="AO11" s="260" t="str">
        <f>IF(AO$4="","",IF(HLOOKUP(AO$4,'Physical Effects-Numbers'!$B$1:$AZ$173,$B11,FALSE)&lt;0,HLOOKUP(AO$4,'Physical Effects-Numbers'!$B$1:$AZ$173,$B11,FALSE),""))</f>
        <v/>
      </c>
      <c r="AP11" s="260" t="str">
        <f>IF(AP$4="","",IF(HLOOKUP(AP$4,'Physical Effects-Numbers'!$B$1:$AZ$173,$B11,FALSE)&lt;0,HLOOKUP(AP$4,'Physical Effects-Numbers'!$B$1:$AZ$173,$B11,FALSE),""))</f>
        <v/>
      </c>
      <c r="AQ11" s="260" t="str">
        <f>IF(AQ$4="","",IF(HLOOKUP(AQ$4,'Physical Effects-Numbers'!$B$1:$AZ$173,$B11,FALSE)&lt;0,HLOOKUP(AQ$4,'Physical Effects-Numbers'!$B$1:$AZ$173,$B11,FALSE),""))</f>
        <v/>
      </c>
      <c r="AR11" s="260" t="str">
        <f>IF(AR$4="","",IF(HLOOKUP(AR$4,'Physical Effects-Numbers'!$B$1:$AZ$173,$B11,FALSE)&lt;0,HLOOKUP(AR$4,'Physical Effects-Numbers'!$B$1:$AZ$173,$B11,FALSE),""))</f>
        <v/>
      </c>
      <c r="AS11" s="260" t="str">
        <f>IF(AS$4="","",IF(HLOOKUP(AS$4,'Physical Effects-Numbers'!$B$1:$AZ$173,$B11,FALSE)&lt;0,HLOOKUP(AS$4,'Physical Effects-Numbers'!$B$1:$AZ$173,$B11,FALSE),""))</f>
        <v/>
      </c>
      <c r="AT11" s="260" t="str">
        <f>IF(AT$4="","",IF(HLOOKUP(AT$4,'Physical Effects-Numbers'!$B$1:$AZ$173,$B11,FALSE)&lt;0,HLOOKUP(AT$4,'Physical Effects-Numbers'!$B$1:$AZ$173,$B11,FALSE),""))</f>
        <v/>
      </c>
      <c r="AU11" s="260" t="str">
        <f>IF(AU$4="","",IF(HLOOKUP(AU$4,'Physical Effects-Numbers'!$B$1:$AZ$173,$B11,FALSE)&lt;0,HLOOKUP(AU$4,'Physical Effects-Numbers'!$B$1:$AZ$173,$B11,FALSE),""))</f>
        <v/>
      </c>
      <c r="AV11" s="260" t="str">
        <f>IF(AV$4="","",IF(HLOOKUP(AV$4,'Physical Effects-Numbers'!$B$1:$AZ$173,$B11,FALSE)&lt;0,HLOOKUP(AV$4,'Physical Effects-Numbers'!$B$1:$AZ$173,$B11,FALSE),""))</f>
        <v/>
      </c>
      <c r="AW11" s="260" t="str">
        <f>IF(AW$4="","",IF(HLOOKUP(AW$4,'Physical Effects-Numbers'!$B$1:$AZ$173,$B11,FALSE)&lt;0,HLOOKUP(AW$4,'Physical Effects-Numbers'!$B$1:$AZ$173,$B11,FALSE),""))</f>
        <v/>
      </c>
      <c r="AX11" s="260" t="str">
        <f>IF(AX$4="","",IF(HLOOKUP(AX$4,'Physical Effects-Numbers'!$B$1:$AZ$173,$B11,FALSE)&lt;0,HLOOKUP(AX$4,'Physical Effects-Numbers'!$B$1:$AZ$173,$B11,FALSE),""))</f>
        <v/>
      </c>
      <c r="AY11" s="260" t="str">
        <f>IF(AY$4="","",IF(HLOOKUP(AY$4,'Physical Effects-Numbers'!$B$1:$AZ$173,$B11,FALSE)&lt;0,HLOOKUP(AY$4,'Physical Effects-Numbers'!$B$1:$AZ$173,$B11,FALSE),""))</f>
        <v/>
      </c>
      <c r="AZ11" s="260" t="str">
        <f>IF(AZ$4="","",IF(HLOOKUP(AZ$4,'Physical Effects-Numbers'!$B$1:$AZ$173,$B11,FALSE)&lt;0,HLOOKUP(AZ$4,'Physical Effects-Numbers'!$B$1:$AZ$173,$B11,FALSE),""))</f>
        <v/>
      </c>
      <c r="BA11" s="260" t="e">
        <f>IF(BA$4="","",IF(HLOOKUP(BA$4,'Physical Effects-Numbers'!$B$1:$AZ$173,$B11,FALSE)&lt;0,HLOOKUP(BA$4,'Physical Effects-Numbers'!$B$1:$AZ$173,$B11,FALSE),""))</f>
        <v>#N/A</v>
      </c>
      <c r="BB11" s="260" t="e">
        <f>IF(BB$4="","",IF(HLOOKUP(BB$4,'Physical Effects-Numbers'!$B$1:$AZ$173,$B11,FALSE)&lt;0,HLOOKUP(BB$4,'Physical Effects-Numbers'!$B$1:$AZ$173,$B11,FALSE),""))</f>
        <v>#N/A</v>
      </c>
      <c r="BC11" s="260" t="e">
        <f>IF(BC$4="","",IF(HLOOKUP(BC$4,'Physical Effects-Numbers'!$B$1:$AZ$173,$B11,FALSE)&lt;0,HLOOKUP(BC$4,'Physical Effects-Numbers'!$B$1:$AZ$173,$B11,FALSE),""))</f>
        <v>#REF!</v>
      </c>
      <c r="BD11" s="260" t="e">
        <f>IF(BD$4="","",IF(HLOOKUP(BD$4,'Physical Effects-Numbers'!$B$1:$AZ$173,$B11,FALSE)&lt;0,HLOOKUP(BD$4,'Physical Effects-Numbers'!$B$1:$AZ$173,$B11,FALSE),""))</f>
        <v>#REF!</v>
      </c>
      <c r="BE11" s="260" t="e">
        <f>IF(BE$4="","",IF(HLOOKUP(BE$4,'Physical Effects-Numbers'!$B$1:$AZ$173,$B11,FALSE)&lt;0,HLOOKUP(BE$4,'Physical Effects-Numbers'!$B$1:$AZ$173,$B11,FALSE),""))</f>
        <v>#REF!</v>
      </c>
      <c r="BF11" s="260" t="e">
        <f>IF(BF$4="","",IF(HLOOKUP(BF$4,'Physical Effects-Numbers'!$B$1:$AZ$173,$B11,FALSE)&lt;0,HLOOKUP(BF$4,'Physical Effects-Numbers'!$B$1:$AZ$173,$B11,FALSE),""))</f>
        <v>#REF!</v>
      </c>
      <c r="BG11" s="260" t="e">
        <f>IF(BG$4="","",IF(HLOOKUP(BG$4,'Physical Effects-Numbers'!$B$1:$AZ$173,$B11,FALSE)&lt;0,HLOOKUP(BG$4,'Physical Effects-Numbers'!$B$1:$AZ$173,$B11,FALSE),""))</f>
        <v>#REF!</v>
      </c>
      <c r="BH11" s="260" t="e">
        <f>IF(BH$4="","",IF(HLOOKUP(BH$4,'Physical Effects-Numbers'!$B$1:$AZ$173,$B11,FALSE)&lt;0,HLOOKUP(BH$4,'Physical Effects-Numbers'!$B$1:$AZ$173,$B11,FALSE),""))</f>
        <v>#REF!</v>
      </c>
      <c r="BI11" s="260" t="e">
        <f>IF(BI$4="","",IF(HLOOKUP(BI$4,'Physical Effects-Numbers'!$B$1:$AZ$173,$B11,FALSE)&lt;0,HLOOKUP(BI$4,'Physical Effects-Numbers'!$B$1:$AZ$173,$B11,FALSE),""))</f>
        <v>#REF!</v>
      </c>
      <c r="BJ11" s="260" t="e">
        <f>IF(BJ$4="","",IF(HLOOKUP(BJ$4,'Physical Effects-Numbers'!$B$1:$AZ$173,$B11,FALSE)&lt;0,HLOOKUP(BJ$4,'Physical Effects-Numbers'!$B$1:$AZ$173,$B11,FALSE),""))</f>
        <v>#REF!</v>
      </c>
      <c r="BK11" s="260" t="e">
        <f>IF(BK$4="","",IF(HLOOKUP(BK$4,'Physical Effects-Numbers'!$B$1:$AZ$173,$B11,FALSE)&lt;0,HLOOKUP(BK$4,'Physical Effects-Numbers'!$B$1:$AZ$173,$B11,FALSE),""))</f>
        <v>#REF!</v>
      </c>
      <c r="BL11" s="260" t="e">
        <f>IF(BL$4="","",IF(HLOOKUP(BL$4,'Physical Effects-Numbers'!$B$1:$AZ$173,$B11,FALSE)&lt;0,HLOOKUP(BL$4,'Physical Effects-Numbers'!$B$1:$AZ$173,$B11,FALSE),""))</f>
        <v>#REF!</v>
      </c>
      <c r="BM11" s="260" t="e">
        <f>IF(BM$4="","",IF(HLOOKUP(BM$4,'Physical Effects-Numbers'!$B$1:$AZ$173,$B11,FALSE)&lt;0,HLOOKUP(BM$4,'Physical Effects-Numbers'!$B$1:$AZ$173,$B11,FALSE),""))</f>
        <v>#REF!</v>
      </c>
      <c r="BN11" s="260" t="e">
        <f>IF(BN$4="","",IF(HLOOKUP(BN$4,'Physical Effects-Numbers'!$B$1:$AZ$173,$B11,FALSE)&lt;0,HLOOKUP(BN$4,'Physical Effects-Numbers'!$B$1:$AZ$173,$B11,FALSE),""))</f>
        <v>#REF!</v>
      </c>
      <c r="BO11" s="260" t="e">
        <f>IF(BO$4="","",IF(HLOOKUP(BO$4,'Physical Effects-Numbers'!$B$1:$AZ$173,$B11,FALSE)&lt;0,HLOOKUP(BO$4,'Physical Effects-Numbers'!$B$1:$AZ$173,$B11,FALSE),""))</f>
        <v>#REF!</v>
      </c>
    </row>
    <row r="12" spans="2:67" x14ac:dyDescent="0.2">
      <c r="B12" s="259">
        <f t="shared" si="0"/>
        <v>9</v>
      </c>
      <c r="C12" s="258" t="str">
        <f>+'Physical Effects-Numbers'!B9</f>
        <v>Anaerobic Digester (no)</v>
      </c>
      <c r="D12" s="260" t="str">
        <f>IF(D$4="","",IF(HLOOKUP(D$4,'Physical Effects-Numbers'!$B$1:$AZ$173,$B12,FALSE)&lt;0,HLOOKUP(D$4,'Physical Effects-Numbers'!$B$1:$AZ$173,$B12,FALSE),""))</f>
        <v/>
      </c>
      <c r="E12" s="260" t="str">
        <f>IF(E$4="","",IF(HLOOKUP(E$4,'Physical Effects-Numbers'!$B$1:$AZ$173,$B12,FALSE)&lt;0,HLOOKUP(E$4,'Physical Effects-Numbers'!$B$1:$AZ$173,$B12,FALSE),""))</f>
        <v/>
      </c>
      <c r="F12" s="260" t="str">
        <f>IF(F$4="","",IF(HLOOKUP(F$4,'Physical Effects-Numbers'!$B$1:$AZ$173,$B12,FALSE)&lt;0,HLOOKUP(F$4,'Physical Effects-Numbers'!$B$1:$AZ$173,$B12,FALSE),""))</f>
        <v/>
      </c>
      <c r="G12" s="260" t="str">
        <f>IF(G$4="","",IF(HLOOKUP(G$4,'Physical Effects-Numbers'!$B$1:$AZ$173,$B12,FALSE)&lt;0,HLOOKUP(G$4,'Physical Effects-Numbers'!$B$1:$AZ$173,$B12,FALSE),""))</f>
        <v/>
      </c>
      <c r="H12" s="260" t="str">
        <f>IF(H$4="","",IF(HLOOKUP(H$4,'Physical Effects-Numbers'!$B$1:$AZ$173,$B12,FALSE)&lt;0,HLOOKUP(H$4,'Physical Effects-Numbers'!$B$1:$AZ$173,$B12,FALSE),""))</f>
        <v/>
      </c>
      <c r="I12" s="260" t="str">
        <f>IF(I$4="","",IF(HLOOKUP(I$4,'Physical Effects-Numbers'!$B$1:$AZ$173,$B12,FALSE)&lt;0,HLOOKUP(I$4,'Physical Effects-Numbers'!$B$1:$AZ$173,$B12,FALSE),""))</f>
        <v/>
      </c>
      <c r="J12" s="260" t="str">
        <f>IF(J$4="","",IF(HLOOKUP(J$4,'Physical Effects-Numbers'!$B$1:$AZ$173,$B12,FALSE)&lt;0,HLOOKUP(J$4,'Physical Effects-Numbers'!$B$1:$AZ$173,$B12,FALSE),""))</f>
        <v/>
      </c>
      <c r="K12" s="260" t="str">
        <f>IF(K$4="","",IF(HLOOKUP(K$4,'Physical Effects-Numbers'!$B$1:$AZ$173,$B12,FALSE)&lt;0,HLOOKUP(K$4,'Physical Effects-Numbers'!$B$1:$AZ$173,$B12,FALSE),""))</f>
        <v/>
      </c>
      <c r="L12" s="260" t="str">
        <f>IF(L$4="","",IF(HLOOKUP(L$4,'Physical Effects-Numbers'!$B$1:$AZ$173,$B12,FALSE)&lt;0,HLOOKUP(L$4,'Physical Effects-Numbers'!$B$1:$AZ$173,$B12,FALSE),""))</f>
        <v/>
      </c>
      <c r="M12" s="260" t="str">
        <f>IF(M$4="","",IF(HLOOKUP(M$4,'Physical Effects-Numbers'!$B$1:$AZ$173,$B12,FALSE)&lt;0,HLOOKUP(M$4,'Physical Effects-Numbers'!$B$1:$AZ$173,$B12,FALSE),""))</f>
        <v/>
      </c>
      <c r="N12" s="260" t="str">
        <f>IF(N$4="","",IF(HLOOKUP(N$4,'Physical Effects-Numbers'!$B$1:$AZ$173,$B12,FALSE)&lt;0,HLOOKUP(N$4,'Physical Effects-Numbers'!$B$1:$AZ$173,$B12,FALSE),""))</f>
        <v/>
      </c>
      <c r="O12" s="260" t="str">
        <f>IF(O$4="","",IF(HLOOKUP(O$4,'Physical Effects-Numbers'!$B$1:$AZ$173,$B12,FALSE)&lt;0,HLOOKUP(O$4,'Physical Effects-Numbers'!$B$1:$AZ$173,$B12,FALSE),""))</f>
        <v/>
      </c>
      <c r="P12" s="260" t="str">
        <f>IF(P$4="","",IF(HLOOKUP(P$4,'Physical Effects-Numbers'!$B$1:$AZ$173,$B12,FALSE)&lt;0,HLOOKUP(P$4,'Physical Effects-Numbers'!$B$1:$AZ$173,$B12,FALSE),""))</f>
        <v/>
      </c>
      <c r="Q12" s="260" t="str">
        <f>IF(Q$4="","",IF(HLOOKUP(Q$4,'Physical Effects-Numbers'!$B$1:$AZ$173,$B12,FALSE)&lt;0,HLOOKUP(Q$4,'Physical Effects-Numbers'!$B$1:$AZ$173,$B12,FALSE),""))</f>
        <v/>
      </c>
      <c r="R12" s="260" t="str">
        <f>IF(R$4="","",IF(HLOOKUP(R$4,'Physical Effects-Numbers'!$B$1:$AZ$173,$B12,FALSE)&lt;0,HLOOKUP(R$4,'Physical Effects-Numbers'!$B$1:$AZ$173,$B12,FALSE),""))</f>
        <v/>
      </c>
      <c r="S12" s="260" t="str">
        <f>IF(S$4="","",IF(HLOOKUP(S$4,'Physical Effects-Numbers'!$B$1:$AZ$173,$B12,FALSE)&lt;0,HLOOKUP(S$4,'Physical Effects-Numbers'!$B$1:$AZ$173,$B12,FALSE),""))</f>
        <v/>
      </c>
      <c r="T12" s="260" t="str">
        <f>IF(T$4="","",IF(HLOOKUP(T$4,'Physical Effects-Numbers'!$B$1:$AZ$173,$B12,FALSE)&lt;0,HLOOKUP(T$4,'Physical Effects-Numbers'!$B$1:$AZ$173,$B12,FALSE),""))</f>
        <v/>
      </c>
      <c r="U12" s="260" t="str">
        <f>IF(U$4="","",IF(HLOOKUP(U$4,'Physical Effects-Numbers'!$B$1:$AZ$173,$B12,FALSE)&lt;0,HLOOKUP(U$4,'Physical Effects-Numbers'!$B$1:$AZ$173,$B12,FALSE),""))</f>
        <v/>
      </c>
      <c r="V12" s="260" t="str">
        <f>IF(V$4="","",IF(HLOOKUP(V$4,'Physical Effects-Numbers'!$B$1:$AZ$173,$B12,FALSE)&lt;0,HLOOKUP(V$4,'Physical Effects-Numbers'!$B$1:$AZ$173,$B12,FALSE),""))</f>
        <v/>
      </c>
      <c r="W12" s="260" t="str">
        <f>IF(W$4="","",IF(HLOOKUP(W$4,'Physical Effects-Numbers'!$B$1:$AZ$173,$B12,FALSE)&lt;0,HLOOKUP(W$4,'Physical Effects-Numbers'!$B$1:$AZ$173,$B12,FALSE),""))</f>
        <v/>
      </c>
      <c r="X12" s="260" t="str">
        <f>IF(X$4="","",IF(HLOOKUP(X$4,'Physical Effects-Numbers'!$B$1:$AZ$173,$B12,FALSE)&lt;0,HLOOKUP(X$4,'Physical Effects-Numbers'!$B$1:$AZ$173,$B12,FALSE),""))</f>
        <v/>
      </c>
      <c r="Y12" s="260" t="str">
        <f>IF(Y$4="","",IF(HLOOKUP(Y$4,'Physical Effects-Numbers'!$B$1:$AZ$173,$B12,FALSE)&lt;0,HLOOKUP(Y$4,'Physical Effects-Numbers'!$B$1:$AZ$173,$B12,FALSE),""))</f>
        <v/>
      </c>
      <c r="Z12" s="260" t="str">
        <f>IF(Z$4="","",IF(HLOOKUP(Z$4,'Physical Effects-Numbers'!$B$1:$AZ$173,$B12,FALSE)&lt;0,HLOOKUP(Z$4,'Physical Effects-Numbers'!$B$1:$AZ$173,$B12,FALSE),""))</f>
        <v/>
      </c>
      <c r="AA12" s="260" t="str">
        <f>IF(AA$4="","",IF(HLOOKUP(AA$4,'Physical Effects-Numbers'!$B$1:$AZ$173,$B12,FALSE)&lt;0,HLOOKUP(AA$4,'Physical Effects-Numbers'!$B$1:$AZ$173,$B12,FALSE),""))</f>
        <v/>
      </c>
      <c r="AB12" s="260" t="str">
        <f>IF(AB$4="","",IF(HLOOKUP(AB$4,'Physical Effects-Numbers'!$B$1:$AZ$173,$B12,FALSE)&lt;0,HLOOKUP(AB$4,'Physical Effects-Numbers'!$B$1:$AZ$173,$B12,FALSE),""))</f>
        <v/>
      </c>
      <c r="AC12" s="260" t="str">
        <f>IF(AC$4="","",IF(HLOOKUP(AC$4,'Physical Effects-Numbers'!$B$1:$AZ$173,$B12,FALSE)&lt;0,HLOOKUP(AC$4,'Physical Effects-Numbers'!$B$1:$AZ$173,$B12,FALSE),""))</f>
        <v/>
      </c>
      <c r="AD12" s="260" t="str">
        <f>IF(AD$4="","",IF(HLOOKUP(AD$4,'Physical Effects-Numbers'!$B$1:$AZ$173,$B12,FALSE)&lt;0,HLOOKUP(AD$4,'Physical Effects-Numbers'!$B$1:$AZ$173,$B12,FALSE),""))</f>
        <v/>
      </c>
      <c r="AE12" s="260" t="str">
        <f>IF(AE$4="","",IF(HLOOKUP(AE$4,'Physical Effects-Numbers'!$B$1:$AZ$173,$B12,FALSE)&lt;0,HLOOKUP(AE$4,'Physical Effects-Numbers'!$B$1:$AZ$173,$B12,FALSE),""))</f>
        <v/>
      </c>
      <c r="AF12" s="260" t="e">
        <f>IF(AF$4="","",IF(HLOOKUP(AF$4,'Physical Effects-Numbers'!$B$1:$AZ$173,$B12,FALSE)&lt;0,HLOOKUP(AF$4,'Physical Effects-Numbers'!$B$1:$AZ$173,$B12,FALSE),""))</f>
        <v>#REF!</v>
      </c>
      <c r="AG12" s="260" t="e">
        <f>IF(AG$4="","",IF(HLOOKUP(AG$4,'Physical Effects-Numbers'!$B$1:$AZ$173,$B12,FALSE)&lt;0,HLOOKUP(AG$4,'Physical Effects-Numbers'!$B$1:$AZ$173,$B12,FALSE),""))</f>
        <v>#REF!</v>
      </c>
      <c r="AH12" s="260" t="str">
        <f>IF(AH$4="","",IF(HLOOKUP(AH$4,'Physical Effects-Numbers'!$B$1:$AZ$173,$B12,FALSE)&lt;0,HLOOKUP(AH$4,'Physical Effects-Numbers'!$B$1:$AZ$173,$B12,FALSE),""))</f>
        <v/>
      </c>
      <c r="AI12" s="260" t="str">
        <f>IF(AI$4="","",IF(HLOOKUP(AI$4,'Physical Effects-Numbers'!$B$1:$AZ$173,$B12,FALSE)&lt;0,HLOOKUP(AI$4,'Physical Effects-Numbers'!$B$1:$AZ$173,$B12,FALSE),""))</f>
        <v/>
      </c>
      <c r="AJ12" s="260" t="str">
        <f>IF(AJ$4="","",IF(HLOOKUP(AJ$4,'Physical Effects-Numbers'!$B$1:$AZ$173,$B12,FALSE)&lt;0,HLOOKUP(AJ$4,'Physical Effects-Numbers'!$B$1:$AZ$173,$B12,FALSE),""))</f>
        <v/>
      </c>
      <c r="AK12" s="260" t="str">
        <f>IF(AK$4="","",IF(HLOOKUP(AK$4,'Physical Effects-Numbers'!$B$1:$AZ$173,$B12,FALSE)&lt;0,HLOOKUP(AK$4,'Physical Effects-Numbers'!$B$1:$AZ$173,$B12,FALSE),""))</f>
        <v/>
      </c>
      <c r="AL12" s="260" t="str">
        <f>IF(AL$4="","",IF(HLOOKUP(AL$4,'Physical Effects-Numbers'!$B$1:$AZ$173,$B12,FALSE)&lt;0,HLOOKUP(AL$4,'Physical Effects-Numbers'!$B$1:$AZ$173,$B12,FALSE),""))</f>
        <v/>
      </c>
      <c r="AM12" s="260" t="str">
        <f>IF(AM$4="","",IF(HLOOKUP(AM$4,'Physical Effects-Numbers'!$B$1:$AZ$173,$B12,FALSE)&lt;0,HLOOKUP(AM$4,'Physical Effects-Numbers'!$B$1:$AZ$173,$B12,FALSE),""))</f>
        <v/>
      </c>
      <c r="AN12" s="260" t="str">
        <f>IF(AN$4="","",IF(HLOOKUP(AN$4,'Physical Effects-Numbers'!$B$1:$AZ$173,$B12,FALSE)&lt;0,HLOOKUP(AN$4,'Physical Effects-Numbers'!$B$1:$AZ$173,$B12,FALSE),""))</f>
        <v/>
      </c>
      <c r="AO12" s="260">
        <f>IF(AO$4="","",IF(HLOOKUP(AO$4,'Physical Effects-Numbers'!$B$1:$AZ$173,$B12,FALSE)&lt;0,HLOOKUP(AO$4,'Physical Effects-Numbers'!$B$1:$AZ$173,$B12,FALSE),""))</f>
        <v>-1</v>
      </c>
      <c r="AP12" s="260" t="str">
        <f>IF(AP$4="","",IF(HLOOKUP(AP$4,'Physical Effects-Numbers'!$B$1:$AZ$173,$B12,FALSE)&lt;0,HLOOKUP(AP$4,'Physical Effects-Numbers'!$B$1:$AZ$173,$B12,FALSE),""))</f>
        <v/>
      </c>
      <c r="AQ12" s="260" t="str">
        <f>IF(AQ$4="","",IF(HLOOKUP(AQ$4,'Physical Effects-Numbers'!$B$1:$AZ$173,$B12,FALSE)&lt;0,HLOOKUP(AQ$4,'Physical Effects-Numbers'!$B$1:$AZ$173,$B12,FALSE),""))</f>
        <v/>
      </c>
      <c r="AR12" s="260" t="str">
        <f>IF(AR$4="","",IF(HLOOKUP(AR$4,'Physical Effects-Numbers'!$B$1:$AZ$173,$B12,FALSE)&lt;0,HLOOKUP(AR$4,'Physical Effects-Numbers'!$B$1:$AZ$173,$B12,FALSE),""))</f>
        <v/>
      </c>
      <c r="AS12" s="260" t="str">
        <f>IF(AS$4="","",IF(HLOOKUP(AS$4,'Physical Effects-Numbers'!$B$1:$AZ$173,$B12,FALSE)&lt;0,HLOOKUP(AS$4,'Physical Effects-Numbers'!$B$1:$AZ$173,$B12,FALSE),""))</f>
        <v/>
      </c>
      <c r="AT12" s="260" t="str">
        <f>IF(AT$4="","",IF(HLOOKUP(AT$4,'Physical Effects-Numbers'!$B$1:$AZ$173,$B12,FALSE)&lt;0,HLOOKUP(AT$4,'Physical Effects-Numbers'!$B$1:$AZ$173,$B12,FALSE),""))</f>
        <v/>
      </c>
      <c r="AU12" s="260" t="str">
        <f>IF(AU$4="","",IF(HLOOKUP(AU$4,'Physical Effects-Numbers'!$B$1:$AZ$173,$B12,FALSE)&lt;0,HLOOKUP(AU$4,'Physical Effects-Numbers'!$B$1:$AZ$173,$B12,FALSE),""))</f>
        <v/>
      </c>
      <c r="AV12" s="260" t="str">
        <f>IF(AV$4="","",IF(HLOOKUP(AV$4,'Physical Effects-Numbers'!$B$1:$AZ$173,$B12,FALSE)&lt;0,HLOOKUP(AV$4,'Physical Effects-Numbers'!$B$1:$AZ$173,$B12,FALSE),""))</f>
        <v/>
      </c>
      <c r="AW12" s="260" t="str">
        <f>IF(AW$4="","",IF(HLOOKUP(AW$4,'Physical Effects-Numbers'!$B$1:$AZ$173,$B12,FALSE)&lt;0,HLOOKUP(AW$4,'Physical Effects-Numbers'!$B$1:$AZ$173,$B12,FALSE),""))</f>
        <v/>
      </c>
      <c r="AX12" s="260" t="str">
        <f>IF(AX$4="","",IF(HLOOKUP(AX$4,'Physical Effects-Numbers'!$B$1:$AZ$173,$B12,FALSE)&lt;0,HLOOKUP(AX$4,'Physical Effects-Numbers'!$B$1:$AZ$173,$B12,FALSE),""))</f>
        <v/>
      </c>
      <c r="AY12" s="260" t="str">
        <f>IF(AY$4="","",IF(HLOOKUP(AY$4,'Physical Effects-Numbers'!$B$1:$AZ$173,$B12,FALSE)&lt;0,HLOOKUP(AY$4,'Physical Effects-Numbers'!$B$1:$AZ$173,$B12,FALSE),""))</f>
        <v/>
      </c>
      <c r="AZ12" s="260" t="str">
        <f>IF(AZ$4="","",IF(HLOOKUP(AZ$4,'Physical Effects-Numbers'!$B$1:$AZ$173,$B12,FALSE)&lt;0,HLOOKUP(AZ$4,'Physical Effects-Numbers'!$B$1:$AZ$173,$B12,FALSE),""))</f>
        <v/>
      </c>
      <c r="BA12" s="260" t="e">
        <f>IF(BA$4="","",IF(HLOOKUP(BA$4,'Physical Effects-Numbers'!$B$1:$AZ$173,$B12,FALSE)&lt;0,HLOOKUP(BA$4,'Physical Effects-Numbers'!$B$1:$AZ$173,$B12,FALSE),""))</f>
        <v>#N/A</v>
      </c>
      <c r="BB12" s="260" t="e">
        <f>IF(BB$4="","",IF(HLOOKUP(BB$4,'Physical Effects-Numbers'!$B$1:$AZ$173,$B12,FALSE)&lt;0,HLOOKUP(BB$4,'Physical Effects-Numbers'!$B$1:$AZ$173,$B12,FALSE),""))</f>
        <v>#N/A</v>
      </c>
      <c r="BC12" s="260" t="e">
        <f>IF(BC$4="","",IF(HLOOKUP(BC$4,'Physical Effects-Numbers'!$B$1:$AZ$173,$B12,FALSE)&lt;0,HLOOKUP(BC$4,'Physical Effects-Numbers'!$B$1:$AZ$173,$B12,FALSE),""))</f>
        <v>#REF!</v>
      </c>
      <c r="BD12" s="260" t="e">
        <f>IF(BD$4="","",IF(HLOOKUP(BD$4,'Physical Effects-Numbers'!$B$1:$AZ$173,$B12,FALSE)&lt;0,HLOOKUP(BD$4,'Physical Effects-Numbers'!$B$1:$AZ$173,$B12,FALSE),""))</f>
        <v>#REF!</v>
      </c>
      <c r="BE12" s="260" t="e">
        <f>IF(BE$4="","",IF(HLOOKUP(BE$4,'Physical Effects-Numbers'!$B$1:$AZ$173,$B12,FALSE)&lt;0,HLOOKUP(BE$4,'Physical Effects-Numbers'!$B$1:$AZ$173,$B12,FALSE),""))</f>
        <v>#REF!</v>
      </c>
      <c r="BF12" s="260" t="e">
        <f>IF(BF$4="","",IF(HLOOKUP(BF$4,'Physical Effects-Numbers'!$B$1:$AZ$173,$B12,FALSE)&lt;0,HLOOKUP(BF$4,'Physical Effects-Numbers'!$B$1:$AZ$173,$B12,FALSE),""))</f>
        <v>#REF!</v>
      </c>
      <c r="BG12" s="260" t="e">
        <f>IF(BG$4="","",IF(HLOOKUP(BG$4,'Physical Effects-Numbers'!$B$1:$AZ$173,$B12,FALSE)&lt;0,HLOOKUP(BG$4,'Physical Effects-Numbers'!$B$1:$AZ$173,$B12,FALSE),""))</f>
        <v>#REF!</v>
      </c>
      <c r="BH12" s="260" t="e">
        <f>IF(BH$4="","",IF(HLOOKUP(BH$4,'Physical Effects-Numbers'!$B$1:$AZ$173,$B12,FALSE)&lt;0,HLOOKUP(BH$4,'Physical Effects-Numbers'!$B$1:$AZ$173,$B12,FALSE),""))</f>
        <v>#REF!</v>
      </c>
      <c r="BI12" s="260" t="e">
        <f>IF(BI$4="","",IF(HLOOKUP(BI$4,'Physical Effects-Numbers'!$B$1:$AZ$173,$B12,FALSE)&lt;0,HLOOKUP(BI$4,'Physical Effects-Numbers'!$B$1:$AZ$173,$B12,FALSE),""))</f>
        <v>#REF!</v>
      </c>
      <c r="BJ12" s="260" t="e">
        <f>IF(BJ$4="","",IF(HLOOKUP(BJ$4,'Physical Effects-Numbers'!$B$1:$AZ$173,$B12,FALSE)&lt;0,HLOOKUP(BJ$4,'Physical Effects-Numbers'!$B$1:$AZ$173,$B12,FALSE),""))</f>
        <v>#REF!</v>
      </c>
      <c r="BK12" s="260" t="e">
        <f>IF(BK$4="","",IF(HLOOKUP(BK$4,'Physical Effects-Numbers'!$B$1:$AZ$173,$B12,FALSE)&lt;0,HLOOKUP(BK$4,'Physical Effects-Numbers'!$B$1:$AZ$173,$B12,FALSE),""))</f>
        <v>#REF!</v>
      </c>
      <c r="BL12" s="260" t="e">
        <f>IF(BL$4="","",IF(HLOOKUP(BL$4,'Physical Effects-Numbers'!$B$1:$AZ$173,$B12,FALSE)&lt;0,HLOOKUP(BL$4,'Physical Effects-Numbers'!$B$1:$AZ$173,$B12,FALSE),""))</f>
        <v>#REF!</v>
      </c>
      <c r="BM12" s="260" t="e">
        <f>IF(BM$4="","",IF(HLOOKUP(BM$4,'Physical Effects-Numbers'!$B$1:$AZ$173,$B12,FALSE)&lt;0,HLOOKUP(BM$4,'Physical Effects-Numbers'!$B$1:$AZ$173,$B12,FALSE),""))</f>
        <v>#REF!</v>
      </c>
      <c r="BN12" s="260" t="e">
        <f>IF(BN$4="","",IF(HLOOKUP(BN$4,'Physical Effects-Numbers'!$B$1:$AZ$173,$B12,FALSE)&lt;0,HLOOKUP(BN$4,'Physical Effects-Numbers'!$B$1:$AZ$173,$B12,FALSE),""))</f>
        <v>#REF!</v>
      </c>
      <c r="BO12" s="260" t="e">
        <f>IF(BO$4="","",IF(HLOOKUP(BO$4,'Physical Effects-Numbers'!$B$1:$AZ$173,$B12,FALSE)&lt;0,HLOOKUP(BO$4,'Physical Effects-Numbers'!$B$1:$AZ$173,$B12,FALSE),""))</f>
        <v>#REF!</v>
      </c>
    </row>
    <row r="13" spans="2:67" x14ac:dyDescent="0.2">
      <c r="B13" s="259">
        <f t="shared" si="0"/>
        <v>10</v>
      </c>
      <c r="C13" s="258" t="str">
        <f>+'Physical Effects-Numbers'!B10</f>
        <v>Animal Mortality Facility (no)</v>
      </c>
      <c r="D13" s="260" t="str">
        <f>IF(D$4="","",IF(HLOOKUP(D$4,'Physical Effects-Numbers'!$B$1:$AZ$173,$B13,FALSE)&lt;0,HLOOKUP(D$4,'Physical Effects-Numbers'!$B$1:$AZ$173,$B13,FALSE),""))</f>
        <v/>
      </c>
      <c r="E13" s="260" t="str">
        <f>IF(E$4="","",IF(HLOOKUP(E$4,'Physical Effects-Numbers'!$B$1:$AZ$173,$B13,FALSE)&lt;0,HLOOKUP(E$4,'Physical Effects-Numbers'!$B$1:$AZ$173,$B13,FALSE),""))</f>
        <v/>
      </c>
      <c r="F13" s="260" t="str">
        <f>IF(F$4="","",IF(HLOOKUP(F$4,'Physical Effects-Numbers'!$B$1:$AZ$173,$B13,FALSE)&lt;0,HLOOKUP(F$4,'Physical Effects-Numbers'!$B$1:$AZ$173,$B13,FALSE),""))</f>
        <v/>
      </c>
      <c r="G13" s="260" t="str">
        <f>IF(G$4="","",IF(HLOOKUP(G$4,'Physical Effects-Numbers'!$B$1:$AZ$173,$B13,FALSE)&lt;0,HLOOKUP(G$4,'Physical Effects-Numbers'!$B$1:$AZ$173,$B13,FALSE),""))</f>
        <v/>
      </c>
      <c r="H13" s="260" t="str">
        <f>IF(H$4="","",IF(HLOOKUP(H$4,'Physical Effects-Numbers'!$B$1:$AZ$173,$B13,FALSE)&lt;0,HLOOKUP(H$4,'Physical Effects-Numbers'!$B$1:$AZ$173,$B13,FALSE),""))</f>
        <v/>
      </c>
      <c r="I13" s="260" t="str">
        <f>IF(I$4="","",IF(HLOOKUP(I$4,'Physical Effects-Numbers'!$B$1:$AZ$173,$B13,FALSE)&lt;0,HLOOKUP(I$4,'Physical Effects-Numbers'!$B$1:$AZ$173,$B13,FALSE),""))</f>
        <v/>
      </c>
      <c r="J13" s="260" t="str">
        <f>IF(J$4="","",IF(HLOOKUP(J$4,'Physical Effects-Numbers'!$B$1:$AZ$173,$B13,FALSE)&lt;0,HLOOKUP(J$4,'Physical Effects-Numbers'!$B$1:$AZ$173,$B13,FALSE),""))</f>
        <v/>
      </c>
      <c r="K13" s="260" t="str">
        <f>IF(K$4="","",IF(HLOOKUP(K$4,'Physical Effects-Numbers'!$B$1:$AZ$173,$B13,FALSE)&lt;0,HLOOKUP(K$4,'Physical Effects-Numbers'!$B$1:$AZ$173,$B13,FALSE),""))</f>
        <v/>
      </c>
      <c r="L13" s="260" t="str">
        <f>IF(L$4="","",IF(HLOOKUP(L$4,'Physical Effects-Numbers'!$B$1:$AZ$173,$B13,FALSE)&lt;0,HLOOKUP(L$4,'Physical Effects-Numbers'!$B$1:$AZ$173,$B13,FALSE),""))</f>
        <v/>
      </c>
      <c r="M13" s="260" t="str">
        <f>IF(M$4="","",IF(HLOOKUP(M$4,'Physical Effects-Numbers'!$B$1:$AZ$173,$B13,FALSE)&lt;0,HLOOKUP(M$4,'Physical Effects-Numbers'!$B$1:$AZ$173,$B13,FALSE),""))</f>
        <v/>
      </c>
      <c r="N13" s="260" t="str">
        <f>IF(N$4="","",IF(HLOOKUP(N$4,'Physical Effects-Numbers'!$B$1:$AZ$173,$B13,FALSE)&lt;0,HLOOKUP(N$4,'Physical Effects-Numbers'!$B$1:$AZ$173,$B13,FALSE),""))</f>
        <v/>
      </c>
      <c r="O13" s="260" t="str">
        <f>IF(O$4="","",IF(HLOOKUP(O$4,'Physical Effects-Numbers'!$B$1:$AZ$173,$B13,FALSE)&lt;0,HLOOKUP(O$4,'Physical Effects-Numbers'!$B$1:$AZ$173,$B13,FALSE),""))</f>
        <v/>
      </c>
      <c r="P13" s="260" t="str">
        <f>IF(P$4="","",IF(HLOOKUP(P$4,'Physical Effects-Numbers'!$B$1:$AZ$173,$B13,FALSE)&lt;0,HLOOKUP(P$4,'Physical Effects-Numbers'!$B$1:$AZ$173,$B13,FALSE),""))</f>
        <v/>
      </c>
      <c r="Q13" s="260" t="str">
        <f>IF(Q$4="","",IF(HLOOKUP(Q$4,'Physical Effects-Numbers'!$B$1:$AZ$173,$B13,FALSE)&lt;0,HLOOKUP(Q$4,'Physical Effects-Numbers'!$B$1:$AZ$173,$B13,FALSE),""))</f>
        <v/>
      </c>
      <c r="R13" s="260" t="str">
        <f>IF(R$4="","",IF(HLOOKUP(R$4,'Physical Effects-Numbers'!$B$1:$AZ$173,$B13,FALSE)&lt;0,HLOOKUP(R$4,'Physical Effects-Numbers'!$B$1:$AZ$173,$B13,FALSE),""))</f>
        <v/>
      </c>
      <c r="S13" s="260" t="str">
        <f>IF(S$4="","",IF(HLOOKUP(S$4,'Physical Effects-Numbers'!$B$1:$AZ$173,$B13,FALSE)&lt;0,HLOOKUP(S$4,'Physical Effects-Numbers'!$B$1:$AZ$173,$B13,FALSE),""))</f>
        <v/>
      </c>
      <c r="T13" s="260" t="str">
        <f>IF(T$4="","",IF(HLOOKUP(T$4,'Physical Effects-Numbers'!$B$1:$AZ$173,$B13,FALSE)&lt;0,HLOOKUP(T$4,'Physical Effects-Numbers'!$B$1:$AZ$173,$B13,FALSE),""))</f>
        <v/>
      </c>
      <c r="U13" s="260" t="str">
        <f>IF(U$4="","",IF(HLOOKUP(U$4,'Physical Effects-Numbers'!$B$1:$AZ$173,$B13,FALSE)&lt;0,HLOOKUP(U$4,'Physical Effects-Numbers'!$B$1:$AZ$173,$B13,FALSE),""))</f>
        <v/>
      </c>
      <c r="V13" s="260" t="str">
        <f>IF(V$4="","",IF(HLOOKUP(V$4,'Physical Effects-Numbers'!$B$1:$AZ$173,$B13,FALSE)&lt;0,HLOOKUP(V$4,'Physical Effects-Numbers'!$B$1:$AZ$173,$B13,FALSE),""))</f>
        <v/>
      </c>
      <c r="W13" s="260" t="str">
        <f>IF(W$4="","",IF(HLOOKUP(W$4,'Physical Effects-Numbers'!$B$1:$AZ$173,$B13,FALSE)&lt;0,HLOOKUP(W$4,'Physical Effects-Numbers'!$B$1:$AZ$173,$B13,FALSE),""))</f>
        <v/>
      </c>
      <c r="X13" s="260" t="str">
        <f>IF(X$4="","",IF(HLOOKUP(X$4,'Physical Effects-Numbers'!$B$1:$AZ$173,$B13,FALSE)&lt;0,HLOOKUP(X$4,'Physical Effects-Numbers'!$B$1:$AZ$173,$B13,FALSE),""))</f>
        <v/>
      </c>
      <c r="Y13" s="260" t="str">
        <f>IF(Y$4="","",IF(HLOOKUP(Y$4,'Physical Effects-Numbers'!$B$1:$AZ$173,$B13,FALSE)&lt;0,HLOOKUP(Y$4,'Physical Effects-Numbers'!$B$1:$AZ$173,$B13,FALSE),""))</f>
        <v/>
      </c>
      <c r="Z13" s="260" t="str">
        <f>IF(Z$4="","",IF(HLOOKUP(Z$4,'Physical Effects-Numbers'!$B$1:$AZ$173,$B13,FALSE)&lt;0,HLOOKUP(Z$4,'Physical Effects-Numbers'!$B$1:$AZ$173,$B13,FALSE),""))</f>
        <v/>
      </c>
      <c r="AA13" s="260" t="str">
        <f>IF(AA$4="","",IF(HLOOKUP(AA$4,'Physical Effects-Numbers'!$B$1:$AZ$173,$B13,FALSE)&lt;0,HLOOKUP(AA$4,'Physical Effects-Numbers'!$B$1:$AZ$173,$B13,FALSE),""))</f>
        <v/>
      </c>
      <c r="AB13" s="260" t="str">
        <f>IF(AB$4="","",IF(HLOOKUP(AB$4,'Physical Effects-Numbers'!$B$1:$AZ$173,$B13,FALSE)&lt;0,HLOOKUP(AB$4,'Physical Effects-Numbers'!$B$1:$AZ$173,$B13,FALSE),""))</f>
        <v/>
      </c>
      <c r="AC13" s="260" t="str">
        <f>IF(AC$4="","",IF(HLOOKUP(AC$4,'Physical Effects-Numbers'!$B$1:$AZ$173,$B13,FALSE)&lt;0,HLOOKUP(AC$4,'Physical Effects-Numbers'!$B$1:$AZ$173,$B13,FALSE),""))</f>
        <v/>
      </c>
      <c r="AD13" s="260" t="str">
        <f>IF(AD$4="","",IF(HLOOKUP(AD$4,'Physical Effects-Numbers'!$B$1:$AZ$173,$B13,FALSE)&lt;0,HLOOKUP(AD$4,'Physical Effects-Numbers'!$B$1:$AZ$173,$B13,FALSE),""))</f>
        <v/>
      </c>
      <c r="AE13" s="260" t="str">
        <f>IF(AE$4="","",IF(HLOOKUP(AE$4,'Physical Effects-Numbers'!$B$1:$AZ$173,$B13,FALSE)&lt;0,HLOOKUP(AE$4,'Physical Effects-Numbers'!$B$1:$AZ$173,$B13,FALSE),""))</f>
        <v/>
      </c>
      <c r="AF13" s="260" t="e">
        <f>IF(AF$4="","",IF(HLOOKUP(AF$4,'Physical Effects-Numbers'!$B$1:$AZ$173,$B13,FALSE)&lt;0,HLOOKUP(AF$4,'Physical Effects-Numbers'!$B$1:$AZ$173,$B13,FALSE),""))</f>
        <v>#REF!</v>
      </c>
      <c r="AG13" s="260" t="e">
        <f>IF(AG$4="","",IF(HLOOKUP(AG$4,'Physical Effects-Numbers'!$B$1:$AZ$173,$B13,FALSE)&lt;0,HLOOKUP(AG$4,'Physical Effects-Numbers'!$B$1:$AZ$173,$B13,FALSE),""))</f>
        <v>#REF!</v>
      </c>
      <c r="AH13" s="260" t="str">
        <f>IF(AH$4="","",IF(HLOOKUP(AH$4,'Physical Effects-Numbers'!$B$1:$AZ$173,$B13,FALSE)&lt;0,HLOOKUP(AH$4,'Physical Effects-Numbers'!$B$1:$AZ$173,$B13,FALSE),""))</f>
        <v/>
      </c>
      <c r="AI13" s="260" t="str">
        <f>IF(AI$4="","",IF(HLOOKUP(AI$4,'Physical Effects-Numbers'!$B$1:$AZ$173,$B13,FALSE)&lt;0,HLOOKUP(AI$4,'Physical Effects-Numbers'!$B$1:$AZ$173,$B13,FALSE),""))</f>
        <v/>
      </c>
      <c r="AJ13" s="260" t="str">
        <f>IF(AJ$4="","",IF(HLOOKUP(AJ$4,'Physical Effects-Numbers'!$B$1:$AZ$173,$B13,FALSE)&lt;0,HLOOKUP(AJ$4,'Physical Effects-Numbers'!$B$1:$AZ$173,$B13,FALSE),""))</f>
        <v/>
      </c>
      <c r="AK13" s="260" t="str">
        <f>IF(AK$4="","",IF(HLOOKUP(AK$4,'Physical Effects-Numbers'!$B$1:$AZ$173,$B13,FALSE)&lt;0,HLOOKUP(AK$4,'Physical Effects-Numbers'!$B$1:$AZ$173,$B13,FALSE),""))</f>
        <v/>
      </c>
      <c r="AL13" s="260" t="str">
        <f>IF(AL$4="","",IF(HLOOKUP(AL$4,'Physical Effects-Numbers'!$B$1:$AZ$173,$B13,FALSE)&lt;0,HLOOKUP(AL$4,'Physical Effects-Numbers'!$B$1:$AZ$173,$B13,FALSE),""))</f>
        <v/>
      </c>
      <c r="AM13" s="260">
        <f>IF(AM$4="","",IF(HLOOKUP(AM$4,'Physical Effects-Numbers'!$B$1:$AZ$173,$B13,FALSE)&lt;0,HLOOKUP(AM$4,'Physical Effects-Numbers'!$B$1:$AZ$173,$B13,FALSE),""))</f>
        <v>-1</v>
      </c>
      <c r="AN13" s="260" t="str">
        <f>IF(AN$4="","",IF(HLOOKUP(AN$4,'Physical Effects-Numbers'!$B$1:$AZ$173,$B13,FALSE)&lt;0,HLOOKUP(AN$4,'Physical Effects-Numbers'!$B$1:$AZ$173,$B13,FALSE),""))</f>
        <v/>
      </c>
      <c r="AO13" s="260" t="str">
        <f>IF(AO$4="","",IF(HLOOKUP(AO$4,'Physical Effects-Numbers'!$B$1:$AZ$173,$B13,FALSE)&lt;0,HLOOKUP(AO$4,'Physical Effects-Numbers'!$B$1:$AZ$173,$B13,FALSE),""))</f>
        <v/>
      </c>
      <c r="AP13" s="260" t="str">
        <f>IF(AP$4="","",IF(HLOOKUP(AP$4,'Physical Effects-Numbers'!$B$1:$AZ$173,$B13,FALSE)&lt;0,HLOOKUP(AP$4,'Physical Effects-Numbers'!$B$1:$AZ$173,$B13,FALSE),""))</f>
        <v/>
      </c>
      <c r="AQ13" s="260" t="str">
        <f>IF(AQ$4="","",IF(HLOOKUP(AQ$4,'Physical Effects-Numbers'!$B$1:$AZ$173,$B13,FALSE)&lt;0,HLOOKUP(AQ$4,'Physical Effects-Numbers'!$B$1:$AZ$173,$B13,FALSE),""))</f>
        <v/>
      </c>
      <c r="AR13" s="260" t="str">
        <f>IF(AR$4="","",IF(HLOOKUP(AR$4,'Physical Effects-Numbers'!$B$1:$AZ$173,$B13,FALSE)&lt;0,HLOOKUP(AR$4,'Physical Effects-Numbers'!$B$1:$AZ$173,$B13,FALSE),""))</f>
        <v/>
      </c>
      <c r="AS13" s="260" t="str">
        <f>IF(AS$4="","",IF(HLOOKUP(AS$4,'Physical Effects-Numbers'!$B$1:$AZ$173,$B13,FALSE)&lt;0,HLOOKUP(AS$4,'Physical Effects-Numbers'!$B$1:$AZ$173,$B13,FALSE),""))</f>
        <v/>
      </c>
      <c r="AT13" s="260" t="str">
        <f>IF(AT$4="","",IF(HLOOKUP(AT$4,'Physical Effects-Numbers'!$B$1:$AZ$173,$B13,FALSE)&lt;0,HLOOKUP(AT$4,'Physical Effects-Numbers'!$B$1:$AZ$173,$B13,FALSE),""))</f>
        <v/>
      </c>
      <c r="AU13" s="260" t="str">
        <f>IF(AU$4="","",IF(HLOOKUP(AU$4,'Physical Effects-Numbers'!$B$1:$AZ$173,$B13,FALSE)&lt;0,HLOOKUP(AU$4,'Physical Effects-Numbers'!$B$1:$AZ$173,$B13,FALSE),""))</f>
        <v/>
      </c>
      <c r="AV13" s="260" t="str">
        <f>IF(AV$4="","",IF(HLOOKUP(AV$4,'Physical Effects-Numbers'!$B$1:$AZ$173,$B13,FALSE)&lt;0,HLOOKUP(AV$4,'Physical Effects-Numbers'!$B$1:$AZ$173,$B13,FALSE),""))</f>
        <v/>
      </c>
      <c r="AW13" s="260" t="str">
        <f>IF(AW$4="","",IF(HLOOKUP(AW$4,'Physical Effects-Numbers'!$B$1:$AZ$173,$B13,FALSE)&lt;0,HLOOKUP(AW$4,'Physical Effects-Numbers'!$B$1:$AZ$173,$B13,FALSE),""))</f>
        <v/>
      </c>
      <c r="AX13" s="260" t="str">
        <f>IF(AX$4="","",IF(HLOOKUP(AX$4,'Physical Effects-Numbers'!$B$1:$AZ$173,$B13,FALSE)&lt;0,HLOOKUP(AX$4,'Physical Effects-Numbers'!$B$1:$AZ$173,$B13,FALSE),""))</f>
        <v/>
      </c>
      <c r="AY13" s="260" t="str">
        <f>IF(AY$4="","",IF(HLOOKUP(AY$4,'Physical Effects-Numbers'!$B$1:$AZ$173,$B13,FALSE)&lt;0,HLOOKUP(AY$4,'Physical Effects-Numbers'!$B$1:$AZ$173,$B13,FALSE),""))</f>
        <v/>
      </c>
      <c r="AZ13" s="260" t="str">
        <f>IF(AZ$4="","",IF(HLOOKUP(AZ$4,'Physical Effects-Numbers'!$B$1:$AZ$173,$B13,FALSE)&lt;0,HLOOKUP(AZ$4,'Physical Effects-Numbers'!$B$1:$AZ$173,$B13,FALSE),""))</f>
        <v/>
      </c>
      <c r="BA13" s="260" t="e">
        <f>IF(BA$4="","",IF(HLOOKUP(BA$4,'Physical Effects-Numbers'!$B$1:$AZ$173,$B13,FALSE)&lt;0,HLOOKUP(BA$4,'Physical Effects-Numbers'!$B$1:$AZ$173,$B13,FALSE),""))</f>
        <v>#N/A</v>
      </c>
      <c r="BB13" s="260" t="e">
        <f>IF(BB$4="","",IF(HLOOKUP(BB$4,'Physical Effects-Numbers'!$B$1:$AZ$173,$B13,FALSE)&lt;0,HLOOKUP(BB$4,'Physical Effects-Numbers'!$B$1:$AZ$173,$B13,FALSE),""))</f>
        <v>#N/A</v>
      </c>
      <c r="BC13" s="260" t="e">
        <f>IF(BC$4="","",IF(HLOOKUP(BC$4,'Physical Effects-Numbers'!$B$1:$AZ$173,$B13,FALSE)&lt;0,HLOOKUP(BC$4,'Physical Effects-Numbers'!$B$1:$AZ$173,$B13,FALSE),""))</f>
        <v>#REF!</v>
      </c>
      <c r="BD13" s="260" t="e">
        <f>IF(BD$4="","",IF(HLOOKUP(BD$4,'Physical Effects-Numbers'!$B$1:$AZ$173,$B13,FALSE)&lt;0,HLOOKUP(BD$4,'Physical Effects-Numbers'!$B$1:$AZ$173,$B13,FALSE),""))</f>
        <v>#REF!</v>
      </c>
      <c r="BE13" s="260" t="e">
        <f>IF(BE$4="","",IF(HLOOKUP(BE$4,'Physical Effects-Numbers'!$B$1:$AZ$173,$B13,FALSE)&lt;0,HLOOKUP(BE$4,'Physical Effects-Numbers'!$B$1:$AZ$173,$B13,FALSE),""))</f>
        <v>#REF!</v>
      </c>
      <c r="BF13" s="260" t="e">
        <f>IF(BF$4="","",IF(HLOOKUP(BF$4,'Physical Effects-Numbers'!$B$1:$AZ$173,$B13,FALSE)&lt;0,HLOOKUP(BF$4,'Physical Effects-Numbers'!$B$1:$AZ$173,$B13,FALSE),""))</f>
        <v>#REF!</v>
      </c>
      <c r="BG13" s="260" t="e">
        <f>IF(BG$4="","",IF(HLOOKUP(BG$4,'Physical Effects-Numbers'!$B$1:$AZ$173,$B13,FALSE)&lt;0,HLOOKUP(BG$4,'Physical Effects-Numbers'!$B$1:$AZ$173,$B13,FALSE),""))</f>
        <v>#REF!</v>
      </c>
      <c r="BH13" s="260" t="e">
        <f>IF(BH$4="","",IF(HLOOKUP(BH$4,'Physical Effects-Numbers'!$B$1:$AZ$173,$B13,FALSE)&lt;0,HLOOKUP(BH$4,'Physical Effects-Numbers'!$B$1:$AZ$173,$B13,FALSE),""))</f>
        <v>#REF!</v>
      </c>
      <c r="BI13" s="260" t="e">
        <f>IF(BI$4="","",IF(HLOOKUP(BI$4,'Physical Effects-Numbers'!$B$1:$AZ$173,$B13,FALSE)&lt;0,HLOOKUP(BI$4,'Physical Effects-Numbers'!$B$1:$AZ$173,$B13,FALSE),""))</f>
        <v>#REF!</v>
      </c>
      <c r="BJ13" s="260" t="e">
        <f>IF(BJ$4="","",IF(HLOOKUP(BJ$4,'Physical Effects-Numbers'!$B$1:$AZ$173,$B13,FALSE)&lt;0,HLOOKUP(BJ$4,'Physical Effects-Numbers'!$B$1:$AZ$173,$B13,FALSE),""))</f>
        <v>#REF!</v>
      </c>
      <c r="BK13" s="260" t="e">
        <f>IF(BK$4="","",IF(HLOOKUP(BK$4,'Physical Effects-Numbers'!$B$1:$AZ$173,$B13,FALSE)&lt;0,HLOOKUP(BK$4,'Physical Effects-Numbers'!$B$1:$AZ$173,$B13,FALSE),""))</f>
        <v>#REF!</v>
      </c>
      <c r="BL13" s="260" t="e">
        <f>IF(BL$4="","",IF(HLOOKUP(BL$4,'Physical Effects-Numbers'!$B$1:$AZ$173,$B13,FALSE)&lt;0,HLOOKUP(BL$4,'Physical Effects-Numbers'!$B$1:$AZ$173,$B13,FALSE),""))</f>
        <v>#REF!</v>
      </c>
      <c r="BM13" s="260" t="e">
        <f>IF(BM$4="","",IF(HLOOKUP(BM$4,'Physical Effects-Numbers'!$B$1:$AZ$173,$B13,FALSE)&lt;0,HLOOKUP(BM$4,'Physical Effects-Numbers'!$B$1:$AZ$173,$B13,FALSE),""))</f>
        <v>#REF!</v>
      </c>
      <c r="BN13" s="260" t="e">
        <f>IF(BN$4="","",IF(HLOOKUP(BN$4,'Physical Effects-Numbers'!$B$1:$AZ$173,$B13,FALSE)&lt;0,HLOOKUP(BN$4,'Physical Effects-Numbers'!$B$1:$AZ$173,$B13,FALSE),""))</f>
        <v>#REF!</v>
      </c>
      <c r="BO13" s="260" t="e">
        <f>IF(BO$4="","",IF(HLOOKUP(BO$4,'Physical Effects-Numbers'!$B$1:$AZ$173,$B13,FALSE)&lt;0,HLOOKUP(BO$4,'Physical Effects-Numbers'!$B$1:$AZ$173,$B13,FALSE),""))</f>
        <v>#REF!</v>
      </c>
    </row>
    <row r="14" spans="2:67" x14ac:dyDescent="0.2">
      <c r="B14" s="259">
        <f t="shared" si="0"/>
        <v>11</v>
      </c>
      <c r="C14" s="258" t="str">
        <f>+'Physical Effects-Numbers'!B11</f>
        <v>Anionic Polyacrylamide (PAM) Application (ac)</v>
      </c>
      <c r="D14" s="260" t="str">
        <f>IF(D$4="","",IF(HLOOKUP(D$4,'Physical Effects-Numbers'!$B$1:$AZ$173,$B14,FALSE)&lt;0,HLOOKUP(D$4,'Physical Effects-Numbers'!$B$1:$AZ$173,$B14,FALSE),""))</f>
        <v/>
      </c>
      <c r="E14" s="260" t="str">
        <f>IF(E$4="","",IF(HLOOKUP(E$4,'Physical Effects-Numbers'!$B$1:$AZ$173,$B14,FALSE)&lt;0,HLOOKUP(E$4,'Physical Effects-Numbers'!$B$1:$AZ$173,$B14,FALSE),""))</f>
        <v/>
      </c>
      <c r="F14" s="260" t="str">
        <f>IF(F$4="","",IF(HLOOKUP(F$4,'Physical Effects-Numbers'!$B$1:$AZ$173,$B14,FALSE)&lt;0,HLOOKUP(F$4,'Physical Effects-Numbers'!$B$1:$AZ$173,$B14,FALSE),""))</f>
        <v/>
      </c>
      <c r="G14" s="260" t="str">
        <f>IF(G$4="","",IF(HLOOKUP(G$4,'Physical Effects-Numbers'!$B$1:$AZ$173,$B14,FALSE)&lt;0,HLOOKUP(G$4,'Physical Effects-Numbers'!$B$1:$AZ$173,$B14,FALSE),""))</f>
        <v/>
      </c>
      <c r="H14" s="260" t="str">
        <f>IF(H$4="","",IF(HLOOKUP(H$4,'Physical Effects-Numbers'!$B$1:$AZ$173,$B14,FALSE)&lt;0,HLOOKUP(H$4,'Physical Effects-Numbers'!$B$1:$AZ$173,$B14,FALSE),""))</f>
        <v/>
      </c>
      <c r="I14" s="260" t="str">
        <f>IF(I$4="","",IF(HLOOKUP(I$4,'Physical Effects-Numbers'!$B$1:$AZ$173,$B14,FALSE)&lt;0,HLOOKUP(I$4,'Physical Effects-Numbers'!$B$1:$AZ$173,$B14,FALSE),""))</f>
        <v/>
      </c>
      <c r="J14" s="260" t="str">
        <f>IF(J$4="","",IF(HLOOKUP(J$4,'Physical Effects-Numbers'!$B$1:$AZ$173,$B14,FALSE)&lt;0,HLOOKUP(J$4,'Physical Effects-Numbers'!$B$1:$AZ$173,$B14,FALSE),""))</f>
        <v/>
      </c>
      <c r="K14" s="260" t="str">
        <f>IF(K$4="","",IF(HLOOKUP(K$4,'Physical Effects-Numbers'!$B$1:$AZ$173,$B14,FALSE)&lt;0,HLOOKUP(K$4,'Physical Effects-Numbers'!$B$1:$AZ$173,$B14,FALSE),""))</f>
        <v/>
      </c>
      <c r="L14" s="260" t="str">
        <f>IF(L$4="","",IF(HLOOKUP(L$4,'Physical Effects-Numbers'!$B$1:$AZ$173,$B14,FALSE)&lt;0,HLOOKUP(L$4,'Physical Effects-Numbers'!$B$1:$AZ$173,$B14,FALSE),""))</f>
        <v/>
      </c>
      <c r="M14" s="260" t="str">
        <f>IF(M$4="","",IF(HLOOKUP(M$4,'Physical Effects-Numbers'!$B$1:$AZ$173,$B14,FALSE)&lt;0,HLOOKUP(M$4,'Physical Effects-Numbers'!$B$1:$AZ$173,$B14,FALSE),""))</f>
        <v/>
      </c>
      <c r="N14" s="260" t="str">
        <f>IF(N$4="","",IF(HLOOKUP(N$4,'Physical Effects-Numbers'!$B$1:$AZ$173,$B14,FALSE)&lt;0,HLOOKUP(N$4,'Physical Effects-Numbers'!$B$1:$AZ$173,$B14,FALSE),""))</f>
        <v/>
      </c>
      <c r="O14" s="260" t="str">
        <f>IF(O$4="","",IF(HLOOKUP(O$4,'Physical Effects-Numbers'!$B$1:$AZ$173,$B14,FALSE)&lt;0,HLOOKUP(O$4,'Physical Effects-Numbers'!$B$1:$AZ$173,$B14,FALSE),""))</f>
        <v/>
      </c>
      <c r="P14" s="260" t="str">
        <f>IF(P$4="","",IF(HLOOKUP(P$4,'Physical Effects-Numbers'!$B$1:$AZ$173,$B14,FALSE)&lt;0,HLOOKUP(P$4,'Physical Effects-Numbers'!$B$1:$AZ$173,$B14,FALSE),""))</f>
        <v/>
      </c>
      <c r="Q14" s="260" t="str">
        <f>IF(Q$4="","",IF(HLOOKUP(Q$4,'Physical Effects-Numbers'!$B$1:$AZ$173,$B14,FALSE)&lt;0,HLOOKUP(Q$4,'Physical Effects-Numbers'!$B$1:$AZ$173,$B14,FALSE),""))</f>
        <v/>
      </c>
      <c r="R14" s="260" t="str">
        <f>IF(R$4="","",IF(HLOOKUP(R$4,'Physical Effects-Numbers'!$B$1:$AZ$173,$B14,FALSE)&lt;0,HLOOKUP(R$4,'Physical Effects-Numbers'!$B$1:$AZ$173,$B14,FALSE),""))</f>
        <v/>
      </c>
      <c r="S14" s="260" t="str">
        <f>IF(S$4="","",IF(HLOOKUP(S$4,'Physical Effects-Numbers'!$B$1:$AZ$173,$B14,FALSE)&lt;0,HLOOKUP(S$4,'Physical Effects-Numbers'!$B$1:$AZ$173,$B14,FALSE),""))</f>
        <v/>
      </c>
      <c r="T14" s="260" t="str">
        <f>IF(T$4="","",IF(HLOOKUP(T$4,'Physical Effects-Numbers'!$B$1:$AZ$173,$B14,FALSE)&lt;0,HLOOKUP(T$4,'Physical Effects-Numbers'!$B$1:$AZ$173,$B14,FALSE),""))</f>
        <v/>
      </c>
      <c r="U14" s="260" t="str">
        <f>IF(U$4="","",IF(HLOOKUP(U$4,'Physical Effects-Numbers'!$B$1:$AZ$173,$B14,FALSE)&lt;0,HLOOKUP(U$4,'Physical Effects-Numbers'!$B$1:$AZ$173,$B14,FALSE),""))</f>
        <v/>
      </c>
      <c r="V14" s="260" t="str">
        <f>IF(V$4="","",IF(HLOOKUP(V$4,'Physical Effects-Numbers'!$B$1:$AZ$173,$B14,FALSE)&lt;0,HLOOKUP(V$4,'Physical Effects-Numbers'!$B$1:$AZ$173,$B14,FALSE),""))</f>
        <v/>
      </c>
      <c r="W14" s="260" t="str">
        <f>IF(W$4="","",IF(HLOOKUP(W$4,'Physical Effects-Numbers'!$B$1:$AZ$173,$B14,FALSE)&lt;0,HLOOKUP(W$4,'Physical Effects-Numbers'!$B$1:$AZ$173,$B14,FALSE),""))</f>
        <v/>
      </c>
      <c r="X14" s="260">
        <f>IF(X$4="","",IF(HLOOKUP(X$4,'Physical Effects-Numbers'!$B$1:$AZ$173,$B14,FALSE)&lt;0,HLOOKUP(X$4,'Physical Effects-Numbers'!$B$1:$AZ$173,$B14,FALSE),""))</f>
        <v>-1</v>
      </c>
      <c r="Y14" s="260" t="str">
        <f>IF(Y$4="","",IF(HLOOKUP(Y$4,'Physical Effects-Numbers'!$B$1:$AZ$173,$B14,FALSE)&lt;0,HLOOKUP(Y$4,'Physical Effects-Numbers'!$B$1:$AZ$173,$B14,FALSE),""))</f>
        <v/>
      </c>
      <c r="Z14" s="260">
        <f>IF(Z$4="","",IF(HLOOKUP(Z$4,'Physical Effects-Numbers'!$B$1:$AZ$173,$B14,FALSE)&lt;0,HLOOKUP(Z$4,'Physical Effects-Numbers'!$B$1:$AZ$173,$B14,FALSE),""))</f>
        <v>-1</v>
      </c>
      <c r="AA14" s="260" t="str">
        <f>IF(AA$4="","",IF(HLOOKUP(AA$4,'Physical Effects-Numbers'!$B$1:$AZ$173,$B14,FALSE)&lt;0,HLOOKUP(AA$4,'Physical Effects-Numbers'!$B$1:$AZ$173,$B14,FALSE),""))</f>
        <v/>
      </c>
      <c r="AB14" s="260" t="str">
        <f>IF(AB$4="","",IF(HLOOKUP(AB$4,'Physical Effects-Numbers'!$B$1:$AZ$173,$B14,FALSE)&lt;0,HLOOKUP(AB$4,'Physical Effects-Numbers'!$B$1:$AZ$173,$B14,FALSE),""))</f>
        <v/>
      </c>
      <c r="AC14" s="260" t="str">
        <f>IF(AC$4="","",IF(HLOOKUP(AC$4,'Physical Effects-Numbers'!$B$1:$AZ$173,$B14,FALSE)&lt;0,HLOOKUP(AC$4,'Physical Effects-Numbers'!$B$1:$AZ$173,$B14,FALSE),""))</f>
        <v/>
      </c>
      <c r="AD14" s="260" t="str">
        <f>IF(AD$4="","",IF(HLOOKUP(AD$4,'Physical Effects-Numbers'!$B$1:$AZ$173,$B14,FALSE)&lt;0,HLOOKUP(AD$4,'Physical Effects-Numbers'!$B$1:$AZ$173,$B14,FALSE),""))</f>
        <v/>
      </c>
      <c r="AE14" s="260" t="str">
        <f>IF(AE$4="","",IF(HLOOKUP(AE$4,'Physical Effects-Numbers'!$B$1:$AZ$173,$B14,FALSE)&lt;0,HLOOKUP(AE$4,'Physical Effects-Numbers'!$B$1:$AZ$173,$B14,FALSE),""))</f>
        <v/>
      </c>
      <c r="AF14" s="260" t="e">
        <f>IF(AF$4="","",IF(HLOOKUP(AF$4,'Physical Effects-Numbers'!$B$1:$AZ$173,$B14,FALSE)&lt;0,HLOOKUP(AF$4,'Physical Effects-Numbers'!$B$1:$AZ$173,$B14,FALSE),""))</f>
        <v>#REF!</v>
      </c>
      <c r="AG14" s="260" t="e">
        <f>IF(AG$4="","",IF(HLOOKUP(AG$4,'Physical Effects-Numbers'!$B$1:$AZ$173,$B14,FALSE)&lt;0,HLOOKUP(AG$4,'Physical Effects-Numbers'!$B$1:$AZ$173,$B14,FALSE),""))</f>
        <v>#REF!</v>
      </c>
      <c r="AH14" s="260" t="str">
        <f>IF(AH$4="","",IF(HLOOKUP(AH$4,'Physical Effects-Numbers'!$B$1:$AZ$173,$B14,FALSE)&lt;0,HLOOKUP(AH$4,'Physical Effects-Numbers'!$B$1:$AZ$173,$B14,FALSE),""))</f>
        <v/>
      </c>
      <c r="AI14" s="260" t="str">
        <f>IF(AI$4="","",IF(HLOOKUP(AI$4,'Physical Effects-Numbers'!$B$1:$AZ$173,$B14,FALSE)&lt;0,HLOOKUP(AI$4,'Physical Effects-Numbers'!$B$1:$AZ$173,$B14,FALSE),""))</f>
        <v/>
      </c>
      <c r="AJ14" s="260" t="str">
        <f>IF(AJ$4="","",IF(HLOOKUP(AJ$4,'Physical Effects-Numbers'!$B$1:$AZ$173,$B14,FALSE)&lt;0,HLOOKUP(AJ$4,'Physical Effects-Numbers'!$B$1:$AZ$173,$B14,FALSE),""))</f>
        <v/>
      </c>
      <c r="AK14" s="260" t="str">
        <f>IF(AK$4="","",IF(HLOOKUP(AK$4,'Physical Effects-Numbers'!$B$1:$AZ$173,$B14,FALSE)&lt;0,HLOOKUP(AK$4,'Physical Effects-Numbers'!$B$1:$AZ$173,$B14,FALSE),""))</f>
        <v/>
      </c>
      <c r="AL14" s="260" t="str">
        <f>IF(AL$4="","",IF(HLOOKUP(AL$4,'Physical Effects-Numbers'!$B$1:$AZ$173,$B14,FALSE)&lt;0,HLOOKUP(AL$4,'Physical Effects-Numbers'!$B$1:$AZ$173,$B14,FALSE),""))</f>
        <v/>
      </c>
      <c r="AM14" s="260" t="str">
        <f>IF(AM$4="","",IF(HLOOKUP(AM$4,'Physical Effects-Numbers'!$B$1:$AZ$173,$B14,FALSE)&lt;0,HLOOKUP(AM$4,'Physical Effects-Numbers'!$B$1:$AZ$173,$B14,FALSE),""))</f>
        <v/>
      </c>
      <c r="AN14" s="260" t="str">
        <f>IF(AN$4="","",IF(HLOOKUP(AN$4,'Physical Effects-Numbers'!$B$1:$AZ$173,$B14,FALSE)&lt;0,HLOOKUP(AN$4,'Physical Effects-Numbers'!$B$1:$AZ$173,$B14,FALSE),""))</f>
        <v/>
      </c>
      <c r="AO14" s="260" t="str">
        <f>IF(AO$4="","",IF(HLOOKUP(AO$4,'Physical Effects-Numbers'!$B$1:$AZ$173,$B14,FALSE)&lt;0,HLOOKUP(AO$4,'Physical Effects-Numbers'!$B$1:$AZ$173,$B14,FALSE),""))</f>
        <v/>
      </c>
      <c r="AP14" s="260" t="str">
        <f>IF(AP$4="","",IF(HLOOKUP(AP$4,'Physical Effects-Numbers'!$B$1:$AZ$173,$B14,FALSE)&lt;0,HLOOKUP(AP$4,'Physical Effects-Numbers'!$B$1:$AZ$173,$B14,FALSE),""))</f>
        <v/>
      </c>
      <c r="AQ14" s="260" t="str">
        <f>IF(AQ$4="","",IF(HLOOKUP(AQ$4,'Physical Effects-Numbers'!$B$1:$AZ$173,$B14,FALSE)&lt;0,HLOOKUP(AQ$4,'Physical Effects-Numbers'!$B$1:$AZ$173,$B14,FALSE),""))</f>
        <v/>
      </c>
      <c r="AR14" s="260" t="str">
        <f>IF(AR$4="","",IF(HLOOKUP(AR$4,'Physical Effects-Numbers'!$B$1:$AZ$173,$B14,FALSE)&lt;0,HLOOKUP(AR$4,'Physical Effects-Numbers'!$B$1:$AZ$173,$B14,FALSE),""))</f>
        <v/>
      </c>
      <c r="AS14" s="260" t="str">
        <f>IF(AS$4="","",IF(HLOOKUP(AS$4,'Physical Effects-Numbers'!$B$1:$AZ$173,$B14,FALSE)&lt;0,HLOOKUP(AS$4,'Physical Effects-Numbers'!$B$1:$AZ$173,$B14,FALSE),""))</f>
        <v/>
      </c>
      <c r="AT14" s="260" t="str">
        <f>IF(AT$4="","",IF(HLOOKUP(AT$4,'Physical Effects-Numbers'!$B$1:$AZ$173,$B14,FALSE)&lt;0,HLOOKUP(AT$4,'Physical Effects-Numbers'!$B$1:$AZ$173,$B14,FALSE),""))</f>
        <v/>
      </c>
      <c r="AU14" s="260" t="str">
        <f>IF(AU$4="","",IF(HLOOKUP(AU$4,'Physical Effects-Numbers'!$B$1:$AZ$173,$B14,FALSE)&lt;0,HLOOKUP(AU$4,'Physical Effects-Numbers'!$B$1:$AZ$173,$B14,FALSE),""))</f>
        <v/>
      </c>
      <c r="AV14" s="260" t="str">
        <f>IF(AV$4="","",IF(HLOOKUP(AV$4,'Physical Effects-Numbers'!$B$1:$AZ$173,$B14,FALSE)&lt;0,HLOOKUP(AV$4,'Physical Effects-Numbers'!$B$1:$AZ$173,$B14,FALSE),""))</f>
        <v/>
      </c>
      <c r="AW14" s="260" t="str">
        <f>IF(AW$4="","",IF(HLOOKUP(AW$4,'Physical Effects-Numbers'!$B$1:$AZ$173,$B14,FALSE)&lt;0,HLOOKUP(AW$4,'Physical Effects-Numbers'!$B$1:$AZ$173,$B14,FALSE),""))</f>
        <v/>
      </c>
      <c r="AX14" s="260" t="str">
        <f>IF(AX$4="","",IF(HLOOKUP(AX$4,'Physical Effects-Numbers'!$B$1:$AZ$173,$B14,FALSE)&lt;0,HLOOKUP(AX$4,'Physical Effects-Numbers'!$B$1:$AZ$173,$B14,FALSE),""))</f>
        <v/>
      </c>
      <c r="AY14" s="260" t="str">
        <f>IF(AY$4="","",IF(HLOOKUP(AY$4,'Physical Effects-Numbers'!$B$1:$AZ$173,$B14,FALSE)&lt;0,HLOOKUP(AY$4,'Physical Effects-Numbers'!$B$1:$AZ$173,$B14,FALSE),""))</f>
        <v/>
      </c>
      <c r="AZ14" s="260" t="str">
        <f>IF(AZ$4="","",IF(HLOOKUP(AZ$4,'Physical Effects-Numbers'!$B$1:$AZ$173,$B14,FALSE)&lt;0,HLOOKUP(AZ$4,'Physical Effects-Numbers'!$B$1:$AZ$173,$B14,FALSE),""))</f>
        <v/>
      </c>
      <c r="BA14" s="260" t="e">
        <f>IF(BA$4="","",IF(HLOOKUP(BA$4,'Physical Effects-Numbers'!$B$1:$AZ$173,$B14,FALSE)&lt;0,HLOOKUP(BA$4,'Physical Effects-Numbers'!$B$1:$AZ$173,$B14,FALSE),""))</f>
        <v>#N/A</v>
      </c>
      <c r="BB14" s="260" t="e">
        <f>IF(BB$4="","",IF(HLOOKUP(BB$4,'Physical Effects-Numbers'!$B$1:$AZ$173,$B14,FALSE)&lt;0,HLOOKUP(BB$4,'Physical Effects-Numbers'!$B$1:$AZ$173,$B14,FALSE),""))</f>
        <v>#N/A</v>
      </c>
      <c r="BC14" s="260" t="e">
        <f>IF(BC$4="","",IF(HLOOKUP(BC$4,'Physical Effects-Numbers'!$B$1:$AZ$173,$B14,FALSE)&lt;0,HLOOKUP(BC$4,'Physical Effects-Numbers'!$B$1:$AZ$173,$B14,FALSE),""))</f>
        <v>#REF!</v>
      </c>
      <c r="BD14" s="260" t="e">
        <f>IF(BD$4="","",IF(HLOOKUP(BD$4,'Physical Effects-Numbers'!$B$1:$AZ$173,$B14,FALSE)&lt;0,HLOOKUP(BD$4,'Physical Effects-Numbers'!$B$1:$AZ$173,$B14,FALSE),""))</f>
        <v>#REF!</v>
      </c>
      <c r="BE14" s="260" t="e">
        <f>IF(BE$4="","",IF(HLOOKUP(BE$4,'Physical Effects-Numbers'!$B$1:$AZ$173,$B14,FALSE)&lt;0,HLOOKUP(BE$4,'Physical Effects-Numbers'!$B$1:$AZ$173,$B14,FALSE),""))</f>
        <v>#REF!</v>
      </c>
      <c r="BF14" s="260" t="e">
        <f>IF(BF$4="","",IF(HLOOKUP(BF$4,'Physical Effects-Numbers'!$B$1:$AZ$173,$B14,FALSE)&lt;0,HLOOKUP(BF$4,'Physical Effects-Numbers'!$B$1:$AZ$173,$B14,FALSE),""))</f>
        <v>#REF!</v>
      </c>
      <c r="BG14" s="260" t="e">
        <f>IF(BG$4="","",IF(HLOOKUP(BG$4,'Physical Effects-Numbers'!$B$1:$AZ$173,$B14,FALSE)&lt;0,HLOOKUP(BG$4,'Physical Effects-Numbers'!$B$1:$AZ$173,$B14,FALSE),""))</f>
        <v>#REF!</v>
      </c>
      <c r="BH14" s="260" t="e">
        <f>IF(BH$4="","",IF(HLOOKUP(BH$4,'Physical Effects-Numbers'!$B$1:$AZ$173,$B14,FALSE)&lt;0,HLOOKUP(BH$4,'Physical Effects-Numbers'!$B$1:$AZ$173,$B14,FALSE),""))</f>
        <v>#REF!</v>
      </c>
      <c r="BI14" s="260" t="e">
        <f>IF(BI$4="","",IF(HLOOKUP(BI$4,'Physical Effects-Numbers'!$B$1:$AZ$173,$B14,FALSE)&lt;0,HLOOKUP(BI$4,'Physical Effects-Numbers'!$B$1:$AZ$173,$B14,FALSE),""))</f>
        <v>#REF!</v>
      </c>
      <c r="BJ14" s="260" t="e">
        <f>IF(BJ$4="","",IF(HLOOKUP(BJ$4,'Physical Effects-Numbers'!$B$1:$AZ$173,$B14,FALSE)&lt;0,HLOOKUP(BJ$4,'Physical Effects-Numbers'!$B$1:$AZ$173,$B14,FALSE),""))</f>
        <v>#REF!</v>
      </c>
      <c r="BK14" s="260" t="e">
        <f>IF(BK$4="","",IF(HLOOKUP(BK$4,'Physical Effects-Numbers'!$B$1:$AZ$173,$B14,FALSE)&lt;0,HLOOKUP(BK$4,'Physical Effects-Numbers'!$B$1:$AZ$173,$B14,FALSE),""))</f>
        <v>#REF!</v>
      </c>
      <c r="BL14" s="260" t="e">
        <f>IF(BL$4="","",IF(HLOOKUP(BL$4,'Physical Effects-Numbers'!$B$1:$AZ$173,$B14,FALSE)&lt;0,HLOOKUP(BL$4,'Physical Effects-Numbers'!$B$1:$AZ$173,$B14,FALSE),""))</f>
        <v>#REF!</v>
      </c>
      <c r="BM14" s="260" t="e">
        <f>IF(BM$4="","",IF(HLOOKUP(BM$4,'Physical Effects-Numbers'!$B$1:$AZ$173,$B14,FALSE)&lt;0,HLOOKUP(BM$4,'Physical Effects-Numbers'!$B$1:$AZ$173,$B14,FALSE),""))</f>
        <v>#REF!</v>
      </c>
      <c r="BN14" s="260" t="e">
        <f>IF(BN$4="","",IF(HLOOKUP(BN$4,'Physical Effects-Numbers'!$B$1:$AZ$173,$B14,FALSE)&lt;0,HLOOKUP(BN$4,'Physical Effects-Numbers'!$B$1:$AZ$173,$B14,FALSE),""))</f>
        <v>#REF!</v>
      </c>
      <c r="BO14" s="260" t="e">
        <f>IF(BO$4="","",IF(HLOOKUP(BO$4,'Physical Effects-Numbers'!$B$1:$AZ$173,$B14,FALSE)&lt;0,HLOOKUP(BO$4,'Physical Effects-Numbers'!$B$1:$AZ$173,$B14,FALSE),""))</f>
        <v>#REF!</v>
      </c>
    </row>
    <row r="15" spans="2:67" x14ac:dyDescent="0.2">
      <c r="B15" s="259">
        <f t="shared" si="0"/>
        <v>12</v>
      </c>
      <c r="C15" s="258" t="str">
        <f>+'Physical Effects-Numbers'!B12</f>
        <v>Aquaculture Pond (ac)</v>
      </c>
      <c r="D15" s="260" t="str">
        <f>IF(D$4="","",IF(HLOOKUP(D$4,'Physical Effects-Numbers'!$B$1:$AZ$173,$B15,FALSE)&lt;0,HLOOKUP(D$4,'Physical Effects-Numbers'!$B$1:$AZ$173,$B15,FALSE),""))</f>
        <v/>
      </c>
      <c r="E15" s="260" t="str">
        <f>IF(E$4="","",IF(HLOOKUP(E$4,'Physical Effects-Numbers'!$B$1:$AZ$173,$B15,FALSE)&lt;0,HLOOKUP(E$4,'Physical Effects-Numbers'!$B$1:$AZ$173,$B15,FALSE),""))</f>
        <v/>
      </c>
      <c r="F15" s="260" t="str">
        <f>IF(F$4="","",IF(HLOOKUP(F$4,'Physical Effects-Numbers'!$B$1:$AZ$173,$B15,FALSE)&lt;0,HLOOKUP(F$4,'Physical Effects-Numbers'!$B$1:$AZ$173,$B15,FALSE),""))</f>
        <v/>
      </c>
      <c r="G15" s="260" t="str">
        <f>IF(G$4="","",IF(HLOOKUP(G$4,'Physical Effects-Numbers'!$B$1:$AZ$173,$B15,FALSE)&lt;0,HLOOKUP(G$4,'Physical Effects-Numbers'!$B$1:$AZ$173,$B15,FALSE),""))</f>
        <v/>
      </c>
      <c r="H15" s="260" t="str">
        <f>IF(H$4="","",IF(HLOOKUP(H$4,'Physical Effects-Numbers'!$B$1:$AZ$173,$B15,FALSE)&lt;0,HLOOKUP(H$4,'Physical Effects-Numbers'!$B$1:$AZ$173,$B15,FALSE),""))</f>
        <v/>
      </c>
      <c r="I15" s="260" t="str">
        <f>IF(I$4="","",IF(HLOOKUP(I$4,'Physical Effects-Numbers'!$B$1:$AZ$173,$B15,FALSE)&lt;0,HLOOKUP(I$4,'Physical Effects-Numbers'!$B$1:$AZ$173,$B15,FALSE),""))</f>
        <v/>
      </c>
      <c r="J15" s="260" t="str">
        <f>IF(J$4="","",IF(HLOOKUP(J$4,'Physical Effects-Numbers'!$B$1:$AZ$173,$B15,FALSE)&lt;0,HLOOKUP(J$4,'Physical Effects-Numbers'!$B$1:$AZ$173,$B15,FALSE),""))</f>
        <v/>
      </c>
      <c r="K15" s="260" t="str">
        <f>IF(K$4="","",IF(HLOOKUP(K$4,'Physical Effects-Numbers'!$B$1:$AZ$173,$B15,FALSE)&lt;0,HLOOKUP(K$4,'Physical Effects-Numbers'!$B$1:$AZ$173,$B15,FALSE),""))</f>
        <v/>
      </c>
      <c r="L15" s="260" t="str">
        <f>IF(L$4="","",IF(HLOOKUP(L$4,'Physical Effects-Numbers'!$B$1:$AZ$173,$B15,FALSE)&lt;0,HLOOKUP(L$4,'Physical Effects-Numbers'!$B$1:$AZ$173,$B15,FALSE),""))</f>
        <v/>
      </c>
      <c r="M15" s="260" t="str">
        <f>IF(M$4="","",IF(HLOOKUP(M$4,'Physical Effects-Numbers'!$B$1:$AZ$173,$B15,FALSE)&lt;0,HLOOKUP(M$4,'Physical Effects-Numbers'!$B$1:$AZ$173,$B15,FALSE),""))</f>
        <v/>
      </c>
      <c r="N15" s="260" t="str">
        <f>IF(N$4="","",IF(HLOOKUP(N$4,'Physical Effects-Numbers'!$B$1:$AZ$173,$B15,FALSE)&lt;0,HLOOKUP(N$4,'Physical Effects-Numbers'!$B$1:$AZ$173,$B15,FALSE),""))</f>
        <v/>
      </c>
      <c r="O15" s="260" t="str">
        <f>IF(O$4="","",IF(HLOOKUP(O$4,'Physical Effects-Numbers'!$B$1:$AZ$173,$B15,FALSE)&lt;0,HLOOKUP(O$4,'Physical Effects-Numbers'!$B$1:$AZ$173,$B15,FALSE),""))</f>
        <v/>
      </c>
      <c r="P15" s="260" t="str">
        <f>IF(P$4="","",IF(HLOOKUP(P$4,'Physical Effects-Numbers'!$B$1:$AZ$173,$B15,FALSE)&lt;0,HLOOKUP(P$4,'Physical Effects-Numbers'!$B$1:$AZ$173,$B15,FALSE),""))</f>
        <v/>
      </c>
      <c r="Q15" s="260" t="str">
        <f>IF(Q$4="","",IF(HLOOKUP(Q$4,'Physical Effects-Numbers'!$B$1:$AZ$173,$B15,FALSE)&lt;0,HLOOKUP(Q$4,'Physical Effects-Numbers'!$B$1:$AZ$173,$B15,FALSE),""))</f>
        <v/>
      </c>
      <c r="R15" s="260" t="str">
        <f>IF(R$4="","",IF(HLOOKUP(R$4,'Physical Effects-Numbers'!$B$1:$AZ$173,$B15,FALSE)&lt;0,HLOOKUP(R$4,'Physical Effects-Numbers'!$B$1:$AZ$173,$B15,FALSE),""))</f>
        <v/>
      </c>
      <c r="S15" s="260" t="str">
        <f>IF(S$4="","",IF(HLOOKUP(S$4,'Physical Effects-Numbers'!$B$1:$AZ$173,$B15,FALSE)&lt;0,HLOOKUP(S$4,'Physical Effects-Numbers'!$B$1:$AZ$173,$B15,FALSE),""))</f>
        <v/>
      </c>
      <c r="T15" s="260" t="str">
        <f>IF(T$4="","",IF(HLOOKUP(T$4,'Physical Effects-Numbers'!$B$1:$AZ$173,$B15,FALSE)&lt;0,HLOOKUP(T$4,'Physical Effects-Numbers'!$B$1:$AZ$173,$B15,FALSE),""))</f>
        <v/>
      </c>
      <c r="U15" s="260" t="str">
        <f>IF(U$4="","",IF(HLOOKUP(U$4,'Physical Effects-Numbers'!$B$1:$AZ$173,$B15,FALSE)&lt;0,HLOOKUP(U$4,'Physical Effects-Numbers'!$B$1:$AZ$173,$B15,FALSE),""))</f>
        <v/>
      </c>
      <c r="V15" s="260" t="str">
        <f>IF(V$4="","",IF(HLOOKUP(V$4,'Physical Effects-Numbers'!$B$1:$AZ$173,$B15,FALSE)&lt;0,HLOOKUP(V$4,'Physical Effects-Numbers'!$B$1:$AZ$173,$B15,FALSE),""))</f>
        <v/>
      </c>
      <c r="W15" s="260">
        <f>IF(W$4="","",IF(HLOOKUP(W$4,'Physical Effects-Numbers'!$B$1:$AZ$173,$B15,FALSE)&lt;0,HLOOKUP(W$4,'Physical Effects-Numbers'!$B$1:$AZ$173,$B15,FALSE),""))</f>
        <v>-2</v>
      </c>
      <c r="X15" s="260">
        <f>IF(X$4="","",IF(HLOOKUP(X$4,'Physical Effects-Numbers'!$B$1:$AZ$173,$B15,FALSE)&lt;0,HLOOKUP(X$4,'Physical Effects-Numbers'!$B$1:$AZ$173,$B15,FALSE),""))</f>
        <v>-2</v>
      </c>
      <c r="Y15" s="260" t="str">
        <f>IF(Y$4="","",IF(HLOOKUP(Y$4,'Physical Effects-Numbers'!$B$1:$AZ$173,$B15,FALSE)&lt;0,HLOOKUP(Y$4,'Physical Effects-Numbers'!$B$1:$AZ$173,$B15,FALSE),""))</f>
        <v/>
      </c>
      <c r="Z15" s="260" t="str">
        <f>IF(Z$4="","",IF(HLOOKUP(Z$4,'Physical Effects-Numbers'!$B$1:$AZ$173,$B15,FALSE)&lt;0,HLOOKUP(Z$4,'Physical Effects-Numbers'!$B$1:$AZ$173,$B15,FALSE),""))</f>
        <v/>
      </c>
      <c r="AA15" s="260">
        <f>IF(AA$4="","",IF(HLOOKUP(AA$4,'Physical Effects-Numbers'!$B$1:$AZ$173,$B15,FALSE)&lt;0,HLOOKUP(AA$4,'Physical Effects-Numbers'!$B$1:$AZ$173,$B15,FALSE),""))</f>
        <v>-2</v>
      </c>
      <c r="AB15" s="260" t="str">
        <f>IF(AB$4="","",IF(HLOOKUP(AB$4,'Physical Effects-Numbers'!$B$1:$AZ$173,$B15,FALSE)&lt;0,HLOOKUP(AB$4,'Physical Effects-Numbers'!$B$1:$AZ$173,$B15,FALSE),""))</f>
        <v/>
      </c>
      <c r="AC15" s="260" t="str">
        <f>IF(AC$4="","",IF(HLOOKUP(AC$4,'Physical Effects-Numbers'!$B$1:$AZ$173,$B15,FALSE)&lt;0,HLOOKUP(AC$4,'Physical Effects-Numbers'!$B$1:$AZ$173,$B15,FALSE),""))</f>
        <v/>
      </c>
      <c r="AD15" s="260" t="str">
        <f>IF(AD$4="","",IF(HLOOKUP(AD$4,'Physical Effects-Numbers'!$B$1:$AZ$173,$B15,FALSE)&lt;0,HLOOKUP(AD$4,'Physical Effects-Numbers'!$B$1:$AZ$173,$B15,FALSE),""))</f>
        <v/>
      </c>
      <c r="AE15" s="260" t="str">
        <f>IF(AE$4="","",IF(HLOOKUP(AE$4,'Physical Effects-Numbers'!$B$1:$AZ$173,$B15,FALSE)&lt;0,HLOOKUP(AE$4,'Physical Effects-Numbers'!$B$1:$AZ$173,$B15,FALSE),""))</f>
        <v/>
      </c>
      <c r="AF15" s="260" t="e">
        <f>IF(AF$4="","",IF(HLOOKUP(AF$4,'Physical Effects-Numbers'!$B$1:$AZ$173,$B15,FALSE)&lt;0,HLOOKUP(AF$4,'Physical Effects-Numbers'!$B$1:$AZ$173,$B15,FALSE),""))</f>
        <v>#REF!</v>
      </c>
      <c r="AG15" s="260" t="e">
        <f>IF(AG$4="","",IF(HLOOKUP(AG$4,'Physical Effects-Numbers'!$B$1:$AZ$173,$B15,FALSE)&lt;0,HLOOKUP(AG$4,'Physical Effects-Numbers'!$B$1:$AZ$173,$B15,FALSE),""))</f>
        <v>#REF!</v>
      </c>
      <c r="AH15" s="260" t="str">
        <f>IF(AH$4="","",IF(HLOOKUP(AH$4,'Physical Effects-Numbers'!$B$1:$AZ$173,$B15,FALSE)&lt;0,HLOOKUP(AH$4,'Physical Effects-Numbers'!$B$1:$AZ$173,$B15,FALSE),""))</f>
        <v/>
      </c>
      <c r="AI15" s="260" t="str">
        <f>IF(AI$4="","",IF(HLOOKUP(AI$4,'Physical Effects-Numbers'!$B$1:$AZ$173,$B15,FALSE)&lt;0,HLOOKUP(AI$4,'Physical Effects-Numbers'!$B$1:$AZ$173,$B15,FALSE),""))</f>
        <v/>
      </c>
      <c r="AJ15" s="260">
        <f>IF(AJ$4="","",IF(HLOOKUP(AJ$4,'Physical Effects-Numbers'!$B$1:$AZ$173,$B15,FALSE)&lt;0,HLOOKUP(AJ$4,'Physical Effects-Numbers'!$B$1:$AZ$173,$B15,FALSE),""))</f>
        <v>-2</v>
      </c>
      <c r="AK15" s="260" t="str">
        <f>IF(AK$4="","",IF(HLOOKUP(AK$4,'Physical Effects-Numbers'!$B$1:$AZ$173,$B15,FALSE)&lt;0,HLOOKUP(AK$4,'Physical Effects-Numbers'!$B$1:$AZ$173,$B15,FALSE),""))</f>
        <v/>
      </c>
      <c r="AL15" s="260" t="str">
        <f>IF(AL$4="","",IF(HLOOKUP(AL$4,'Physical Effects-Numbers'!$B$1:$AZ$173,$B15,FALSE)&lt;0,HLOOKUP(AL$4,'Physical Effects-Numbers'!$B$1:$AZ$173,$B15,FALSE),""))</f>
        <v/>
      </c>
      <c r="AM15" s="260" t="str">
        <f>IF(AM$4="","",IF(HLOOKUP(AM$4,'Physical Effects-Numbers'!$B$1:$AZ$173,$B15,FALSE)&lt;0,HLOOKUP(AM$4,'Physical Effects-Numbers'!$B$1:$AZ$173,$B15,FALSE),""))</f>
        <v/>
      </c>
      <c r="AN15" s="260" t="str">
        <f>IF(AN$4="","",IF(HLOOKUP(AN$4,'Physical Effects-Numbers'!$B$1:$AZ$173,$B15,FALSE)&lt;0,HLOOKUP(AN$4,'Physical Effects-Numbers'!$B$1:$AZ$173,$B15,FALSE),""))</f>
        <v/>
      </c>
      <c r="AO15" s="260" t="str">
        <f>IF(AO$4="","",IF(HLOOKUP(AO$4,'Physical Effects-Numbers'!$B$1:$AZ$173,$B15,FALSE)&lt;0,HLOOKUP(AO$4,'Physical Effects-Numbers'!$B$1:$AZ$173,$B15,FALSE),""))</f>
        <v/>
      </c>
      <c r="AP15" s="260" t="str">
        <f>IF(AP$4="","",IF(HLOOKUP(AP$4,'Physical Effects-Numbers'!$B$1:$AZ$173,$B15,FALSE)&lt;0,HLOOKUP(AP$4,'Physical Effects-Numbers'!$B$1:$AZ$173,$B15,FALSE),""))</f>
        <v/>
      </c>
      <c r="AQ15" s="260" t="str">
        <f>IF(AQ$4="","",IF(HLOOKUP(AQ$4,'Physical Effects-Numbers'!$B$1:$AZ$173,$B15,FALSE)&lt;0,HLOOKUP(AQ$4,'Physical Effects-Numbers'!$B$1:$AZ$173,$B15,FALSE),""))</f>
        <v/>
      </c>
      <c r="AR15" s="260" t="str">
        <f>IF(AR$4="","",IF(HLOOKUP(AR$4,'Physical Effects-Numbers'!$B$1:$AZ$173,$B15,FALSE)&lt;0,HLOOKUP(AR$4,'Physical Effects-Numbers'!$B$1:$AZ$173,$B15,FALSE),""))</f>
        <v/>
      </c>
      <c r="AS15" s="260" t="str">
        <f>IF(AS$4="","",IF(HLOOKUP(AS$4,'Physical Effects-Numbers'!$B$1:$AZ$173,$B15,FALSE)&lt;0,HLOOKUP(AS$4,'Physical Effects-Numbers'!$B$1:$AZ$173,$B15,FALSE),""))</f>
        <v/>
      </c>
      <c r="AT15" s="260" t="str">
        <f>IF(AT$4="","",IF(HLOOKUP(AT$4,'Physical Effects-Numbers'!$B$1:$AZ$173,$B15,FALSE)&lt;0,HLOOKUP(AT$4,'Physical Effects-Numbers'!$B$1:$AZ$173,$B15,FALSE),""))</f>
        <v/>
      </c>
      <c r="AU15" s="260" t="str">
        <f>IF(AU$4="","",IF(HLOOKUP(AU$4,'Physical Effects-Numbers'!$B$1:$AZ$173,$B15,FALSE)&lt;0,HLOOKUP(AU$4,'Physical Effects-Numbers'!$B$1:$AZ$173,$B15,FALSE),""))</f>
        <v/>
      </c>
      <c r="AV15" s="260" t="str">
        <f>IF(AV$4="","",IF(HLOOKUP(AV$4,'Physical Effects-Numbers'!$B$1:$AZ$173,$B15,FALSE)&lt;0,HLOOKUP(AV$4,'Physical Effects-Numbers'!$B$1:$AZ$173,$B15,FALSE),""))</f>
        <v/>
      </c>
      <c r="AW15" s="260" t="str">
        <f>IF(AW$4="","",IF(HLOOKUP(AW$4,'Physical Effects-Numbers'!$B$1:$AZ$173,$B15,FALSE)&lt;0,HLOOKUP(AW$4,'Physical Effects-Numbers'!$B$1:$AZ$173,$B15,FALSE),""))</f>
        <v/>
      </c>
      <c r="AX15" s="260" t="str">
        <f>IF(AX$4="","",IF(HLOOKUP(AX$4,'Physical Effects-Numbers'!$B$1:$AZ$173,$B15,FALSE)&lt;0,HLOOKUP(AX$4,'Physical Effects-Numbers'!$B$1:$AZ$173,$B15,FALSE),""))</f>
        <v/>
      </c>
      <c r="AY15" s="260" t="str">
        <f>IF(AY$4="","",IF(HLOOKUP(AY$4,'Physical Effects-Numbers'!$B$1:$AZ$173,$B15,FALSE)&lt;0,HLOOKUP(AY$4,'Physical Effects-Numbers'!$B$1:$AZ$173,$B15,FALSE),""))</f>
        <v/>
      </c>
      <c r="AZ15" s="260" t="str">
        <f>IF(AZ$4="","",IF(HLOOKUP(AZ$4,'Physical Effects-Numbers'!$B$1:$AZ$173,$B15,FALSE)&lt;0,HLOOKUP(AZ$4,'Physical Effects-Numbers'!$B$1:$AZ$173,$B15,FALSE),""))</f>
        <v/>
      </c>
      <c r="BA15" s="260" t="e">
        <f>IF(BA$4="","",IF(HLOOKUP(BA$4,'Physical Effects-Numbers'!$B$1:$AZ$173,$B15,FALSE)&lt;0,HLOOKUP(BA$4,'Physical Effects-Numbers'!$B$1:$AZ$173,$B15,FALSE),""))</f>
        <v>#N/A</v>
      </c>
      <c r="BB15" s="260" t="e">
        <f>IF(BB$4="","",IF(HLOOKUP(BB$4,'Physical Effects-Numbers'!$B$1:$AZ$173,$B15,FALSE)&lt;0,HLOOKUP(BB$4,'Physical Effects-Numbers'!$B$1:$AZ$173,$B15,FALSE),""))</f>
        <v>#N/A</v>
      </c>
      <c r="BC15" s="260" t="e">
        <f>IF(BC$4="","",IF(HLOOKUP(BC$4,'Physical Effects-Numbers'!$B$1:$AZ$173,$B15,FALSE)&lt;0,HLOOKUP(BC$4,'Physical Effects-Numbers'!$B$1:$AZ$173,$B15,FALSE),""))</f>
        <v>#REF!</v>
      </c>
      <c r="BD15" s="260" t="e">
        <f>IF(BD$4="","",IF(HLOOKUP(BD$4,'Physical Effects-Numbers'!$B$1:$AZ$173,$B15,FALSE)&lt;0,HLOOKUP(BD$4,'Physical Effects-Numbers'!$B$1:$AZ$173,$B15,FALSE),""))</f>
        <v>#REF!</v>
      </c>
      <c r="BE15" s="260" t="e">
        <f>IF(BE$4="","",IF(HLOOKUP(BE$4,'Physical Effects-Numbers'!$B$1:$AZ$173,$B15,FALSE)&lt;0,HLOOKUP(BE$4,'Physical Effects-Numbers'!$B$1:$AZ$173,$B15,FALSE),""))</f>
        <v>#REF!</v>
      </c>
      <c r="BF15" s="260" t="e">
        <f>IF(BF$4="","",IF(HLOOKUP(BF$4,'Physical Effects-Numbers'!$B$1:$AZ$173,$B15,FALSE)&lt;0,HLOOKUP(BF$4,'Physical Effects-Numbers'!$B$1:$AZ$173,$B15,FALSE),""))</f>
        <v>#REF!</v>
      </c>
      <c r="BG15" s="260" t="e">
        <f>IF(BG$4="","",IF(HLOOKUP(BG$4,'Physical Effects-Numbers'!$B$1:$AZ$173,$B15,FALSE)&lt;0,HLOOKUP(BG$4,'Physical Effects-Numbers'!$B$1:$AZ$173,$B15,FALSE),""))</f>
        <v>#REF!</v>
      </c>
      <c r="BH15" s="260" t="e">
        <f>IF(BH$4="","",IF(HLOOKUP(BH$4,'Physical Effects-Numbers'!$B$1:$AZ$173,$B15,FALSE)&lt;0,HLOOKUP(BH$4,'Physical Effects-Numbers'!$B$1:$AZ$173,$B15,FALSE),""))</f>
        <v>#REF!</v>
      </c>
      <c r="BI15" s="260" t="e">
        <f>IF(BI$4="","",IF(HLOOKUP(BI$4,'Physical Effects-Numbers'!$B$1:$AZ$173,$B15,FALSE)&lt;0,HLOOKUP(BI$4,'Physical Effects-Numbers'!$B$1:$AZ$173,$B15,FALSE),""))</f>
        <v>#REF!</v>
      </c>
      <c r="BJ15" s="260" t="e">
        <f>IF(BJ$4="","",IF(HLOOKUP(BJ$4,'Physical Effects-Numbers'!$B$1:$AZ$173,$B15,FALSE)&lt;0,HLOOKUP(BJ$4,'Physical Effects-Numbers'!$B$1:$AZ$173,$B15,FALSE),""))</f>
        <v>#REF!</v>
      </c>
      <c r="BK15" s="260" t="e">
        <f>IF(BK$4="","",IF(HLOOKUP(BK$4,'Physical Effects-Numbers'!$B$1:$AZ$173,$B15,FALSE)&lt;0,HLOOKUP(BK$4,'Physical Effects-Numbers'!$B$1:$AZ$173,$B15,FALSE),""))</f>
        <v>#REF!</v>
      </c>
      <c r="BL15" s="260" t="e">
        <f>IF(BL$4="","",IF(HLOOKUP(BL$4,'Physical Effects-Numbers'!$B$1:$AZ$173,$B15,FALSE)&lt;0,HLOOKUP(BL$4,'Physical Effects-Numbers'!$B$1:$AZ$173,$B15,FALSE),""))</f>
        <v>#REF!</v>
      </c>
      <c r="BM15" s="260" t="e">
        <f>IF(BM$4="","",IF(HLOOKUP(BM$4,'Physical Effects-Numbers'!$B$1:$AZ$173,$B15,FALSE)&lt;0,HLOOKUP(BM$4,'Physical Effects-Numbers'!$B$1:$AZ$173,$B15,FALSE),""))</f>
        <v>#REF!</v>
      </c>
      <c r="BN15" s="260" t="e">
        <f>IF(BN$4="","",IF(HLOOKUP(BN$4,'Physical Effects-Numbers'!$B$1:$AZ$173,$B15,FALSE)&lt;0,HLOOKUP(BN$4,'Physical Effects-Numbers'!$B$1:$AZ$173,$B15,FALSE),""))</f>
        <v>#REF!</v>
      </c>
      <c r="BO15" s="260" t="e">
        <f>IF(BO$4="","",IF(HLOOKUP(BO$4,'Physical Effects-Numbers'!$B$1:$AZ$173,$B15,FALSE)&lt;0,HLOOKUP(BO$4,'Physical Effects-Numbers'!$B$1:$AZ$173,$B15,FALSE),""))</f>
        <v>#REF!</v>
      </c>
    </row>
    <row r="16" spans="2:67" x14ac:dyDescent="0.2">
      <c r="B16" s="259">
        <f t="shared" si="0"/>
        <v>13</v>
      </c>
      <c r="C16" s="258" t="str">
        <f>+'Physical Effects-Numbers'!B13</f>
        <v>Aquatic Organism Passage (mi)</v>
      </c>
      <c r="D16" s="260" t="str">
        <f>IF(D$4="","",IF(HLOOKUP(D$4,'Physical Effects-Numbers'!$B$1:$AZ$173,$B16,FALSE)&lt;0,HLOOKUP(D$4,'Physical Effects-Numbers'!$B$1:$AZ$173,$B16,FALSE),""))</f>
        <v/>
      </c>
      <c r="E16" s="260" t="str">
        <f>IF(E$4="","",IF(HLOOKUP(E$4,'Physical Effects-Numbers'!$B$1:$AZ$173,$B16,FALSE)&lt;0,HLOOKUP(E$4,'Physical Effects-Numbers'!$B$1:$AZ$173,$B16,FALSE),""))</f>
        <v/>
      </c>
      <c r="F16" s="260" t="str">
        <f>IF(F$4="","",IF(HLOOKUP(F$4,'Physical Effects-Numbers'!$B$1:$AZ$173,$B16,FALSE)&lt;0,HLOOKUP(F$4,'Physical Effects-Numbers'!$B$1:$AZ$173,$B16,FALSE),""))</f>
        <v/>
      </c>
      <c r="G16" s="260" t="str">
        <f>IF(G$4="","",IF(HLOOKUP(G$4,'Physical Effects-Numbers'!$B$1:$AZ$173,$B16,FALSE)&lt;0,HLOOKUP(G$4,'Physical Effects-Numbers'!$B$1:$AZ$173,$B16,FALSE),""))</f>
        <v/>
      </c>
      <c r="H16" s="260" t="str">
        <f>IF(H$4="","",IF(HLOOKUP(H$4,'Physical Effects-Numbers'!$B$1:$AZ$173,$B16,FALSE)&lt;0,HLOOKUP(H$4,'Physical Effects-Numbers'!$B$1:$AZ$173,$B16,FALSE),""))</f>
        <v/>
      </c>
      <c r="I16" s="260" t="str">
        <f>IF(I$4="","",IF(HLOOKUP(I$4,'Physical Effects-Numbers'!$B$1:$AZ$173,$B16,FALSE)&lt;0,HLOOKUP(I$4,'Physical Effects-Numbers'!$B$1:$AZ$173,$B16,FALSE),""))</f>
        <v/>
      </c>
      <c r="J16" s="260" t="str">
        <f>IF(J$4="","",IF(HLOOKUP(J$4,'Physical Effects-Numbers'!$B$1:$AZ$173,$B16,FALSE)&lt;0,HLOOKUP(J$4,'Physical Effects-Numbers'!$B$1:$AZ$173,$B16,FALSE),""))</f>
        <v/>
      </c>
      <c r="K16" s="260" t="str">
        <f>IF(K$4="","",IF(HLOOKUP(K$4,'Physical Effects-Numbers'!$B$1:$AZ$173,$B16,FALSE)&lt;0,HLOOKUP(K$4,'Physical Effects-Numbers'!$B$1:$AZ$173,$B16,FALSE),""))</f>
        <v/>
      </c>
      <c r="L16" s="260" t="str">
        <f>IF(L$4="","",IF(HLOOKUP(L$4,'Physical Effects-Numbers'!$B$1:$AZ$173,$B16,FALSE)&lt;0,HLOOKUP(L$4,'Physical Effects-Numbers'!$B$1:$AZ$173,$B16,FALSE),""))</f>
        <v/>
      </c>
      <c r="M16" s="260" t="str">
        <f>IF(M$4="","",IF(HLOOKUP(M$4,'Physical Effects-Numbers'!$B$1:$AZ$173,$B16,FALSE)&lt;0,HLOOKUP(M$4,'Physical Effects-Numbers'!$B$1:$AZ$173,$B16,FALSE),""))</f>
        <v/>
      </c>
      <c r="N16" s="260" t="str">
        <f>IF(N$4="","",IF(HLOOKUP(N$4,'Physical Effects-Numbers'!$B$1:$AZ$173,$B16,FALSE)&lt;0,HLOOKUP(N$4,'Physical Effects-Numbers'!$B$1:$AZ$173,$B16,FALSE),""))</f>
        <v/>
      </c>
      <c r="O16" s="260" t="str">
        <f>IF(O$4="","",IF(HLOOKUP(O$4,'Physical Effects-Numbers'!$B$1:$AZ$173,$B16,FALSE)&lt;0,HLOOKUP(O$4,'Physical Effects-Numbers'!$B$1:$AZ$173,$B16,FALSE),""))</f>
        <v/>
      </c>
      <c r="P16" s="260" t="str">
        <f>IF(P$4="","",IF(HLOOKUP(P$4,'Physical Effects-Numbers'!$B$1:$AZ$173,$B16,FALSE)&lt;0,HLOOKUP(P$4,'Physical Effects-Numbers'!$B$1:$AZ$173,$B16,FALSE),""))</f>
        <v/>
      </c>
      <c r="Q16" s="260" t="str">
        <f>IF(Q$4="","",IF(HLOOKUP(Q$4,'Physical Effects-Numbers'!$B$1:$AZ$173,$B16,FALSE)&lt;0,HLOOKUP(Q$4,'Physical Effects-Numbers'!$B$1:$AZ$173,$B16,FALSE),""))</f>
        <v/>
      </c>
      <c r="R16" s="260" t="str">
        <f>IF(R$4="","",IF(HLOOKUP(R$4,'Physical Effects-Numbers'!$B$1:$AZ$173,$B16,FALSE)&lt;0,HLOOKUP(R$4,'Physical Effects-Numbers'!$B$1:$AZ$173,$B16,FALSE),""))</f>
        <v/>
      </c>
      <c r="S16" s="260" t="str">
        <f>IF(S$4="","",IF(HLOOKUP(S$4,'Physical Effects-Numbers'!$B$1:$AZ$173,$B16,FALSE)&lt;0,HLOOKUP(S$4,'Physical Effects-Numbers'!$B$1:$AZ$173,$B16,FALSE),""))</f>
        <v/>
      </c>
      <c r="T16" s="260" t="str">
        <f>IF(T$4="","",IF(HLOOKUP(T$4,'Physical Effects-Numbers'!$B$1:$AZ$173,$B16,FALSE)&lt;0,HLOOKUP(T$4,'Physical Effects-Numbers'!$B$1:$AZ$173,$B16,FALSE),""))</f>
        <v/>
      </c>
      <c r="U16" s="260" t="str">
        <f>IF(U$4="","",IF(HLOOKUP(U$4,'Physical Effects-Numbers'!$B$1:$AZ$173,$B16,FALSE)&lt;0,HLOOKUP(U$4,'Physical Effects-Numbers'!$B$1:$AZ$173,$B16,FALSE),""))</f>
        <v/>
      </c>
      <c r="V16" s="260" t="str">
        <f>IF(V$4="","",IF(HLOOKUP(V$4,'Physical Effects-Numbers'!$B$1:$AZ$173,$B16,FALSE)&lt;0,HLOOKUP(V$4,'Physical Effects-Numbers'!$B$1:$AZ$173,$B16,FALSE),""))</f>
        <v/>
      </c>
      <c r="W16" s="260" t="str">
        <f>IF(W$4="","",IF(HLOOKUP(W$4,'Physical Effects-Numbers'!$B$1:$AZ$173,$B16,FALSE)&lt;0,HLOOKUP(W$4,'Physical Effects-Numbers'!$B$1:$AZ$173,$B16,FALSE),""))</f>
        <v/>
      </c>
      <c r="X16" s="260" t="str">
        <f>IF(X$4="","",IF(HLOOKUP(X$4,'Physical Effects-Numbers'!$B$1:$AZ$173,$B16,FALSE)&lt;0,HLOOKUP(X$4,'Physical Effects-Numbers'!$B$1:$AZ$173,$B16,FALSE),""))</f>
        <v/>
      </c>
      <c r="Y16" s="260" t="str">
        <f>IF(Y$4="","",IF(HLOOKUP(Y$4,'Physical Effects-Numbers'!$B$1:$AZ$173,$B16,FALSE)&lt;0,HLOOKUP(Y$4,'Physical Effects-Numbers'!$B$1:$AZ$173,$B16,FALSE),""))</f>
        <v/>
      </c>
      <c r="Z16" s="260" t="str">
        <f>IF(Z$4="","",IF(HLOOKUP(Z$4,'Physical Effects-Numbers'!$B$1:$AZ$173,$B16,FALSE)&lt;0,HLOOKUP(Z$4,'Physical Effects-Numbers'!$B$1:$AZ$173,$B16,FALSE),""))</f>
        <v/>
      </c>
      <c r="AA16" s="260" t="str">
        <f>IF(AA$4="","",IF(HLOOKUP(AA$4,'Physical Effects-Numbers'!$B$1:$AZ$173,$B16,FALSE)&lt;0,HLOOKUP(AA$4,'Physical Effects-Numbers'!$B$1:$AZ$173,$B16,FALSE),""))</f>
        <v/>
      </c>
      <c r="AB16" s="260" t="str">
        <f>IF(AB$4="","",IF(HLOOKUP(AB$4,'Physical Effects-Numbers'!$B$1:$AZ$173,$B16,FALSE)&lt;0,HLOOKUP(AB$4,'Physical Effects-Numbers'!$B$1:$AZ$173,$B16,FALSE),""))</f>
        <v/>
      </c>
      <c r="AC16" s="260" t="str">
        <f>IF(AC$4="","",IF(HLOOKUP(AC$4,'Physical Effects-Numbers'!$B$1:$AZ$173,$B16,FALSE)&lt;0,HLOOKUP(AC$4,'Physical Effects-Numbers'!$B$1:$AZ$173,$B16,FALSE),""))</f>
        <v/>
      </c>
      <c r="AD16" s="260" t="str">
        <f>IF(AD$4="","",IF(HLOOKUP(AD$4,'Physical Effects-Numbers'!$B$1:$AZ$173,$B16,FALSE)&lt;0,HLOOKUP(AD$4,'Physical Effects-Numbers'!$B$1:$AZ$173,$B16,FALSE),""))</f>
        <v/>
      </c>
      <c r="AE16" s="260" t="str">
        <f>IF(AE$4="","",IF(HLOOKUP(AE$4,'Physical Effects-Numbers'!$B$1:$AZ$173,$B16,FALSE)&lt;0,HLOOKUP(AE$4,'Physical Effects-Numbers'!$B$1:$AZ$173,$B16,FALSE),""))</f>
        <v/>
      </c>
      <c r="AF16" s="260" t="e">
        <f>IF(AF$4="","",IF(HLOOKUP(AF$4,'Physical Effects-Numbers'!$B$1:$AZ$173,$B16,FALSE)&lt;0,HLOOKUP(AF$4,'Physical Effects-Numbers'!$B$1:$AZ$173,$B16,FALSE),""))</f>
        <v>#REF!</v>
      </c>
      <c r="AG16" s="260" t="e">
        <f>IF(AG$4="","",IF(HLOOKUP(AG$4,'Physical Effects-Numbers'!$B$1:$AZ$173,$B16,FALSE)&lt;0,HLOOKUP(AG$4,'Physical Effects-Numbers'!$B$1:$AZ$173,$B16,FALSE),""))</f>
        <v>#REF!</v>
      </c>
      <c r="AH16" s="260" t="str">
        <f>IF(AH$4="","",IF(HLOOKUP(AH$4,'Physical Effects-Numbers'!$B$1:$AZ$173,$B16,FALSE)&lt;0,HLOOKUP(AH$4,'Physical Effects-Numbers'!$B$1:$AZ$173,$B16,FALSE),""))</f>
        <v/>
      </c>
      <c r="AI16" s="260" t="str">
        <f>IF(AI$4="","",IF(HLOOKUP(AI$4,'Physical Effects-Numbers'!$B$1:$AZ$173,$B16,FALSE)&lt;0,HLOOKUP(AI$4,'Physical Effects-Numbers'!$B$1:$AZ$173,$B16,FALSE),""))</f>
        <v/>
      </c>
      <c r="AJ16" s="260" t="str">
        <f>IF(AJ$4="","",IF(HLOOKUP(AJ$4,'Physical Effects-Numbers'!$B$1:$AZ$173,$B16,FALSE)&lt;0,HLOOKUP(AJ$4,'Physical Effects-Numbers'!$B$1:$AZ$173,$B16,FALSE),""))</f>
        <v/>
      </c>
      <c r="AK16" s="260" t="str">
        <f>IF(AK$4="","",IF(HLOOKUP(AK$4,'Physical Effects-Numbers'!$B$1:$AZ$173,$B16,FALSE)&lt;0,HLOOKUP(AK$4,'Physical Effects-Numbers'!$B$1:$AZ$173,$B16,FALSE),""))</f>
        <v/>
      </c>
      <c r="AL16" s="260" t="str">
        <f>IF(AL$4="","",IF(HLOOKUP(AL$4,'Physical Effects-Numbers'!$B$1:$AZ$173,$B16,FALSE)&lt;0,HLOOKUP(AL$4,'Physical Effects-Numbers'!$B$1:$AZ$173,$B16,FALSE),""))</f>
        <v/>
      </c>
      <c r="AM16" s="260" t="str">
        <f>IF(AM$4="","",IF(HLOOKUP(AM$4,'Physical Effects-Numbers'!$B$1:$AZ$173,$B16,FALSE)&lt;0,HLOOKUP(AM$4,'Physical Effects-Numbers'!$B$1:$AZ$173,$B16,FALSE),""))</f>
        <v/>
      </c>
      <c r="AN16" s="260" t="str">
        <f>IF(AN$4="","",IF(HLOOKUP(AN$4,'Physical Effects-Numbers'!$B$1:$AZ$173,$B16,FALSE)&lt;0,HLOOKUP(AN$4,'Physical Effects-Numbers'!$B$1:$AZ$173,$B16,FALSE),""))</f>
        <v/>
      </c>
      <c r="AO16" s="260" t="str">
        <f>IF(AO$4="","",IF(HLOOKUP(AO$4,'Physical Effects-Numbers'!$B$1:$AZ$173,$B16,FALSE)&lt;0,HLOOKUP(AO$4,'Physical Effects-Numbers'!$B$1:$AZ$173,$B16,FALSE),""))</f>
        <v/>
      </c>
      <c r="AP16" s="260" t="str">
        <f>IF(AP$4="","",IF(HLOOKUP(AP$4,'Physical Effects-Numbers'!$B$1:$AZ$173,$B16,FALSE)&lt;0,HLOOKUP(AP$4,'Physical Effects-Numbers'!$B$1:$AZ$173,$B16,FALSE),""))</f>
        <v/>
      </c>
      <c r="AQ16" s="260" t="str">
        <f>IF(AQ$4="","",IF(HLOOKUP(AQ$4,'Physical Effects-Numbers'!$B$1:$AZ$173,$B16,FALSE)&lt;0,HLOOKUP(AQ$4,'Physical Effects-Numbers'!$B$1:$AZ$173,$B16,FALSE),""))</f>
        <v/>
      </c>
      <c r="AR16" s="260" t="str">
        <f>IF(AR$4="","",IF(HLOOKUP(AR$4,'Physical Effects-Numbers'!$B$1:$AZ$173,$B16,FALSE)&lt;0,HLOOKUP(AR$4,'Physical Effects-Numbers'!$B$1:$AZ$173,$B16,FALSE),""))</f>
        <v/>
      </c>
      <c r="AS16" s="260" t="str">
        <f>IF(AS$4="","",IF(HLOOKUP(AS$4,'Physical Effects-Numbers'!$B$1:$AZ$173,$B16,FALSE)&lt;0,HLOOKUP(AS$4,'Physical Effects-Numbers'!$B$1:$AZ$173,$B16,FALSE),""))</f>
        <v/>
      </c>
      <c r="AT16" s="260" t="str">
        <f>IF(AT$4="","",IF(HLOOKUP(AT$4,'Physical Effects-Numbers'!$B$1:$AZ$173,$B16,FALSE)&lt;0,HLOOKUP(AT$4,'Physical Effects-Numbers'!$B$1:$AZ$173,$B16,FALSE),""))</f>
        <v/>
      </c>
      <c r="AU16" s="260" t="str">
        <f>IF(AU$4="","",IF(HLOOKUP(AU$4,'Physical Effects-Numbers'!$B$1:$AZ$173,$B16,FALSE)&lt;0,HLOOKUP(AU$4,'Physical Effects-Numbers'!$B$1:$AZ$173,$B16,FALSE),""))</f>
        <v/>
      </c>
      <c r="AV16" s="260" t="str">
        <f>IF(AV$4="","",IF(HLOOKUP(AV$4,'Physical Effects-Numbers'!$B$1:$AZ$173,$B16,FALSE)&lt;0,HLOOKUP(AV$4,'Physical Effects-Numbers'!$B$1:$AZ$173,$B16,FALSE),""))</f>
        <v/>
      </c>
      <c r="AW16" s="260" t="str">
        <f>IF(AW$4="","",IF(HLOOKUP(AW$4,'Physical Effects-Numbers'!$B$1:$AZ$173,$B16,FALSE)&lt;0,HLOOKUP(AW$4,'Physical Effects-Numbers'!$B$1:$AZ$173,$B16,FALSE),""))</f>
        <v/>
      </c>
      <c r="AX16" s="260" t="str">
        <f>IF(AX$4="","",IF(HLOOKUP(AX$4,'Physical Effects-Numbers'!$B$1:$AZ$173,$B16,FALSE)&lt;0,HLOOKUP(AX$4,'Physical Effects-Numbers'!$B$1:$AZ$173,$B16,FALSE),""))</f>
        <v/>
      </c>
      <c r="AY16" s="260" t="str">
        <f>IF(AY$4="","",IF(HLOOKUP(AY$4,'Physical Effects-Numbers'!$B$1:$AZ$173,$B16,FALSE)&lt;0,HLOOKUP(AY$4,'Physical Effects-Numbers'!$B$1:$AZ$173,$B16,FALSE),""))</f>
        <v/>
      </c>
      <c r="AZ16" s="260" t="str">
        <f>IF(AZ$4="","",IF(HLOOKUP(AZ$4,'Physical Effects-Numbers'!$B$1:$AZ$173,$B16,FALSE)&lt;0,HLOOKUP(AZ$4,'Physical Effects-Numbers'!$B$1:$AZ$173,$B16,FALSE),""))</f>
        <v/>
      </c>
      <c r="BA16" s="260" t="e">
        <f>IF(BA$4="","",IF(HLOOKUP(BA$4,'Physical Effects-Numbers'!$B$1:$AZ$173,$B16,FALSE)&lt;0,HLOOKUP(BA$4,'Physical Effects-Numbers'!$B$1:$AZ$173,$B16,FALSE),""))</f>
        <v>#N/A</v>
      </c>
      <c r="BB16" s="260" t="e">
        <f>IF(BB$4="","",IF(HLOOKUP(BB$4,'Physical Effects-Numbers'!$B$1:$AZ$173,$B16,FALSE)&lt;0,HLOOKUP(BB$4,'Physical Effects-Numbers'!$B$1:$AZ$173,$B16,FALSE),""))</f>
        <v>#N/A</v>
      </c>
      <c r="BC16" s="260" t="e">
        <f>IF(BC$4="","",IF(HLOOKUP(BC$4,'Physical Effects-Numbers'!$B$1:$AZ$173,$B16,FALSE)&lt;0,HLOOKUP(BC$4,'Physical Effects-Numbers'!$B$1:$AZ$173,$B16,FALSE),""))</f>
        <v>#REF!</v>
      </c>
      <c r="BD16" s="260" t="e">
        <f>IF(BD$4="","",IF(HLOOKUP(BD$4,'Physical Effects-Numbers'!$B$1:$AZ$173,$B16,FALSE)&lt;0,HLOOKUP(BD$4,'Physical Effects-Numbers'!$B$1:$AZ$173,$B16,FALSE),""))</f>
        <v>#REF!</v>
      </c>
      <c r="BE16" s="260" t="e">
        <f>IF(BE$4="","",IF(HLOOKUP(BE$4,'Physical Effects-Numbers'!$B$1:$AZ$173,$B16,FALSE)&lt;0,HLOOKUP(BE$4,'Physical Effects-Numbers'!$B$1:$AZ$173,$B16,FALSE),""))</f>
        <v>#REF!</v>
      </c>
      <c r="BF16" s="260" t="e">
        <f>IF(BF$4="","",IF(HLOOKUP(BF$4,'Physical Effects-Numbers'!$B$1:$AZ$173,$B16,FALSE)&lt;0,HLOOKUP(BF$4,'Physical Effects-Numbers'!$B$1:$AZ$173,$B16,FALSE),""))</f>
        <v>#REF!</v>
      </c>
      <c r="BG16" s="260" t="e">
        <f>IF(BG$4="","",IF(HLOOKUP(BG$4,'Physical Effects-Numbers'!$B$1:$AZ$173,$B16,FALSE)&lt;0,HLOOKUP(BG$4,'Physical Effects-Numbers'!$B$1:$AZ$173,$B16,FALSE),""))</f>
        <v>#REF!</v>
      </c>
      <c r="BH16" s="260" t="e">
        <f>IF(BH$4="","",IF(HLOOKUP(BH$4,'Physical Effects-Numbers'!$B$1:$AZ$173,$B16,FALSE)&lt;0,HLOOKUP(BH$4,'Physical Effects-Numbers'!$B$1:$AZ$173,$B16,FALSE),""))</f>
        <v>#REF!</v>
      </c>
      <c r="BI16" s="260" t="e">
        <f>IF(BI$4="","",IF(HLOOKUP(BI$4,'Physical Effects-Numbers'!$B$1:$AZ$173,$B16,FALSE)&lt;0,HLOOKUP(BI$4,'Physical Effects-Numbers'!$B$1:$AZ$173,$B16,FALSE),""))</f>
        <v>#REF!</v>
      </c>
      <c r="BJ16" s="260" t="e">
        <f>IF(BJ$4="","",IF(HLOOKUP(BJ$4,'Physical Effects-Numbers'!$B$1:$AZ$173,$B16,FALSE)&lt;0,HLOOKUP(BJ$4,'Physical Effects-Numbers'!$B$1:$AZ$173,$B16,FALSE),""))</f>
        <v>#REF!</v>
      </c>
      <c r="BK16" s="260" t="e">
        <f>IF(BK$4="","",IF(HLOOKUP(BK$4,'Physical Effects-Numbers'!$B$1:$AZ$173,$B16,FALSE)&lt;0,HLOOKUP(BK$4,'Physical Effects-Numbers'!$B$1:$AZ$173,$B16,FALSE),""))</f>
        <v>#REF!</v>
      </c>
      <c r="BL16" s="260" t="e">
        <f>IF(BL$4="","",IF(HLOOKUP(BL$4,'Physical Effects-Numbers'!$B$1:$AZ$173,$B16,FALSE)&lt;0,HLOOKUP(BL$4,'Physical Effects-Numbers'!$B$1:$AZ$173,$B16,FALSE),""))</f>
        <v>#REF!</v>
      </c>
      <c r="BM16" s="260" t="e">
        <f>IF(BM$4="","",IF(HLOOKUP(BM$4,'Physical Effects-Numbers'!$B$1:$AZ$173,$B16,FALSE)&lt;0,HLOOKUP(BM$4,'Physical Effects-Numbers'!$B$1:$AZ$173,$B16,FALSE),""))</f>
        <v>#REF!</v>
      </c>
      <c r="BN16" s="260" t="e">
        <f>IF(BN$4="","",IF(HLOOKUP(BN$4,'Physical Effects-Numbers'!$B$1:$AZ$173,$B16,FALSE)&lt;0,HLOOKUP(BN$4,'Physical Effects-Numbers'!$B$1:$AZ$173,$B16,FALSE),""))</f>
        <v>#REF!</v>
      </c>
      <c r="BO16" s="260" t="e">
        <f>IF(BO$4="","",IF(HLOOKUP(BO$4,'Physical Effects-Numbers'!$B$1:$AZ$173,$B16,FALSE)&lt;0,HLOOKUP(BO$4,'Physical Effects-Numbers'!$B$1:$AZ$173,$B16,FALSE),""))</f>
        <v>#REF!</v>
      </c>
    </row>
    <row r="17" spans="2:67" x14ac:dyDescent="0.2">
      <c r="B17" s="259">
        <f t="shared" si="0"/>
        <v>14</v>
      </c>
      <c r="C17" s="258" t="str">
        <f>+'Physical Effects-Numbers'!B14</f>
        <v>Agrichemical Handling Facility (no)</v>
      </c>
      <c r="D17" s="260" t="str">
        <f>IF(D$4="","",IF(HLOOKUP(D$4,'Physical Effects-Numbers'!$B$1:$AZ$173,$B17,FALSE)&lt;0,HLOOKUP(D$4,'Physical Effects-Numbers'!$B$1:$AZ$173,$B17,FALSE),""))</f>
        <v/>
      </c>
      <c r="E17" s="260" t="str">
        <f>IF(E$4="","",IF(HLOOKUP(E$4,'Physical Effects-Numbers'!$B$1:$AZ$173,$B17,FALSE)&lt;0,HLOOKUP(E$4,'Physical Effects-Numbers'!$B$1:$AZ$173,$B17,FALSE),""))</f>
        <v/>
      </c>
      <c r="F17" s="260" t="str">
        <f>IF(F$4="","",IF(HLOOKUP(F$4,'Physical Effects-Numbers'!$B$1:$AZ$173,$B17,FALSE)&lt;0,HLOOKUP(F$4,'Physical Effects-Numbers'!$B$1:$AZ$173,$B17,FALSE),""))</f>
        <v/>
      </c>
      <c r="G17" s="260" t="str">
        <f>IF(G$4="","",IF(HLOOKUP(G$4,'Physical Effects-Numbers'!$B$1:$AZ$173,$B17,FALSE)&lt;0,HLOOKUP(G$4,'Physical Effects-Numbers'!$B$1:$AZ$173,$B17,FALSE),""))</f>
        <v/>
      </c>
      <c r="H17" s="260" t="str">
        <f>IF(H$4="","",IF(HLOOKUP(H$4,'Physical Effects-Numbers'!$B$1:$AZ$173,$B17,FALSE)&lt;0,HLOOKUP(H$4,'Physical Effects-Numbers'!$B$1:$AZ$173,$B17,FALSE),""))</f>
        <v/>
      </c>
      <c r="I17" s="260" t="str">
        <f>IF(I$4="","",IF(HLOOKUP(I$4,'Physical Effects-Numbers'!$B$1:$AZ$173,$B17,FALSE)&lt;0,HLOOKUP(I$4,'Physical Effects-Numbers'!$B$1:$AZ$173,$B17,FALSE),""))</f>
        <v/>
      </c>
      <c r="J17" s="260">
        <f>IF(J$4="","",IF(HLOOKUP(J$4,'Physical Effects-Numbers'!$B$1:$AZ$173,$B17,FALSE)&lt;0,HLOOKUP(J$4,'Physical Effects-Numbers'!$B$1:$AZ$173,$B17,FALSE),""))</f>
        <v>-1</v>
      </c>
      <c r="K17" s="260">
        <f>IF(K$4="","",IF(HLOOKUP(K$4,'Physical Effects-Numbers'!$B$1:$AZ$173,$B17,FALSE)&lt;0,HLOOKUP(K$4,'Physical Effects-Numbers'!$B$1:$AZ$173,$B17,FALSE),""))</f>
        <v>-1</v>
      </c>
      <c r="L17" s="260" t="str">
        <f>IF(L$4="","",IF(HLOOKUP(L$4,'Physical Effects-Numbers'!$B$1:$AZ$173,$B17,FALSE)&lt;0,HLOOKUP(L$4,'Physical Effects-Numbers'!$B$1:$AZ$173,$B17,FALSE),""))</f>
        <v/>
      </c>
      <c r="M17" s="260" t="str">
        <f>IF(M$4="","",IF(HLOOKUP(M$4,'Physical Effects-Numbers'!$B$1:$AZ$173,$B17,FALSE)&lt;0,HLOOKUP(M$4,'Physical Effects-Numbers'!$B$1:$AZ$173,$B17,FALSE),""))</f>
        <v/>
      </c>
      <c r="N17" s="260" t="str">
        <f>IF(N$4="","",IF(HLOOKUP(N$4,'Physical Effects-Numbers'!$B$1:$AZ$173,$B17,FALSE)&lt;0,HLOOKUP(N$4,'Physical Effects-Numbers'!$B$1:$AZ$173,$B17,FALSE),""))</f>
        <v/>
      </c>
      <c r="O17" s="260" t="str">
        <f>IF(O$4="","",IF(HLOOKUP(O$4,'Physical Effects-Numbers'!$B$1:$AZ$173,$B17,FALSE)&lt;0,HLOOKUP(O$4,'Physical Effects-Numbers'!$B$1:$AZ$173,$B17,FALSE),""))</f>
        <v/>
      </c>
      <c r="P17" s="260" t="str">
        <f>IF(P$4="","",IF(HLOOKUP(P$4,'Physical Effects-Numbers'!$B$1:$AZ$173,$B17,FALSE)&lt;0,HLOOKUP(P$4,'Physical Effects-Numbers'!$B$1:$AZ$173,$B17,FALSE),""))</f>
        <v/>
      </c>
      <c r="Q17" s="260" t="str">
        <f>IF(Q$4="","",IF(HLOOKUP(Q$4,'Physical Effects-Numbers'!$B$1:$AZ$173,$B17,FALSE)&lt;0,HLOOKUP(Q$4,'Physical Effects-Numbers'!$B$1:$AZ$173,$B17,FALSE),""))</f>
        <v/>
      </c>
      <c r="R17" s="260" t="str">
        <f>IF(R$4="","",IF(HLOOKUP(R$4,'Physical Effects-Numbers'!$B$1:$AZ$173,$B17,FALSE)&lt;0,HLOOKUP(R$4,'Physical Effects-Numbers'!$B$1:$AZ$173,$B17,FALSE),""))</f>
        <v/>
      </c>
      <c r="S17" s="260" t="str">
        <f>IF(S$4="","",IF(HLOOKUP(S$4,'Physical Effects-Numbers'!$B$1:$AZ$173,$B17,FALSE)&lt;0,HLOOKUP(S$4,'Physical Effects-Numbers'!$B$1:$AZ$173,$B17,FALSE),""))</f>
        <v/>
      </c>
      <c r="T17" s="260" t="str">
        <f>IF(T$4="","",IF(HLOOKUP(T$4,'Physical Effects-Numbers'!$B$1:$AZ$173,$B17,FALSE)&lt;0,HLOOKUP(T$4,'Physical Effects-Numbers'!$B$1:$AZ$173,$B17,FALSE),""))</f>
        <v/>
      </c>
      <c r="U17" s="260">
        <f>IF(U$4="","",IF(HLOOKUP(U$4,'Physical Effects-Numbers'!$B$1:$AZ$173,$B17,FALSE)&lt;0,HLOOKUP(U$4,'Physical Effects-Numbers'!$B$1:$AZ$173,$B17,FALSE),""))</f>
        <v>-1</v>
      </c>
      <c r="V17" s="260" t="str">
        <f>IF(V$4="","",IF(HLOOKUP(V$4,'Physical Effects-Numbers'!$B$1:$AZ$173,$B17,FALSE)&lt;0,HLOOKUP(V$4,'Physical Effects-Numbers'!$B$1:$AZ$173,$B17,FALSE),""))</f>
        <v/>
      </c>
      <c r="W17" s="260">
        <f>IF(W$4="","",IF(HLOOKUP(W$4,'Physical Effects-Numbers'!$B$1:$AZ$173,$B17,FALSE)&lt;0,HLOOKUP(W$4,'Physical Effects-Numbers'!$B$1:$AZ$173,$B17,FALSE),""))</f>
        <v>-2</v>
      </c>
      <c r="X17" s="260" t="str">
        <f>IF(X$4="","",IF(HLOOKUP(X$4,'Physical Effects-Numbers'!$B$1:$AZ$173,$B17,FALSE)&lt;0,HLOOKUP(X$4,'Physical Effects-Numbers'!$B$1:$AZ$173,$B17,FALSE),""))</f>
        <v/>
      </c>
      <c r="Y17" s="260">
        <f>IF(Y$4="","",IF(HLOOKUP(Y$4,'Physical Effects-Numbers'!$B$1:$AZ$173,$B17,FALSE)&lt;0,HLOOKUP(Y$4,'Physical Effects-Numbers'!$B$1:$AZ$173,$B17,FALSE),""))</f>
        <v>-2</v>
      </c>
      <c r="Z17" s="260" t="str">
        <f>IF(Z$4="","",IF(HLOOKUP(Z$4,'Physical Effects-Numbers'!$B$1:$AZ$173,$B17,FALSE)&lt;0,HLOOKUP(Z$4,'Physical Effects-Numbers'!$B$1:$AZ$173,$B17,FALSE),""))</f>
        <v/>
      </c>
      <c r="AA17" s="260">
        <f>IF(AA$4="","",IF(HLOOKUP(AA$4,'Physical Effects-Numbers'!$B$1:$AZ$173,$B17,FALSE)&lt;0,HLOOKUP(AA$4,'Physical Effects-Numbers'!$B$1:$AZ$173,$B17,FALSE),""))</f>
        <v>-2</v>
      </c>
      <c r="AB17" s="260" t="str">
        <f>IF(AB$4="","",IF(HLOOKUP(AB$4,'Physical Effects-Numbers'!$B$1:$AZ$173,$B17,FALSE)&lt;0,HLOOKUP(AB$4,'Physical Effects-Numbers'!$B$1:$AZ$173,$B17,FALSE),""))</f>
        <v/>
      </c>
      <c r="AC17" s="260">
        <f>IF(AC$4="","",IF(HLOOKUP(AC$4,'Physical Effects-Numbers'!$B$1:$AZ$173,$B17,FALSE)&lt;0,HLOOKUP(AC$4,'Physical Effects-Numbers'!$B$1:$AZ$173,$B17,FALSE),""))</f>
        <v>-2</v>
      </c>
      <c r="AD17" s="260" t="str">
        <f>IF(AD$4="","",IF(HLOOKUP(AD$4,'Physical Effects-Numbers'!$B$1:$AZ$173,$B17,FALSE)&lt;0,HLOOKUP(AD$4,'Physical Effects-Numbers'!$B$1:$AZ$173,$B17,FALSE),""))</f>
        <v/>
      </c>
      <c r="AE17" s="260">
        <f>IF(AE$4="","",IF(HLOOKUP(AE$4,'Physical Effects-Numbers'!$B$1:$AZ$173,$B17,FALSE)&lt;0,HLOOKUP(AE$4,'Physical Effects-Numbers'!$B$1:$AZ$173,$B17,FALSE),""))</f>
        <v>-2</v>
      </c>
      <c r="AF17" s="260" t="e">
        <f>IF(AF$4="","",IF(HLOOKUP(AF$4,'Physical Effects-Numbers'!$B$1:$AZ$173,$B17,FALSE)&lt;0,HLOOKUP(AF$4,'Physical Effects-Numbers'!$B$1:$AZ$173,$B17,FALSE),""))</f>
        <v>#REF!</v>
      </c>
      <c r="AG17" s="260" t="e">
        <f>IF(AG$4="","",IF(HLOOKUP(AG$4,'Physical Effects-Numbers'!$B$1:$AZ$173,$B17,FALSE)&lt;0,HLOOKUP(AG$4,'Physical Effects-Numbers'!$B$1:$AZ$173,$B17,FALSE),""))</f>
        <v>#REF!</v>
      </c>
      <c r="AH17" s="260" t="str">
        <f>IF(AH$4="","",IF(HLOOKUP(AH$4,'Physical Effects-Numbers'!$B$1:$AZ$173,$B17,FALSE)&lt;0,HLOOKUP(AH$4,'Physical Effects-Numbers'!$B$1:$AZ$173,$B17,FALSE),""))</f>
        <v/>
      </c>
      <c r="AI17" s="260">
        <f>IF(AI$4="","",IF(HLOOKUP(AI$4,'Physical Effects-Numbers'!$B$1:$AZ$173,$B17,FALSE)&lt;0,HLOOKUP(AI$4,'Physical Effects-Numbers'!$B$1:$AZ$173,$B17,FALSE),""))</f>
        <v>-1</v>
      </c>
      <c r="AJ17" s="260" t="str">
        <f>IF(AJ$4="","",IF(HLOOKUP(AJ$4,'Physical Effects-Numbers'!$B$1:$AZ$173,$B17,FALSE)&lt;0,HLOOKUP(AJ$4,'Physical Effects-Numbers'!$B$1:$AZ$173,$B17,FALSE),""))</f>
        <v/>
      </c>
      <c r="AK17" s="260">
        <f>IF(AK$4="","",IF(HLOOKUP(AK$4,'Physical Effects-Numbers'!$B$1:$AZ$173,$B17,FALSE)&lt;0,HLOOKUP(AK$4,'Physical Effects-Numbers'!$B$1:$AZ$173,$B17,FALSE),""))</f>
        <v>-1</v>
      </c>
      <c r="AL17" s="260">
        <f>IF(AL$4="","",IF(HLOOKUP(AL$4,'Physical Effects-Numbers'!$B$1:$AZ$173,$B17,FALSE)&lt;0,HLOOKUP(AL$4,'Physical Effects-Numbers'!$B$1:$AZ$173,$B17,FALSE),""))</f>
        <v>-1</v>
      </c>
      <c r="AM17" s="260">
        <f>IF(AM$4="","",IF(HLOOKUP(AM$4,'Physical Effects-Numbers'!$B$1:$AZ$173,$B17,FALSE)&lt;0,HLOOKUP(AM$4,'Physical Effects-Numbers'!$B$1:$AZ$173,$B17,FALSE),""))</f>
        <v>-1</v>
      </c>
      <c r="AN17" s="260" t="str">
        <f>IF(AN$4="","",IF(HLOOKUP(AN$4,'Physical Effects-Numbers'!$B$1:$AZ$173,$B17,FALSE)&lt;0,HLOOKUP(AN$4,'Physical Effects-Numbers'!$B$1:$AZ$173,$B17,FALSE),""))</f>
        <v/>
      </c>
      <c r="AO17" s="260">
        <f>IF(AO$4="","",IF(HLOOKUP(AO$4,'Physical Effects-Numbers'!$B$1:$AZ$173,$B17,FALSE)&lt;0,HLOOKUP(AO$4,'Physical Effects-Numbers'!$B$1:$AZ$173,$B17,FALSE),""))</f>
        <v>-1</v>
      </c>
      <c r="AP17" s="260" t="str">
        <f>IF(AP$4="","",IF(HLOOKUP(AP$4,'Physical Effects-Numbers'!$B$1:$AZ$173,$B17,FALSE)&lt;0,HLOOKUP(AP$4,'Physical Effects-Numbers'!$B$1:$AZ$173,$B17,FALSE),""))</f>
        <v/>
      </c>
      <c r="AQ17" s="260" t="str">
        <f>IF(AQ$4="","",IF(HLOOKUP(AQ$4,'Physical Effects-Numbers'!$B$1:$AZ$173,$B17,FALSE)&lt;0,HLOOKUP(AQ$4,'Physical Effects-Numbers'!$B$1:$AZ$173,$B17,FALSE),""))</f>
        <v/>
      </c>
      <c r="AR17" s="260">
        <f>IF(AR$4="","",IF(HLOOKUP(AR$4,'Physical Effects-Numbers'!$B$1:$AZ$173,$B17,FALSE)&lt;0,HLOOKUP(AR$4,'Physical Effects-Numbers'!$B$1:$AZ$173,$B17,FALSE),""))</f>
        <v>-1</v>
      </c>
      <c r="AS17" s="260" t="str">
        <f>IF(AS$4="","",IF(HLOOKUP(AS$4,'Physical Effects-Numbers'!$B$1:$AZ$173,$B17,FALSE)&lt;0,HLOOKUP(AS$4,'Physical Effects-Numbers'!$B$1:$AZ$173,$B17,FALSE),""))</f>
        <v/>
      </c>
      <c r="AT17" s="260" t="str">
        <f>IF(AT$4="","",IF(HLOOKUP(AT$4,'Physical Effects-Numbers'!$B$1:$AZ$173,$B17,FALSE)&lt;0,HLOOKUP(AT$4,'Physical Effects-Numbers'!$B$1:$AZ$173,$B17,FALSE),""))</f>
        <v/>
      </c>
      <c r="AU17" s="260" t="str">
        <f>IF(AU$4="","",IF(HLOOKUP(AU$4,'Physical Effects-Numbers'!$B$1:$AZ$173,$B17,FALSE)&lt;0,HLOOKUP(AU$4,'Physical Effects-Numbers'!$B$1:$AZ$173,$B17,FALSE),""))</f>
        <v/>
      </c>
      <c r="AV17" s="260" t="str">
        <f>IF(AV$4="","",IF(HLOOKUP(AV$4,'Physical Effects-Numbers'!$B$1:$AZ$173,$B17,FALSE)&lt;0,HLOOKUP(AV$4,'Physical Effects-Numbers'!$B$1:$AZ$173,$B17,FALSE),""))</f>
        <v/>
      </c>
      <c r="AW17" s="260" t="str">
        <f>IF(AW$4="","",IF(HLOOKUP(AW$4,'Physical Effects-Numbers'!$B$1:$AZ$173,$B17,FALSE)&lt;0,HLOOKUP(AW$4,'Physical Effects-Numbers'!$B$1:$AZ$173,$B17,FALSE),""))</f>
        <v/>
      </c>
      <c r="AX17" s="260" t="str">
        <f>IF(AX$4="","",IF(HLOOKUP(AX$4,'Physical Effects-Numbers'!$B$1:$AZ$173,$B17,FALSE)&lt;0,HLOOKUP(AX$4,'Physical Effects-Numbers'!$B$1:$AZ$173,$B17,FALSE),""))</f>
        <v/>
      </c>
      <c r="AY17" s="260" t="str">
        <f>IF(AY$4="","",IF(HLOOKUP(AY$4,'Physical Effects-Numbers'!$B$1:$AZ$173,$B17,FALSE)&lt;0,HLOOKUP(AY$4,'Physical Effects-Numbers'!$B$1:$AZ$173,$B17,FALSE),""))</f>
        <v/>
      </c>
      <c r="AZ17" s="260" t="str">
        <f>IF(AZ$4="","",IF(HLOOKUP(AZ$4,'Physical Effects-Numbers'!$B$1:$AZ$173,$B17,FALSE)&lt;0,HLOOKUP(AZ$4,'Physical Effects-Numbers'!$B$1:$AZ$173,$B17,FALSE),""))</f>
        <v/>
      </c>
      <c r="BA17" s="260" t="e">
        <f>IF(BA$4="","",IF(HLOOKUP(BA$4,'Physical Effects-Numbers'!$B$1:$AZ$173,$B17,FALSE)&lt;0,HLOOKUP(BA$4,'Physical Effects-Numbers'!$B$1:$AZ$173,$B17,FALSE),""))</f>
        <v>#N/A</v>
      </c>
      <c r="BB17" s="260" t="e">
        <f>IF(BB$4="","",IF(HLOOKUP(BB$4,'Physical Effects-Numbers'!$B$1:$AZ$173,$B17,FALSE)&lt;0,HLOOKUP(BB$4,'Physical Effects-Numbers'!$B$1:$AZ$173,$B17,FALSE),""))</f>
        <v>#N/A</v>
      </c>
      <c r="BC17" s="260" t="e">
        <f>IF(BC$4="","",IF(HLOOKUP(BC$4,'Physical Effects-Numbers'!$B$1:$AZ$173,$B17,FALSE)&lt;0,HLOOKUP(BC$4,'Physical Effects-Numbers'!$B$1:$AZ$173,$B17,FALSE),""))</f>
        <v>#REF!</v>
      </c>
      <c r="BD17" s="260" t="e">
        <f>IF(BD$4="","",IF(HLOOKUP(BD$4,'Physical Effects-Numbers'!$B$1:$AZ$173,$B17,FALSE)&lt;0,HLOOKUP(BD$4,'Physical Effects-Numbers'!$B$1:$AZ$173,$B17,FALSE),""))</f>
        <v>#REF!</v>
      </c>
      <c r="BE17" s="260" t="e">
        <f>IF(BE$4="","",IF(HLOOKUP(BE$4,'Physical Effects-Numbers'!$B$1:$AZ$173,$B17,FALSE)&lt;0,HLOOKUP(BE$4,'Physical Effects-Numbers'!$B$1:$AZ$173,$B17,FALSE),""))</f>
        <v>#REF!</v>
      </c>
      <c r="BF17" s="260" t="e">
        <f>IF(BF$4="","",IF(HLOOKUP(BF$4,'Physical Effects-Numbers'!$B$1:$AZ$173,$B17,FALSE)&lt;0,HLOOKUP(BF$4,'Physical Effects-Numbers'!$B$1:$AZ$173,$B17,FALSE),""))</f>
        <v>#REF!</v>
      </c>
      <c r="BG17" s="260" t="e">
        <f>IF(BG$4="","",IF(HLOOKUP(BG$4,'Physical Effects-Numbers'!$B$1:$AZ$173,$B17,FALSE)&lt;0,HLOOKUP(BG$4,'Physical Effects-Numbers'!$B$1:$AZ$173,$B17,FALSE),""))</f>
        <v>#REF!</v>
      </c>
      <c r="BH17" s="260" t="e">
        <f>IF(BH$4="","",IF(HLOOKUP(BH$4,'Physical Effects-Numbers'!$B$1:$AZ$173,$B17,FALSE)&lt;0,HLOOKUP(BH$4,'Physical Effects-Numbers'!$B$1:$AZ$173,$B17,FALSE),""))</f>
        <v>#REF!</v>
      </c>
      <c r="BI17" s="260" t="e">
        <f>IF(BI$4="","",IF(HLOOKUP(BI$4,'Physical Effects-Numbers'!$B$1:$AZ$173,$B17,FALSE)&lt;0,HLOOKUP(BI$4,'Physical Effects-Numbers'!$B$1:$AZ$173,$B17,FALSE),""))</f>
        <v>#REF!</v>
      </c>
      <c r="BJ17" s="260" t="e">
        <f>IF(BJ$4="","",IF(HLOOKUP(BJ$4,'Physical Effects-Numbers'!$B$1:$AZ$173,$B17,FALSE)&lt;0,HLOOKUP(BJ$4,'Physical Effects-Numbers'!$B$1:$AZ$173,$B17,FALSE),""))</f>
        <v>#REF!</v>
      </c>
      <c r="BK17" s="260" t="e">
        <f>IF(BK$4="","",IF(HLOOKUP(BK$4,'Physical Effects-Numbers'!$B$1:$AZ$173,$B17,FALSE)&lt;0,HLOOKUP(BK$4,'Physical Effects-Numbers'!$B$1:$AZ$173,$B17,FALSE),""))</f>
        <v>#REF!</v>
      </c>
      <c r="BL17" s="260" t="e">
        <f>IF(BL$4="","",IF(HLOOKUP(BL$4,'Physical Effects-Numbers'!$B$1:$AZ$173,$B17,FALSE)&lt;0,HLOOKUP(BL$4,'Physical Effects-Numbers'!$B$1:$AZ$173,$B17,FALSE),""))</f>
        <v>#REF!</v>
      </c>
      <c r="BM17" s="260" t="e">
        <f>IF(BM$4="","",IF(HLOOKUP(BM$4,'Physical Effects-Numbers'!$B$1:$AZ$173,$B17,FALSE)&lt;0,HLOOKUP(BM$4,'Physical Effects-Numbers'!$B$1:$AZ$173,$B17,FALSE),""))</f>
        <v>#REF!</v>
      </c>
      <c r="BN17" s="260" t="e">
        <f>IF(BN$4="","",IF(HLOOKUP(BN$4,'Physical Effects-Numbers'!$B$1:$AZ$173,$B17,FALSE)&lt;0,HLOOKUP(BN$4,'Physical Effects-Numbers'!$B$1:$AZ$173,$B17,FALSE),""))</f>
        <v>#REF!</v>
      </c>
      <c r="BO17" s="260" t="e">
        <f>IF(BO$4="","",IF(HLOOKUP(BO$4,'Physical Effects-Numbers'!$B$1:$AZ$173,$B17,FALSE)&lt;0,HLOOKUP(BO$4,'Physical Effects-Numbers'!$B$1:$AZ$173,$B17,FALSE),""))</f>
        <v>#REF!</v>
      </c>
    </row>
    <row r="18" spans="2:67" x14ac:dyDescent="0.2">
      <c r="B18" s="259">
        <f t="shared" si="0"/>
        <v>15</v>
      </c>
      <c r="C18" s="258" t="str">
        <f>+'Physical Effects-Numbers'!B15</f>
        <v>Bivalve Aquaculture Gear and Biofouling Control (ac)</v>
      </c>
      <c r="D18" s="260" t="str">
        <f>IF(D$4="","",IF(HLOOKUP(D$4,'Physical Effects-Numbers'!$B$1:$AZ$173,$B18,FALSE)&lt;0,HLOOKUP(D$4,'Physical Effects-Numbers'!$B$1:$AZ$173,$B18,FALSE),""))</f>
        <v/>
      </c>
      <c r="E18" s="260" t="str">
        <f>IF(E$4="","",IF(HLOOKUP(E$4,'Physical Effects-Numbers'!$B$1:$AZ$173,$B18,FALSE)&lt;0,HLOOKUP(E$4,'Physical Effects-Numbers'!$B$1:$AZ$173,$B18,FALSE),""))</f>
        <v/>
      </c>
      <c r="F18" s="260" t="str">
        <f>IF(F$4="","",IF(HLOOKUP(F$4,'Physical Effects-Numbers'!$B$1:$AZ$173,$B18,FALSE)&lt;0,HLOOKUP(F$4,'Physical Effects-Numbers'!$B$1:$AZ$173,$B18,FALSE),""))</f>
        <v/>
      </c>
      <c r="G18" s="260" t="str">
        <f>IF(G$4="","",IF(HLOOKUP(G$4,'Physical Effects-Numbers'!$B$1:$AZ$173,$B18,FALSE)&lt;0,HLOOKUP(G$4,'Physical Effects-Numbers'!$B$1:$AZ$173,$B18,FALSE),""))</f>
        <v/>
      </c>
      <c r="H18" s="260" t="str">
        <f>IF(H$4="","",IF(HLOOKUP(H$4,'Physical Effects-Numbers'!$B$1:$AZ$173,$B18,FALSE)&lt;0,HLOOKUP(H$4,'Physical Effects-Numbers'!$B$1:$AZ$173,$B18,FALSE),""))</f>
        <v/>
      </c>
      <c r="I18" s="260" t="str">
        <f>IF(I$4="","",IF(HLOOKUP(I$4,'Physical Effects-Numbers'!$B$1:$AZ$173,$B18,FALSE)&lt;0,HLOOKUP(I$4,'Physical Effects-Numbers'!$B$1:$AZ$173,$B18,FALSE),""))</f>
        <v/>
      </c>
      <c r="J18" s="260" t="str">
        <f>IF(J$4="","",IF(HLOOKUP(J$4,'Physical Effects-Numbers'!$B$1:$AZ$173,$B18,FALSE)&lt;0,HLOOKUP(J$4,'Physical Effects-Numbers'!$B$1:$AZ$173,$B18,FALSE),""))</f>
        <v/>
      </c>
      <c r="K18" s="260" t="str">
        <f>IF(K$4="","",IF(HLOOKUP(K$4,'Physical Effects-Numbers'!$B$1:$AZ$173,$B18,FALSE)&lt;0,HLOOKUP(K$4,'Physical Effects-Numbers'!$B$1:$AZ$173,$B18,FALSE),""))</f>
        <v/>
      </c>
      <c r="L18" s="260" t="str">
        <f>IF(L$4="","",IF(HLOOKUP(L$4,'Physical Effects-Numbers'!$B$1:$AZ$173,$B18,FALSE)&lt;0,HLOOKUP(L$4,'Physical Effects-Numbers'!$B$1:$AZ$173,$B18,FALSE),""))</f>
        <v/>
      </c>
      <c r="M18" s="260" t="str">
        <f>IF(M$4="","",IF(HLOOKUP(M$4,'Physical Effects-Numbers'!$B$1:$AZ$173,$B18,FALSE)&lt;0,HLOOKUP(M$4,'Physical Effects-Numbers'!$B$1:$AZ$173,$B18,FALSE),""))</f>
        <v/>
      </c>
      <c r="N18" s="260" t="str">
        <f>IF(N$4="","",IF(HLOOKUP(N$4,'Physical Effects-Numbers'!$B$1:$AZ$173,$B18,FALSE)&lt;0,HLOOKUP(N$4,'Physical Effects-Numbers'!$B$1:$AZ$173,$B18,FALSE),""))</f>
        <v/>
      </c>
      <c r="O18" s="260" t="str">
        <f>IF(O$4="","",IF(HLOOKUP(O$4,'Physical Effects-Numbers'!$B$1:$AZ$173,$B18,FALSE)&lt;0,HLOOKUP(O$4,'Physical Effects-Numbers'!$B$1:$AZ$173,$B18,FALSE),""))</f>
        <v/>
      </c>
      <c r="P18" s="260" t="str">
        <f>IF(P$4="","",IF(HLOOKUP(P$4,'Physical Effects-Numbers'!$B$1:$AZ$173,$B18,FALSE)&lt;0,HLOOKUP(P$4,'Physical Effects-Numbers'!$B$1:$AZ$173,$B18,FALSE),""))</f>
        <v/>
      </c>
      <c r="Q18" s="260" t="str">
        <f>IF(Q$4="","",IF(HLOOKUP(Q$4,'Physical Effects-Numbers'!$B$1:$AZ$173,$B18,FALSE)&lt;0,HLOOKUP(Q$4,'Physical Effects-Numbers'!$B$1:$AZ$173,$B18,FALSE),""))</f>
        <v/>
      </c>
      <c r="R18" s="260" t="str">
        <f>IF(R$4="","",IF(HLOOKUP(R$4,'Physical Effects-Numbers'!$B$1:$AZ$173,$B18,FALSE)&lt;0,HLOOKUP(R$4,'Physical Effects-Numbers'!$B$1:$AZ$173,$B18,FALSE),""))</f>
        <v/>
      </c>
      <c r="S18" s="260" t="str">
        <f>IF(S$4="","",IF(HLOOKUP(S$4,'Physical Effects-Numbers'!$B$1:$AZ$173,$B18,FALSE)&lt;0,HLOOKUP(S$4,'Physical Effects-Numbers'!$B$1:$AZ$173,$B18,FALSE),""))</f>
        <v/>
      </c>
      <c r="T18" s="260" t="str">
        <f>IF(T$4="","",IF(HLOOKUP(T$4,'Physical Effects-Numbers'!$B$1:$AZ$173,$B18,FALSE)&lt;0,HLOOKUP(T$4,'Physical Effects-Numbers'!$B$1:$AZ$173,$B18,FALSE),""))</f>
        <v/>
      </c>
      <c r="U18" s="260" t="str">
        <f>IF(U$4="","",IF(HLOOKUP(U$4,'Physical Effects-Numbers'!$B$1:$AZ$173,$B18,FALSE)&lt;0,HLOOKUP(U$4,'Physical Effects-Numbers'!$B$1:$AZ$173,$B18,FALSE),""))</f>
        <v/>
      </c>
      <c r="V18" s="260" t="str">
        <f>IF(V$4="","",IF(HLOOKUP(V$4,'Physical Effects-Numbers'!$B$1:$AZ$173,$B18,FALSE)&lt;0,HLOOKUP(V$4,'Physical Effects-Numbers'!$B$1:$AZ$173,$B18,FALSE),""))</f>
        <v/>
      </c>
      <c r="W18" s="260" t="str">
        <f>IF(W$4="","",IF(HLOOKUP(W$4,'Physical Effects-Numbers'!$B$1:$AZ$173,$B18,FALSE)&lt;0,HLOOKUP(W$4,'Physical Effects-Numbers'!$B$1:$AZ$173,$B18,FALSE),""))</f>
        <v/>
      </c>
      <c r="X18" s="260" t="str">
        <f>IF(X$4="","",IF(HLOOKUP(X$4,'Physical Effects-Numbers'!$B$1:$AZ$173,$B18,FALSE)&lt;0,HLOOKUP(X$4,'Physical Effects-Numbers'!$B$1:$AZ$173,$B18,FALSE),""))</f>
        <v/>
      </c>
      <c r="Y18" s="260" t="str">
        <f>IF(Y$4="","",IF(HLOOKUP(Y$4,'Physical Effects-Numbers'!$B$1:$AZ$173,$B18,FALSE)&lt;0,HLOOKUP(Y$4,'Physical Effects-Numbers'!$B$1:$AZ$173,$B18,FALSE),""))</f>
        <v/>
      </c>
      <c r="Z18" s="260" t="str">
        <f>IF(Z$4="","",IF(HLOOKUP(Z$4,'Physical Effects-Numbers'!$B$1:$AZ$173,$B18,FALSE)&lt;0,HLOOKUP(Z$4,'Physical Effects-Numbers'!$B$1:$AZ$173,$B18,FALSE),""))</f>
        <v/>
      </c>
      <c r="AA18" s="260" t="str">
        <f>IF(AA$4="","",IF(HLOOKUP(AA$4,'Physical Effects-Numbers'!$B$1:$AZ$173,$B18,FALSE)&lt;0,HLOOKUP(AA$4,'Physical Effects-Numbers'!$B$1:$AZ$173,$B18,FALSE),""))</f>
        <v/>
      </c>
      <c r="AB18" s="260" t="str">
        <f>IF(AB$4="","",IF(HLOOKUP(AB$4,'Physical Effects-Numbers'!$B$1:$AZ$173,$B18,FALSE)&lt;0,HLOOKUP(AB$4,'Physical Effects-Numbers'!$B$1:$AZ$173,$B18,FALSE),""))</f>
        <v/>
      </c>
      <c r="AC18" s="260" t="str">
        <f>IF(AC$4="","",IF(HLOOKUP(AC$4,'Physical Effects-Numbers'!$B$1:$AZ$173,$B18,FALSE)&lt;0,HLOOKUP(AC$4,'Physical Effects-Numbers'!$B$1:$AZ$173,$B18,FALSE),""))</f>
        <v/>
      </c>
      <c r="AD18" s="260" t="str">
        <f>IF(AD$4="","",IF(HLOOKUP(AD$4,'Physical Effects-Numbers'!$B$1:$AZ$173,$B18,FALSE)&lt;0,HLOOKUP(AD$4,'Physical Effects-Numbers'!$B$1:$AZ$173,$B18,FALSE),""))</f>
        <v/>
      </c>
      <c r="AE18" s="260" t="str">
        <f>IF(AE$4="","",IF(HLOOKUP(AE$4,'Physical Effects-Numbers'!$B$1:$AZ$173,$B18,FALSE)&lt;0,HLOOKUP(AE$4,'Physical Effects-Numbers'!$B$1:$AZ$173,$B18,FALSE),""))</f>
        <v/>
      </c>
      <c r="AF18" s="260" t="e">
        <f>IF(AF$4="","",IF(HLOOKUP(AF$4,'Physical Effects-Numbers'!$B$1:$AZ$173,$B18,FALSE)&lt;0,HLOOKUP(AF$4,'Physical Effects-Numbers'!$B$1:$AZ$173,$B18,FALSE),""))</f>
        <v>#REF!</v>
      </c>
      <c r="AG18" s="260" t="e">
        <f>IF(AG$4="","",IF(HLOOKUP(AG$4,'Physical Effects-Numbers'!$B$1:$AZ$173,$B18,FALSE)&lt;0,HLOOKUP(AG$4,'Physical Effects-Numbers'!$B$1:$AZ$173,$B18,FALSE),""))</f>
        <v>#REF!</v>
      </c>
      <c r="AH18" s="260" t="str">
        <f>IF(AH$4="","",IF(HLOOKUP(AH$4,'Physical Effects-Numbers'!$B$1:$AZ$173,$B18,FALSE)&lt;0,HLOOKUP(AH$4,'Physical Effects-Numbers'!$B$1:$AZ$173,$B18,FALSE),""))</f>
        <v/>
      </c>
      <c r="AI18" s="260" t="str">
        <f>IF(AI$4="","",IF(HLOOKUP(AI$4,'Physical Effects-Numbers'!$B$1:$AZ$173,$B18,FALSE)&lt;0,HLOOKUP(AI$4,'Physical Effects-Numbers'!$B$1:$AZ$173,$B18,FALSE),""))</f>
        <v/>
      </c>
      <c r="AJ18" s="260" t="str">
        <f>IF(AJ$4="","",IF(HLOOKUP(AJ$4,'Physical Effects-Numbers'!$B$1:$AZ$173,$B18,FALSE)&lt;0,HLOOKUP(AJ$4,'Physical Effects-Numbers'!$B$1:$AZ$173,$B18,FALSE),""))</f>
        <v/>
      </c>
      <c r="AK18" s="260" t="str">
        <f>IF(AK$4="","",IF(HLOOKUP(AK$4,'Physical Effects-Numbers'!$B$1:$AZ$173,$B18,FALSE)&lt;0,HLOOKUP(AK$4,'Physical Effects-Numbers'!$B$1:$AZ$173,$B18,FALSE),""))</f>
        <v/>
      </c>
      <c r="AL18" s="260" t="str">
        <f>IF(AL$4="","",IF(HLOOKUP(AL$4,'Physical Effects-Numbers'!$B$1:$AZ$173,$B18,FALSE)&lt;0,HLOOKUP(AL$4,'Physical Effects-Numbers'!$B$1:$AZ$173,$B18,FALSE),""))</f>
        <v/>
      </c>
      <c r="AM18" s="260" t="str">
        <f>IF(AM$4="","",IF(HLOOKUP(AM$4,'Physical Effects-Numbers'!$B$1:$AZ$173,$B18,FALSE)&lt;0,HLOOKUP(AM$4,'Physical Effects-Numbers'!$B$1:$AZ$173,$B18,FALSE),""))</f>
        <v/>
      </c>
      <c r="AN18" s="260" t="str">
        <f>IF(AN$4="","",IF(HLOOKUP(AN$4,'Physical Effects-Numbers'!$B$1:$AZ$173,$B18,FALSE)&lt;0,HLOOKUP(AN$4,'Physical Effects-Numbers'!$B$1:$AZ$173,$B18,FALSE),""))</f>
        <v/>
      </c>
      <c r="AO18" s="260" t="str">
        <f>IF(AO$4="","",IF(HLOOKUP(AO$4,'Physical Effects-Numbers'!$B$1:$AZ$173,$B18,FALSE)&lt;0,HLOOKUP(AO$4,'Physical Effects-Numbers'!$B$1:$AZ$173,$B18,FALSE),""))</f>
        <v/>
      </c>
      <c r="AP18" s="260" t="str">
        <f>IF(AP$4="","",IF(HLOOKUP(AP$4,'Physical Effects-Numbers'!$B$1:$AZ$173,$B18,FALSE)&lt;0,HLOOKUP(AP$4,'Physical Effects-Numbers'!$B$1:$AZ$173,$B18,FALSE),""))</f>
        <v/>
      </c>
      <c r="AQ18" s="260" t="str">
        <f>IF(AQ$4="","",IF(HLOOKUP(AQ$4,'Physical Effects-Numbers'!$B$1:$AZ$173,$B18,FALSE)&lt;0,HLOOKUP(AQ$4,'Physical Effects-Numbers'!$B$1:$AZ$173,$B18,FALSE),""))</f>
        <v/>
      </c>
      <c r="AR18" s="260" t="str">
        <f>IF(AR$4="","",IF(HLOOKUP(AR$4,'Physical Effects-Numbers'!$B$1:$AZ$173,$B18,FALSE)&lt;0,HLOOKUP(AR$4,'Physical Effects-Numbers'!$B$1:$AZ$173,$B18,FALSE),""))</f>
        <v/>
      </c>
      <c r="AS18" s="260" t="str">
        <f>IF(AS$4="","",IF(HLOOKUP(AS$4,'Physical Effects-Numbers'!$B$1:$AZ$173,$B18,FALSE)&lt;0,HLOOKUP(AS$4,'Physical Effects-Numbers'!$B$1:$AZ$173,$B18,FALSE),""))</f>
        <v/>
      </c>
      <c r="AT18" s="260" t="str">
        <f>IF(AT$4="","",IF(HLOOKUP(AT$4,'Physical Effects-Numbers'!$B$1:$AZ$173,$B18,FALSE)&lt;0,HLOOKUP(AT$4,'Physical Effects-Numbers'!$B$1:$AZ$173,$B18,FALSE),""))</f>
        <v/>
      </c>
      <c r="AU18" s="260" t="str">
        <f>IF(AU$4="","",IF(HLOOKUP(AU$4,'Physical Effects-Numbers'!$B$1:$AZ$173,$B18,FALSE)&lt;0,HLOOKUP(AU$4,'Physical Effects-Numbers'!$B$1:$AZ$173,$B18,FALSE),""))</f>
        <v/>
      </c>
      <c r="AV18" s="260" t="str">
        <f>IF(AV$4="","",IF(HLOOKUP(AV$4,'Physical Effects-Numbers'!$B$1:$AZ$173,$B18,FALSE)&lt;0,HLOOKUP(AV$4,'Physical Effects-Numbers'!$B$1:$AZ$173,$B18,FALSE),""))</f>
        <v/>
      </c>
      <c r="AW18" s="260" t="str">
        <f>IF(AW$4="","",IF(HLOOKUP(AW$4,'Physical Effects-Numbers'!$B$1:$AZ$173,$B18,FALSE)&lt;0,HLOOKUP(AW$4,'Physical Effects-Numbers'!$B$1:$AZ$173,$B18,FALSE),""))</f>
        <v/>
      </c>
      <c r="AX18" s="260" t="str">
        <f>IF(AX$4="","",IF(HLOOKUP(AX$4,'Physical Effects-Numbers'!$B$1:$AZ$173,$B18,FALSE)&lt;0,HLOOKUP(AX$4,'Physical Effects-Numbers'!$B$1:$AZ$173,$B18,FALSE),""))</f>
        <v/>
      </c>
      <c r="AY18" s="260" t="str">
        <f>IF(AY$4="","",IF(HLOOKUP(AY$4,'Physical Effects-Numbers'!$B$1:$AZ$173,$B18,FALSE)&lt;0,HLOOKUP(AY$4,'Physical Effects-Numbers'!$B$1:$AZ$173,$B18,FALSE),""))</f>
        <v/>
      </c>
      <c r="AZ18" s="260" t="str">
        <f>IF(AZ$4="","",IF(HLOOKUP(AZ$4,'Physical Effects-Numbers'!$B$1:$AZ$173,$B18,FALSE)&lt;0,HLOOKUP(AZ$4,'Physical Effects-Numbers'!$B$1:$AZ$173,$B18,FALSE),""))</f>
        <v/>
      </c>
      <c r="BA18" s="260" t="e">
        <f>IF(BA$4="","",IF(HLOOKUP(BA$4,'Physical Effects-Numbers'!$B$1:$AZ$173,$B18,FALSE)&lt;0,HLOOKUP(BA$4,'Physical Effects-Numbers'!$B$1:$AZ$173,$B18,FALSE),""))</f>
        <v>#N/A</v>
      </c>
      <c r="BB18" s="260" t="e">
        <f>IF(BB$4="","",IF(HLOOKUP(BB$4,'Physical Effects-Numbers'!$B$1:$AZ$173,$B18,FALSE)&lt;0,HLOOKUP(BB$4,'Physical Effects-Numbers'!$B$1:$AZ$173,$B18,FALSE),""))</f>
        <v>#N/A</v>
      </c>
      <c r="BC18" s="260" t="e">
        <f>IF(BC$4="","",IF(HLOOKUP(BC$4,'Physical Effects-Numbers'!$B$1:$AZ$173,$B18,FALSE)&lt;0,HLOOKUP(BC$4,'Physical Effects-Numbers'!$B$1:$AZ$173,$B18,FALSE),""))</f>
        <v>#REF!</v>
      </c>
      <c r="BD18" s="260" t="e">
        <f>IF(BD$4="","",IF(HLOOKUP(BD$4,'Physical Effects-Numbers'!$B$1:$AZ$173,$B18,FALSE)&lt;0,HLOOKUP(BD$4,'Physical Effects-Numbers'!$B$1:$AZ$173,$B18,FALSE),""))</f>
        <v>#REF!</v>
      </c>
      <c r="BE18" s="260" t="e">
        <f>IF(BE$4="","",IF(HLOOKUP(BE$4,'Physical Effects-Numbers'!$B$1:$AZ$173,$B18,FALSE)&lt;0,HLOOKUP(BE$4,'Physical Effects-Numbers'!$B$1:$AZ$173,$B18,FALSE),""))</f>
        <v>#REF!</v>
      </c>
      <c r="BF18" s="260" t="e">
        <f>IF(BF$4="","",IF(HLOOKUP(BF$4,'Physical Effects-Numbers'!$B$1:$AZ$173,$B18,FALSE)&lt;0,HLOOKUP(BF$4,'Physical Effects-Numbers'!$B$1:$AZ$173,$B18,FALSE),""))</f>
        <v>#REF!</v>
      </c>
      <c r="BG18" s="260" t="e">
        <f>IF(BG$4="","",IF(HLOOKUP(BG$4,'Physical Effects-Numbers'!$B$1:$AZ$173,$B18,FALSE)&lt;0,HLOOKUP(BG$4,'Physical Effects-Numbers'!$B$1:$AZ$173,$B18,FALSE),""))</f>
        <v>#REF!</v>
      </c>
      <c r="BH18" s="260" t="e">
        <f>IF(BH$4="","",IF(HLOOKUP(BH$4,'Physical Effects-Numbers'!$B$1:$AZ$173,$B18,FALSE)&lt;0,HLOOKUP(BH$4,'Physical Effects-Numbers'!$B$1:$AZ$173,$B18,FALSE),""))</f>
        <v>#REF!</v>
      </c>
      <c r="BI18" s="260" t="e">
        <f>IF(BI$4="","",IF(HLOOKUP(BI$4,'Physical Effects-Numbers'!$B$1:$AZ$173,$B18,FALSE)&lt;0,HLOOKUP(BI$4,'Physical Effects-Numbers'!$B$1:$AZ$173,$B18,FALSE),""))</f>
        <v>#REF!</v>
      </c>
      <c r="BJ18" s="260" t="e">
        <f>IF(BJ$4="","",IF(HLOOKUP(BJ$4,'Physical Effects-Numbers'!$B$1:$AZ$173,$B18,FALSE)&lt;0,HLOOKUP(BJ$4,'Physical Effects-Numbers'!$B$1:$AZ$173,$B18,FALSE),""))</f>
        <v>#REF!</v>
      </c>
      <c r="BK18" s="260" t="e">
        <f>IF(BK$4="","",IF(HLOOKUP(BK$4,'Physical Effects-Numbers'!$B$1:$AZ$173,$B18,FALSE)&lt;0,HLOOKUP(BK$4,'Physical Effects-Numbers'!$B$1:$AZ$173,$B18,FALSE),""))</f>
        <v>#REF!</v>
      </c>
      <c r="BL18" s="260" t="e">
        <f>IF(BL$4="","",IF(HLOOKUP(BL$4,'Physical Effects-Numbers'!$B$1:$AZ$173,$B18,FALSE)&lt;0,HLOOKUP(BL$4,'Physical Effects-Numbers'!$B$1:$AZ$173,$B18,FALSE),""))</f>
        <v>#REF!</v>
      </c>
      <c r="BM18" s="260" t="e">
        <f>IF(BM$4="","",IF(HLOOKUP(BM$4,'Physical Effects-Numbers'!$B$1:$AZ$173,$B18,FALSE)&lt;0,HLOOKUP(BM$4,'Physical Effects-Numbers'!$B$1:$AZ$173,$B18,FALSE),""))</f>
        <v>#REF!</v>
      </c>
      <c r="BN18" s="260" t="e">
        <f>IF(BN$4="","",IF(HLOOKUP(BN$4,'Physical Effects-Numbers'!$B$1:$AZ$173,$B18,FALSE)&lt;0,HLOOKUP(BN$4,'Physical Effects-Numbers'!$B$1:$AZ$173,$B18,FALSE),""))</f>
        <v>#REF!</v>
      </c>
      <c r="BO18" s="260" t="e">
        <f>IF(BO$4="","",IF(HLOOKUP(BO$4,'Physical Effects-Numbers'!$B$1:$AZ$173,$B18,FALSE)&lt;0,HLOOKUP(BO$4,'Physical Effects-Numbers'!$B$1:$AZ$173,$B18,FALSE),""))</f>
        <v>#REF!</v>
      </c>
    </row>
    <row r="19" spans="2:67" x14ac:dyDescent="0.2">
      <c r="B19" s="259">
        <f t="shared" si="0"/>
        <v>16</v>
      </c>
      <c r="C19" s="258" t="str">
        <f>+'Physical Effects-Numbers'!B16</f>
        <v>Brush Management (ac)</v>
      </c>
      <c r="D19" s="260" t="str">
        <f>IF(D$4="","",IF(HLOOKUP(D$4,'Physical Effects-Numbers'!$B$1:$AZ$173,$B19,FALSE)&lt;0,HLOOKUP(D$4,'Physical Effects-Numbers'!$B$1:$AZ$173,$B19,FALSE),""))</f>
        <v/>
      </c>
      <c r="E19" s="260" t="str">
        <f>IF(E$4="","",IF(HLOOKUP(E$4,'Physical Effects-Numbers'!$B$1:$AZ$173,$B19,FALSE)&lt;0,HLOOKUP(E$4,'Physical Effects-Numbers'!$B$1:$AZ$173,$B19,FALSE),""))</f>
        <v/>
      </c>
      <c r="F19" s="260" t="str">
        <f>IF(F$4="","",IF(HLOOKUP(F$4,'Physical Effects-Numbers'!$B$1:$AZ$173,$B19,FALSE)&lt;0,HLOOKUP(F$4,'Physical Effects-Numbers'!$B$1:$AZ$173,$B19,FALSE),""))</f>
        <v/>
      </c>
      <c r="G19" s="260" t="str">
        <f>IF(G$4="","",IF(HLOOKUP(G$4,'Physical Effects-Numbers'!$B$1:$AZ$173,$B19,FALSE)&lt;0,HLOOKUP(G$4,'Physical Effects-Numbers'!$B$1:$AZ$173,$B19,FALSE),""))</f>
        <v/>
      </c>
      <c r="H19" s="260" t="str">
        <f>IF(H$4="","",IF(HLOOKUP(H$4,'Physical Effects-Numbers'!$B$1:$AZ$173,$B19,FALSE)&lt;0,HLOOKUP(H$4,'Physical Effects-Numbers'!$B$1:$AZ$173,$B19,FALSE),""))</f>
        <v/>
      </c>
      <c r="I19" s="260" t="str">
        <f>IF(I$4="","",IF(HLOOKUP(I$4,'Physical Effects-Numbers'!$B$1:$AZ$173,$B19,FALSE)&lt;0,HLOOKUP(I$4,'Physical Effects-Numbers'!$B$1:$AZ$173,$B19,FALSE),""))</f>
        <v/>
      </c>
      <c r="J19" s="260" t="str">
        <f>IF(J$4="","",IF(HLOOKUP(J$4,'Physical Effects-Numbers'!$B$1:$AZ$173,$B19,FALSE)&lt;0,HLOOKUP(J$4,'Physical Effects-Numbers'!$B$1:$AZ$173,$B19,FALSE),""))</f>
        <v/>
      </c>
      <c r="K19" s="260" t="str">
        <f>IF(K$4="","",IF(HLOOKUP(K$4,'Physical Effects-Numbers'!$B$1:$AZ$173,$B19,FALSE)&lt;0,HLOOKUP(K$4,'Physical Effects-Numbers'!$B$1:$AZ$173,$B19,FALSE),""))</f>
        <v/>
      </c>
      <c r="L19" s="260" t="str">
        <f>IF(L$4="","",IF(HLOOKUP(L$4,'Physical Effects-Numbers'!$B$1:$AZ$173,$B19,FALSE)&lt;0,HLOOKUP(L$4,'Physical Effects-Numbers'!$B$1:$AZ$173,$B19,FALSE),""))</f>
        <v/>
      </c>
      <c r="M19" s="260" t="str">
        <f>IF(M$4="","",IF(HLOOKUP(M$4,'Physical Effects-Numbers'!$B$1:$AZ$173,$B19,FALSE)&lt;0,HLOOKUP(M$4,'Physical Effects-Numbers'!$B$1:$AZ$173,$B19,FALSE),""))</f>
        <v/>
      </c>
      <c r="N19" s="260" t="str">
        <f>IF(N$4="","",IF(HLOOKUP(N$4,'Physical Effects-Numbers'!$B$1:$AZ$173,$B19,FALSE)&lt;0,HLOOKUP(N$4,'Physical Effects-Numbers'!$B$1:$AZ$173,$B19,FALSE),""))</f>
        <v/>
      </c>
      <c r="O19" s="260" t="str">
        <f>IF(O$4="","",IF(HLOOKUP(O$4,'Physical Effects-Numbers'!$B$1:$AZ$173,$B19,FALSE)&lt;0,HLOOKUP(O$4,'Physical Effects-Numbers'!$B$1:$AZ$173,$B19,FALSE),""))</f>
        <v/>
      </c>
      <c r="P19" s="260" t="str">
        <f>IF(P$4="","",IF(HLOOKUP(P$4,'Physical Effects-Numbers'!$B$1:$AZ$173,$B19,FALSE)&lt;0,HLOOKUP(P$4,'Physical Effects-Numbers'!$B$1:$AZ$173,$B19,FALSE),""))</f>
        <v/>
      </c>
      <c r="Q19" s="260" t="str">
        <f>IF(Q$4="","",IF(HLOOKUP(Q$4,'Physical Effects-Numbers'!$B$1:$AZ$173,$B19,FALSE)&lt;0,HLOOKUP(Q$4,'Physical Effects-Numbers'!$B$1:$AZ$173,$B19,FALSE),""))</f>
        <v/>
      </c>
      <c r="R19" s="260" t="str">
        <f>IF(R$4="","",IF(HLOOKUP(R$4,'Physical Effects-Numbers'!$B$1:$AZ$173,$B19,FALSE)&lt;0,HLOOKUP(R$4,'Physical Effects-Numbers'!$B$1:$AZ$173,$B19,FALSE),""))</f>
        <v/>
      </c>
      <c r="S19" s="260" t="str">
        <f>IF(S$4="","",IF(HLOOKUP(S$4,'Physical Effects-Numbers'!$B$1:$AZ$173,$B19,FALSE)&lt;0,HLOOKUP(S$4,'Physical Effects-Numbers'!$B$1:$AZ$173,$B19,FALSE),""))</f>
        <v/>
      </c>
      <c r="T19" s="260" t="str">
        <f>IF(T$4="","",IF(HLOOKUP(T$4,'Physical Effects-Numbers'!$B$1:$AZ$173,$B19,FALSE)&lt;0,HLOOKUP(T$4,'Physical Effects-Numbers'!$B$1:$AZ$173,$B19,FALSE),""))</f>
        <v/>
      </c>
      <c r="U19" s="260" t="str">
        <f>IF(U$4="","",IF(HLOOKUP(U$4,'Physical Effects-Numbers'!$B$1:$AZ$173,$B19,FALSE)&lt;0,HLOOKUP(U$4,'Physical Effects-Numbers'!$B$1:$AZ$173,$B19,FALSE),""))</f>
        <v/>
      </c>
      <c r="V19" s="260" t="str">
        <f>IF(V$4="","",IF(HLOOKUP(V$4,'Physical Effects-Numbers'!$B$1:$AZ$173,$B19,FALSE)&lt;0,HLOOKUP(V$4,'Physical Effects-Numbers'!$B$1:$AZ$173,$B19,FALSE),""))</f>
        <v/>
      </c>
      <c r="W19" s="260" t="str">
        <f>IF(W$4="","",IF(HLOOKUP(W$4,'Physical Effects-Numbers'!$B$1:$AZ$173,$B19,FALSE)&lt;0,HLOOKUP(W$4,'Physical Effects-Numbers'!$B$1:$AZ$173,$B19,FALSE),""))</f>
        <v/>
      </c>
      <c r="X19" s="260" t="str">
        <f>IF(X$4="","",IF(HLOOKUP(X$4,'Physical Effects-Numbers'!$B$1:$AZ$173,$B19,FALSE)&lt;0,HLOOKUP(X$4,'Physical Effects-Numbers'!$B$1:$AZ$173,$B19,FALSE),""))</f>
        <v/>
      </c>
      <c r="Y19" s="260">
        <f>IF(Y$4="","",IF(HLOOKUP(Y$4,'Physical Effects-Numbers'!$B$1:$AZ$173,$B19,FALSE)&lt;0,HLOOKUP(Y$4,'Physical Effects-Numbers'!$B$1:$AZ$173,$B19,FALSE),""))</f>
        <v>-1</v>
      </c>
      <c r="Z19" s="260" t="str">
        <f>IF(Z$4="","",IF(HLOOKUP(Z$4,'Physical Effects-Numbers'!$B$1:$AZ$173,$B19,FALSE)&lt;0,HLOOKUP(Z$4,'Physical Effects-Numbers'!$B$1:$AZ$173,$B19,FALSE),""))</f>
        <v/>
      </c>
      <c r="AA19" s="260" t="str">
        <f>IF(AA$4="","",IF(HLOOKUP(AA$4,'Physical Effects-Numbers'!$B$1:$AZ$173,$B19,FALSE)&lt;0,HLOOKUP(AA$4,'Physical Effects-Numbers'!$B$1:$AZ$173,$B19,FALSE),""))</f>
        <v/>
      </c>
      <c r="AB19" s="260" t="str">
        <f>IF(AB$4="","",IF(HLOOKUP(AB$4,'Physical Effects-Numbers'!$B$1:$AZ$173,$B19,FALSE)&lt;0,HLOOKUP(AB$4,'Physical Effects-Numbers'!$B$1:$AZ$173,$B19,FALSE),""))</f>
        <v/>
      </c>
      <c r="AC19" s="260" t="str">
        <f>IF(AC$4="","",IF(HLOOKUP(AC$4,'Physical Effects-Numbers'!$B$1:$AZ$173,$B19,FALSE)&lt;0,HLOOKUP(AC$4,'Physical Effects-Numbers'!$B$1:$AZ$173,$B19,FALSE),""))</f>
        <v/>
      </c>
      <c r="AD19" s="260" t="str">
        <f>IF(AD$4="","",IF(HLOOKUP(AD$4,'Physical Effects-Numbers'!$B$1:$AZ$173,$B19,FALSE)&lt;0,HLOOKUP(AD$4,'Physical Effects-Numbers'!$B$1:$AZ$173,$B19,FALSE),""))</f>
        <v/>
      </c>
      <c r="AE19" s="260" t="str">
        <f>IF(AE$4="","",IF(HLOOKUP(AE$4,'Physical Effects-Numbers'!$B$1:$AZ$173,$B19,FALSE)&lt;0,HLOOKUP(AE$4,'Physical Effects-Numbers'!$B$1:$AZ$173,$B19,FALSE),""))</f>
        <v/>
      </c>
      <c r="AF19" s="260" t="e">
        <f>IF(AF$4="","",IF(HLOOKUP(AF$4,'Physical Effects-Numbers'!$B$1:$AZ$173,$B19,FALSE)&lt;0,HLOOKUP(AF$4,'Physical Effects-Numbers'!$B$1:$AZ$173,$B19,FALSE),""))</f>
        <v>#REF!</v>
      </c>
      <c r="AG19" s="260" t="e">
        <f>IF(AG$4="","",IF(HLOOKUP(AG$4,'Physical Effects-Numbers'!$B$1:$AZ$173,$B19,FALSE)&lt;0,HLOOKUP(AG$4,'Physical Effects-Numbers'!$B$1:$AZ$173,$B19,FALSE),""))</f>
        <v>#REF!</v>
      </c>
      <c r="AH19" s="260" t="str">
        <f>IF(AH$4="","",IF(HLOOKUP(AH$4,'Physical Effects-Numbers'!$B$1:$AZ$173,$B19,FALSE)&lt;0,HLOOKUP(AH$4,'Physical Effects-Numbers'!$B$1:$AZ$173,$B19,FALSE),""))</f>
        <v/>
      </c>
      <c r="AI19" s="260" t="str">
        <f>IF(AI$4="","",IF(HLOOKUP(AI$4,'Physical Effects-Numbers'!$B$1:$AZ$173,$B19,FALSE)&lt;0,HLOOKUP(AI$4,'Physical Effects-Numbers'!$B$1:$AZ$173,$B19,FALSE),""))</f>
        <v/>
      </c>
      <c r="AJ19" s="260" t="str">
        <f>IF(AJ$4="","",IF(HLOOKUP(AJ$4,'Physical Effects-Numbers'!$B$1:$AZ$173,$B19,FALSE)&lt;0,HLOOKUP(AJ$4,'Physical Effects-Numbers'!$B$1:$AZ$173,$B19,FALSE),""))</f>
        <v/>
      </c>
      <c r="AK19" s="260" t="str">
        <f>IF(AK$4="","",IF(HLOOKUP(AK$4,'Physical Effects-Numbers'!$B$1:$AZ$173,$B19,FALSE)&lt;0,HLOOKUP(AK$4,'Physical Effects-Numbers'!$B$1:$AZ$173,$B19,FALSE),""))</f>
        <v/>
      </c>
      <c r="AL19" s="260" t="str">
        <f>IF(AL$4="","",IF(HLOOKUP(AL$4,'Physical Effects-Numbers'!$B$1:$AZ$173,$B19,FALSE)&lt;0,HLOOKUP(AL$4,'Physical Effects-Numbers'!$B$1:$AZ$173,$B19,FALSE),""))</f>
        <v/>
      </c>
      <c r="AM19" s="260" t="str">
        <f>IF(AM$4="","",IF(HLOOKUP(AM$4,'Physical Effects-Numbers'!$B$1:$AZ$173,$B19,FALSE)&lt;0,HLOOKUP(AM$4,'Physical Effects-Numbers'!$B$1:$AZ$173,$B19,FALSE),""))</f>
        <v/>
      </c>
      <c r="AN19" s="260" t="str">
        <f>IF(AN$4="","",IF(HLOOKUP(AN$4,'Physical Effects-Numbers'!$B$1:$AZ$173,$B19,FALSE)&lt;0,HLOOKUP(AN$4,'Physical Effects-Numbers'!$B$1:$AZ$173,$B19,FALSE),""))</f>
        <v/>
      </c>
      <c r="AO19" s="260" t="str">
        <f>IF(AO$4="","",IF(HLOOKUP(AO$4,'Physical Effects-Numbers'!$B$1:$AZ$173,$B19,FALSE)&lt;0,HLOOKUP(AO$4,'Physical Effects-Numbers'!$B$1:$AZ$173,$B19,FALSE),""))</f>
        <v/>
      </c>
      <c r="AP19" s="260" t="str">
        <f>IF(AP$4="","",IF(HLOOKUP(AP$4,'Physical Effects-Numbers'!$B$1:$AZ$173,$B19,FALSE)&lt;0,HLOOKUP(AP$4,'Physical Effects-Numbers'!$B$1:$AZ$173,$B19,FALSE),""))</f>
        <v/>
      </c>
      <c r="AQ19" s="260" t="str">
        <f>IF(AQ$4="","",IF(HLOOKUP(AQ$4,'Physical Effects-Numbers'!$B$1:$AZ$173,$B19,FALSE)&lt;0,HLOOKUP(AQ$4,'Physical Effects-Numbers'!$B$1:$AZ$173,$B19,FALSE),""))</f>
        <v/>
      </c>
      <c r="AR19" s="260" t="str">
        <f>IF(AR$4="","",IF(HLOOKUP(AR$4,'Physical Effects-Numbers'!$B$1:$AZ$173,$B19,FALSE)&lt;0,HLOOKUP(AR$4,'Physical Effects-Numbers'!$B$1:$AZ$173,$B19,FALSE),""))</f>
        <v/>
      </c>
      <c r="AS19" s="260" t="str">
        <f>IF(AS$4="","",IF(HLOOKUP(AS$4,'Physical Effects-Numbers'!$B$1:$AZ$173,$B19,FALSE)&lt;0,HLOOKUP(AS$4,'Physical Effects-Numbers'!$B$1:$AZ$173,$B19,FALSE),""))</f>
        <v/>
      </c>
      <c r="AT19" s="260" t="str">
        <f>IF(AT$4="","",IF(HLOOKUP(AT$4,'Physical Effects-Numbers'!$B$1:$AZ$173,$B19,FALSE)&lt;0,HLOOKUP(AT$4,'Physical Effects-Numbers'!$B$1:$AZ$173,$B19,FALSE),""))</f>
        <v/>
      </c>
      <c r="AU19" s="260" t="str">
        <f>IF(AU$4="","",IF(HLOOKUP(AU$4,'Physical Effects-Numbers'!$B$1:$AZ$173,$B19,FALSE)&lt;0,HLOOKUP(AU$4,'Physical Effects-Numbers'!$B$1:$AZ$173,$B19,FALSE),""))</f>
        <v/>
      </c>
      <c r="AV19" s="260" t="str">
        <f>IF(AV$4="","",IF(HLOOKUP(AV$4,'Physical Effects-Numbers'!$B$1:$AZ$173,$B19,FALSE)&lt;0,HLOOKUP(AV$4,'Physical Effects-Numbers'!$B$1:$AZ$173,$B19,FALSE),""))</f>
        <v/>
      </c>
      <c r="AW19" s="260" t="str">
        <f>IF(AW$4="","",IF(HLOOKUP(AW$4,'Physical Effects-Numbers'!$B$1:$AZ$173,$B19,FALSE)&lt;0,HLOOKUP(AW$4,'Physical Effects-Numbers'!$B$1:$AZ$173,$B19,FALSE),""))</f>
        <v/>
      </c>
      <c r="AX19" s="260" t="str">
        <f>IF(AX$4="","",IF(HLOOKUP(AX$4,'Physical Effects-Numbers'!$B$1:$AZ$173,$B19,FALSE)&lt;0,HLOOKUP(AX$4,'Physical Effects-Numbers'!$B$1:$AZ$173,$B19,FALSE),""))</f>
        <v/>
      </c>
      <c r="AY19" s="260" t="str">
        <f>IF(AY$4="","",IF(HLOOKUP(AY$4,'Physical Effects-Numbers'!$B$1:$AZ$173,$B19,FALSE)&lt;0,HLOOKUP(AY$4,'Physical Effects-Numbers'!$B$1:$AZ$173,$B19,FALSE),""))</f>
        <v/>
      </c>
      <c r="AZ19" s="260" t="str">
        <f>IF(AZ$4="","",IF(HLOOKUP(AZ$4,'Physical Effects-Numbers'!$B$1:$AZ$173,$B19,FALSE)&lt;0,HLOOKUP(AZ$4,'Physical Effects-Numbers'!$B$1:$AZ$173,$B19,FALSE),""))</f>
        <v/>
      </c>
      <c r="BA19" s="260" t="e">
        <f>IF(BA$4="","",IF(HLOOKUP(BA$4,'Physical Effects-Numbers'!$B$1:$AZ$173,$B19,FALSE)&lt;0,HLOOKUP(BA$4,'Physical Effects-Numbers'!$B$1:$AZ$173,$B19,FALSE),""))</f>
        <v>#N/A</v>
      </c>
      <c r="BB19" s="260" t="e">
        <f>IF(BB$4="","",IF(HLOOKUP(BB$4,'Physical Effects-Numbers'!$B$1:$AZ$173,$B19,FALSE)&lt;0,HLOOKUP(BB$4,'Physical Effects-Numbers'!$B$1:$AZ$173,$B19,FALSE),""))</f>
        <v>#N/A</v>
      </c>
      <c r="BC19" s="260" t="e">
        <f>IF(BC$4="","",IF(HLOOKUP(BC$4,'Physical Effects-Numbers'!$B$1:$AZ$173,$B19,FALSE)&lt;0,HLOOKUP(BC$4,'Physical Effects-Numbers'!$B$1:$AZ$173,$B19,FALSE),""))</f>
        <v>#REF!</v>
      </c>
      <c r="BD19" s="260" t="e">
        <f>IF(BD$4="","",IF(HLOOKUP(BD$4,'Physical Effects-Numbers'!$B$1:$AZ$173,$B19,FALSE)&lt;0,HLOOKUP(BD$4,'Physical Effects-Numbers'!$B$1:$AZ$173,$B19,FALSE),""))</f>
        <v>#REF!</v>
      </c>
      <c r="BE19" s="260" t="e">
        <f>IF(BE$4="","",IF(HLOOKUP(BE$4,'Physical Effects-Numbers'!$B$1:$AZ$173,$B19,FALSE)&lt;0,HLOOKUP(BE$4,'Physical Effects-Numbers'!$B$1:$AZ$173,$B19,FALSE),""))</f>
        <v>#REF!</v>
      </c>
      <c r="BF19" s="260" t="e">
        <f>IF(BF$4="","",IF(HLOOKUP(BF$4,'Physical Effects-Numbers'!$B$1:$AZ$173,$B19,FALSE)&lt;0,HLOOKUP(BF$4,'Physical Effects-Numbers'!$B$1:$AZ$173,$B19,FALSE),""))</f>
        <v>#REF!</v>
      </c>
      <c r="BG19" s="260" t="e">
        <f>IF(BG$4="","",IF(HLOOKUP(BG$4,'Physical Effects-Numbers'!$B$1:$AZ$173,$B19,FALSE)&lt;0,HLOOKUP(BG$4,'Physical Effects-Numbers'!$B$1:$AZ$173,$B19,FALSE),""))</f>
        <v>#REF!</v>
      </c>
      <c r="BH19" s="260" t="e">
        <f>IF(BH$4="","",IF(HLOOKUP(BH$4,'Physical Effects-Numbers'!$B$1:$AZ$173,$B19,FALSE)&lt;0,HLOOKUP(BH$4,'Physical Effects-Numbers'!$B$1:$AZ$173,$B19,FALSE),""))</f>
        <v>#REF!</v>
      </c>
      <c r="BI19" s="260" t="e">
        <f>IF(BI$4="","",IF(HLOOKUP(BI$4,'Physical Effects-Numbers'!$B$1:$AZ$173,$B19,FALSE)&lt;0,HLOOKUP(BI$4,'Physical Effects-Numbers'!$B$1:$AZ$173,$B19,FALSE),""))</f>
        <v>#REF!</v>
      </c>
      <c r="BJ19" s="260" t="e">
        <f>IF(BJ$4="","",IF(HLOOKUP(BJ$4,'Physical Effects-Numbers'!$B$1:$AZ$173,$B19,FALSE)&lt;0,HLOOKUP(BJ$4,'Physical Effects-Numbers'!$B$1:$AZ$173,$B19,FALSE),""))</f>
        <v>#REF!</v>
      </c>
      <c r="BK19" s="260" t="e">
        <f>IF(BK$4="","",IF(HLOOKUP(BK$4,'Physical Effects-Numbers'!$B$1:$AZ$173,$B19,FALSE)&lt;0,HLOOKUP(BK$4,'Physical Effects-Numbers'!$B$1:$AZ$173,$B19,FALSE),""))</f>
        <v>#REF!</v>
      </c>
      <c r="BL19" s="260" t="e">
        <f>IF(BL$4="","",IF(HLOOKUP(BL$4,'Physical Effects-Numbers'!$B$1:$AZ$173,$B19,FALSE)&lt;0,HLOOKUP(BL$4,'Physical Effects-Numbers'!$B$1:$AZ$173,$B19,FALSE),""))</f>
        <v>#REF!</v>
      </c>
      <c r="BM19" s="260" t="e">
        <f>IF(BM$4="","",IF(HLOOKUP(BM$4,'Physical Effects-Numbers'!$B$1:$AZ$173,$B19,FALSE)&lt;0,HLOOKUP(BM$4,'Physical Effects-Numbers'!$B$1:$AZ$173,$B19,FALSE),""))</f>
        <v>#REF!</v>
      </c>
      <c r="BN19" s="260" t="e">
        <f>IF(BN$4="","",IF(HLOOKUP(BN$4,'Physical Effects-Numbers'!$B$1:$AZ$173,$B19,FALSE)&lt;0,HLOOKUP(BN$4,'Physical Effects-Numbers'!$B$1:$AZ$173,$B19,FALSE),""))</f>
        <v>#REF!</v>
      </c>
      <c r="BO19" s="260" t="e">
        <f>IF(BO$4="","",IF(HLOOKUP(BO$4,'Physical Effects-Numbers'!$B$1:$AZ$173,$B19,FALSE)&lt;0,HLOOKUP(BO$4,'Physical Effects-Numbers'!$B$1:$AZ$173,$B19,FALSE),""))</f>
        <v>#REF!</v>
      </c>
    </row>
    <row r="20" spans="2:67" x14ac:dyDescent="0.2">
      <c r="B20" s="259">
        <f t="shared" si="0"/>
        <v>17</v>
      </c>
      <c r="C20" s="258" t="str">
        <f>+'Physical Effects-Numbers'!B17</f>
        <v xml:space="preserve">Energy Efficient Building Envelope </v>
      </c>
      <c r="D20" s="260" t="str">
        <f>IF(D$4="","",IF(HLOOKUP(D$4,'Physical Effects-Numbers'!$B$1:$AZ$173,$B20,FALSE)&lt;0,HLOOKUP(D$4,'Physical Effects-Numbers'!$B$1:$AZ$173,$B20,FALSE),""))</f>
        <v/>
      </c>
      <c r="E20" s="260" t="str">
        <f>IF(E$4="","",IF(HLOOKUP(E$4,'Physical Effects-Numbers'!$B$1:$AZ$173,$B20,FALSE)&lt;0,HLOOKUP(E$4,'Physical Effects-Numbers'!$B$1:$AZ$173,$B20,FALSE),""))</f>
        <v/>
      </c>
      <c r="F20" s="260" t="str">
        <f>IF(F$4="","",IF(HLOOKUP(F$4,'Physical Effects-Numbers'!$B$1:$AZ$173,$B20,FALSE)&lt;0,HLOOKUP(F$4,'Physical Effects-Numbers'!$B$1:$AZ$173,$B20,FALSE),""))</f>
        <v/>
      </c>
      <c r="G20" s="260" t="str">
        <f>IF(G$4="","",IF(HLOOKUP(G$4,'Physical Effects-Numbers'!$B$1:$AZ$173,$B20,FALSE)&lt;0,HLOOKUP(G$4,'Physical Effects-Numbers'!$B$1:$AZ$173,$B20,FALSE),""))</f>
        <v/>
      </c>
      <c r="H20" s="260" t="str">
        <f>IF(H$4="","",IF(HLOOKUP(H$4,'Physical Effects-Numbers'!$B$1:$AZ$173,$B20,FALSE)&lt;0,HLOOKUP(H$4,'Physical Effects-Numbers'!$B$1:$AZ$173,$B20,FALSE),""))</f>
        <v/>
      </c>
      <c r="I20" s="260" t="str">
        <f>IF(I$4="","",IF(HLOOKUP(I$4,'Physical Effects-Numbers'!$B$1:$AZ$173,$B20,FALSE)&lt;0,HLOOKUP(I$4,'Physical Effects-Numbers'!$B$1:$AZ$173,$B20,FALSE),""))</f>
        <v/>
      </c>
      <c r="J20" s="260" t="str">
        <f>IF(J$4="","",IF(HLOOKUP(J$4,'Physical Effects-Numbers'!$B$1:$AZ$173,$B20,FALSE)&lt;0,HLOOKUP(J$4,'Physical Effects-Numbers'!$B$1:$AZ$173,$B20,FALSE),""))</f>
        <v/>
      </c>
      <c r="K20" s="260" t="str">
        <f>IF(K$4="","",IF(HLOOKUP(K$4,'Physical Effects-Numbers'!$B$1:$AZ$173,$B20,FALSE)&lt;0,HLOOKUP(K$4,'Physical Effects-Numbers'!$B$1:$AZ$173,$B20,FALSE),""))</f>
        <v/>
      </c>
      <c r="L20" s="260" t="str">
        <f>IF(L$4="","",IF(HLOOKUP(L$4,'Physical Effects-Numbers'!$B$1:$AZ$173,$B20,FALSE)&lt;0,HLOOKUP(L$4,'Physical Effects-Numbers'!$B$1:$AZ$173,$B20,FALSE),""))</f>
        <v/>
      </c>
      <c r="M20" s="260" t="str">
        <f>IF(M$4="","",IF(HLOOKUP(M$4,'Physical Effects-Numbers'!$B$1:$AZ$173,$B20,FALSE)&lt;0,HLOOKUP(M$4,'Physical Effects-Numbers'!$B$1:$AZ$173,$B20,FALSE),""))</f>
        <v/>
      </c>
      <c r="N20" s="260" t="str">
        <f>IF(N$4="","",IF(HLOOKUP(N$4,'Physical Effects-Numbers'!$B$1:$AZ$173,$B20,FALSE)&lt;0,HLOOKUP(N$4,'Physical Effects-Numbers'!$B$1:$AZ$173,$B20,FALSE),""))</f>
        <v/>
      </c>
      <c r="O20" s="260" t="str">
        <f>IF(O$4="","",IF(HLOOKUP(O$4,'Physical Effects-Numbers'!$B$1:$AZ$173,$B20,FALSE)&lt;0,HLOOKUP(O$4,'Physical Effects-Numbers'!$B$1:$AZ$173,$B20,FALSE),""))</f>
        <v/>
      </c>
      <c r="P20" s="260" t="str">
        <f>IF(P$4="","",IF(HLOOKUP(P$4,'Physical Effects-Numbers'!$B$1:$AZ$173,$B20,FALSE)&lt;0,HLOOKUP(P$4,'Physical Effects-Numbers'!$B$1:$AZ$173,$B20,FALSE),""))</f>
        <v/>
      </c>
      <c r="Q20" s="260" t="str">
        <f>IF(Q$4="","",IF(HLOOKUP(Q$4,'Physical Effects-Numbers'!$B$1:$AZ$173,$B20,FALSE)&lt;0,HLOOKUP(Q$4,'Physical Effects-Numbers'!$B$1:$AZ$173,$B20,FALSE),""))</f>
        <v/>
      </c>
      <c r="R20" s="260" t="str">
        <f>IF(R$4="","",IF(HLOOKUP(R$4,'Physical Effects-Numbers'!$B$1:$AZ$173,$B20,FALSE)&lt;0,HLOOKUP(R$4,'Physical Effects-Numbers'!$B$1:$AZ$173,$B20,FALSE),""))</f>
        <v/>
      </c>
      <c r="S20" s="260" t="str">
        <f>IF(S$4="","",IF(HLOOKUP(S$4,'Physical Effects-Numbers'!$B$1:$AZ$173,$B20,FALSE)&lt;0,HLOOKUP(S$4,'Physical Effects-Numbers'!$B$1:$AZ$173,$B20,FALSE),""))</f>
        <v/>
      </c>
      <c r="T20" s="260" t="str">
        <f>IF(T$4="","",IF(HLOOKUP(T$4,'Physical Effects-Numbers'!$B$1:$AZ$173,$B20,FALSE)&lt;0,HLOOKUP(T$4,'Physical Effects-Numbers'!$B$1:$AZ$173,$B20,FALSE),""))</f>
        <v/>
      </c>
      <c r="U20" s="260" t="str">
        <f>IF(U$4="","",IF(HLOOKUP(U$4,'Physical Effects-Numbers'!$B$1:$AZ$173,$B20,FALSE)&lt;0,HLOOKUP(U$4,'Physical Effects-Numbers'!$B$1:$AZ$173,$B20,FALSE),""))</f>
        <v/>
      </c>
      <c r="V20" s="260" t="str">
        <f>IF(V$4="","",IF(HLOOKUP(V$4,'Physical Effects-Numbers'!$B$1:$AZ$173,$B20,FALSE)&lt;0,HLOOKUP(V$4,'Physical Effects-Numbers'!$B$1:$AZ$173,$B20,FALSE),""))</f>
        <v/>
      </c>
      <c r="W20" s="260" t="str">
        <f>IF(W$4="","",IF(HLOOKUP(W$4,'Physical Effects-Numbers'!$B$1:$AZ$173,$B20,FALSE)&lt;0,HLOOKUP(W$4,'Physical Effects-Numbers'!$B$1:$AZ$173,$B20,FALSE),""))</f>
        <v/>
      </c>
      <c r="X20" s="260" t="str">
        <f>IF(X$4="","",IF(HLOOKUP(X$4,'Physical Effects-Numbers'!$B$1:$AZ$173,$B20,FALSE)&lt;0,HLOOKUP(X$4,'Physical Effects-Numbers'!$B$1:$AZ$173,$B20,FALSE),""))</f>
        <v/>
      </c>
      <c r="Y20" s="260" t="str">
        <f>IF(Y$4="","",IF(HLOOKUP(Y$4,'Physical Effects-Numbers'!$B$1:$AZ$173,$B20,FALSE)&lt;0,HLOOKUP(Y$4,'Physical Effects-Numbers'!$B$1:$AZ$173,$B20,FALSE),""))</f>
        <v/>
      </c>
      <c r="Z20" s="260" t="str">
        <f>IF(Z$4="","",IF(HLOOKUP(Z$4,'Physical Effects-Numbers'!$B$1:$AZ$173,$B20,FALSE)&lt;0,HLOOKUP(Z$4,'Physical Effects-Numbers'!$B$1:$AZ$173,$B20,FALSE),""))</f>
        <v/>
      </c>
      <c r="AA20" s="260" t="str">
        <f>IF(AA$4="","",IF(HLOOKUP(AA$4,'Physical Effects-Numbers'!$B$1:$AZ$173,$B20,FALSE)&lt;0,HLOOKUP(AA$4,'Physical Effects-Numbers'!$B$1:$AZ$173,$B20,FALSE),""))</f>
        <v/>
      </c>
      <c r="AB20" s="260" t="str">
        <f>IF(AB$4="","",IF(HLOOKUP(AB$4,'Physical Effects-Numbers'!$B$1:$AZ$173,$B20,FALSE)&lt;0,HLOOKUP(AB$4,'Physical Effects-Numbers'!$B$1:$AZ$173,$B20,FALSE),""))</f>
        <v/>
      </c>
      <c r="AC20" s="260" t="str">
        <f>IF(AC$4="","",IF(HLOOKUP(AC$4,'Physical Effects-Numbers'!$B$1:$AZ$173,$B20,FALSE)&lt;0,HLOOKUP(AC$4,'Physical Effects-Numbers'!$B$1:$AZ$173,$B20,FALSE),""))</f>
        <v/>
      </c>
      <c r="AD20" s="260" t="str">
        <f>IF(AD$4="","",IF(HLOOKUP(AD$4,'Physical Effects-Numbers'!$B$1:$AZ$173,$B20,FALSE)&lt;0,HLOOKUP(AD$4,'Physical Effects-Numbers'!$B$1:$AZ$173,$B20,FALSE),""))</f>
        <v/>
      </c>
      <c r="AE20" s="260" t="str">
        <f>IF(AE$4="","",IF(HLOOKUP(AE$4,'Physical Effects-Numbers'!$B$1:$AZ$173,$B20,FALSE)&lt;0,HLOOKUP(AE$4,'Physical Effects-Numbers'!$B$1:$AZ$173,$B20,FALSE),""))</f>
        <v/>
      </c>
      <c r="AF20" s="260" t="e">
        <f>IF(AF$4="","",IF(HLOOKUP(AF$4,'Physical Effects-Numbers'!$B$1:$AZ$173,$B20,FALSE)&lt;0,HLOOKUP(AF$4,'Physical Effects-Numbers'!$B$1:$AZ$173,$B20,FALSE),""))</f>
        <v>#REF!</v>
      </c>
      <c r="AG20" s="260" t="e">
        <f>IF(AG$4="","",IF(HLOOKUP(AG$4,'Physical Effects-Numbers'!$B$1:$AZ$173,$B20,FALSE)&lt;0,HLOOKUP(AG$4,'Physical Effects-Numbers'!$B$1:$AZ$173,$B20,FALSE),""))</f>
        <v>#REF!</v>
      </c>
      <c r="AH20" s="260" t="str">
        <f>IF(AH$4="","",IF(HLOOKUP(AH$4,'Physical Effects-Numbers'!$B$1:$AZ$173,$B20,FALSE)&lt;0,HLOOKUP(AH$4,'Physical Effects-Numbers'!$B$1:$AZ$173,$B20,FALSE),""))</f>
        <v/>
      </c>
      <c r="AI20" s="260" t="str">
        <f>IF(AI$4="","",IF(HLOOKUP(AI$4,'Physical Effects-Numbers'!$B$1:$AZ$173,$B20,FALSE)&lt;0,HLOOKUP(AI$4,'Physical Effects-Numbers'!$B$1:$AZ$173,$B20,FALSE),""))</f>
        <v/>
      </c>
      <c r="AJ20" s="260" t="str">
        <f>IF(AJ$4="","",IF(HLOOKUP(AJ$4,'Physical Effects-Numbers'!$B$1:$AZ$173,$B20,FALSE)&lt;0,HLOOKUP(AJ$4,'Physical Effects-Numbers'!$B$1:$AZ$173,$B20,FALSE),""))</f>
        <v/>
      </c>
      <c r="AK20" s="260" t="str">
        <f>IF(AK$4="","",IF(HLOOKUP(AK$4,'Physical Effects-Numbers'!$B$1:$AZ$173,$B20,FALSE)&lt;0,HLOOKUP(AK$4,'Physical Effects-Numbers'!$B$1:$AZ$173,$B20,FALSE),""))</f>
        <v/>
      </c>
      <c r="AL20" s="260" t="str">
        <f>IF(AL$4="","",IF(HLOOKUP(AL$4,'Physical Effects-Numbers'!$B$1:$AZ$173,$B20,FALSE)&lt;0,HLOOKUP(AL$4,'Physical Effects-Numbers'!$B$1:$AZ$173,$B20,FALSE),""))</f>
        <v/>
      </c>
      <c r="AM20" s="260" t="str">
        <f>IF(AM$4="","",IF(HLOOKUP(AM$4,'Physical Effects-Numbers'!$B$1:$AZ$173,$B20,FALSE)&lt;0,HLOOKUP(AM$4,'Physical Effects-Numbers'!$B$1:$AZ$173,$B20,FALSE),""))</f>
        <v/>
      </c>
      <c r="AN20" s="260" t="str">
        <f>IF(AN$4="","",IF(HLOOKUP(AN$4,'Physical Effects-Numbers'!$B$1:$AZ$173,$B20,FALSE)&lt;0,HLOOKUP(AN$4,'Physical Effects-Numbers'!$B$1:$AZ$173,$B20,FALSE),""))</f>
        <v/>
      </c>
      <c r="AO20" s="260" t="str">
        <f>IF(AO$4="","",IF(HLOOKUP(AO$4,'Physical Effects-Numbers'!$B$1:$AZ$173,$B20,FALSE)&lt;0,HLOOKUP(AO$4,'Physical Effects-Numbers'!$B$1:$AZ$173,$B20,FALSE),""))</f>
        <v/>
      </c>
      <c r="AP20" s="260" t="str">
        <f>IF(AP$4="","",IF(HLOOKUP(AP$4,'Physical Effects-Numbers'!$B$1:$AZ$173,$B20,FALSE)&lt;0,HLOOKUP(AP$4,'Physical Effects-Numbers'!$B$1:$AZ$173,$B20,FALSE),""))</f>
        <v/>
      </c>
      <c r="AQ20" s="260" t="str">
        <f>IF(AQ$4="","",IF(HLOOKUP(AQ$4,'Physical Effects-Numbers'!$B$1:$AZ$173,$B20,FALSE)&lt;0,HLOOKUP(AQ$4,'Physical Effects-Numbers'!$B$1:$AZ$173,$B20,FALSE),""))</f>
        <v/>
      </c>
      <c r="AR20" s="260" t="str">
        <f>IF(AR$4="","",IF(HLOOKUP(AR$4,'Physical Effects-Numbers'!$B$1:$AZ$173,$B20,FALSE)&lt;0,HLOOKUP(AR$4,'Physical Effects-Numbers'!$B$1:$AZ$173,$B20,FALSE),""))</f>
        <v/>
      </c>
      <c r="AS20" s="260" t="str">
        <f>IF(AS$4="","",IF(HLOOKUP(AS$4,'Physical Effects-Numbers'!$B$1:$AZ$173,$B20,FALSE)&lt;0,HLOOKUP(AS$4,'Physical Effects-Numbers'!$B$1:$AZ$173,$B20,FALSE),""))</f>
        <v/>
      </c>
      <c r="AT20" s="260" t="str">
        <f>IF(AT$4="","",IF(HLOOKUP(AT$4,'Physical Effects-Numbers'!$B$1:$AZ$173,$B20,FALSE)&lt;0,HLOOKUP(AT$4,'Physical Effects-Numbers'!$B$1:$AZ$173,$B20,FALSE),""))</f>
        <v/>
      </c>
      <c r="AU20" s="260" t="str">
        <f>IF(AU$4="","",IF(HLOOKUP(AU$4,'Physical Effects-Numbers'!$B$1:$AZ$173,$B20,FALSE)&lt;0,HLOOKUP(AU$4,'Physical Effects-Numbers'!$B$1:$AZ$173,$B20,FALSE),""))</f>
        <v/>
      </c>
      <c r="AV20" s="260" t="str">
        <f>IF(AV$4="","",IF(HLOOKUP(AV$4,'Physical Effects-Numbers'!$B$1:$AZ$173,$B20,FALSE)&lt;0,HLOOKUP(AV$4,'Physical Effects-Numbers'!$B$1:$AZ$173,$B20,FALSE),""))</f>
        <v/>
      </c>
      <c r="AW20" s="260" t="str">
        <f>IF(AW$4="","",IF(HLOOKUP(AW$4,'Physical Effects-Numbers'!$B$1:$AZ$173,$B20,FALSE)&lt;0,HLOOKUP(AW$4,'Physical Effects-Numbers'!$B$1:$AZ$173,$B20,FALSE),""))</f>
        <v/>
      </c>
      <c r="AX20" s="260" t="str">
        <f>IF(AX$4="","",IF(HLOOKUP(AX$4,'Physical Effects-Numbers'!$B$1:$AZ$173,$B20,FALSE)&lt;0,HLOOKUP(AX$4,'Physical Effects-Numbers'!$B$1:$AZ$173,$B20,FALSE),""))</f>
        <v/>
      </c>
      <c r="AY20" s="260" t="str">
        <f>IF(AY$4="","",IF(HLOOKUP(AY$4,'Physical Effects-Numbers'!$B$1:$AZ$173,$B20,FALSE)&lt;0,HLOOKUP(AY$4,'Physical Effects-Numbers'!$B$1:$AZ$173,$B20,FALSE),""))</f>
        <v/>
      </c>
      <c r="AZ20" s="260" t="str">
        <f>IF(AZ$4="","",IF(HLOOKUP(AZ$4,'Physical Effects-Numbers'!$B$1:$AZ$173,$B20,FALSE)&lt;0,HLOOKUP(AZ$4,'Physical Effects-Numbers'!$B$1:$AZ$173,$B20,FALSE),""))</f>
        <v/>
      </c>
      <c r="BA20" s="260" t="e">
        <f>IF(BA$4="","",IF(HLOOKUP(BA$4,'Physical Effects-Numbers'!$B$1:$AZ$173,$B20,FALSE)&lt;0,HLOOKUP(BA$4,'Physical Effects-Numbers'!$B$1:$AZ$173,$B20,FALSE),""))</f>
        <v>#N/A</v>
      </c>
      <c r="BB20" s="260" t="e">
        <f>IF(BB$4="","",IF(HLOOKUP(BB$4,'Physical Effects-Numbers'!$B$1:$AZ$173,$B20,FALSE)&lt;0,HLOOKUP(BB$4,'Physical Effects-Numbers'!$B$1:$AZ$173,$B20,FALSE),""))</f>
        <v>#N/A</v>
      </c>
      <c r="BC20" s="260" t="e">
        <f>IF(BC$4="","",IF(HLOOKUP(BC$4,'Physical Effects-Numbers'!$B$1:$AZ$173,$B20,FALSE)&lt;0,HLOOKUP(BC$4,'Physical Effects-Numbers'!$B$1:$AZ$173,$B20,FALSE),""))</f>
        <v>#REF!</v>
      </c>
      <c r="BD20" s="260" t="e">
        <f>IF(BD$4="","",IF(HLOOKUP(BD$4,'Physical Effects-Numbers'!$B$1:$AZ$173,$B20,FALSE)&lt;0,HLOOKUP(BD$4,'Physical Effects-Numbers'!$B$1:$AZ$173,$B20,FALSE),""))</f>
        <v>#REF!</v>
      </c>
      <c r="BE20" s="260" t="e">
        <f>IF(BE$4="","",IF(HLOOKUP(BE$4,'Physical Effects-Numbers'!$B$1:$AZ$173,$B20,FALSE)&lt;0,HLOOKUP(BE$4,'Physical Effects-Numbers'!$B$1:$AZ$173,$B20,FALSE),""))</f>
        <v>#REF!</v>
      </c>
      <c r="BF20" s="260" t="e">
        <f>IF(BF$4="","",IF(HLOOKUP(BF$4,'Physical Effects-Numbers'!$B$1:$AZ$173,$B20,FALSE)&lt;0,HLOOKUP(BF$4,'Physical Effects-Numbers'!$B$1:$AZ$173,$B20,FALSE),""))</f>
        <v>#REF!</v>
      </c>
      <c r="BG20" s="260" t="e">
        <f>IF(BG$4="","",IF(HLOOKUP(BG$4,'Physical Effects-Numbers'!$B$1:$AZ$173,$B20,FALSE)&lt;0,HLOOKUP(BG$4,'Physical Effects-Numbers'!$B$1:$AZ$173,$B20,FALSE),""))</f>
        <v>#REF!</v>
      </c>
      <c r="BH20" s="260" t="e">
        <f>IF(BH$4="","",IF(HLOOKUP(BH$4,'Physical Effects-Numbers'!$B$1:$AZ$173,$B20,FALSE)&lt;0,HLOOKUP(BH$4,'Physical Effects-Numbers'!$B$1:$AZ$173,$B20,FALSE),""))</f>
        <v>#REF!</v>
      </c>
      <c r="BI20" s="260" t="e">
        <f>IF(BI$4="","",IF(HLOOKUP(BI$4,'Physical Effects-Numbers'!$B$1:$AZ$173,$B20,FALSE)&lt;0,HLOOKUP(BI$4,'Physical Effects-Numbers'!$B$1:$AZ$173,$B20,FALSE),""))</f>
        <v>#REF!</v>
      </c>
      <c r="BJ20" s="260" t="e">
        <f>IF(BJ$4="","",IF(HLOOKUP(BJ$4,'Physical Effects-Numbers'!$B$1:$AZ$173,$B20,FALSE)&lt;0,HLOOKUP(BJ$4,'Physical Effects-Numbers'!$B$1:$AZ$173,$B20,FALSE),""))</f>
        <v>#REF!</v>
      </c>
      <c r="BK20" s="260" t="e">
        <f>IF(BK$4="","",IF(HLOOKUP(BK$4,'Physical Effects-Numbers'!$B$1:$AZ$173,$B20,FALSE)&lt;0,HLOOKUP(BK$4,'Physical Effects-Numbers'!$B$1:$AZ$173,$B20,FALSE),""))</f>
        <v>#REF!</v>
      </c>
      <c r="BL20" s="260" t="e">
        <f>IF(BL$4="","",IF(HLOOKUP(BL$4,'Physical Effects-Numbers'!$B$1:$AZ$173,$B20,FALSE)&lt;0,HLOOKUP(BL$4,'Physical Effects-Numbers'!$B$1:$AZ$173,$B20,FALSE),""))</f>
        <v>#REF!</v>
      </c>
      <c r="BM20" s="260" t="e">
        <f>IF(BM$4="","",IF(HLOOKUP(BM$4,'Physical Effects-Numbers'!$B$1:$AZ$173,$B20,FALSE)&lt;0,HLOOKUP(BM$4,'Physical Effects-Numbers'!$B$1:$AZ$173,$B20,FALSE),""))</f>
        <v>#REF!</v>
      </c>
      <c r="BN20" s="260" t="e">
        <f>IF(BN$4="","",IF(HLOOKUP(BN$4,'Physical Effects-Numbers'!$B$1:$AZ$173,$B20,FALSE)&lt;0,HLOOKUP(BN$4,'Physical Effects-Numbers'!$B$1:$AZ$173,$B20,FALSE),""))</f>
        <v>#REF!</v>
      </c>
      <c r="BO20" s="260" t="e">
        <f>IF(BO$4="","",IF(HLOOKUP(BO$4,'Physical Effects-Numbers'!$B$1:$AZ$173,$B20,FALSE)&lt;0,HLOOKUP(BO$4,'Physical Effects-Numbers'!$B$1:$AZ$173,$B20,FALSE),""))</f>
        <v>#REF!</v>
      </c>
    </row>
    <row r="21" spans="2:67" x14ac:dyDescent="0.2">
      <c r="B21" s="259">
        <f t="shared" si="0"/>
        <v>18</v>
      </c>
      <c r="C21" s="258" t="str">
        <f>+'Physical Effects-Numbers'!B18</f>
        <v>Channel Bed Stabilization (ft)</v>
      </c>
      <c r="D21" s="260" t="str">
        <f>IF(D$4="","",IF(HLOOKUP(D$4,'Physical Effects-Numbers'!$B$1:$AZ$173,$B21,FALSE)&lt;0,HLOOKUP(D$4,'Physical Effects-Numbers'!$B$1:$AZ$173,$B21,FALSE),""))</f>
        <v/>
      </c>
      <c r="E21" s="260" t="str">
        <f>IF(E$4="","",IF(HLOOKUP(E$4,'Physical Effects-Numbers'!$B$1:$AZ$173,$B21,FALSE)&lt;0,HLOOKUP(E$4,'Physical Effects-Numbers'!$B$1:$AZ$173,$B21,FALSE),""))</f>
        <v/>
      </c>
      <c r="F21" s="260" t="str">
        <f>IF(F$4="","",IF(HLOOKUP(F$4,'Physical Effects-Numbers'!$B$1:$AZ$173,$B21,FALSE)&lt;0,HLOOKUP(F$4,'Physical Effects-Numbers'!$B$1:$AZ$173,$B21,FALSE),""))</f>
        <v/>
      </c>
      <c r="G21" s="260" t="str">
        <f>IF(G$4="","",IF(HLOOKUP(G$4,'Physical Effects-Numbers'!$B$1:$AZ$173,$B21,FALSE)&lt;0,HLOOKUP(G$4,'Physical Effects-Numbers'!$B$1:$AZ$173,$B21,FALSE),""))</f>
        <v/>
      </c>
      <c r="H21" s="260" t="str">
        <f>IF(H$4="","",IF(HLOOKUP(H$4,'Physical Effects-Numbers'!$B$1:$AZ$173,$B21,FALSE)&lt;0,HLOOKUP(H$4,'Physical Effects-Numbers'!$B$1:$AZ$173,$B21,FALSE),""))</f>
        <v/>
      </c>
      <c r="I21" s="260" t="str">
        <f>IF(I$4="","",IF(HLOOKUP(I$4,'Physical Effects-Numbers'!$B$1:$AZ$173,$B21,FALSE)&lt;0,HLOOKUP(I$4,'Physical Effects-Numbers'!$B$1:$AZ$173,$B21,FALSE),""))</f>
        <v/>
      </c>
      <c r="J21" s="260" t="str">
        <f>IF(J$4="","",IF(HLOOKUP(J$4,'Physical Effects-Numbers'!$B$1:$AZ$173,$B21,FALSE)&lt;0,HLOOKUP(J$4,'Physical Effects-Numbers'!$B$1:$AZ$173,$B21,FALSE),""))</f>
        <v/>
      </c>
      <c r="K21" s="260" t="str">
        <f>IF(K$4="","",IF(HLOOKUP(K$4,'Physical Effects-Numbers'!$B$1:$AZ$173,$B21,FALSE)&lt;0,HLOOKUP(K$4,'Physical Effects-Numbers'!$B$1:$AZ$173,$B21,FALSE),""))</f>
        <v/>
      </c>
      <c r="L21" s="260" t="str">
        <f>IF(L$4="","",IF(HLOOKUP(L$4,'Physical Effects-Numbers'!$B$1:$AZ$173,$B21,FALSE)&lt;0,HLOOKUP(L$4,'Physical Effects-Numbers'!$B$1:$AZ$173,$B21,FALSE),""))</f>
        <v/>
      </c>
      <c r="M21" s="260" t="str">
        <f>IF(M$4="","",IF(HLOOKUP(M$4,'Physical Effects-Numbers'!$B$1:$AZ$173,$B21,FALSE)&lt;0,HLOOKUP(M$4,'Physical Effects-Numbers'!$B$1:$AZ$173,$B21,FALSE),""))</f>
        <v/>
      </c>
      <c r="N21" s="260" t="str">
        <f>IF(N$4="","",IF(HLOOKUP(N$4,'Physical Effects-Numbers'!$B$1:$AZ$173,$B21,FALSE)&lt;0,HLOOKUP(N$4,'Physical Effects-Numbers'!$B$1:$AZ$173,$B21,FALSE),""))</f>
        <v/>
      </c>
      <c r="O21" s="260" t="str">
        <f>IF(O$4="","",IF(HLOOKUP(O$4,'Physical Effects-Numbers'!$B$1:$AZ$173,$B21,FALSE)&lt;0,HLOOKUP(O$4,'Physical Effects-Numbers'!$B$1:$AZ$173,$B21,FALSE),""))</f>
        <v/>
      </c>
      <c r="P21" s="260" t="str">
        <f>IF(P$4="","",IF(HLOOKUP(P$4,'Physical Effects-Numbers'!$B$1:$AZ$173,$B21,FALSE)&lt;0,HLOOKUP(P$4,'Physical Effects-Numbers'!$B$1:$AZ$173,$B21,FALSE),""))</f>
        <v/>
      </c>
      <c r="Q21" s="260" t="str">
        <f>IF(Q$4="","",IF(HLOOKUP(Q$4,'Physical Effects-Numbers'!$B$1:$AZ$173,$B21,FALSE)&lt;0,HLOOKUP(Q$4,'Physical Effects-Numbers'!$B$1:$AZ$173,$B21,FALSE),""))</f>
        <v/>
      </c>
      <c r="R21" s="260" t="str">
        <f>IF(R$4="","",IF(HLOOKUP(R$4,'Physical Effects-Numbers'!$B$1:$AZ$173,$B21,FALSE)&lt;0,HLOOKUP(R$4,'Physical Effects-Numbers'!$B$1:$AZ$173,$B21,FALSE),""))</f>
        <v/>
      </c>
      <c r="S21" s="260" t="str">
        <f>IF(S$4="","",IF(HLOOKUP(S$4,'Physical Effects-Numbers'!$B$1:$AZ$173,$B21,FALSE)&lt;0,HLOOKUP(S$4,'Physical Effects-Numbers'!$B$1:$AZ$173,$B21,FALSE),""))</f>
        <v/>
      </c>
      <c r="T21" s="260" t="str">
        <f>IF(T$4="","",IF(HLOOKUP(T$4,'Physical Effects-Numbers'!$B$1:$AZ$173,$B21,FALSE)&lt;0,HLOOKUP(T$4,'Physical Effects-Numbers'!$B$1:$AZ$173,$B21,FALSE),""))</f>
        <v/>
      </c>
      <c r="U21" s="260" t="str">
        <f>IF(U$4="","",IF(HLOOKUP(U$4,'Physical Effects-Numbers'!$B$1:$AZ$173,$B21,FALSE)&lt;0,HLOOKUP(U$4,'Physical Effects-Numbers'!$B$1:$AZ$173,$B21,FALSE),""))</f>
        <v/>
      </c>
      <c r="V21" s="260" t="str">
        <f>IF(V$4="","",IF(HLOOKUP(V$4,'Physical Effects-Numbers'!$B$1:$AZ$173,$B21,FALSE)&lt;0,HLOOKUP(V$4,'Physical Effects-Numbers'!$B$1:$AZ$173,$B21,FALSE),""))</f>
        <v/>
      </c>
      <c r="W21" s="260" t="str">
        <f>IF(W$4="","",IF(HLOOKUP(W$4,'Physical Effects-Numbers'!$B$1:$AZ$173,$B21,FALSE)&lt;0,HLOOKUP(W$4,'Physical Effects-Numbers'!$B$1:$AZ$173,$B21,FALSE),""))</f>
        <v/>
      </c>
      <c r="X21" s="260" t="str">
        <f>IF(X$4="","",IF(HLOOKUP(X$4,'Physical Effects-Numbers'!$B$1:$AZ$173,$B21,FALSE)&lt;0,HLOOKUP(X$4,'Physical Effects-Numbers'!$B$1:$AZ$173,$B21,FALSE),""))</f>
        <v/>
      </c>
      <c r="Y21" s="260" t="str">
        <f>IF(Y$4="","",IF(HLOOKUP(Y$4,'Physical Effects-Numbers'!$B$1:$AZ$173,$B21,FALSE)&lt;0,HLOOKUP(Y$4,'Physical Effects-Numbers'!$B$1:$AZ$173,$B21,FALSE),""))</f>
        <v/>
      </c>
      <c r="Z21" s="260" t="str">
        <f>IF(Z$4="","",IF(HLOOKUP(Z$4,'Physical Effects-Numbers'!$B$1:$AZ$173,$B21,FALSE)&lt;0,HLOOKUP(Z$4,'Physical Effects-Numbers'!$B$1:$AZ$173,$B21,FALSE),""))</f>
        <v/>
      </c>
      <c r="AA21" s="260" t="str">
        <f>IF(AA$4="","",IF(HLOOKUP(AA$4,'Physical Effects-Numbers'!$B$1:$AZ$173,$B21,FALSE)&lt;0,HLOOKUP(AA$4,'Physical Effects-Numbers'!$B$1:$AZ$173,$B21,FALSE),""))</f>
        <v/>
      </c>
      <c r="AB21" s="260" t="str">
        <f>IF(AB$4="","",IF(HLOOKUP(AB$4,'Physical Effects-Numbers'!$B$1:$AZ$173,$B21,FALSE)&lt;0,HLOOKUP(AB$4,'Physical Effects-Numbers'!$B$1:$AZ$173,$B21,FALSE),""))</f>
        <v/>
      </c>
      <c r="AC21" s="260" t="str">
        <f>IF(AC$4="","",IF(HLOOKUP(AC$4,'Physical Effects-Numbers'!$B$1:$AZ$173,$B21,FALSE)&lt;0,HLOOKUP(AC$4,'Physical Effects-Numbers'!$B$1:$AZ$173,$B21,FALSE),""))</f>
        <v/>
      </c>
      <c r="AD21" s="260" t="str">
        <f>IF(AD$4="","",IF(HLOOKUP(AD$4,'Physical Effects-Numbers'!$B$1:$AZ$173,$B21,FALSE)&lt;0,HLOOKUP(AD$4,'Physical Effects-Numbers'!$B$1:$AZ$173,$B21,FALSE),""))</f>
        <v/>
      </c>
      <c r="AE21" s="260" t="str">
        <f>IF(AE$4="","",IF(HLOOKUP(AE$4,'Physical Effects-Numbers'!$B$1:$AZ$173,$B21,FALSE)&lt;0,HLOOKUP(AE$4,'Physical Effects-Numbers'!$B$1:$AZ$173,$B21,FALSE),""))</f>
        <v/>
      </c>
      <c r="AF21" s="260" t="e">
        <f>IF(AF$4="","",IF(HLOOKUP(AF$4,'Physical Effects-Numbers'!$B$1:$AZ$173,$B21,FALSE)&lt;0,HLOOKUP(AF$4,'Physical Effects-Numbers'!$B$1:$AZ$173,$B21,FALSE),""))</f>
        <v>#REF!</v>
      </c>
      <c r="AG21" s="260" t="e">
        <f>IF(AG$4="","",IF(HLOOKUP(AG$4,'Physical Effects-Numbers'!$B$1:$AZ$173,$B21,FALSE)&lt;0,HLOOKUP(AG$4,'Physical Effects-Numbers'!$B$1:$AZ$173,$B21,FALSE),""))</f>
        <v>#REF!</v>
      </c>
      <c r="AH21" s="260" t="str">
        <f>IF(AH$4="","",IF(HLOOKUP(AH$4,'Physical Effects-Numbers'!$B$1:$AZ$173,$B21,FALSE)&lt;0,HLOOKUP(AH$4,'Physical Effects-Numbers'!$B$1:$AZ$173,$B21,FALSE),""))</f>
        <v/>
      </c>
      <c r="AI21" s="260" t="str">
        <f>IF(AI$4="","",IF(HLOOKUP(AI$4,'Physical Effects-Numbers'!$B$1:$AZ$173,$B21,FALSE)&lt;0,HLOOKUP(AI$4,'Physical Effects-Numbers'!$B$1:$AZ$173,$B21,FALSE),""))</f>
        <v/>
      </c>
      <c r="AJ21" s="260" t="str">
        <f>IF(AJ$4="","",IF(HLOOKUP(AJ$4,'Physical Effects-Numbers'!$B$1:$AZ$173,$B21,FALSE)&lt;0,HLOOKUP(AJ$4,'Physical Effects-Numbers'!$B$1:$AZ$173,$B21,FALSE),""))</f>
        <v/>
      </c>
      <c r="AK21" s="260" t="str">
        <f>IF(AK$4="","",IF(HLOOKUP(AK$4,'Physical Effects-Numbers'!$B$1:$AZ$173,$B21,FALSE)&lt;0,HLOOKUP(AK$4,'Physical Effects-Numbers'!$B$1:$AZ$173,$B21,FALSE),""))</f>
        <v/>
      </c>
      <c r="AL21" s="260" t="str">
        <f>IF(AL$4="","",IF(HLOOKUP(AL$4,'Physical Effects-Numbers'!$B$1:$AZ$173,$B21,FALSE)&lt;0,HLOOKUP(AL$4,'Physical Effects-Numbers'!$B$1:$AZ$173,$B21,FALSE),""))</f>
        <v/>
      </c>
      <c r="AM21" s="260" t="str">
        <f>IF(AM$4="","",IF(HLOOKUP(AM$4,'Physical Effects-Numbers'!$B$1:$AZ$173,$B21,FALSE)&lt;0,HLOOKUP(AM$4,'Physical Effects-Numbers'!$B$1:$AZ$173,$B21,FALSE),""))</f>
        <v/>
      </c>
      <c r="AN21" s="260" t="str">
        <f>IF(AN$4="","",IF(HLOOKUP(AN$4,'Physical Effects-Numbers'!$B$1:$AZ$173,$B21,FALSE)&lt;0,HLOOKUP(AN$4,'Physical Effects-Numbers'!$B$1:$AZ$173,$B21,FALSE),""))</f>
        <v/>
      </c>
      <c r="AO21" s="260" t="str">
        <f>IF(AO$4="","",IF(HLOOKUP(AO$4,'Physical Effects-Numbers'!$B$1:$AZ$173,$B21,FALSE)&lt;0,HLOOKUP(AO$4,'Physical Effects-Numbers'!$B$1:$AZ$173,$B21,FALSE),""))</f>
        <v/>
      </c>
      <c r="AP21" s="260" t="str">
        <f>IF(AP$4="","",IF(HLOOKUP(AP$4,'Physical Effects-Numbers'!$B$1:$AZ$173,$B21,FALSE)&lt;0,HLOOKUP(AP$4,'Physical Effects-Numbers'!$B$1:$AZ$173,$B21,FALSE),""))</f>
        <v/>
      </c>
      <c r="AQ21" s="260" t="str">
        <f>IF(AQ$4="","",IF(HLOOKUP(AQ$4,'Physical Effects-Numbers'!$B$1:$AZ$173,$B21,FALSE)&lt;0,HLOOKUP(AQ$4,'Physical Effects-Numbers'!$B$1:$AZ$173,$B21,FALSE),""))</f>
        <v/>
      </c>
      <c r="AR21" s="260" t="str">
        <f>IF(AR$4="","",IF(HLOOKUP(AR$4,'Physical Effects-Numbers'!$B$1:$AZ$173,$B21,FALSE)&lt;0,HLOOKUP(AR$4,'Physical Effects-Numbers'!$B$1:$AZ$173,$B21,FALSE),""))</f>
        <v/>
      </c>
      <c r="AS21" s="260" t="str">
        <f>IF(AS$4="","",IF(HLOOKUP(AS$4,'Physical Effects-Numbers'!$B$1:$AZ$173,$B21,FALSE)&lt;0,HLOOKUP(AS$4,'Physical Effects-Numbers'!$B$1:$AZ$173,$B21,FALSE),""))</f>
        <v/>
      </c>
      <c r="AT21" s="260" t="str">
        <f>IF(AT$4="","",IF(HLOOKUP(AT$4,'Physical Effects-Numbers'!$B$1:$AZ$173,$B21,FALSE)&lt;0,HLOOKUP(AT$4,'Physical Effects-Numbers'!$B$1:$AZ$173,$B21,FALSE),""))</f>
        <v/>
      </c>
      <c r="AU21" s="260" t="str">
        <f>IF(AU$4="","",IF(HLOOKUP(AU$4,'Physical Effects-Numbers'!$B$1:$AZ$173,$B21,FALSE)&lt;0,HLOOKUP(AU$4,'Physical Effects-Numbers'!$B$1:$AZ$173,$B21,FALSE),""))</f>
        <v/>
      </c>
      <c r="AV21" s="260" t="str">
        <f>IF(AV$4="","",IF(HLOOKUP(AV$4,'Physical Effects-Numbers'!$B$1:$AZ$173,$B21,FALSE)&lt;0,HLOOKUP(AV$4,'Physical Effects-Numbers'!$B$1:$AZ$173,$B21,FALSE),""))</f>
        <v/>
      </c>
      <c r="AW21" s="260" t="str">
        <f>IF(AW$4="","",IF(HLOOKUP(AW$4,'Physical Effects-Numbers'!$B$1:$AZ$173,$B21,FALSE)&lt;0,HLOOKUP(AW$4,'Physical Effects-Numbers'!$B$1:$AZ$173,$B21,FALSE),""))</f>
        <v/>
      </c>
      <c r="AX21" s="260" t="str">
        <f>IF(AX$4="","",IF(HLOOKUP(AX$4,'Physical Effects-Numbers'!$B$1:$AZ$173,$B21,FALSE)&lt;0,HLOOKUP(AX$4,'Physical Effects-Numbers'!$B$1:$AZ$173,$B21,FALSE),""))</f>
        <v/>
      </c>
      <c r="AY21" s="260" t="str">
        <f>IF(AY$4="","",IF(HLOOKUP(AY$4,'Physical Effects-Numbers'!$B$1:$AZ$173,$B21,FALSE)&lt;0,HLOOKUP(AY$4,'Physical Effects-Numbers'!$B$1:$AZ$173,$B21,FALSE),""))</f>
        <v/>
      </c>
      <c r="AZ21" s="260" t="str">
        <f>IF(AZ$4="","",IF(HLOOKUP(AZ$4,'Physical Effects-Numbers'!$B$1:$AZ$173,$B21,FALSE)&lt;0,HLOOKUP(AZ$4,'Physical Effects-Numbers'!$B$1:$AZ$173,$B21,FALSE),""))</f>
        <v/>
      </c>
      <c r="BA21" s="260" t="e">
        <f>IF(BA$4="","",IF(HLOOKUP(BA$4,'Physical Effects-Numbers'!$B$1:$AZ$173,$B21,FALSE)&lt;0,HLOOKUP(BA$4,'Physical Effects-Numbers'!$B$1:$AZ$173,$B21,FALSE),""))</f>
        <v>#N/A</v>
      </c>
      <c r="BB21" s="260" t="e">
        <f>IF(BB$4="","",IF(HLOOKUP(BB$4,'Physical Effects-Numbers'!$B$1:$AZ$173,$B21,FALSE)&lt;0,HLOOKUP(BB$4,'Physical Effects-Numbers'!$B$1:$AZ$173,$B21,FALSE),""))</f>
        <v>#N/A</v>
      </c>
      <c r="BC21" s="260" t="e">
        <f>IF(BC$4="","",IF(HLOOKUP(BC$4,'Physical Effects-Numbers'!$B$1:$AZ$173,$B21,FALSE)&lt;0,HLOOKUP(BC$4,'Physical Effects-Numbers'!$B$1:$AZ$173,$B21,FALSE),""))</f>
        <v>#REF!</v>
      </c>
      <c r="BD21" s="260" t="e">
        <f>IF(BD$4="","",IF(HLOOKUP(BD$4,'Physical Effects-Numbers'!$B$1:$AZ$173,$B21,FALSE)&lt;0,HLOOKUP(BD$4,'Physical Effects-Numbers'!$B$1:$AZ$173,$B21,FALSE),""))</f>
        <v>#REF!</v>
      </c>
      <c r="BE21" s="260" t="e">
        <f>IF(BE$4="","",IF(HLOOKUP(BE$4,'Physical Effects-Numbers'!$B$1:$AZ$173,$B21,FALSE)&lt;0,HLOOKUP(BE$4,'Physical Effects-Numbers'!$B$1:$AZ$173,$B21,FALSE),""))</f>
        <v>#REF!</v>
      </c>
      <c r="BF21" s="260" t="e">
        <f>IF(BF$4="","",IF(HLOOKUP(BF$4,'Physical Effects-Numbers'!$B$1:$AZ$173,$B21,FALSE)&lt;0,HLOOKUP(BF$4,'Physical Effects-Numbers'!$B$1:$AZ$173,$B21,FALSE),""))</f>
        <v>#REF!</v>
      </c>
      <c r="BG21" s="260" t="e">
        <f>IF(BG$4="","",IF(HLOOKUP(BG$4,'Physical Effects-Numbers'!$B$1:$AZ$173,$B21,FALSE)&lt;0,HLOOKUP(BG$4,'Physical Effects-Numbers'!$B$1:$AZ$173,$B21,FALSE),""))</f>
        <v>#REF!</v>
      </c>
      <c r="BH21" s="260" t="e">
        <f>IF(BH$4="","",IF(HLOOKUP(BH$4,'Physical Effects-Numbers'!$B$1:$AZ$173,$B21,FALSE)&lt;0,HLOOKUP(BH$4,'Physical Effects-Numbers'!$B$1:$AZ$173,$B21,FALSE),""))</f>
        <v>#REF!</v>
      </c>
      <c r="BI21" s="260" t="e">
        <f>IF(BI$4="","",IF(HLOOKUP(BI$4,'Physical Effects-Numbers'!$B$1:$AZ$173,$B21,FALSE)&lt;0,HLOOKUP(BI$4,'Physical Effects-Numbers'!$B$1:$AZ$173,$B21,FALSE),""))</f>
        <v>#REF!</v>
      </c>
      <c r="BJ21" s="260" t="e">
        <f>IF(BJ$4="","",IF(HLOOKUP(BJ$4,'Physical Effects-Numbers'!$B$1:$AZ$173,$B21,FALSE)&lt;0,HLOOKUP(BJ$4,'Physical Effects-Numbers'!$B$1:$AZ$173,$B21,FALSE),""))</f>
        <v>#REF!</v>
      </c>
      <c r="BK21" s="260" t="e">
        <f>IF(BK$4="","",IF(HLOOKUP(BK$4,'Physical Effects-Numbers'!$B$1:$AZ$173,$B21,FALSE)&lt;0,HLOOKUP(BK$4,'Physical Effects-Numbers'!$B$1:$AZ$173,$B21,FALSE),""))</f>
        <v>#REF!</v>
      </c>
      <c r="BL21" s="260" t="e">
        <f>IF(BL$4="","",IF(HLOOKUP(BL$4,'Physical Effects-Numbers'!$B$1:$AZ$173,$B21,FALSE)&lt;0,HLOOKUP(BL$4,'Physical Effects-Numbers'!$B$1:$AZ$173,$B21,FALSE),""))</f>
        <v>#REF!</v>
      </c>
      <c r="BM21" s="260" t="e">
        <f>IF(BM$4="","",IF(HLOOKUP(BM$4,'Physical Effects-Numbers'!$B$1:$AZ$173,$B21,FALSE)&lt;0,HLOOKUP(BM$4,'Physical Effects-Numbers'!$B$1:$AZ$173,$B21,FALSE),""))</f>
        <v>#REF!</v>
      </c>
      <c r="BN21" s="260" t="e">
        <f>IF(BN$4="","",IF(HLOOKUP(BN$4,'Physical Effects-Numbers'!$B$1:$AZ$173,$B21,FALSE)&lt;0,HLOOKUP(BN$4,'Physical Effects-Numbers'!$B$1:$AZ$173,$B21,FALSE),""))</f>
        <v>#REF!</v>
      </c>
      <c r="BO21" s="260" t="e">
        <f>IF(BO$4="","",IF(HLOOKUP(BO$4,'Physical Effects-Numbers'!$B$1:$AZ$173,$B21,FALSE)&lt;0,HLOOKUP(BO$4,'Physical Effects-Numbers'!$B$1:$AZ$173,$B21,FALSE),""))</f>
        <v>#REF!</v>
      </c>
    </row>
    <row r="22" spans="2:67" x14ac:dyDescent="0.2">
      <c r="B22" s="259">
        <f t="shared" si="0"/>
        <v>19</v>
      </c>
      <c r="C22" s="258" t="str">
        <f>+'Physical Effects-Numbers'!B19</f>
        <v>Clearing and Snagging (ft)</v>
      </c>
      <c r="D22" s="260" t="str">
        <f>IF(D$4="","",IF(HLOOKUP(D$4,'Physical Effects-Numbers'!$B$1:$AZ$173,$B22,FALSE)&lt;0,HLOOKUP(D$4,'Physical Effects-Numbers'!$B$1:$AZ$173,$B22,FALSE),""))</f>
        <v/>
      </c>
      <c r="E22" s="260" t="str">
        <f>IF(E$4="","",IF(HLOOKUP(E$4,'Physical Effects-Numbers'!$B$1:$AZ$173,$B22,FALSE)&lt;0,HLOOKUP(E$4,'Physical Effects-Numbers'!$B$1:$AZ$173,$B22,FALSE),""))</f>
        <v/>
      </c>
      <c r="F22" s="260" t="str">
        <f>IF(F$4="","",IF(HLOOKUP(F$4,'Physical Effects-Numbers'!$B$1:$AZ$173,$B22,FALSE)&lt;0,HLOOKUP(F$4,'Physical Effects-Numbers'!$B$1:$AZ$173,$B22,FALSE),""))</f>
        <v/>
      </c>
      <c r="G22" s="260" t="str">
        <f>IF(G$4="","",IF(HLOOKUP(G$4,'Physical Effects-Numbers'!$B$1:$AZ$173,$B22,FALSE)&lt;0,HLOOKUP(G$4,'Physical Effects-Numbers'!$B$1:$AZ$173,$B22,FALSE),""))</f>
        <v/>
      </c>
      <c r="H22" s="260" t="str">
        <f>IF(H$4="","",IF(HLOOKUP(H$4,'Physical Effects-Numbers'!$B$1:$AZ$173,$B22,FALSE)&lt;0,HLOOKUP(H$4,'Physical Effects-Numbers'!$B$1:$AZ$173,$B22,FALSE),""))</f>
        <v/>
      </c>
      <c r="I22" s="260" t="str">
        <f>IF(I$4="","",IF(HLOOKUP(I$4,'Physical Effects-Numbers'!$B$1:$AZ$173,$B22,FALSE)&lt;0,HLOOKUP(I$4,'Physical Effects-Numbers'!$B$1:$AZ$173,$B22,FALSE),""))</f>
        <v/>
      </c>
      <c r="J22" s="260" t="str">
        <f>IF(J$4="","",IF(HLOOKUP(J$4,'Physical Effects-Numbers'!$B$1:$AZ$173,$B22,FALSE)&lt;0,HLOOKUP(J$4,'Physical Effects-Numbers'!$B$1:$AZ$173,$B22,FALSE),""))</f>
        <v/>
      </c>
      <c r="K22" s="260" t="str">
        <f>IF(K$4="","",IF(HLOOKUP(K$4,'Physical Effects-Numbers'!$B$1:$AZ$173,$B22,FALSE)&lt;0,HLOOKUP(K$4,'Physical Effects-Numbers'!$B$1:$AZ$173,$B22,FALSE),""))</f>
        <v/>
      </c>
      <c r="L22" s="260" t="str">
        <f>IF(L$4="","",IF(HLOOKUP(L$4,'Physical Effects-Numbers'!$B$1:$AZ$173,$B22,FALSE)&lt;0,HLOOKUP(L$4,'Physical Effects-Numbers'!$B$1:$AZ$173,$B22,FALSE),""))</f>
        <v/>
      </c>
      <c r="M22" s="260" t="str">
        <f>IF(M$4="","",IF(HLOOKUP(M$4,'Physical Effects-Numbers'!$B$1:$AZ$173,$B22,FALSE)&lt;0,HLOOKUP(M$4,'Physical Effects-Numbers'!$B$1:$AZ$173,$B22,FALSE),""))</f>
        <v/>
      </c>
      <c r="N22" s="260" t="str">
        <f>IF(N$4="","",IF(HLOOKUP(N$4,'Physical Effects-Numbers'!$B$1:$AZ$173,$B22,FALSE)&lt;0,HLOOKUP(N$4,'Physical Effects-Numbers'!$B$1:$AZ$173,$B22,FALSE),""))</f>
        <v/>
      </c>
      <c r="O22" s="260" t="str">
        <f>IF(O$4="","",IF(HLOOKUP(O$4,'Physical Effects-Numbers'!$B$1:$AZ$173,$B22,FALSE)&lt;0,HLOOKUP(O$4,'Physical Effects-Numbers'!$B$1:$AZ$173,$B22,FALSE),""))</f>
        <v/>
      </c>
      <c r="P22" s="260" t="str">
        <f>IF(P$4="","",IF(HLOOKUP(P$4,'Physical Effects-Numbers'!$B$1:$AZ$173,$B22,FALSE)&lt;0,HLOOKUP(P$4,'Physical Effects-Numbers'!$B$1:$AZ$173,$B22,FALSE),""))</f>
        <v/>
      </c>
      <c r="Q22" s="260" t="str">
        <f>IF(Q$4="","",IF(HLOOKUP(Q$4,'Physical Effects-Numbers'!$B$1:$AZ$173,$B22,FALSE)&lt;0,HLOOKUP(Q$4,'Physical Effects-Numbers'!$B$1:$AZ$173,$B22,FALSE),""))</f>
        <v/>
      </c>
      <c r="R22" s="260" t="str">
        <f>IF(R$4="","",IF(HLOOKUP(R$4,'Physical Effects-Numbers'!$B$1:$AZ$173,$B22,FALSE)&lt;0,HLOOKUP(R$4,'Physical Effects-Numbers'!$B$1:$AZ$173,$B22,FALSE),""))</f>
        <v/>
      </c>
      <c r="S22" s="260" t="str">
        <f>IF(S$4="","",IF(HLOOKUP(S$4,'Physical Effects-Numbers'!$B$1:$AZ$173,$B22,FALSE)&lt;0,HLOOKUP(S$4,'Physical Effects-Numbers'!$B$1:$AZ$173,$B22,FALSE),""))</f>
        <v/>
      </c>
      <c r="T22" s="260" t="str">
        <f>IF(T$4="","",IF(HLOOKUP(T$4,'Physical Effects-Numbers'!$B$1:$AZ$173,$B22,FALSE)&lt;0,HLOOKUP(T$4,'Physical Effects-Numbers'!$B$1:$AZ$173,$B22,FALSE),""))</f>
        <v/>
      </c>
      <c r="U22" s="260" t="str">
        <f>IF(U$4="","",IF(HLOOKUP(U$4,'Physical Effects-Numbers'!$B$1:$AZ$173,$B22,FALSE)&lt;0,HLOOKUP(U$4,'Physical Effects-Numbers'!$B$1:$AZ$173,$B22,FALSE),""))</f>
        <v/>
      </c>
      <c r="V22" s="260" t="str">
        <f>IF(V$4="","",IF(HLOOKUP(V$4,'Physical Effects-Numbers'!$B$1:$AZ$173,$B22,FALSE)&lt;0,HLOOKUP(V$4,'Physical Effects-Numbers'!$B$1:$AZ$173,$B22,FALSE),""))</f>
        <v/>
      </c>
      <c r="W22" s="260" t="str">
        <f>IF(W$4="","",IF(HLOOKUP(W$4,'Physical Effects-Numbers'!$B$1:$AZ$173,$B22,FALSE)&lt;0,HLOOKUP(W$4,'Physical Effects-Numbers'!$B$1:$AZ$173,$B22,FALSE),""))</f>
        <v/>
      </c>
      <c r="X22" s="260" t="str">
        <f>IF(X$4="","",IF(HLOOKUP(X$4,'Physical Effects-Numbers'!$B$1:$AZ$173,$B22,FALSE)&lt;0,HLOOKUP(X$4,'Physical Effects-Numbers'!$B$1:$AZ$173,$B22,FALSE),""))</f>
        <v/>
      </c>
      <c r="Y22" s="260" t="str">
        <f>IF(Y$4="","",IF(HLOOKUP(Y$4,'Physical Effects-Numbers'!$B$1:$AZ$173,$B22,FALSE)&lt;0,HLOOKUP(Y$4,'Physical Effects-Numbers'!$B$1:$AZ$173,$B22,FALSE),""))</f>
        <v/>
      </c>
      <c r="Z22" s="260" t="str">
        <f>IF(Z$4="","",IF(HLOOKUP(Z$4,'Physical Effects-Numbers'!$B$1:$AZ$173,$B22,FALSE)&lt;0,HLOOKUP(Z$4,'Physical Effects-Numbers'!$B$1:$AZ$173,$B22,FALSE),""))</f>
        <v/>
      </c>
      <c r="AA22" s="260" t="str">
        <f>IF(AA$4="","",IF(HLOOKUP(AA$4,'Physical Effects-Numbers'!$B$1:$AZ$173,$B22,FALSE)&lt;0,HLOOKUP(AA$4,'Physical Effects-Numbers'!$B$1:$AZ$173,$B22,FALSE),""))</f>
        <v/>
      </c>
      <c r="AB22" s="260" t="str">
        <f>IF(AB$4="","",IF(HLOOKUP(AB$4,'Physical Effects-Numbers'!$B$1:$AZ$173,$B22,FALSE)&lt;0,HLOOKUP(AB$4,'Physical Effects-Numbers'!$B$1:$AZ$173,$B22,FALSE),""))</f>
        <v/>
      </c>
      <c r="AC22" s="260" t="str">
        <f>IF(AC$4="","",IF(HLOOKUP(AC$4,'Physical Effects-Numbers'!$B$1:$AZ$173,$B22,FALSE)&lt;0,HLOOKUP(AC$4,'Physical Effects-Numbers'!$B$1:$AZ$173,$B22,FALSE),""))</f>
        <v/>
      </c>
      <c r="AD22" s="260" t="str">
        <f>IF(AD$4="","",IF(HLOOKUP(AD$4,'Physical Effects-Numbers'!$B$1:$AZ$173,$B22,FALSE)&lt;0,HLOOKUP(AD$4,'Physical Effects-Numbers'!$B$1:$AZ$173,$B22,FALSE),""))</f>
        <v/>
      </c>
      <c r="AE22" s="260" t="str">
        <f>IF(AE$4="","",IF(HLOOKUP(AE$4,'Physical Effects-Numbers'!$B$1:$AZ$173,$B22,FALSE)&lt;0,HLOOKUP(AE$4,'Physical Effects-Numbers'!$B$1:$AZ$173,$B22,FALSE),""))</f>
        <v/>
      </c>
      <c r="AF22" s="260" t="e">
        <f>IF(AF$4="","",IF(HLOOKUP(AF$4,'Physical Effects-Numbers'!$B$1:$AZ$173,$B22,FALSE)&lt;0,HLOOKUP(AF$4,'Physical Effects-Numbers'!$B$1:$AZ$173,$B22,FALSE),""))</f>
        <v>#REF!</v>
      </c>
      <c r="AG22" s="260" t="e">
        <f>IF(AG$4="","",IF(HLOOKUP(AG$4,'Physical Effects-Numbers'!$B$1:$AZ$173,$B22,FALSE)&lt;0,HLOOKUP(AG$4,'Physical Effects-Numbers'!$B$1:$AZ$173,$B22,FALSE),""))</f>
        <v>#REF!</v>
      </c>
      <c r="AH22" s="260" t="str">
        <f>IF(AH$4="","",IF(HLOOKUP(AH$4,'Physical Effects-Numbers'!$B$1:$AZ$173,$B22,FALSE)&lt;0,HLOOKUP(AH$4,'Physical Effects-Numbers'!$B$1:$AZ$173,$B22,FALSE),""))</f>
        <v/>
      </c>
      <c r="AI22" s="260">
        <f>IF(AI$4="","",IF(HLOOKUP(AI$4,'Physical Effects-Numbers'!$B$1:$AZ$173,$B22,FALSE)&lt;0,HLOOKUP(AI$4,'Physical Effects-Numbers'!$B$1:$AZ$173,$B22,FALSE),""))</f>
        <v>-2</v>
      </c>
      <c r="AJ22" s="260">
        <f>IF(AJ$4="","",IF(HLOOKUP(AJ$4,'Physical Effects-Numbers'!$B$1:$AZ$173,$B22,FALSE)&lt;0,HLOOKUP(AJ$4,'Physical Effects-Numbers'!$B$1:$AZ$173,$B22,FALSE),""))</f>
        <v>-1</v>
      </c>
      <c r="AK22" s="260" t="str">
        <f>IF(AK$4="","",IF(HLOOKUP(AK$4,'Physical Effects-Numbers'!$B$1:$AZ$173,$B22,FALSE)&lt;0,HLOOKUP(AK$4,'Physical Effects-Numbers'!$B$1:$AZ$173,$B22,FALSE),""))</f>
        <v/>
      </c>
      <c r="AL22" s="260" t="str">
        <f>IF(AL$4="","",IF(HLOOKUP(AL$4,'Physical Effects-Numbers'!$B$1:$AZ$173,$B22,FALSE)&lt;0,HLOOKUP(AL$4,'Physical Effects-Numbers'!$B$1:$AZ$173,$B22,FALSE),""))</f>
        <v/>
      </c>
      <c r="AM22" s="260" t="str">
        <f>IF(AM$4="","",IF(HLOOKUP(AM$4,'Physical Effects-Numbers'!$B$1:$AZ$173,$B22,FALSE)&lt;0,HLOOKUP(AM$4,'Physical Effects-Numbers'!$B$1:$AZ$173,$B22,FALSE),""))</f>
        <v/>
      </c>
      <c r="AN22" s="260" t="str">
        <f>IF(AN$4="","",IF(HLOOKUP(AN$4,'Physical Effects-Numbers'!$B$1:$AZ$173,$B22,FALSE)&lt;0,HLOOKUP(AN$4,'Physical Effects-Numbers'!$B$1:$AZ$173,$B22,FALSE),""))</f>
        <v/>
      </c>
      <c r="AO22" s="260" t="str">
        <f>IF(AO$4="","",IF(HLOOKUP(AO$4,'Physical Effects-Numbers'!$B$1:$AZ$173,$B22,FALSE)&lt;0,HLOOKUP(AO$4,'Physical Effects-Numbers'!$B$1:$AZ$173,$B22,FALSE),""))</f>
        <v/>
      </c>
      <c r="AP22" s="260" t="str">
        <f>IF(AP$4="","",IF(HLOOKUP(AP$4,'Physical Effects-Numbers'!$B$1:$AZ$173,$B22,FALSE)&lt;0,HLOOKUP(AP$4,'Physical Effects-Numbers'!$B$1:$AZ$173,$B22,FALSE),""))</f>
        <v/>
      </c>
      <c r="AQ22" s="260" t="str">
        <f>IF(AQ$4="","",IF(HLOOKUP(AQ$4,'Physical Effects-Numbers'!$B$1:$AZ$173,$B22,FALSE)&lt;0,HLOOKUP(AQ$4,'Physical Effects-Numbers'!$B$1:$AZ$173,$B22,FALSE),""))</f>
        <v/>
      </c>
      <c r="AR22" s="260" t="str">
        <f>IF(AR$4="","",IF(HLOOKUP(AR$4,'Physical Effects-Numbers'!$B$1:$AZ$173,$B22,FALSE)&lt;0,HLOOKUP(AR$4,'Physical Effects-Numbers'!$B$1:$AZ$173,$B22,FALSE),""))</f>
        <v/>
      </c>
      <c r="AS22" s="260" t="str">
        <f>IF(AS$4="","",IF(HLOOKUP(AS$4,'Physical Effects-Numbers'!$B$1:$AZ$173,$B22,FALSE)&lt;0,HLOOKUP(AS$4,'Physical Effects-Numbers'!$B$1:$AZ$173,$B22,FALSE),""))</f>
        <v/>
      </c>
      <c r="AT22" s="260" t="str">
        <f>IF(AT$4="","",IF(HLOOKUP(AT$4,'Physical Effects-Numbers'!$B$1:$AZ$173,$B22,FALSE)&lt;0,HLOOKUP(AT$4,'Physical Effects-Numbers'!$B$1:$AZ$173,$B22,FALSE),""))</f>
        <v/>
      </c>
      <c r="AU22" s="260" t="str">
        <f>IF(AU$4="","",IF(HLOOKUP(AU$4,'Physical Effects-Numbers'!$B$1:$AZ$173,$B22,FALSE)&lt;0,HLOOKUP(AU$4,'Physical Effects-Numbers'!$B$1:$AZ$173,$B22,FALSE),""))</f>
        <v/>
      </c>
      <c r="AV22" s="260" t="str">
        <f>IF(AV$4="","",IF(HLOOKUP(AV$4,'Physical Effects-Numbers'!$B$1:$AZ$173,$B22,FALSE)&lt;0,HLOOKUP(AV$4,'Physical Effects-Numbers'!$B$1:$AZ$173,$B22,FALSE),""))</f>
        <v/>
      </c>
      <c r="AW22" s="260" t="str">
        <f>IF(AW$4="","",IF(HLOOKUP(AW$4,'Physical Effects-Numbers'!$B$1:$AZ$173,$B22,FALSE)&lt;0,HLOOKUP(AW$4,'Physical Effects-Numbers'!$B$1:$AZ$173,$B22,FALSE),""))</f>
        <v/>
      </c>
      <c r="AX22" s="260" t="str">
        <f>IF(AX$4="","",IF(HLOOKUP(AX$4,'Physical Effects-Numbers'!$B$1:$AZ$173,$B22,FALSE)&lt;0,HLOOKUP(AX$4,'Physical Effects-Numbers'!$B$1:$AZ$173,$B22,FALSE),""))</f>
        <v/>
      </c>
      <c r="AY22" s="260" t="str">
        <f>IF(AY$4="","",IF(HLOOKUP(AY$4,'Physical Effects-Numbers'!$B$1:$AZ$173,$B22,FALSE)&lt;0,HLOOKUP(AY$4,'Physical Effects-Numbers'!$B$1:$AZ$173,$B22,FALSE),""))</f>
        <v/>
      </c>
      <c r="AZ22" s="260" t="str">
        <f>IF(AZ$4="","",IF(HLOOKUP(AZ$4,'Physical Effects-Numbers'!$B$1:$AZ$173,$B22,FALSE)&lt;0,HLOOKUP(AZ$4,'Physical Effects-Numbers'!$B$1:$AZ$173,$B22,FALSE),""))</f>
        <v/>
      </c>
      <c r="BA22" s="260" t="e">
        <f>IF(BA$4="","",IF(HLOOKUP(BA$4,'Physical Effects-Numbers'!$B$1:$AZ$173,$B22,FALSE)&lt;0,HLOOKUP(BA$4,'Physical Effects-Numbers'!$B$1:$AZ$173,$B22,FALSE),""))</f>
        <v>#N/A</v>
      </c>
      <c r="BB22" s="260" t="e">
        <f>IF(BB$4="","",IF(HLOOKUP(BB$4,'Physical Effects-Numbers'!$B$1:$AZ$173,$B22,FALSE)&lt;0,HLOOKUP(BB$4,'Physical Effects-Numbers'!$B$1:$AZ$173,$B22,FALSE),""))</f>
        <v>#N/A</v>
      </c>
      <c r="BC22" s="260" t="e">
        <f>IF(BC$4="","",IF(HLOOKUP(BC$4,'Physical Effects-Numbers'!$B$1:$AZ$173,$B22,FALSE)&lt;0,HLOOKUP(BC$4,'Physical Effects-Numbers'!$B$1:$AZ$173,$B22,FALSE),""))</f>
        <v>#REF!</v>
      </c>
      <c r="BD22" s="260" t="e">
        <f>IF(BD$4="","",IF(HLOOKUP(BD$4,'Physical Effects-Numbers'!$B$1:$AZ$173,$B22,FALSE)&lt;0,HLOOKUP(BD$4,'Physical Effects-Numbers'!$B$1:$AZ$173,$B22,FALSE),""))</f>
        <v>#REF!</v>
      </c>
      <c r="BE22" s="260" t="e">
        <f>IF(BE$4="","",IF(HLOOKUP(BE$4,'Physical Effects-Numbers'!$B$1:$AZ$173,$B22,FALSE)&lt;0,HLOOKUP(BE$4,'Physical Effects-Numbers'!$B$1:$AZ$173,$B22,FALSE),""))</f>
        <v>#REF!</v>
      </c>
      <c r="BF22" s="260" t="e">
        <f>IF(BF$4="","",IF(HLOOKUP(BF$4,'Physical Effects-Numbers'!$B$1:$AZ$173,$B22,FALSE)&lt;0,HLOOKUP(BF$4,'Physical Effects-Numbers'!$B$1:$AZ$173,$B22,FALSE),""))</f>
        <v>#REF!</v>
      </c>
      <c r="BG22" s="260" t="e">
        <f>IF(BG$4="","",IF(HLOOKUP(BG$4,'Physical Effects-Numbers'!$B$1:$AZ$173,$B22,FALSE)&lt;0,HLOOKUP(BG$4,'Physical Effects-Numbers'!$B$1:$AZ$173,$B22,FALSE),""))</f>
        <v>#REF!</v>
      </c>
      <c r="BH22" s="260" t="e">
        <f>IF(BH$4="","",IF(HLOOKUP(BH$4,'Physical Effects-Numbers'!$B$1:$AZ$173,$B22,FALSE)&lt;0,HLOOKUP(BH$4,'Physical Effects-Numbers'!$B$1:$AZ$173,$B22,FALSE),""))</f>
        <v>#REF!</v>
      </c>
      <c r="BI22" s="260" t="e">
        <f>IF(BI$4="","",IF(HLOOKUP(BI$4,'Physical Effects-Numbers'!$B$1:$AZ$173,$B22,FALSE)&lt;0,HLOOKUP(BI$4,'Physical Effects-Numbers'!$B$1:$AZ$173,$B22,FALSE),""))</f>
        <v>#REF!</v>
      </c>
      <c r="BJ22" s="260" t="e">
        <f>IF(BJ$4="","",IF(HLOOKUP(BJ$4,'Physical Effects-Numbers'!$B$1:$AZ$173,$B22,FALSE)&lt;0,HLOOKUP(BJ$4,'Physical Effects-Numbers'!$B$1:$AZ$173,$B22,FALSE),""))</f>
        <v>#REF!</v>
      </c>
      <c r="BK22" s="260" t="e">
        <f>IF(BK$4="","",IF(HLOOKUP(BK$4,'Physical Effects-Numbers'!$B$1:$AZ$173,$B22,FALSE)&lt;0,HLOOKUP(BK$4,'Physical Effects-Numbers'!$B$1:$AZ$173,$B22,FALSE),""))</f>
        <v>#REF!</v>
      </c>
      <c r="BL22" s="260" t="e">
        <f>IF(BL$4="","",IF(HLOOKUP(BL$4,'Physical Effects-Numbers'!$B$1:$AZ$173,$B22,FALSE)&lt;0,HLOOKUP(BL$4,'Physical Effects-Numbers'!$B$1:$AZ$173,$B22,FALSE),""))</f>
        <v>#REF!</v>
      </c>
      <c r="BM22" s="260" t="e">
        <f>IF(BM$4="","",IF(HLOOKUP(BM$4,'Physical Effects-Numbers'!$B$1:$AZ$173,$B22,FALSE)&lt;0,HLOOKUP(BM$4,'Physical Effects-Numbers'!$B$1:$AZ$173,$B22,FALSE),""))</f>
        <v>#REF!</v>
      </c>
      <c r="BN22" s="260" t="e">
        <f>IF(BN$4="","",IF(HLOOKUP(BN$4,'Physical Effects-Numbers'!$B$1:$AZ$173,$B22,FALSE)&lt;0,HLOOKUP(BN$4,'Physical Effects-Numbers'!$B$1:$AZ$173,$B22,FALSE),""))</f>
        <v>#REF!</v>
      </c>
      <c r="BO22" s="260" t="e">
        <f>IF(BO$4="","",IF(HLOOKUP(BO$4,'Physical Effects-Numbers'!$B$1:$AZ$173,$B22,FALSE)&lt;0,HLOOKUP(BO$4,'Physical Effects-Numbers'!$B$1:$AZ$173,$B22,FALSE),""))</f>
        <v>#REF!</v>
      </c>
    </row>
    <row r="23" spans="2:67" x14ac:dyDescent="0.2">
      <c r="B23" s="259">
        <f t="shared" si="0"/>
        <v>20</v>
      </c>
      <c r="C23" s="258" t="str">
        <f>+'Physical Effects-Numbers'!B20</f>
        <v>Combustion System Improvement (no)</v>
      </c>
      <c r="D23" s="260" t="str">
        <f>IF(D$4="","",IF(HLOOKUP(D$4,'Physical Effects-Numbers'!$B$1:$AZ$173,$B23,FALSE)&lt;0,HLOOKUP(D$4,'Physical Effects-Numbers'!$B$1:$AZ$173,$B23,FALSE),""))</f>
        <v/>
      </c>
      <c r="E23" s="260" t="str">
        <f>IF(E$4="","",IF(HLOOKUP(E$4,'Physical Effects-Numbers'!$B$1:$AZ$173,$B23,FALSE)&lt;0,HLOOKUP(E$4,'Physical Effects-Numbers'!$B$1:$AZ$173,$B23,FALSE),""))</f>
        <v/>
      </c>
      <c r="F23" s="260" t="str">
        <f>IF(F$4="","",IF(HLOOKUP(F$4,'Physical Effects-Numbers'!$B$1:$AZ$173,$B23,FALSE)&lt;0,HLOOKUP(F$4,'Physical Effects-Numbers'!$B$1:$AZ$173,$B23,FALSE),""))</f>
        <v/>
      </c>
      <c r="G23" s="260" t="str">
        <f>IF(G$4="","",IF(HLOOKUP(G$4,'Physical Effects-Numbers'!$B$1:$AZ$173,$B23,FALSE)&lt;0,HLOOKUP(G$4,'Physical Effects-Numbers'!$B$1:$AZ$173,$B23,FALSE),""))</f>
        <v/>
      </c>
      <c r="H23" s="260" t="str">
        <f>IF(H$4="","",IF(HLOOKUP(H$4,'Physical Effects-Numbers'!$B$1:$AZ$173,$B23,FALSE)&lt;0,HLOOKUP(H$4,'Physical Effects-Numbers'!$B$1:$AZ$173,$B23,FALSE),""))</f>
        <v/>
      </c>
      <c r="I23" s="260" t="str">
        <f>IF(I$4="","",IF(HLOOKUP(I$4,'Physical Effects-Numbers'!$B$1:$AZ$173,$B23,FALSE)&lt;0,HLOOKUP(I$4,'Physical Effects-Numbers'!$B$1:$AZ$173,$B23,FALSE),""))</f>
        <v/>
      </c>
      <c r="J23" s="260" t="str">
        <f>IF(J$4="","",IF(HLOOKUP(J$4,'Physical Effects-Numbers'!$B$1:$AZ$173,$B23,FALSE)&lt;0,HLOOKUP(J$4,'Physical Effects-Numbers'!$B$1:$AZ$173,$B23,FALSE),""))</f>
        <v/>
      </c>
      <c r="K23" s="260" t="str">
        <f>IF(K$4="","",IF(HLOOKUP(K$4,'Physical Effects-Numbers'!$B$1:$AZ$173,$B23,FALSE)&lt;0,HLOOKUP(K$4,'Physical Effects-Numbers'!$B$1:$AZ$173,$B23,FALSE),""))</f>
        <v/>
      </c>
      <c r="L23" s="260" t="str">
        <f>IF(L$4="","",IF(HLOOKUP(L$4,'Physical Effects-Numbers'!$B$1:$AZ$173,$B23,FALSE)&lt;0,HLOOKUP(L$4,'Physical Effects-Numbers'!$B$1:$AZ$173,$B23,FALSE),""))</f>
        <v/>
      </c>
      <c r="M23" s="260" t="str">
        <f>IF(M$4="","",IF(HLOOKUP(M$4,'Physical Effects-Numbers'!$B$1:$AZ$173,$B23,FALSE)&lt;0,HLOOKUP(M$4,'Physical Effects-Numbers'!$B$1:$AZ$173,$B23,FALSE),""))</f>
        <v/>
      </c>
      <c r="N23" s="260" t="str">
        <f>IF(N$4="","",IF(HLOOKUP(N$4,'Physical Effects-Numbers'!$B$1:$AZ$173,$B23,FALSE)&lt;0,HLOOKUP(N$4,'Physical Effects-Numbers'!$B$1:$AZ$173,$B23,FALSE),""))</f>
        <v/>
      </c>
      <c r="O23" s="260" t="str">
        <f>IF(O$4="","",IF(HLOOKUP(O$4,'Physical Effects-Numbers'!$B$1:$AZ$173,$B23,FALSE)&lt;0,HLOOKUP(O$4,'Physical Effects-Numbers'!$B$1:$AZ$173,$B23,FALSE),""))</f>
        <v/>
      </c>
      <c r="P23" s="260" t="str">
        <f>IF(P$4="","",IF(HLOOKUP(P$4,'Physical Effects-Numbers'!$B$1:$AZ$173,$B23,FALSE)&lt;0,HLOOKUP(P$4,'Physical Effects-Numbers'!$B$1:$AZ$173,$B23,FALSE),""))</f>
        <v/>
      </c>
      <c r="Q23" s="260" t="str">
        <f>IF(Q$4="","",IF(HLOOKUP(Q$4,'Physical Effects-Numbers'!$B$1:$AZ$173,$B23,FALSE)&lt;0,HLOOKUP(Q$4,'Physical Effects-Numbers'!$B$1:$AZ$173,$B23,FALSE),""))</f>
        <v/>
      </c>
      <c r="R23" s="260" t="str">
        <f>IF(R$4="","",IF(HLOOKUP(R$4,'Physical Effects-Numbers'!$B$1:$AZ$173,$B23,FALSE)&lt;0,HLOOKUP(R$4,'Physical Effects-Numbers'!$B$1:$AZ$173,$B23,FALSE),""))</f>
        <v/>
      </c>
      <c r="S23" s="260" t="str">
        <f>IF(S$4="","",IF(HLOOKUP(S$4,'Physical Effects-Numbers'!$B$1:$AZ$173,$B23,FALSE)&lt;0,HLOOKUP(S$4,'Physical Effects-Numbers'!$B$1:$AZ$173,$B23,FALSE),""))</f>
        <v/>
      </c>
      <c r="T23" s="260" t="str">
        <f>IF(T$4="","",IF(HLOOKUP(T$4,'Physical Effects-Numbers'!$B$1:$AZ$173,$B23,FALSE)&lt;0,HLOOKUP(T$4,'Physical Effects-Numbers'!$B$1:$AZ$173,$B23,FALSE),""))</f>
        <v/>
      </c>
      <c r="U23" s="260" t="str">
        <f>IF(U$4="","",IF(HLOOKUP(U$4,'Physical Effects-Numbers'!$B$1:$AZ$173,$B23,FALSE)&lt;0,HLOOKUP(U$4,'Physical Effects-Numbers'!$B$1:$AZ$173,$B23,FALSE),""))</f>
        <v/>
      </c>
      <c r="V23" s="260" t="str">
        <f>IF(V$4="","",IF(HLOOKUP(V$4,'Physical Effects-Numbers'!$B$1:$AZ$173,$B23,FALSE)&lt;0,HLOOKUP(V$4,'Physical Effects-Numbers'!$B$1:$AZ$173,$B23,FALSE),""))</f>
        <v/>
      </c>
      <c r="W23" s="260" t="str">
        <f>IF(W$4="","",IF(HLOOKUP(W$4,'Physical Effects-Numbers'!$B$1:$AZ$173,$B23,FALSE)&lt;0,HLOOKUP(W$4,'Physical Effects-Numbers'!$B$1:$AZ$173,$B23,FALSE),""))</f>
        <v/>
      </c>
      <c r="X23" s="260" t="str">
        <f>IF(X$4="","",IF(HLOOKUP(X$4,'Physical Effects-Numbers'!$B$1:$AZ$173,$B23,FALSE)&lt;0,HLOOKUP(X$4,'Physical Effects-Numbers'!$B$1:$AZ$173,$B23,FALSE),""))</f>
        <v/>
      </c>
      <c r="Y23" s="260" t="str">
        <f>IF(Y$4="","",IF(HLOOKUP(Y$4,'Physical Effects-Numbers'!$B$1:$AZ$173,$B23,FALSE)&lt;0,HLOOKUP(Y$4,'Physical Effects-Numbers'!$B$1:$AZ$173,$B23,FALSE),""))</f>
        <v/>
      </c>
      <c r="Z23" s="260" t="str">
        <f>IF(Z$4="","",IF(HLOOKUP(Z$4,'Physical Effects-Numbers'!$B$1:$AZ$173,$B23,FALSE)&lt;0,HLOOKUP(Z$4,'Physical Effects-Numbers'!$B$1:$AZ$173,$B23,FALSE),""))</f>
        <v/>
      </c>
      <c r="AA23" s="260" t="str">
        <f>IF(AA$4="","",IF(HLOOKUP(AA$4,'Physical Effects-Numbers'!$B$1:$AZ$173,$B23,FALSE)&lt;0,HLOOKUP(AA$4,'Physical Effects-Numbers'!$B$1:$AZ$173,$B23,FALSE),""))</f>
        <v/>
      </c>
      <c r="AB23" s="260" t="str">
        <f>IF(AB$4="","",IF(HLOOKUP(AB$4,'Physical Effects-Numbers'!$B$1:$AZ$173,$B23,FALSE)&lt;0,HLOOKUP(AB$4,'Physical Effects-Numbers'!$B$1:$AZ$173,$B23,FALSE),""))</f>
        <v/>
      </c>
      <c r="AC23" s="260" t="str">
        <f>IF(AC$4="","",IF(HLOOKUP(AC$4,'Physical Effects-Numbers'!$B$1:$AZ$173,$B23,FALSE)&lt;0,HLOOKUP(AC$4,'Physical Effects-Numbers'!$B$1:$AZ$173,$B23,FALSE),""))</f>
        <v/>
      </c>
      <c r="AD23" s="260" t="str">
        <f>IF(AD$4="","",IF(HLOOKUP(AD$4,'Physical Effects-Numbers'!$B$1:$AZ$173,$B23,FALSE)&lt;0,HLOOKUP(AD$4,'Physical Effects-Numbers'!$B$1:$AZ$173,$B23,FALSE),""))</f>
        <v/>
      </c>
      <c r="AE23" s="260" t="str">
        <f>IF(AE$4="","",IF(HLOOKUP(AE$4,'Physical Effects-Numbers'!$B$1:$AZ$173,$B23,FALSE)&lt;0,HLOOKUP(AE$4,'Physical Effects-Numbers'!$B$1:$AZ$173,$B23,FALSE),""))</f>
        <v/>
      </c>
      <c r="AF23" s="260" t="e">
        <f>IF(AF$4="","",IF(HLOOKUP(AF$4,'Physical Effects-Numbers'!$B$1:$AZ$173,$B23,FALSE)&lt;0,HLOOKUP(AF$4,'Physical Effects-Numbers'!$B$1:$AZ$173,$B23,FALSE),""))</f>
        <v>#REF!</v>
      </c>
      <c r="AG23" s="260" t="e">
        <f>IF(AG$4="","",IF(HLOOKUP(AG$4,'Physical Effects-Numbers'!$B$1:$AZ$173,$B23,FALSE)&lt;0,HLOOKUP(AG$4,'Physical Effects-Numbers'!$B$1:$AZ$173,$B23,FALSE),""))</f>
        <v>#REF!</v>
      </c>
      <c r="AH23" s="260" t="str">
        <f>IF(AH$4="","",IF(HLOOKUP(AH$4,'Physical Effects-Numbers'!$B$1:$AZ$173,$B23,FALSE)&lt;0,HLOOKUP(AH$4,'Physical Effects-Numbers'!$B$1:$AZ$173,$B23,FALSE),""))</f>
        <v/>
      </c>
      <c r="AI23" s="260" t="str">
        <f>IF(AI$4="","",IF(HLOOKUP(AI$4,'Physical Effects-Numbers'!$B$1:$AZ$173,$B23,FALSE)&lt;0,HLOOKUP(AI$4,'Physical Effects-Numbers'!$B$1:$AZ$173,$B23,FALSE),""))</f>
        <v/>
      </c>
      <c r="AJ23" s="260" t="str">
        <f>IF(AJ$4="","",IF(HLOOKUP(AJ$4,'Physical Effects-Numbers'!$B$1:$AZ$173,$B23,FALSE)&lt;0,HLOOKUP(AJ$4,'Physical Effects-Numbers'!$B$1:$AZ$173,$B23,FALSE),""))</f>
        <v/>
      </c>
      <c r="AK23" s="260" t="str">
        <f>IF(AK$4="","",IF(HLOOKUP(AK$4,'Physical Effects-Numbers'!$B$1:$AZ$173,$B23,FALSE)&lt;0,HLOOKUP(AK$4,'Physical Effects-Numbers'!$B$1:$AZ$173,$B23,FALSE),""))</f>
        <v/>
      </c>
      <c r="AL23" s="260" t="str">
        <f>IF(AL$4="","",IF(HLOOKUP(AL$4,'Physical Effects-Numbers'!$B$1:$AZ$173,$B23,FALSE)&lt;0,HLOOKUP(AL$4,'Physical Effects-Numbers'!$B$1:$AZ$173,$B23,FALSE),""))</f>
        <v/>
      </c>
      <c r="AM23" s="260" t="str">
        <f>IF(AM$4="","",IF(HLOOKUP(AM$4,'Physical Effects-Numbers'!$B$1:$AZ$173,$B23,FALSE)&lt;0,HLOOKUP(AM$4,'Physical Effects-Numbers'!$B$1:$AZ$173,$B23,FALSE),""))</f>
        <v/>
      </c>
      <c r="AN23" s="260" t="str">
        <f>IF(AN$4="","",IF(HLOOKUP(AN$4,'Physical Effects-Numbers'!$B$1:$AZ$173,$B23,FALSE)&lt;0,HLOOKUP(AN$4,'Physical Effects-Numbers'!$B$1:$AZ$173,$B23,FALSE),""))</f>
        <v/>
      </c>
      <c r="AO23" s="260" t="str">
        <f>IF(AO$4="","",IF(HLOOKUP(AO$4,'Physical Effects-Numbers'!$B$1:$AZ$173,$B23,FALSE)&lt;0,HLOOKUP(AO$4,'Physical Effects-Numbers'!$B$1:$AZ$173,$B23,FALSE),""))</f>
        <v/>
      </c>
      <c r="AP23" s="260" t="str">
        <f>IF(AP$4="","",IF(HLOOKUP(AP$4,'Physical Effects-Numbers'!$B$1:$AZ$173,$B23,FALSE)&lt;0,HLOOKUP(AP$4,'Physical Effects-Numbers'!$B$1:$AZ$173,$B23,FALSE),""))</f>
        <v/>
      </c>
      <c r="AQ23" s="260" t="str">
        <f>IF(AQ$4="","",IF(HLOOKUP(AQ$4,'Physical Effects-Numbers'!$B$1:$AZ$173,$B23,FALSE)&lt;0,HLOOKUP(AQ$4,'Physical Effects-Numbers'!$B$1:$AZ$173,$B23,FALSE),""))</f>
        <v/>
      </c>
      <c r="AR23" s="260" t="str">
        <f>IF(AR$4="","",IF(HLOOKUP(AR$4,'Physical Effects-Numbers'!$B$1:$AZ$173,$B23,FALSE)&lt;0,HLOOKUP(AR$4,'Physical Effects-Numbers'!$B$1:$AZ$173,$B23,FALSE),""))</f>
        <v/>
      </c>
      <c r="AS23" s="260" t="str">
        <f>IF(AS$4="","",IF(HLOOKUP(AS$4,'Physical Effects-Numbers'!$B$1:$AZ$173,$B23,FALSE)&lt;0,HLOOKUP(AS$4,'Physical Effects-Numbers'!$B$1:$AZ$173,$B23,FALSE),""))</f>
        <v/>
      </c>
      <c r="AT23" s="260" t="str">
        <f>IF(AT$4="","",IF(HLOOKUP(AT$4,'Physical Effects-Numbers'!$B$1:$AZ$173,$B23,FALSE)&lt;0,HLOOKUP(AT$4,'Physical Effects-Numbers'!$B$1:$AZ$173,$B23,FALSE),""))</f>
        <v/>
      </c>
      <c r="AU23" s="260" t="str">
        <f>IF(AU$4="","",IF(HLOOKUP(AU$4,'Physical Effects-Numbers'!$B$1:$AZ$173,$B23,FALSE)&lt;0,HLOOKUP(AU$4,'Physical Effects-Numbers'!$B$1:$AZ$173,$B23,FALSE),""))</f>
        <v/>
      </c>
      <c r="AV23" s="260" t="str">
        <f>IF(AV$4="","",IF(HLOOKUP(AV$4,'Physical Effects-Numbers'!$B$1:$AZ$173,$B23,FALSE)&lt;0,HLOOKUP(AV$4,'Physical Effects-Numbers'!$B$1:$AZ$173,$B23,FALSE),""))</f>
        <v/>
      </c>
      <c r="AW23" s="260" t="str">
        <f>IF(AW$4="","",IF(HLOOKUP(AW$4,'Physical Effects-Numbers'!$B$1:$AZ$173,$B23,FALSE)&lt;0,HLOOKUP(AW$4,'Physical Effects-Numbers'!$B$1:$AZ$173,$B23,FALSE),""))</f>
        <v/>
      </c>
      <c r="AX23" s="260" t="str">
        <f>IF(AX$4="","",IF(HLOOKUP(AX$4,'Physical Effects-Numbers'!$B$1:$AZ$173,$B23,FALSE)&lt;0,HLOOKUP(AX$4,'Physical Effects-Numbers'!$B$1:$AZ$173,$B23,FALSE),""))</f>
        <v/>
      </c>
      <c r="AY23" s="260" t="str">
        <f>IF(AY$4="","",IF(HLOOKUP(AY$4,'Physical Effects-Numbers'!$B$1:$AZ$173,$B23,FALSE)&lt;0,HLOOKUP(AY$4,'Physical Effects-Numbers'!$B$1:$AZ$173,$B23,FALSE),""))</f>
        <v/>
      </c>
      <c r="AZ23" s="260" t="str">
        <f>IF(AZ$4="","",IF(HLOOKUP(AZ$4,'Physical Effects-Numbers'!$B$1:$AZ$173,$B23,FALSE)&lt;0,HLOOKUP(AZ$4,'Physical Effects-Numbers'!$B$1:$AZ$173,$B23,FALSE),""))</f>
        <v/>
      </c>
      <c r="BA23" s="260" t="e">
        <f>IF(BA$4="","",IF(HLOOKUP(BA$4,'Physical Effects-Numbers'!$B$1:$AZ$173,$B23,FALSE)&lt;0,HLOOKUP(BA$4,'Physical Effects-Numbers'!$B$1:$AZ$173,$B23,FALSE),""))</f>
        <v>#N/A</v>
      </c>
      <c r="BB23" s="260" t="e">
        <f>IF(BB$4="","",IF(HLOOKUP(BB$4,'Physical Effects-Numbers'!$B$1:$AZ$173,$B23,FALSE)&lt;0,HLOOKUP(BB$4,'Physical Effects-Numbers'!$B$1:$AZ$173,$B23,FALSE),""))</f>
        <v>#N/A</v>
      </c>
      <c r="BC23" s="260" t="e">
        <f>IF(BC$4="","",IF(HLOOKUP(BC$4,'Physical Effects-Numbers'!$B$1:$AZ$173,$B23,FALSE)&lt;0,HLOOKUP(BC$4,'Physical Effects-Numbers'!$B$1:$AZ$173,$B23,FALSE),""))</f>
        <v>#REF!</v>
      </c>
      <c r="BD23" s="260" t="e">
        <f>IF(BD$4="","",IF(HLOOKUP(BD$4,'Physical Effects-Numbers'!$B$1:$AZ$173,$B23,FALSE)&lt;0,HLOOKUP(BD$4,'Physical Effects-Numbers'!$B$1:$AZ$173,$B23,FALSE),""))</f>
        <v>#REF!</v>
      </c>
      <c r="BE23" s="260" t="e">
        <f>IF(BE$4="","",IF(HLOOKUP(BE$4,'Physical Effects-Numbers'!$B$1:$AZ$173,$B23,FALSE)&lt;0,HLOOKUP(BE$4,'Physical Effects-Numbers'!$B$1:$AZ$173,$B23,FALSE),""))</f>
        <v>#REF!</v>
      </c>
      <c r="BF23" s="260" t="e">
        <f>IF(BF$4="","",IF(HLOOKUP(BF$4,'Physical Effects-Numbers'!$B$1:$AZ$173,$B23,FALSE)&lt;0,HLOOKUP(BF$4,'Physical Effects-Numbers'!$B$1:$AZ$173,$B23,FALSE),""))</f>
        <v>#REF!</v>
      </c>
      <c r="BG23" s="260" t="e">
        <f>IF(BG$4="","",IF(HLOOKUP(BG$4,'Physical Effects-Numbers'!$B$1:$AZ$173,$B23,FALSE)&lt;0,HLOOKUP(BG$4,'Physical Effects-Numbers'!$B$1:$AZ$173,$B23,FALSE),""))</f>
        <v>#REF!</v>
      </c>
      <c r="BH23" s="260" t="e">
        <f>IF(BH$4="","",IF(HLOOKUP(BH$4,'Physical Effects-Numbers'!$B$1:$AZ$173,$B23,FALSE)&lt;0,HLOOKUP(BH$4,'Physical Effects-Numbers'!$B$1:$AZ$173,$B23,FALSE),""))</f>
        <v>#REF!</v>
      </c>
      <c r="BI23" s="260" t="e">
        <f>IF(BI$4="","",IF(HLOOKUP(BI$4,'Physical Effects-Numbers'!$B$1:$AZ$173,$B23,FALSE)&lt;0,HLOOKUP(BI$4,'Physical Effects-Numbers'!$B$1:$AZ$173,$B23,FALSE),""))</f>
        <v>#REF!</v>
      </c>
      <c r="BJ23" s="260" t="e">
        <f>IF(BJ$4="","",IF(HLOOKUP(BJ$4,'Physical Effects-Numbers'!$B$1:$AZ$173,$B23,FALSE)&lt;0,HLOOKUP(BJ$4,'Physical Effects-Numbers'!$B$1:$AZ$173,$B23,FALSE),""))</f>
        <v>#REF!</v>
      </c>
      <c r="BK23" s="260" t="e">
        <f>IF(BK$4="","",IF(HLOOKUP(BK$4,'Physical Effects-Numbers'!$B$1:$AZ$173,$B23,FALSE)&lt;0,HLOOKUP(BK$4,'Physical Effects-Numbers'!$B$1:$AZ$173,$B23,FALSE),""))</f>
        <v>#REF!</v>
      </c>
      <c r="BL23" s="260" t="e">
        <f>IF(BL$4="","",IF(HLOOKUP(BL$4,'Physical Effects-Numbers'!$B$1:$AZ$173,$B23,FALSE)&lt;0,HLOOKUP(BL$4,'Physical Effects-Numbers'!$B$1:$AZ$173,$B23,FALSE),""))</f>
        <v>#REF!</v>
      </c>
      <c r="BM23" s="260" t="e">
        <f>IF(BM$4="","",IF(HLOOKUP(BM$4,'Physical Effects-Numbers'!$B$1:$AZ$173,$B23,FALSE)&lt;0,HLOOKUP(BM$4,'Physical Effects-Numbers'!$B$1:$AZ$173,$B23,FALSE),""))</f>
        <v>#REF!</v>
      </c>
      <c r="BN23" s="260" t="e">
        <f>IF(BN$4="","",IF(HLOOKUP(BN$4,'Physical Effects-Numbers'!$B$1:$AZ$173,$B23,FALSE)&lt;0,HLOOKUP(BN$4,'Physical Effects-Numbers'!$B$1:$AZ$173,$B23,FALSE),""))</f>
        <v>#REF!</v>
      </c>
      <c r="BO23" s="260" t="e">
        <f>IF(BO$4="","",IF(HLOOKUP(BO$4,'Physical Effects-Numbers'!$B$1:$AZ$173,$B23,FALSE)&lt;0,HLOOKUP(BO$4,'Physical Effects-Numbers'!$B$1:$AZ$173,$B23,FALSE),""))</f>
        <v>#REF!</v>
      </c>
    </row>
    <row r="24" spans="2:67" x14ac:dyDescent="0.2">
      <c r="B24" s="259">
        <f t="shared" si="0"/>
        <v>21</v>
      </c>
      <c r="C24" s="258" t="str">
        <f>+'Physical Effects-Numbers'!B21</f>
        <v>Composting Facility (no)</v>
      </c>
      <c r="D24" s="260" t="str">
        <f>IF(D$4="","",IF(HLOOKUP(D$4,'Physical Effects-Numbers'!$B$1:$AZ$173,$B24,FALSE)&lt;0,HLOOKUP(D$4,'Physical Effects-Numbers'!$B$1:$AZ$173,$B24,FALSE),""))</f>
        <v/>
      </c>
      <c r="E24" s="260" t="str">
        <f>IF(E$4="","",IF(HLOOKUP(E$4,'Physical Effects-Numbers'!$B$1:$AZ$173,$B24,FALSE)&lt;0,HLOOKUP(E$4,'Physical Effects-Numbers'!$B$1:$AZ$173,$B24,FALSE),""))</f>
        <v/>
      </c>
      <c r="F24" s="260" t="str">
        <f>IF(F$4="","",IF(HLOOKUP(F$4,'Physical Effects-Numbers'!$B$1:$AZ$173,$B24,FALSE)&lt;0,HLOOKUP(F$4,'Physical Effects-Numbers'!$B$1:$AZ$173,$B24,FALSE),""))</f>
        <v/>
      </c>
      <c r="G24" s="260" t="str">
        <f>IF(G$4="","",IF(HLOOKUP(G$4,'Physical Effects-Numbers'!$B$1:$AZ$173,$B24,FALSE)&lt;0,HLOOKUP(G$4,'Physical Effects-Numbers'!$B$1:$AZ$173,$B24,FALSE),""))</f>
        <v/>
      </c>
      <c r="H24" s="260" t="str">
        <f>IF(H$4="","",IF(HLOOKUP(H$4,'Physical Effects-Numbers'!$B$1:$AZ$173,$B24,FALSE)&lt;0,HLOOKUP(H$4,'Physical Effects-Numbers'!$B$1:$AZ$173,$B24,FALSE),""))</f>
        <v/>
      </c>
      <c r="I24" s="260" t="str">
        <f>IF(I$4="","",IF(HLOOKUP(I$4,'Physical Effects-Numbers'!$B$1:$AZ$173,$B24,FALSE)&lt;0,HLOOKUP(I$4,'Physical Effects-Numbers'!$B$1:$AZ$173,$B24,FALSE),""))</f>
        <v/>
      </c>
      <c r="J24" s="260" t="str">
        <f>IF(J$4="","",IF(HLOOKUP(J$4,'Physical Effects-Numbers'!$B$1:$AZ$173,$B24,FALSE)&lt;0,HLOOKUP(J$4,'Physical Effects-Numbers'!$B$1:$AZ$173,$B24,FALSE),""))</f>
        <v/>
      </c>
      <c r="K24" s="260" t="str">
        <f>IF(K$4="","",IF(HLOOKUP(K$4,'Physical Effects-Numbers'!$B$1:$AZ$173,$B24,FALSE)&lt;0,HLOOKUP(K$4,'Physical Effects-Numbers'!$B$1:$AZ$173,$B24,FALSE),""))</f>
        <v/>
      </c>
      <c r="L24" s="260" t="str">
        <f>IF(L$4="","",IF(HLOOKUP(L$4,'Physical Effects-Numbers'!$B$1:$AZ$173,$B24,FALSE)&lt;0,HLOOKUP(L$4,'Physical Effects-Numbers'!$B$1:$AZ$173,$B24,FALSE),""))</f>
        <v/>
      </c>
      <c r="M24" s="260" t="str">
        <f>IF(M$4="","",IF(HLOOKUP(M$4,'Physical Effects-Numbers'!$B$1:$AZ$173,$B24,FALSE)&lt;0,HLOOKUP(M$4,'Physical Effects-Numbers'!$B$1:$AZ$173,$B24,FALSE),""))</f>
        <v/>
      </c>
      <c r="N24" s="260" t="str">
        <f>IF(N$4="","",IF(HLOOKUP(N$4,'Physical Effects-Numbers'!$B$1:$AZ$173,$B24,FALSE)&lt;0,HLOOKUP(N$4,'Physical Effects-Numbers'!$B$1:$AZ$173,$B24,FALSE),""))</f>
        <v/>
      </c>
      <c r="O24" s="260" t="str">
        <f>IF(O$4="","",IF(HLOOKUP(O$4,'Physical Effects-Numbers'!$B$1:$AZ$173,$B24,FALSE)&lt;0,HLOOKUP(O$4,'Physical Effects-Numbers'!$B$1:$AZ$173,$B24,FALSE),""))</f>
        <v/>
      </c>
      <c r="P24" s="260" t="str">
        <f>IF(P$4="","",IF(HLOOKUP(P$4,'Physical Effects-Numbers'!$B$1:$AZ$173,$B24,FALSE)&lt;0,HLOOKUP(P$4,'Physical Effects-Numbers'!$B$1:$AZ$173,$B24,FALSE),""))</f>
        <v/>
      </c>
      <c r="Q24" s="260" t="str">
        <f>IF(Q$4="","",IF(HLOOKUP(Q$4,'Physical Effects-Numbers'!$B$1:$AZ$173,$B24,FALSE)&lt;0,HLOOKUP(Q$4,'Physical Effects-Numbers'!$B$1:$AZ$173,$B24,FALSE),""))</f>
        <v/>
      </c>
      <c r="R24" s="260" t="str">
        <f>IF(R$4="","",IF(HLOOKUP(R$4,'Physical Effects-Numbers'!$B$1:$AZ$173,$B24,FALSE)&lt;0,HLOOKUP(R$4,'Physical Effects-Numbers'!$B$1:$AZ$173,$B24,FALSE),""))</f>
        <v/>
      </c>
      <c r="S24" s="260" t="str">
        <f>IF(S$4="","",IF(HLOOKUP(S$4,'Physical Effects-Numbers'!$B$1:$AZ$173,$B24,FALSE)&lt;0,HLOOKUP(S$4,'Physical Effects-Numbers'!$B$1:$AZ$173,$B24,FALSE),""))</f>
        <v/>
      </c>
      <c r="T24" s="260" t="str">
        <f>IF(T$4="","",IF(HLOOKUP(T$4,'Physical Effects-Numbers'!$B$1:$AZ$173,$B24,FALSE)&lt;0,HLOOKUP(T$4,'Physical Effects-Numbers'!$B$1:$AZ$173,$B24,FALSE),""))</f>
        <v/>
      </c>
      <c r="U24" s="260" t="str">
        <f>IF(U$4="","",IF(HLOOKUP(U$4,'Physical Effects-Numbers'!$B$1:$AZ$173,$B24,FALSE)&lt;0,HLOOKUP(U$4,'Physical Effects-Numbers'!$B$1:$AZ$173,$B24,FALSE),""))</f>
        <v/>
      </c>
      <c r="V24" s="260" t="str">
        <f>IF(V$4="","",IF(HLOOKUP(V$4,'Physical Effects-Numbers'!$B$1:$AZ$173,$B24,FALSE)&lt;0,HLOOKUP(V$4,'Physical Effects-Numbers'!$B$1:$AZ$173,$B24,FALSE),""))</f>
        <v/>
      </c>
      <c r="W24" s="260" t="str">
        <f>IF(W$4="","",IF(HLOOKUP(W$4,'Physical Effects-Numbers'!$B$1:$AZ$173,$B24,FALSE)&lt;0,HLOOKUP(W$4,'Physical Effects-Numbers'!$B$1:$AZ$173,$B24,FALSE),""))</f>
        <v/>
      </c>
      <c r="X24" s="260" t="str">
        <f>IF(X$4="","",IF(HLOOKUP(X$4,'Physical Effects-Numbers'!$B$1:$AZ$173,$B24,FALSE)&lt;0,HLOOKUP(X$4,'Physical Effects-Numbers'!$B$1:$AZ$173,$B24,FALSE),""))</f>
        <v/>
      </c>
      <c r="Y24" s="260" t="str">
        <f>IF(Y$4="","",IF(HLOOKUP(Y$4,'Physical Effects-Numbers'!$B$1:$AZ$173,$B24,FALSE)&lt;0,HLOOKUP(Y$4,'Physical Effects-Numbers'!$B$1:$AZ$173,$B24,FALSE),""))</f>
        <v/>
      </c>
      <c r="Z24" s="260" t="str">
        <f>IF(Z$4="","",IF(HLOOKUP(Z$4,'Physical Effects-Numbers'!$B$1:$AZ$173,$B24,FALSE)&lt;0,HLOOKUP(Z$4,'Physical Effects-Numbers'!$B$1:$AZ$173,$B24,FALSE),""))</f>
        <v/>
      </c>
      <c r="AA24" s="260" t="str">
        <f>IF(AA$4="","",IF(HLOOKUP(AA$4,'Physical Effects-Numbers'!$B$1:$AZ$173,$B24,FALSE)&lt;0,HLOOKUP(AA$4,'Physical Effects-Numbers'!$B$1:$AZ$173,$B24,FALSE),""))</f>
        <v/>
      </c>
      <c r="AB24" s="260" t="str">
        <f>IF(AB$4="","",IF(HLOOKUP(AB$4,'Physical Effects-Numbers'!$B$1:$AZ$173,$B24,FALSE)&lt;0,HLOOKUP(AB$4,'Physical Effects-Numbers'!$B$1:$AZ$173,$B24,FALSE),""))</f>
        <v/>
      </c>
      <c r="AC24" s="260" t="str">
        <f>IF(AC$4="","",IF(HLOOKUP(AC$4,'Physical Effects-Numbers'!$B$1:$AZ$173,$B24,FALSE)&lt;0,HLOOKUP(AC$4,'Physical Effects-Numbers'!$B$1:$AZ$173,$B24,FALSE),""))</f>
        <v/>
      </c>
      <c r="AD24" s="260" t="str">
        <f>IF(AD$4="","",IF(HLOOKUP(AD$4,'Physical Effects-Numbers'!$B$1:$AZ$173,$B24,FALSE)&lt;0,HLOOKUP(AD$4,'Physical Effects-Numbers'!$B$1:$AZ$173,$B24,FALSE),""))</f>
        <v/>
      </c>
      <c r="AE24" s="260" t="str">
        <f>IF(AE$4="","",IF(HLOOKUP(AE$4,'Physical Effects-Numbers'!$B$1:$AZ$173,$B24,FALSE)&lt;0,HLOOKUP(AE$4,'Physical Effects-Numbers'!$B$1:$AZ$173,$B24,FALSE),""))</f>
        <v/>
      </c>
      <c r="AF24" s="260" t="e">
        <f>IF(AF$4="","",IF(HLOOKUP(AF$4,'Physical Effects-Numbers'!$B$1:$AZ$173,$B24,FALSE)&lt;0,HLOOKUP(AF$4,'Physical Effects-Numbers'!$B$1:$AZ$173,$B24,FALSE),""))</f>
        <v>#REF!</v>
      </c>
      <c r="AG24" s="260" t="e">
        <f>IF(AG$4="","",IF(HLOOKUP(AG$4,'Physical Effects-Numbers'!$B$1:$AZ$173,$B24,FALSE)&lt;0,HLOOKUP(AG$4,'Physical Effects-Numbers'!$B$1:$AZ$173,$B24,FALSE),""))</f>
        <v>#REF!</v>
      </c>
      <c r="AH24" s="260" t="str">
        <f>IF(AH$4="","",IF(HLOOKUP(AH$4,'Physical Effects-Numbers'!$B$1:$AZ$173,$B24,FALSE)&lt;0,HLOOKUP(AH$4,'Physical Effects-Numbers'!$B$1:$AZ$173,$B24,FALSE),""))</f>
        <v/>
      </c>
      <c r="AI24" s="260" t="str">
        <f>IF(AI$4="","",IF(HLOOKUP(AI$4,'Physical Effects-Numbers'!$B$1:$AZ$173,$B24,FALSE)&lt;0,HLOOKUP(AI$4,'Physical Effects-Numbers'!$B$1:$AZ$173,$B24,FALSE),""))</f>
        <v/>
      </c>
      <c r="AJ24" s="260" t="str">
        <f>IF(AJ$4="","",IF(HLOOKUP(AJ$4,'Physical Effects-Numbers'!$B$1:$AZ$173,$B24,FALSE)&lt;0,HLOOKUP(AJ$4,'Physical Effects-Numbers'!$B$1:$AZ$173,$B24,FALSE),""))</f>
        <v/>
      </c>
      <c r="AK24" s="260" t="str">
        <f>IF(AK$4="","",IF(HLOOKUP(AK$4,'Physical Effects-Numbers'!$B$1:$AZ$173,$B24,FALSE)&lt;0,HLOOKUP(AK$4,'Physical Effects-Numbers'!$B$1:$AZ$173,$B24,FALSE),""))</f>
        <v/>
      </c>
      <c r="AL24" s="260" t="str">
        <f>IF(AL$4="","",IF(HLOOKUP(AL$4,'Physical Effects-Numbers'!$B$1:$AZ$173,$B24,FALSE)&lt;0,HLOOKUP(AL$4,'Physical Effects-Numbers'!$B$1:$AZ$173,$B24,FALSE),""))</f>
        <v/>
      </c>
      <c r="AM24" s="260" t="str">
        <f>IF(AM$4="","",IF(HLOOKUP(AM$4,'Physical Effects-Numbers'!$B$1:$AZ$173,$B24,FALSE)&lt;0,HLOOKUP(AM$4,'Physical Effects-Numbers'!$B$1:$AZ$173,$B24,FALSE),""))</f>
        <v/>
      </c>
      <c r="AN24" s="260" t="str">
        <f>IF(AN$4="","",IF(HLOOKUP(AN$4,'Physical Effects-Numbers'!$B$1:$AZ$173,$B24,FALSE)&lt;0,HLOOKUP(AN$4,'Physical Effects-Numbers'!$B$1:$AZ$173,$B24,FALSE),""))</f>
        <v/>
      </c>
      <c r="AO24" s="260" t="str">
        <f>IF(AO$4="","",IF(HLOOKUP(AO$4,'Physical Effects-Numbers'!$B$1:$AZ$173,$B24,FALSE)&lt;0,HLOOKUP(AO$4,'Physical Effects-Numbers'!$B$1:$AZ$173,$B24,FALSE),""))</f>
        <v/>
      </c>
      <c r="AP24" s="260" t="str">
        <f>IF(AP$4="","",IF(HLOOKUP(AP$4,'Physical Effects-Numbers'!$B$1:$AZ$173,$B24,FALSE)&lt;0,HLOOKUP(AP$4,'Physical Effects-Numbers'!$B$1:$AZ$173,$B24,FALSE),""))</f>
        <v/>
      </c>
      <c r="AQ24" s="260" t="str">
        <f>IF(AQ$4="","",IF(HLOOKUP(AQ$4,'Physical Effects-Numbers'!$B$1:$AZ$173,$B24,FALSE)&lt;0,HLOOKUP(AQ$4,'Physical Effects-Numbers'!$B$1:$AZ$173,$B24,FALSE),""))</f>
        <v/>
      </c>
      <c r="AR24" s="260" t="str">
        <f>IF(AR$4="","",IF(HLOOKUP(AR$4,'Physical Effects-Numbers'!$B$1:$AZ$173,$B24,FALSE)&lt;0,HLOOKUP(AR$4,'Physical Effects-Numbers'!$B$1:$AZ$173,$B24,FALSE),""))</f>
        <v/>
      </c>
      <c r="AS24" s="260" t="str">
        <f>IF(AS$4="","",IF(HLOOKUP(AS$4,'Physical Effects-Numbers'!$B$1:$AZ$173,$B24,FALSE)&lt;0,HLOOKUP(AS$4,'Physical Effects-Numbers'!$B$1:$AZ$173,$B24,FALSE),""))</f>
        <v/>
      </c>
      <c r="AT24" s="260" t="str">
        <f>IF(AT$4="","",IF(HLOOKUP(AT$4,'Physical Effects-Numbers'!$B$1:$AZ$173,$B24,FALSE)&lt;0,HLOOKUP(AT$4,'Physical Effects-Numbers'!$B$1:$AZ$173,$B24,FALSE),""))</f>
        <v/>
      </c>
      <c r="AU24" s="260" t="str">
        <f>IF(AU$4="","",IF(HLOOKUP(AU$4,'Physical Effects-Numbers'!$B$1:$AZ$173,$B24,FALSE)&lt;0,HLOOKUP(AU$4,'Physical Effects-Numbers'!$B$1:$AZ$173,$B24,FALSE),""))</f>
        <v/>
      </c>
      <c r="AV24" s="260" t="str">
        <f>IF(AV$4="","",IF(HLOOKUP(AV$4,'Physical Effects-Numbers'!$B$1:$AZ$173,$B24,FALSE)&lt;0,HLOOKUP(AV$4,'Physical Effects-Numbers'!$B$1:$AZ$173,$B24,FALSE),""))</f>
        <v/>
      </c>
      <c r="AW24" s="260" t="str">
        <f>IF(AW$4="","",IF(HLOOKUP(AW$4,'Physical Effects-Numbers'!$B$1:$AZ$173,$B24,FALSE)&lt;0,HLOOKUP(AW$4,'Physical Effects-Numbers'!$B$1:$AZ$173,$B24,FALSE),""))</f>
        <v/>
      </c>
      <c r="AX24" s="260" t="str">
        <f>IF(AX$4="","",IF(HLOOKUP(AX$4,'Physical Effects-Numbers'!$B$1:$AZ$173,$B24,FALSE)&lt;0,HLOOKUP(AX$4,'Physical Effects-Numbers'!$B$1:$AZ$173,$B24,FALSE),""))</f>
        <v/>
      </c>
      <c r="AY24" s="260" t="str">
        <f>IF(AY$4="","",IF(HLOOKUP(AY$4,'Physical Effects-Numbers'!$B$1:$AZ$173,$B24,FALSE)&lt;0,HLOOKUP(AY$4,'Physical Effects-Numbers'!$B$1:$AZ$173,$B24,FALSE),""))</f>
        <v/>
      </c>
      <c r="AZ24" s="260" t="str">
        <f>IF(AZ$4="","",IF(HLOOKUP(AZ$4,'Physical Effects-Numbers'!$B$1:$AZ$173,$B24,FALSE)&lt;0,HLOOKUP(AZ$4,'Physical Effects-Numbers'!$B$1:$AZ$173,$B24,FALSE),""))</f>
        <v/>
      </c>
      <c r="BA24" s="260" t="e">
        <f>IF(BA$4="","",IF(HLOOKUP(BA$4,'Physical Effects-Numbers'!$B$1:$AZ$173,$B24,FALSE)&lt;0,HLOOKUP(BA$4,'Physical Effects-Numbers'!$B$1:$AZ$173,$B24,FALSE),""))</f>
        <v>#N/A</v>
      </c>
      <c r="BB24" s="260" t="e">
        <f>IF(BB$4="","",IF(HLOOKUP(BB$4,'Physical Effects-Numbers'!$B$1:$AZ$173,$B24,FALSE)&lt;0,HLOOKUP(BB$4,'Physical Effects-Numbers'!$B$1:$AZ$173,$B24,FALSE),""))</f>
        <v>#N/A</v>
      </c>
      <c r="BC24" s="260" t="e">
        <f>IF(BC$4="","",IF(HLOOKUP(BC$4,'Physical Effects-Numbers'!$B$1:$AZ$173,$B24,FALSE)&lt;0,HLOOKUP(BC$4,'Physical Effects-Numbers'!$B$1:$AZ$173,$B24,FALSE),""))</f>
        <v>#REF!</v>
      </c>
      <c r="BD24" s="260" t="e">
        <f>IF(BD$4="","",IF(HLOOKUP(BD$4,'Physical Effects-Numbers'!$B$1:$AZ$173,$B24,FALSE)&lt;0,HLOOKUP(BD$4,'Physical Effects-Numbers'!$B$1:$AZ$173,$B24,FALSE),""))</f>
        <v>#REF!</v>
      </c>
      <c r="BE24" s="260" t="e">
        <f>IF(BE$4="","",IF(HLOOKUP(BE$4,'Physical Effects-Numbers'!$B$1:$AZ$173,$B24,FALSE)&lt;0,HLOOKUP(BE$4,'Physical Effects-Numbers'!$B$1:$AZ$173,$B24,FALSE),""))</f>
        <v>#REF!</v>
      </c>
      <c r="BF24" s="260" t="e">
        <f>IF(BF$4="","",IF(HLOOKUP(BF$4,'Physical Effects-Numbers'!$B$1:$AZ$173,$B24,FALSE)&lt;0,HLOOKUP(BF$4,'Physical Effects-Numbers'!$B$1:$AZ$173,$B24,FALSE),""))</f>
        <v>#REF!</v>
      </c>
      <c r="BG24" s="260" t="e">
        <f>IF(BG$4="","",IF(HLOOKUP(BG$4,'Physical Effects-Numbers'!$B$1:$AZ$173,$B24,FALSE)&lt;0,HLOOKUP(BG$4,'Physical Effects-Numbers'!$B$1:$AZ$173,$B24,FALSE),""))</f>
        <v>#REF!</v>
      </c>
      <c r="BH24" s="260" t="e">
        <f>IF(BH$4="","",IF(HLOOKUP(BH$4,'Physical Effects-Numbers'!$B$1:$AZ$173,$B24,FALSE)&lt;0,HLOOKUP(BH$4,'Physical Effects-Numbers'!$B$1:$AZ$173,$B24,FALSE),""))</f>
        <v>#REF!</v>
      </c>
      <c r="BI24" s="260" t="e">
        <f>IF(BI$4="","",IF(HLOOKUP(BI$4,'Physical Effects-Numbers'!$B$1:$AZ$173,$B24,FALSE)&lt;0,HLOOKUP(BI$4,'Physical Effects-Numbers'!$B$1:$AZ$173,$B24,FALSE),""))</f>
        <v>#REF!</v>
      </c>
      <c r="BJ24" s="260" t="e">
        <f>IF(BJ$4="","",IF(HLOOKUP(BJ$4,'Physical Effects-Numbers'!$B$1:$AZ$173,$B24,FALSE)&lt;0,HLOOKUP(BJ$4,'Physical Effects-Numbers'!$B$1:$AZ$173,$B24,FALSE),""))</f>
        <v>#REF!</v>
      </c>
      <c r="BK24" s="260" t="e">
        <f>IF(BK$4="","",IF(HLOOKUP(BK$4,'Physical Effects-Numbers'!$B$1:$AZ$173,$B24,FALSE)&lt;0,HLOOKUP(BK$4,'Physical Effects-Numbers'!$B$1:$AZ$173,$B24,FALSE),""))</f>
        <v>#REF!</v>
      </c>
      <c r="BL24" s="260" t="e">
        <f>IF(BL$4="","",IF(HLOOKUP(BL$4,'Physical Effects-Numbers'!$B$1:$AZ$173,$B24,FALSE)&lt;0,HLOOKUP(BL$4,'Physical Effects-Numbers'!$B$1:$AZ$173,$B24,FALSE),""))</f>
        <v>#REF!</v>
      </c>
      <c r="BM24" s="260" t="e">
        <f>IF(BM$4="","",IF(HLOOKUP(BM$4,'Physical Effects-Numbers'!$B$1:$AZ$173,$B24,FALSE)&lt;0,HLOOKUP(BM$4,'Physical Effects-Numbers'!$B$1:$AZ$173,$B24,FALSE),""))</f>
        <v>#REF!</v>
      </c>
      <c r="BN24" s="260" t="e">
        <f>IF(BN$4="","",IF(HLOOKUP(BN$4,'Physical Effects-Numbers'!$B$1:$AZ$173,$B24,FALSE)&lt;0,HLOOKUP(BN$4,'Physical Effects-Numbers'!$B$1:$AZ$173,$B24,FALSE),""))</f>
        <v>#REF!</v>
      </c>
      <c r="BO24" s="260" t="e">
        <f>IF(BO$4="","",IF(HLOOKUP(BO$4,'Physical Effects-Numbers'!$B$1:$AZ$173,$B24,FALSE)&lt;0,HLOOKUP(BO$4,'Physical Effects-Numbers'!$B$1:$AZ$173,$B24,FALSE),""))</f>
        <v>#REF!</v>
      </c>
    </row>
    <row r="25" spans="2:67" x14ac:dyDescent="0.2">
      <c r="B25" s="259">
        <f t="shared" si="0"/>
        <v>22</v>
      </c>
      <c r="C25" s="258" t="str">
        <f>+'Physical Effects-Numbers'!B22</f>
        <v>Conservation Cover (ac)</v>
      </c>
      <c r="D25" s="260" t="str">
        <f>IF(D$4="","",IF(HLOOKUP(D$4,'Physical Effects-Numbers'!$B$1:$AZ$173,$B25,FALSE)&lt;0,HLOOKUP(D$4,'Physical Effects-Numbers'!$B$1:$AZ$173,$B25,FALSE),""))</f>
        <v/>
      </c>
      <c r="E25" s="260" t="str">
        <f>IF(E$4="","",IF(HLOOKUP(E$4,'Physical Effects-Numbers'!$B$1:$AZ$173,$B25,FALSE)&lt;0,HLOOKUP(E$4,'Physical Effects-Numbers'!$B$1:$AZ$173,$B25,FALSE),""))</f>
        <v/>
      </c>
      <c r="F25" s="260" t="str">
        <f>IF(F$4="","",IF(HLOOKUP(F$4,'Physical Effects-Numbers'!$B$1:$AZ$173,$B25,FALSE)&lt;0,HLOOKUP(F$4,'Physical Effects-Numbers'!$B$1:$AZ$173,$B25,FALSE),""))</f>
        <v/>
      </c>
      <c r="G25" s="260" t="str">
        <f>IF(G$4="","",IF(HLOOKUP(G$4,'Physical Effects-Numbers'!$B$1:$AZ$173,$B25,FALSE)&lt;0,HLOOKUP(G$4,'Physical Effects-Numbers'!$B$1:$AZ$173,$B25,FALSE),""))</f>
        <v/>
      </c>
      <c r="H25" s="260" t="str">
        <f>IF(H$4="","",IF(HLOOKUP(H$4,'Physical Effects-Numbers'!$B$1:$AZ$173,$B25,FALSE)&lt;0,HLOOKUP(H$4,'Physical Effects-Numbers'!$B$1:$AZ$173,$B25,FALSE),""))</f>
        <v/>
      </c>
      <c r="I25" s="260" t="str">
        <f>IF(I$4="","",IF(HLOOKUP(I$4,'Physical Effects-Numbers'!$B$1:$AZ$173,$B25,FALSE)&lt;0,HLOOKUP(I$4,'Physical Effects-Numbers'!$B$1:$AZ$173,$B25,FALSE),""))</f>
        <v/>
      </c>
      <c r="J25" s="260" t="str">
        <f>IF(J$4="","",IF(HLOOKUP(J$4,'Physical Effects-Numbers'!$B$1:$AZ$173,$B25,FALSE)&lt;0,HLOOKUP(J$4,'Physical Effects-Numbers'!$B$1:$AZ$173,$B25,FALSE),""))</f>
        <v/>
      </c>
      <c r="K25" s="260" t="str">
        <f>IF(K$4="","",IF(HLOOKUP(K$4,'Physical Effects-Numbers'!$B$1:$AZ$173,$B25,FALSE)&lt;0,HLOOKUP(K$4,'Physical Effects-Numbers'!$B$1:$AZ$173,$B25,FALSE),""))</f>
        <v/>
      </c>
      <c r="L25" s="260" t="str">
        <f>IF(L$4="","",IF(HLOOKUP(L$4,'Physical Effects-Numbers'!$B$1:$AZ$173,$B25,FALSE)&lt;0,HLOOKUP(L$4,'Physical Effects-Numbers'!$B$1:$AZ$173,$B25,FALSE),""))</f>
        <v/>
      </c>
      <c r="M25" s="260" t="str">
        <f>IF(M$4="","",IF(HLOOKUP(M$4,'Physical Effects-Numbers'!$B$1:$AZ$173,$B25,FALSE)&lt;0,HLOOKUP(M$4,'Physical Effects-Numbers'!$B$1:$AZ$173,$B25,FALSE),""))</f>
        <v/>
      </c>
      <c r="N25" s="260" t="str">
        <f>IF(N$4="","",IF(HLOOKUP(N$4,'Physical Effects-Numbers'!$B$1:$AZ$173,$B25,FALSE)&lt;0,HLOOKUP(N$4,'Physical Effects-Numbers'!$B$1:$AZ$173,$B25,FALSE),""))</f>
        <v/>
      </c>
      <c r="O25" s="260" t="str">
        <f>IF(O$4="","",IF(HLOOKUP(O$4,'Physical Effects-Numbers'!$B$1:$AZ$173,$B25,FALSE)&lt;0,HLOOKUP(O$4,'Physical Effects-Numbers'!$B$1:$AZ$173,$B25,FALSE),""))</f>
        <v/>
      </c>
      <c r="P25" s="260" t="str">
        <f>IF(P$4="","",IF(HLOOKUP(P$4,'Physical Effects-Numbers'!$B$1:$AZ$173,$B25,FALSE)&lt;0,HLOOKUP(P$4,'Physical Effects-Numbers'!$B$1:$AZ$173,$B25,FALSE),""))</f>
        <v/>
      </c>
      <c r="Q25" s="260" t="str">
        <f>IF(Q$4="","",IF(HLOOKUP(Q$4,'Physical Effects-Numbers'!$B$1:$AZ$173,$B25,FALSE)&lt;0,HLOOKUP(Q$4,'Physical Effects-Numbers'!$B$1:$AZ$173,$B25,FALSE),""))</f>
        <v/>
      </c>
      <c r="R25" s="260" t="str">
        <f>IF(R$4="","",IF(HLOOKUP(R$4,'Physical Effects-Numbers'!$B$1:$AZ$173,$B25,FALSE)&lt;0,HLOOKUP(R$4,'Physical Effects-Numbers'!$B$1:$AZ$173,$B25,FALSE),""))</f>
        <v/>
      </c>
      <c r="S25" s="260" t="str">
        <f>IF(S$4="","",IF(HLOOKUP(S$4,'Physical Effects-Numbers'!$B$1:$AZ$173,$B25,FALSE)&lt;0,HLOOKUP(S$4,'Physical Effects-Numbers'!$B$1:$AZ$173,$B25,FALSE),""))</f>
        <v/>
      </c>
      <c r="T25" s="260" t="str">
        <f>IF(T$4="","",IF(HLOOKUP(T$4,'Physical Effects-Numbers'!$B$1:$AZ$173,$B25,FALSE)&lt;0,HLOOKUP(T$4,'Physical Effects-Numbers'!$B$1:$AZ$173,$B25,FALSE),""))</f>
        <v/>
      </c>
      <c r="U25" s="260" t="str">
        <f>IF(U$4="","",IF(HLOOKUP(U$4,'Physical Effects-Numbers'!$B$1:$AZ$173,$B25,FALSE)&lt;0,HLOOKUP(U$4,'Physical Effects-Numbers'!$B$1:$AZ$173,$B25,FALSE),""))</f>
        <v/>
      </c>
      <c r="V25" s="260" t="str">
        <f>IF(V$4="","",IF(HLOOKUP(V$4,'Physical Effects-Numbers'!$B$1:$AZ$173,$B25,FALSE)&lt;0,HLOOKUP(V$4,'Physical Effects-Numbers'!$B$1:$AZ$173,$B25,FALSE),""))</f>
        <v/>
      </c>
      <c r="W25" s="260" t="str">
        <f>IF(W$4="","",IF(HLOOKUP(W$4,'Physical Effects-Numbers'!$B$1:$AZ$173,$B25,FALSE)&lt;0,HLOOKUP(W$4,'Physical Effects-Numbers'!$B$1:$AZ$173,$B25,FALSE),""))</f>
        <v/>
      </c>
      <c r="X25" s="260" t="str">
        <f>IF(X$4="","",IF(HLOOKUP(X$4,'Physical Effects-Numbers'!$B$1:$AZ$173,$B25,FALSE)&lt;0,HLOOKUP(X$4,'Physical Effects-Numbers'!$B$1:$AZ$173,$B25,FALSE),""))</f>
        <v/>
      </c>
      <c r="Y25" s="260" t="str">
        <f>IF(Y$4="","",IF(HLOOKUP(Y$4,'Physical Effects-Numbers'!$B$1:$AZ$173,$B25,FALSE)&lt;0,HLOOKUP(Y$4,'Physical Effects-Numbers'!$B$1:$AZ$173,$B25,FALSE),""))</f>
        <v/>
      </c>
      <c r="Z25" s="260" t="str">
        <f>IF(Z$4="","",IF(HLOOKUP(Z$4,'Physical Effects-Numbers'!$B$1:$AZ$173,$B25,FALSE)&lt;0,HLOOKUP(Z$4,'Physical Effects-Numbers'!$B$1:$AZ$173,$B25,FALSE),""))</f>
        <v/>
      </c>
      <c r="AA25" s="260" t="str">
        <f>IF(AA$4="","",IF(HLOOKUP(AA$4,'Physical Effects-Numbers'!$B$1:$AZ$173,$B25,FALSE)&lt;0,HLOOKUP(AA$4,'Physical Effects-Numbers'!$B$1:$AZ$173,$B25,FALSE),""))</f>
        <v/>
      </c>
      <c r="AB25" s="260" t="str">
        <f>IF(AB$4="","",IF(HLOOKUP(AB$4,'Physical Effects-Numbers'!$B$1:$AZ$173,$B25,FALSE)&lt;0,HLOOKUP(AB$4,'Physical Effects-Numbers'!$B$1:$AZ$173,$B25,FALSE),""))</f>
        <v/>
      </c>
      <c r="AC25" s="260" t="str">
        <f>IF(AC$4="","",IF(HLOOKUP(AC$4,'Physical Effects-Numbers'!$B$1:$AZ$173,$B25,FALSE)&lt;0,HLOOKUP(AC$4,'Physical Effects-Numbers'!$B$1:$AZ$173,$B25,FALSE),""))</f>
        <v/>
      </c>
      <c r="AD25" s="260" t="str">
        <f>IF(AD$4="","",IF(HLOOKUP(AD$4,'Physical Effects-Numbers'!$B$1:$AZ$173,$B25,FALSE)&lt;0,HLOOKUP(AD$4,'Physical Effects-Numbers'!$B$1:$AZ$173,$B25,FALSE),""))</f>
        <v/>
      </c>
      <c r="AE25" s="260" t="str">
        <f>IF(AE$4="","",IF(HLOOKUP(AE$4,'Physical Effects-Numbers'!$B$1:$AZ$173,$B25,FALSE)&lt;0,HLOOKUP(AE$4,'Physical Effects-Numbers'!$B$1:$AZ$173,$B25,FALSE),""))</f>
        <v/>
      </c>
      <c r="AF25" s="260" t="e">
        <f>IF(AF$4="","",IF(HLOOKUP(AF$4,'Physical Effects-Numbers'!$B$1:$AZ$173,$B25,FALSE)&lt;0,HLOOKUP(AF$4,'Physical Effects-Numbers'!$B$1:$AZ$173,$B25,FALSE),""))</f>
        <v>#REF!</v>
      </c>
      <c r="AG25" s="260" t="e">
        <f>IF(AG$4="","",IF(HLOOKUP(AG$4,'Physical Effects-Numbers'!$B$1:$AZ$173,$B25,FALSE)&lt;0,HLOOKUP(AG$4,'Physical Effects-Numbers'!$B$1:$AZ$173,$B25,FALSE),""))</f>
        <v>#REF!</v>
      </c>
      <c r="AH25" s="260" t="str">
        <f>IF(AH$4="","",IF(HLOOKUP(AH$4,'Physical Effects-Numbers'!$B$1:$AZ$173,$B25,FALSE)&lt;0,HLOOKUP(AH$4,'Physical Effects-Numbers'!$B$1:$AZ$173,$B25,FALSE),""))</f>
        <v/>
      </c>
      <c r="AI25" s="260" t="str">
        <f>IF(AI$4="","",IF(HLOOKUP(AI$4,'Physical Effects-Numbers'!$B$1:$AZ$173,$B25,FALSE)&lt;0,HLOOKUP(AI$4,'Physical Effects-Numbers'!$B$1:$AZ$173,$B25,FALSE),""))</f>
        <v/>
      </c>
      <c r="AJ25" s="260" t="str">
        <f>IF(AJ$4="","",IF(HLOOKUP(AJ$4,'Physical Effects-Numbers'!$B$1:$AZ$173,$B25,FALSE)&lt;0,HLOOKUP(AJ$4,'Physical Effects-Numbers'!$B$1:$AZ$173,$B25,FALSE),""))</f>
        <v/>
      </c>
      <c r="AK25" s="260" t="str">
        <f>IF(AK$4="","",IF(HLOOKUP(AK$4,'Physical Effects-Numbers'!$B$1:$AZ$173,$B25,FALSE)&lt;0,HLOOKUP(AK$4,'Physical Effects-Numbers'!$B$1:$AZ$173,$B25,FALSE),""))</f>
        <v/>
      </c>
      <c r="AL25" s="260" t="str">
        <f>IF(AL$4="","",IF(HLOOKUP(AL$4,'Physical Effects-Numbers'!$B$1:$AZ$173,$B25,FALSE)&lt;0,HLOOKUP(AL$4,'Physical Effects-Numbers'!$B$1:$AZ$173,$B25,FALSE),""))</f>
        <v/>
      </c>
      <c r="AM25" s="260" t="str">
        <f>IF(AM$4="","",IF(HLOOKUP(AM$4,'Physical Effects-Numbers'!$B$1:$AZ$173,$B25,FALSE)&lt;0,HLOOKUP(AM$4,'Physical Effects-Numbers'!$B$1:$AZ$173,$B25,FALSE),""))</f>
        <v/>
      </c>
      <c r="AN25" s="260" t="str">
        <f>IF(AN$4="","",IF(HLOOKUP(AN$4,'Physical Effects-Numbers'!$B$1:$AZ$173,$B25,FALSE)&lt;0,HLOOKUP(AN$4,'Physical Effects-Numbers'!$B$1:$AZ$173,$B25,FALSE),""))</f>
        <v/>
      </c>
      <c r="AO25" s="260" t="str">
        <f>IF(AO$4="","",IF(HLOOKUP(AO$4,'Physical Effects-Numbers'!$B$1:$AZ$173,$B25,FALSE)&lt;0,HLOOKUP(AO$4,'Physical Effects-Numbers'!$B$1:$AZ$173,$B25,FALSE),""))</f>
        <v/>
      </c>
      <c r="AP25" s="260" t="str">
        <f>IF(AP$4="","",IF(HLOOKUP(AP$4,'Physical Effects-Numbers'!$B$1:$AZ$173,$B25,FALSE)&lt;0,HLOOKUP(AP$4,'Physical Effects-Numbers'!$B$1:$AZ$173,$B25,FALSE),""))</f>
        <v/>
      </c>
      <c r="AQ25" s="260" t="str">
        <f>IF(AQ$4="","",IF(HLOOKUP(AQ$4,'Physical Effects-Numbers'!$B$1:$AZ$173,$B25,FALSE)&lt;0,HLOOKUP(AQ$4,'Physical Effects-Numbers'!$B$1:$AZ$173,$B25,FALSE),""))</f>
        <v/>
      </c>
      <c r="AR25" s="260" t="str">
        <f>IF(AR$4="","",IF(HLOOKUP(AR$4,'Physical Effects-Numbers'!$B$1:$AZ$173,$B25,FALSE)&lt;0,HLOOKUP(AR$4,'Physical Effects-Numbers'!$B$1:$AZ$173,$B25,FALSE),""))</f>
        <v/>
      </c>
      <c r="AS25" s="260" t="str">
        <f>IF(AS$4="","",IF(HLOOKUP(AS$4,'Physical Effects-Numbers'!$B$1:$AZ$173,$B25,FALSE)&lt;0,HLOOKUP(AS$4,'Physical Effects-Numbers'!$B$1:$AZ$173,$B25,FALSE),""))</f>
        <v/>
      </c>
      <c r="AT25" s="260" t="str">
        <f>IF(AT$4="","",IF(HLOOKUP(AT$4,'Physical Effects-Numbers'!$B$1:$AZ$173,$B25,FALSE)&lt;0,HLOOKUP(AT$4,'Physical Effects-Numbers'!$B$1:$AZ$173,$B25,FALSE),""))</f>
        <v/>
      </c>
      <c r="AU25" s="260" t="str">
        <f>IF(AU$4="","",IF(HLOOKUP(AU$4,'Physical Effects-Numbers'!$B$1:$AZ$173,$B25,FALSE)&lt;0,HLOOKUP(AU$4,'Physical Effects-Numbers'!$B$1:$AZ$173,$B25,FALSE),""))</f>
        <v/>
      </c>
      <c r="AV25" s="260" t="str">
        <f>IF(AV$4="","",IF(HLOOKUP(AV$4,'Physical Effects-Numbers'!$B$1:$AZ$173,$B25,FALSE)&lt;0,HLOOKUP(AV$4,'Physical Effects-Numbers'!$B$1:$AZ$173,$B25,FALSE),""))</f>
        <v/>
      </c>
      <c r="AW25" s="260" t="str">
        <f>IF(AW$4="","",IF(HLOOKUP(AW$4,'Physical Effects-Numbers'!$B$1:$AZ$173,$B25,FALSE)&lt;0,HLOOKUP(AW$4,'Physical Effects-Numbers'!$B$1:$AZ$173,$B25,FALSE),""))</f>
        <v/>
      </c>
      <c r="AX25" s="260" t="str">
        <f>IF(AX$4="","",IF(HLOOKUP(AX$4,'Physical Effects-Numbers'!$B$1:$AZ$173,$B25,FALSE)&lt;0,HLOOKUP(AX$4,'Physical Effects-Numbers'!$B$1:$AZ$173,$B25,FALSE),""))</f>
        <v/>
      </c>
      <c r="AY25" s="260" t="str">
        <f>IF(AY$4="","",IF(HLOOKUP(AY$4,'Physical Effects-Numbers'!$B$1:$AZ$173,$B25,FALSE)&lt;0,HLOOKUP(AY$4,'Physical Effects-Numbers'!$B$1:$AZ$173,$B25,FALSE),""))</f>
        <v/>
      </c>
      <c r="AZ25" s="260" t="str">
        <f>IF(AZ$4="","",IF(HLOOKUP(AZ$4,'Physical Effects-Numbers'!$B$1:$AZ$173,$B25,FALSE)&lt;0,HLOOKUP(AZ$4,'Physical Effects-Numbers'!$B$1:$AZ$173,$B25,FALSE),""))</f>
        <v/>
      </c>
      <c r="BA25" s="260" t="e">
        <f>IF(BA$4="","",IF(HLOOKUP(BA$4,'Physical Effects-Numbers'!$B$1:$AZ$173,$B25,FALSE)&lt;0,HLOOKUP(BA$4,'Physical Effects-Numbers'!$B$1:$AZ$173,$B25,FALSE),""))</f>
        <v>#N/A</v>
      </c>
      <c r="BB25" s="260" t="e">
        <f>IF(BB$4="","",IF(HLOOKUP(BB$4,'Physical Effects-Numbers'!$B$1:$AZ$173,$B25,FALSE)&lt;0,HLOOKUP(BB$4,'Physical Effects-Numbers'!$B$1:$AZ$173,$B25,FALSE),""))</f>
        <v>#N/A</v>
      </c>
      <c r="BC25" s="260" t="e">
        <f>IF(BC$4="","",IF(HLOOKUP(BC$4,'Physical Effects-Numbers'!$B$1:$AZ$173,$B25,FALSE)&lt;0,HLOOKUP(BC$4,'Physical Effects-Numbers'!$B$1:$AZ$173,$B25,FALSE),""))</f>
        <v>#REF!</v>
      </c>
      <c r="BD25" s="260" t="e">
        <f>IF(BD$4="","",IF(HLOOKUP(BD$4,'Physical Effects-Numbers'!$B$1:$AZ$173,$B25,FALSE)&lt;0,HLOOKUP(BD$4,'Physical Effects-Numbers'!$B$1:$AZ$173,$B25,FALSE),""))</f>
        <v>#REF!</v>
      </c>
      <c r="BE25" s="260" t="e">
        <f>IF(BE$4="","",IF(HLOOKUP(BE$4,'Physical Effects-Numbers'!$B$1:$AZ$173,$B25,FALSE)&lt;0,HLOOKUP(BE$4,'Physical Effects-Numbers'!$B$1:$AZ$173,$B25,FALSE),""))</f>
        <v>#REF!</v>
      </c>
      <c r="BF25" s="260" t="e">
        <f>IF(BF$4="","",IF(HLOOKUP(BF$4,'Physical Effects-Numbers'!$B$1:$AZ$173,$B25,FALSE)&lt;0,HLOOKUP(BF$4,'Physical Effects-Numbers'!$B$1:$AZ$173,$B25,FALSE),""))</f>
        <v>#REF!</v>
      </c>
      <c r="BG25" s="260" t="e">
        <f>IF(BG$4="","",IF(HLOOKUP(BG$4,'Physical Effects-Numbers'!$B$1:$AZ$173,$B25,FALSE)&lt;0,HLOOKUP(BG$4,'Physical Effects-Numbers'!$B$1:$AZ$173,$B25,FALSE),""))</f>
        <v>#REF!</v>
      </c>
      <c r="BH25" s="260" t="e">
        <f>IF(BH$4="","",IF(HLOOKUP(BH$4,'Physical Effects-Numbers'!$B$1:$AZ$173,$B25,FALSE)&lt;0,HLOOKUP(BH$4,'Physical Effects-Numbers'!$B$1:$AZ$173,$B25,FALSE),""))</f>
        <v>#REF!</v>
      </c>
      <c r="BI25" s="260" t="e">
        <f>IF(BI$4="","",IF(HLOOKUP(BI$4,'Physical Effects-Numbers'!$B$1:$AZ$173,$B25,FALSE)&lt;0,HLOOKUP(BI$4,'Physical Effects-Numbers'!$B$1:$AZ$173,$B25,FALSE),""))</f>
        <v>#REF!</v>
      </c>
      <c r="BJ25" s="260" t="e">
        <f>IF(BJ$4="","",IF(HLOOKUP(BJ$4,'Physical Effects-Numbers'!$B$1:$AZ$173,$B25,FALSE)&lt;0,HLOOKUP(BJ$4,'Physical Effects-Numbers'!$B$1:$AZ$173,$B25,FALSE),""))</f>
        <v>#REF!</v>
      </c>
      <c r="BK25" s="260" t="e">
        <f>IF(BK$4="","",IF(HLOOKUP(BK$4,'Physical Effects-Numbers'!$B$1:$AZ$173,$B25,FALSE)&lt;0,HLOOKUP(BK$4,'Physical Effects-Numbers'!$B$1:$AZ$173,$B25,FALSE),""))</f>
        <v>#REF!</v>
      </c>
      <c r="BL25" s="260" t="e">
        <f>IF(BL$4="","",IF(HLOOKUP(BL$4,'Physical Effects-Numbers'!$B$1:$AZ$173,$B25,FALSE)&lt;0,HLOOKUP(BL$4,'Physical Effects-Numbers'!$B$1:$AZ$173,$B25,FALSE),""))</f>
        <v>#REF!</v>
      </c>
      <c r="BM25" s="260" t="e">
        <f>IF(BM$4="","",IF(HLOOKUP(BM$4,'Physical Effects-Numbers'!$B$1:$AZ$173,$B25,FALSE)&lt;0,HLOOKUP(BM$4,'Physical Effects-Numbers'!$B$1:$AZ$173,$B25,FALSE),""))</f>
        <v>#REF!</v>
      </c>
      <c r="BN25" s="260" t="e">
        <f>IF(BN$4="","",IF(HLOOKUP(BN$4,'Physical Effects-Numbers'!$B$1:$AZ$173,$B25,FALSE)&lt;0,HLOOKUP(BN$4,'Physical Effects-Numbers'!$B$1:$AZ$173,$B25,FALSE),""))</f>
        <v>#REF!</v>
      </c>
      <c r="BO25" s="260" t="e">
        <f>IF(BO$4="","",IF(HLOOKUP(BO$4,'Physical Effects-Numbers'!$B$1:$AZ$173,$B25,FALSE)&lt;0,HLOOKUP(BO$4,'Physical Effects-Numbers'!$B$1:$AZ$173,$B25,FALSE),""))</f>
        <v>#REF!</v>
      </c>
    </row>
    <row r="26" spans="2:67" x14ac:dyDescent="0.2">
      <c r="B26" s="259">
        <f t="shared" si="0"/>
        <v>23</v>
      </c>
      <c r="C26" s="258" t="str">
        <f>+'Physical Effects-Numbers'!B23</f>
        <v>Conservation Crop Rotation (ac)</v>
      </c>
      <c r="D26" s="260" t="str">
        <f>IF(D$4="","",IF(HLOOKUP(D$4,'Physical Effects-Numbers'!$B$1:$AZ$173,$B26,FALSE)&lt;0,HLOOKUP(D$4,'Physical Effects-Numbers'!$B$1:$AZ$173,$B26,FALSE),""))</f>
        <v/>
      </c>
      <c r="E26" s="260" t="str">
        <f>IF(E$4="","",IF(HLOOKUP(E$4,'Physical Effects-Numbers'!$B$1:$AZ$173,$B26,FALSE)&lt;0,HLOOKUP(E$4,'Physical Effects-Numbers'!$B$1:$AZ$173,$B26,FALSE),""))</f>
        <v/>
      </c>
      <c r="F26" s="260" t="str">
        <f>IF(F$4="","",IF(HLOOKUP(F$4,'Physical Effects-Numbers'!$B$1:$AZ$173,$B26,FALSE)&lt;0,HLOOKUP(F$4,'Physical Effects-Numbers'!$B$1:$AZ$173,$B26,FALSE),""))</f>
        <v/>
      </c>
      <c r="G26" s="260" t="str">
        <f>IF(G$4="","",IF(HLOOKUP(G$4,'Physical Effects-Numbers'!$B$1:$AZ$173,$B26,FALSE)&lt;0,HLOOKUP(G$4,'Physical Effects-Numbers'!$B$1:$AZ$173,$B26,FALSE),""))</f>
        <v/>
      </c>
      <c r="H26" s="260" t="str">
        <f>IF(H$4="","",IF(HLOOKUP(H$4,'Physical Effects-Numbers'!$B$1:$AZ$173,$B26,FALSE)&lt;0,HLOOKUP(H$4,'Physical Effects-Numbers'!$B$1:$AZ$173,$B26,FALSE),""))</f>
        <v/>
      </c>
      <c r="I26" s="260" t="str">
        <f>IF(I$4="","",IF(HLOOKUP(I$4,'Physical Effects-Numbers'!$B$1:$AZ$173,$B26,FALSE)&lt;0,HLOOKUP(I$4,'Physical Effects-Numbers'!$B$1:$AZ$173,$B26,FALSE),""))</f>
        <v/>
      </c>
      <c r="J26" s="260" t="str">
        <f>IF(J$4="","",IF(HLOOKUP(J$4,'Physical Effects-Numbers'!$B$1:$AZ$173,$B26,FALSE)&lt;0,HLOOKUP(J$4,'Physical Effects-Numbers'!$B$1:$AZ$173,$B26,FALSE),""))</f>
        <v/>
      </c>
      <c r="K26" s="260" t="str">
        <f>IF(K$4="","",IF(HLOOKUP(K$4,'Physical Effects-Numbers'!$B$1:$AZ$173,$B26,FALSE)&lt;0,HLOOKUP(K$4,'Physical Effects-Numbers'!$B$1:$AZ$173,$B26,FALSE),""))</f>
        <v/>
      </c>
      <c r="L26" s="260" t="str">
        <f>IF(L$4="","",IF(HLOOKUP(L$4,'Physical Effects-Numbers'!$B$1:$AZ$173,$B26,FALSE)&lt;0,HLOOKUP(L$4,'Physical Effects-Numbers'!$B$1:$AZ$173,$B26,FALSE),""))</f>
        <v/>
      </c>
      <c r="M26" s="260" t="str">
        <f>IF(M$4="","",IF(HLOOKUP(M$4,'Physical Effects-Numbers'!$B$1:$AZ$173,$B26,FALSE)&lt;0,HLOOKUP(M$4,'Physical Effects-Numbers'!$B$1:$AZ$173,$B26,FALSE),""))</f>
        <v/>
      </c>
      <c r="N26" s="260" t="str">
        <f>IF(N$4="","",IF(HLOOKUP(N$4,'Physical Effects-Numbers'!$B$1:$AZ$173,$B26,FALSE)&lt;0,HLOOKUP(N$4,'Physical Effects-Numbers'!$B$1:$AZ$173,$B26,FALSE),""))</f>
        <v/>
      </c>
      <c r="O26" s="260" t="str">
        <f>IF(O$4="","",IF(HLOOKUP(O$4,'Physical Effects-Numbers'!$B$1:$AZ$173,$B26,FALSE)&lt;0,HLOOKUP(O$4,'Physical Effects-Numbers'!$B$1:$AZ$173,$B26,FALSE),""))</f>
        <v/>
      </c>
      <c r="P26" s="260" t="str">
        <f>IF(P$4="","",IF(HLOOKUP(P$4,'Physical Effects-Numbers'!$B$1:$AZ$173,$B26,FALSE)&lt;0,HLOOKUP(P$4,'Physical Effects-Numbers'!$B$1:$AZ$173,$B26,FALSE),""))</f>
        <v/>
      </c>
      <c r="Q26" s="260" t="str">
        <f>IF(Q$4="","",IF(HLOOKUP(Q$4,'Physical Effects-Numbers'!$B$1:$AZ$173,$B26,FALSE)&lt;0,HLOOKUP(Q$4,'Physical Effects-Numbers'!$B$1:$AZ$173,$B26,FALSE),""))</f>
        <v/>
      </c>
      <c r="R26" s="260" t="str">
        <f>IF(R$4="","",IF(HLOOKUP(R$4,'Physical Effects-Numbers'!$B$1:$AZ$173,$B26,FALSE)&lt;0,HLOOKUP(R$4,'Physical Effects-Numbers'!$B$1:$AZ$173,$B26,FALSE),""))</f>
        <v/>
      </c>
      <c r="S26" s="260" t="str">
        <f>IF(S$4="","",IF(HLOOKUP(S$4,'Physical Effects-Numbers'!$B$1:$AZ$173,$B26,FALSE)&lt;0,HLOOKUP(S$4,'Physical Effects-Numbers'!$B$1:$AZ$173,$B26,FALSE),""))</f>
        <v/>
      </c>
      <c r="T26" s="260" t="str">
        <f>IF(T$4="","",IF(HLOOKUP(T$4,'Physical Effects-Numbers'!$B$1:$AZ$173,$B26,FALSE)&lt;0,HLOOKUP(T$4,'Physical Effects-Numbers'!$B$1:$AZ$173,$B26,FALSE),""))</f>
        <v/>
      </c>
      <c r="U26" s="260" t="str">
        <f>IF(U$4="","",IF(HLOOKUP(U$4,'Physical Effects-Numbers'!$B$1:$AZ$173,$B26,FALSE)&lt;0,HLOOKUP(U$4,'Physical Effects-Numbers'!$B$1:$AZ$173,$B26,FALSE),""))</f>
        <v/>
      </c>
      <c r="V26" s="260" t="str">
        <f>IF(V$4="","",IF(HLOOKUP(V$4,'Physical Effects-Numbers'!$B$1:$AZ$173,$B26,FALSE)&lt;0,HLOOKUP(V$4,'Physical Effects-Numbers'!$B$1:$AZ$173,$B26,FALSE),""))</f>
        <v/>
      </c>
      <c r="W26" s="260" t="str">
        <f>IF(W$4="","",IF(HLOOKUP(W$4,'Physical Effects-Numbers'!$B$1:$AZ$173,$B26,FALSE)&lt;0,HLOOKUP(W$4,'Physical Effects-Numbers'!$B$1:$AZ$173,$B26,FALSE),""))</f>
        <v/>
      </c>
      <c r="X26" s="260" t="str">
        <f>IF(X$4="","",IF(HLOOKUP(X$4,'Physical Effects-Numbers'!$B$1:$AZ$173,$B26,FALSE)&lt;0,HLOOKUP(X$4,'Physical Effects-Numbers'!$B$1:$AZ$173,$B26,FALSE),""))</f>
        <v/>
      </c>
      <c r="Y26" s="260" t="str">
        <f>IF(Y$4="","",IF(HLOOKUP(Y$4,'Physical Effects-Numbers'!$B$1:$AZ$173,$B26,FALSE)&lt;0,HLOOKUP(Y$4,'Physical Effects-Numbers'!$B$1:$AZ$173,$B26,FALSE),""))</f>
        <v/>
      </c>
      <c r="Z26" s="260" t="str">
        <f>IF(Z$4="","",IF(HLOOKUP(Z$4,'Physical Effects-Numbers'!$B$1:$AZ$173,$B26,FALSE)&lt;0,HLOOKUP(Z$4,'Physical Effects-Numbers'!$B$1:$AZ$173,$B26,FALSE),""))</f>
        <v/>
      </c>
      <c r="AA26" s="260" t="str">
        <f>IF(AA$4="","",IF(HLOOKUP(AA$4,'Physical Effects-Numbers'!$B$1:$AZ$173,$B26,FALSE)&lt;0,HLOOKUP(AA$4,'Physical Effects-Numbers'!$B$1:$AZ$173,$B26,FALSE),""))</f>
        <v/>
      </c>
      <c r="AB26" s="260" t="str">
        <f>IF(AB$4="","",IF(HLOOKUP(AB$4,'Physical Effects-Numbers'!$B$1:$AZ$173,$B26,FALSE)&lt;0,HLOOKUP(AB$4,'Physical Effects-Numbers'!$B$1:$AZ$173,$B26,FALSE),""))</f>
        <v/>
      </c>
      <c r="AC26" s="260" t="str">
        <f>IF(AC$4="","",IF(HLOOKUP(AC$4,'Physical Effects-Numbers'!$B$1:$AZ$173,$B26,FALSE)&lt;0,HLOOKUP(AC$4,'Physical Effects-Numbers'!$B$1:$AZ$173,$B26,FALSE),""))</f>
        <v/>
      </c>
      <c r="AD26" s="260" t="str">
        <f>IF(AD$4="","",IF(HLOOKUP(AD$4,'Physical Effects-Numbers'!$B$1:$AZ$173,$B26,FALSE)&lt;0,HLOOKUP(AD$4,'Physical Effects-Numbers'!$B$1:$AZ$173,$B26,FALSE),""))</f>
        <v/>
      </c>
      <c r="AE26" s="260" t="str">
        <f>IF(AE$4="","",IF(HLOOKUP(AE$4,'Physical Effects-Numbers'!$B$1:$AZ$173,$B26,FALSE)&lt;0,HLOOKUP(AE$4,'Physical Effects-Numbers'!$B$1:$AZ$173,$B26,FALSE),""))</f>
        <v/>
      </c>
      <c r="AF26" s="260" t="e">
        <f>IF(AF$4="","",IF(HLOOKUP(AF$4,'Physical Effects-Numbers'!$B$1:$AZ$173,$B26,FALSE)&lt;0,HLOOKUP(AF$4,'Physical Effects-Numbers'!$B$1:$AZ$173,$B26,FALSE),""))</f>
        <v>#REF!</v>
      </c>
      <c r="AG26" s="260" t="e">
        <f>IF(AG$4="","",IF(HLOOKUP(AG$4,'Physical Effects-Numbers'!$B$1:$AZ$173,$B26,FALSE)&lt;0,HLOOKUP(AG$4,'Physical Effects-Numbers'!$B$1:$AZ$173,$B26,FALSE),""))</f>
        <v>#REF!</v>
      </c>
      <c r="AH26" s="260" t="str">
        <f>IF(AH$4="","",IF(HLOOKUP(AH$4,'Physical Effects-Numbers'!$B$1:$AZ$173,$B26,FALSE)&lt;0,HLOOKUP(AH$4,'Physical Effects-Numbers'!$B$1:$AZ$173,$B26,FALSE),""))</f>
        <v/>
      </c>
      <c r="AI26" s="260" t="str">
        <f>IF(AI$4="","",IF(HLOOKUP(AI$4,'Physical Effects-Numbers'!$B$1:$AZ$173,$B26,FALSE)&lt;0,HLOOKUP(AI$4,'Physical Effects-Numbers'!$B$1:$AZ$173,$B26,FALSE),""))</f>
        <v/>
      </c>
      <c r="AJ26" s="260" t="str">
        <f>IF(AJ$4="","",IF(HLOOKUP(AJ$4,'Physical Effects-Numbers'!$B$1:$AZ$173,$B26,FALSE)&lt;0,HLOOKUP(AJ$4,'Physical Effects-Numbers'!$B$1:$AZ$173,$B26,FALSE),""))</f>
        <v/>
      </c>
      <c r="AK26" s="260" t="str">
        <f>IF(AK$4="","",IF(HLOOKUP(AK$4,'Physical Effects-Numbers'!$B$1:$AZ$173,$B26,FALSE)&lt;0,HLOOKUP(AK$4,'Physical Effects-Numbers'!$B$1:$AZ$173,$B26,FALSE),""))</f>
        <v/>
      </c>
      <c r="AL26" s="260" t="str">
        <f>IF(AL$4="","",IF(HLOOKUP(AL$4,'Physical Effects-Numbers'!$B$1:$AZ$173,$B26,FALSE)&lt;0,HLOOKUP(AL$4,'Physical Effects-Numbers'!$B$1:$AZ$173,$B26,FALSE),""))</f>
        <v/>
      </c>
      <c r="AM26" s="260" t="str">
        <f>IF(AM$4="","",IF(HLOOKUP(AM$4,'Physical Effects-Numbers'!$B$1:$AZ$173,$B26,FALSE)&lt;0,HLOOKUP(AM$4,'Physical Effects-Numbers'!$B$1:$AZ$173,$B26,FALSE),""))</f>
        <v/>
      </c>
      <c r="AN26" s="260" t="str">
        <f>IF(AN$4="","",IF(HLOOKUP(AN$4,'Physical Effects-Numbers'!$B$1:$AZ$173,$B26,FALSE)&lt;0,HLOOKUP(AN$4,'Physical Effects-Numbers'!$B$1:$AZ$173,$B26,FALSE),""))</f>
        <v/>
      </c>
      <c r="AO26" s="260" t="str">
        <f>IF(AO$4="","",IF(HLOOKUP(AO$4,'Physical Effects-Numbers'!$B$1:$AZ$173,$B26,FALSE)&lt;0,HLOOKUP(AO$4,'Physical Effects-Numbers'!$B$1:$AZ$173,$B26,FALSE),""))</f>
        <v/>
      </c>
      <c r="AP26" s="260" t="str">
        <f>IF(AP$4="","",IF(HLOOKUP(AP$4,'Physical Effects-Numbers'!$B$1:$AZ$173,$B26,FALSE)&lt;0,HLOOKUP(AP$4,'Physical Effects-Numbers'!$B$1:$AZ$173,$B26,FALSE),""))</f>
        <v/>
      </c>
      <c r="AQ26" s="260" t="str">
        <f>IF(AQ$4="","",IF(HLOOKUP(AQ$4,'Physical Effects-Numbers'!$B$1:$AZ$173,$B26,FALSE)&lt;0,HLOOKUP(AQ$4,'Physical Effects-Numbers'!$B$1:$AZ$173,$B26,FALSE),""))</f>
        <v/>
      </c>
      <c r="AR26" s="260" t="str">
        <f>IF(AR$4="","",IF(HLOOKUP(AR$4,'Physical Effects-Numbers'!$B$1:$AZ$173,$B26,FALSE)&lt;0,HLOOKUP(AR$4,'Physical Effects-Numbers'!$B$1:$AZ$173,$B26,FALSE),""))</f>
        <v/>
      </c>
      <c r="AS26" s="260" t="str">
        <f>IF(AS$4="","",IF(HLOOKUP(AS$4,'Physical Effects-Numbers'!$B$1:$AZ$173,$B26,FALSE)&lt;0,HLOOKUP(AS$4,'Physical Effects-Numbers'!$B$1:$AZ$173,$B26,FALSE),""))</f>
        <v/>
      </c>
      <c r="AT26" s="260" t="str">
        <f>IF(AT$4="","",IF(HLOOKUP(AT$4,'Physical Effects-Numbers'!$B$1:$AZ$173,$B26,FALSE)&lt;0,HLOOKUP(AT$4,'Physical Effects-Numbers'!$B$1:$AZ$173,$B26,FALSE),""))</f>
        <v/>
      </c>
      <c r="AU26" s="260" t="str">
        <f>IF(AU$4="","",IF(HLOOKUP(AU$4,'Physical Effects-Numbers'!$B$1:$AZ$173,$B26,FALSE)&lt;0,HLOOKUP(AU$4,'Physical Effects-Numbers'!$B$1:$AZ$173,$B26,FALSE),""))</f>
        <v/>
      </c>
      <c r="AV26" s="260" t="str">
        <f>IF(AV$4="","",IF(HLOOKUP(AV$4,'Physical Effects-Numbers'!$B$1:$AZ$173,$B26,FALSE)&lt;0,HLOOKUP(AV$4,'Physical Effects-Numbers'!$B$1:$AZ$173,$B26,FALSE),""))</f>
        <v/>
      </c>
      <c r="AW26" s="260" t="str">
        <f>IF(AW$4="","",IF(HLOOKUP(AW$4,'Physical Effects-Numbers'!$B$1:$AZ$173,$B26,FALSE)&lt;0,HLOOKUP(AW$4,'Physical Effects-Numbers'!$B$1:$AZ$173,$B26,FALSE),""))</f>
        <v/>
      </c>
      <c r="AX26" s="260" t="str">
        <f>IF(AX$4="","",IF(HLOOKUP(AX$4,'Physical Effects-Numbers'!$B$1:$AZ$173,$B26,FALSE)&lt;0,HLOOKUP(AX$4,'Physical Effects-Numbers'!$B$1:$AZ$173,$B26,FALSE),""))</f>
        <v/>
      </c>
      <c r="AY26" s="260" t="str">
        <f>IF(AY$4="","",IF(HLOOKUP(AY$4,'Physical Effects-Numbers'!$B$1:$AZ$173,$B26,FALSE)&lt;0,HLOOKUP(AY$4,'Physical Effects-Numbers'!$B$1:$AZ$173,$B26,FALSE),""))</f>
        <v/>
      </c>
      <c r="AZ26" s="260" t="str">
        <f>IF(AZ$4="","",IF(HLOOKUP(AZ$4,'Physical Effects-Numbers'!$B$1:$AZ$173,$B26,FALSE)&lt;0,HLOOKUP(AZ$4,'Physical Effects-Numbers'!$B$1:$AZ$173,$B26,FALSE),""))</f>
        <v/>
      </c>
      <c r="BA26" s="260" t="e">
        <f>IF(BA$4="","",IF(HLOOKUP(BA$4,'Physical Effects-Numbers'!$B$1:$AZ$173,$B26,FALSE)&lt;0,HLOOKUP(BA$4,'Physical Effects-Numbers'!$B$1:$AZ$173,$B26,FALSE),""))</f>
        <v>#N/A</v>
      </c>
      <c r="BB26" s="260" t="e">
        <f>IF(BB$4="","",IF(HLOOKUP(BB$4,'Physical Effects-Numbers'!$B$1:$AZ$173,$B26,FALSE)&lt;0,HLOOKUP(BB$4,'Physical Effects-Numbers'!$B$1:$AZ$173,$B26,FALSE),""))</f>
        <v>#N/A</v>
      </c>
      <c r="BC26" s="260" t="e">
        <f>IF(BC$4="","",IF(HLOOKUP(BC$4,'Physical Effects-Numbers'!$B$1:$AZ$173,$B26,FALSE)&lt;0,HLOOKUP(BC$4,'Physical Effects-Numbers'!$B$1:$AZ$173,$B26,FALSE),""))</f>
        <v>#REF!</v>
      </c>
      <c r="BD26" s="260" t="e">
        <f>IF(BD$4="","",IF(HLOOKUP(BD$4,'Physical Effects-Numbers'!$B$1:$AZ$173,$B26,FALSE)&lt;0,HLOOKUP(BD$4,'Physical Effects-Numbers'!$B$1:$AZ$173,$B26,FALSE),""))</f>
        <v>#REF!</v>
      </c>
      <c r="BE26" s="260" t="e">
        <f>IF(BE$4="","",IF(HLOOKUP(BE$4,'Physical Effects-Numbers'!$B$1:$AZ$173,$B26,FALSE)&lt;0,HLOOKUP(BE$4,'Physical Effects-Numbers'!$B$1:$AZ$173,$B26,FALSE),""))</f>
        <v>#REF!</v>
      </c>
      <c r="BF26" s="260" t="e">
        <f>IF(BF$4="","",IF(HLOOKUP(BF$4,'Physical Effects-Numbers'!$B$1:$AZ$173,$B26,FALSE)&lt;0,HLOOKUP(BF$4,'Physical Effects-Numbers'!$B$1:$AZ$173,$B26,FALSE),""))</f>
        <v>#REF!</v>
      </c>
      <c r="BG26" s="260" t="e">
        <f>IF(BG$4="","",IF(HLOOKUP(BG$4,'Physical Effects-Numbers'!$B$1:$AZ$173,$B26,FALSE)&lt;0,HLOOKUP(BG$4,'Physical Effects-Numbers'!$B$1:$AZ$173,$B26,FALSE),""))</f>
        <v>#REF!</v>
      </c>
      <c r="BH26" s="260" t="e">
        <f>IF(BH$4="","",IF(HLOOKUP(BH$4,'Physical Effects-Numbers'!$B$1:$AZ$173,$B26,FALSE)&lt;0,HLOOKUP(BH$4,'Physical Effects-Numbers'!$B$1:$AZ$173,$B26,FALSE),""))</f>
        <v>#REF!</v>
      </c>
      <c r="BI26" s="260" t="e">
        <f>IF(BI$4="","",IF(HLOOKUP(BI$4,'Physical Effects-Numbers'!$B$1:$AZ$173,$B26,FALSE)&lt;0,HLOOKUP(BI$4,'Physical Effects-Numbers'!$B$1:$AZ$173,$B26,FALSE),""))</f>
        <v>#REF!</v>
      </c>
      <c r="BJ26" s="260" t="e">
        <f>IF(BJ$4="","",IF(HLOOKUP(BJ$4,'Physical Effects-Numbers'!$B$1:$AZ$173,$B26,FALSE)&lt;0,HLOOKUP(BJ$4,'Physical Effects-Numbers'!$B$1:$AZ$173,$B26,FALSE),""))</f>
        <v>#REF!</v>
      </c>
      <c r="BK26" s="260" t="e">
        <f>IF(BK$4="","",IF(HLOOKUP(BK$4,'Physical Effects-Numbers'!$B$1:$AZ$173,$B26,FALSE)&lt;0,HLOOKUP(BK$4,'Physical Effects-Numbers'!$B$1:$AZ$173,$B26,FALSE),""))</f>
        <v>#REF!</v>
      </c>
      <c r="BL26" s="260" t="e">
        <f>IF(BL$4="","",IF(HLOOKUP(BL$4,'Physical Effects-Numbers'!$B$1:$AZ$173,$B26,FALSE)&lt;0,HLOOKUP(BL$4,'Physical Effects-Numbers'!$B$1:$AZ$173,$B26,FALSE),""))</f>
        <v>#REF!</v>
      </c>
      <c r="BM26" s="260" t="e">
        <f>IF(BM$4="","",IF(HLOOKUP(BM$4,'Physical Effects-Numbers'!$B$1:$AZ$173,$B26,FALSE)&lt;0,HLOOKUP(BM$4,'Physical Effects-Numbers'!$B$1:$AZ$173,$B26,FALSE),""))</f>
        <v>#REF!</v>
      </c>
      <c r="BN26" s="260" t="e">
        <f>IF(BN$4="","",IF(HLOOKUP(BN$4,'Physical Effects-Numbers'!$B$1:$AZ$173,$B26,FALSE)&lt;0,HLOOKUP(BN$4,'Physical Effects-Numbers'!$B$1:$AZ$173,$B26,FALSE),""))</f>
        <v>#REF!</v>
      </c>
      <c r="BO26" s="260" t="e">
        <f>IF(BO$4="","",IF(HLOOKUP(BO$4,'Physical Effects-Numbers'!$B$1:$AZ$173,$B26,FALSE)&lt;0,HLOOKUP(BO$4,'Physical Effects-Numbers'!$B$1:$AZ$173,$B26,FALSE),""))</f>
        <v>#REF!</v>
      </c>
    </row>
    <row r="27" spans="2:67" x14ac:dyDescent="0.2">
      <c r="B27" s="259">
        <f t="shared" si="0"/>
        <v>24</v>
      </c>
      <c r="C27" s="258" t="str">
        <f>+'Physical Effects-Numbers'!B24</f>
        <v>Constructed Wetland (ac)</v>
      </c>
      <c r="D27" s="260" t="str">
        <f>IF(D$4="","",IF(HLOOKUP(D$4,'Physical Effects-Numbers'!$B$1:$AZ$173,$B27,FALSE)&lt;0,HLOOKUP(D$4,'Physical Effects-Numbers'!$B$1:$AZ$173,$B27,FALSE),""))</f>
        <v/>
      </c>
      <c r="E27" s="260" t="str">
        <f>IF(E$4="","",IF(HLOOKUP(E$4,'Physical Effects-Numbers'!$B$1:$AZ$173,$B27,FALSE)&lt;0,HLOOKUP(E$4,'Physical Effects-Numbers'!$B$1:$AZ$173,$B27,FALSE),""))</f>
        <v/>
      </c>
      <c r="F27" s="260" t="str">
        <f>IF(F$4="","",IF(HLOOKUP(F$4,'Physical Effects-Numbers'!$B$1:$AZ$173,$B27,FALSE)&lt;0,HLOOKUP(F$4,'Physical Effects-Numbers'!$B$1:$AZ$173,$B27,FALSE),""))</f>
        <v/>
      </c>
      <c r="G27" s="260" t="str">
        <f>IF(G$4="","",IF(HLOOKUP(G$4,'Physical Effects-Numbers'!$B$1:$AZ$173,$B27,FALSE)&lt;0,HLOOKUP(G$4,'Physical Effects-Numbers'!$B$1:$AZ$173,$B27,FALSE),""))</f>
        <v/>
      </c>
      <c r="H27" s="260" t="str">
        <f>IF(H$4="","",IF(HLOOKUP(H$4,'Physical Effects-Numbers'!$B$1:$AZ$173,$B27,FALSE)&lt;0,HLOOKUP(H$4,'Physical Effects-Numbers'!$B$1:$AZ$173,$B27,FALSE),""))</f>
        <v/>
      </c>
      <c r="I27" s="260" t="str">
        <f>IF(I$4="","",IF(HLOOKUP(I$4,'Physical Effects-Numbers'!$B$1:$AZ$173,$B27,FALSE)&lt;0,HLOOKUP(I$4,'Physical Effects-Numbers'!$B$1:$AZ$173,$B27,FALSE),""))</f>
        <v/>
      </c>
      <c r="J27" s="260" t="str">
        <f>IF(J$4="","",IF(HLOOKUP(J$4,'Physical Effects-Numbers'!$B$1:$AZ$173,$B27,FALSE)&lt;0,HLOOKUP(J$4,'Physical Effects-Numbers'!$B$1:$AZ$173,$B27,FALSE),""))</f>
        <v/>
      </c>
      <c r="K27" s="260" t="str">
        <f>IF(K$4="","",IF(HLOOKUP(K$4,'Physical Effects-Numbers'!$B$1:$AZ$173,$B27,FALSE)&lt;0,HLOOKUP(K$4,'Physical Effects-Numbers'!$B$1:$AZ$173,$B27,FALSE),""))</f>
        <v/>
      </c>
      <c r="L27" s="260" t="str">
        <f>IF(L$4="","",IF(HLOOKUP(L$4,'Physical Effects-Numbers'!$B$1:$AZ$173,$B27,FALSE)&lt;0,HLOOKUP(L$4,'Physical Effects-Numbers'!$B$1:$AZ$173,$B27,FALSE),""))</f>
        <v/>
      </c>
      <c r="M27" s="260" t="str">
        <f>IF(M$4="","",IF(HLOOKUP(M$4,'Physical Effects-Numbers'!$B$1:$AZ$173,$B27,FALSE)&lt;0,HLOOKUP(M$4,'Physical Effects-Numbers'!$B$1:$AZ$173,$B27,FALSE),""))</f>
        <v/>
      </c>
      <c r="N27" s="260" t="str">
        <f>IF(N$4="","",IF(HLOOKUP(N$4,'Physical Effects-Numbers'!$B$1:$AZ$173,$B27,FALSE)&lt;0,HLOOKUP(N$4,'Physical Effects-Numbers'!$B$1:$AZ$173,$B27,FALSE),""))</f>
        <v/>
      </c>
      <c r="O27" s="260" t="str">
        <f>IF(O$4="","",IF(HLOOKUP(O$4,'Physical Effects-Numbers'!$B$1:$AZ$173,$B27,FALSE)&lt;0,HLOOKUP(O$4,'Physical Effects-Numbers'!$B$1:$AZ$173,$B27,FALSE),""))</f>
        <v/>
      </c>
      <c r="P27" s="260" t="str">
        <f>IF(P$4="","",IF(HLOOKUP(P$4,'Physical Effects-Numbers'!$B$1:$AZ$173,$B27,FALSE)&lt;0,HLOOKUP(P$4,'Physical Effects-Numbers'!$B$1:$AZ$173,$B27,FALSE),""))</f>
        <v/>
      </c>
      <c r="Q27" s="260" t="str">
        <f>IF(Q$4="","",IF(HLOOKUP(Q$4,'Physical Effects-Numbers'!$B$1:$AZ$173,$B27,FALSE)&lt;0,HLOOKUP(Q$4,'Physical Effects-Numbers'!$B$1:$AZ$173,$B27,FALSE),""))</f>
        <v/>
      </c>
      <c r="R27" s="260" t="str">
        <f>IF(R$4="","",IF(HLOOKUP(R$4,'Physical Effects-Numbers'!$B$1:$AZ$173,$B27,FALSE)&lt;0,HLOOKUP(R$4,'Physical Effects-Numbers'!$B$1:$AZ$173,$B27,FALSE),""))</f>
        <v/>
      </c>
      <c r="S27" s="260">
        <f>IF(S$4="","",IF(HLOOKUP(S$4,'Physical Effects-Numbers'!$B$1:$AZ$173,$B27,FALSE)&lt;0,HLOOKUP(S$4,'Physical Effects-Numbers'!$B$1:$AZ$173,$B27,FALSE),""))</f>
        <v>-1</v>
      </c>
      <c r="T27" s="260" t="str">
        <f>IF(T$4="","",IF(HLOOKUP(T$4,'Physical Effects-Numbers'!$B$1:$AZ$173,$B27,FALSE)&lt;0,HLOOKUP(T$4,'Physical Effects-Numbers'!$B$1:$AZ$173,$B27,FALSE),""))</f>
        <v/>
      </c>
      <c r="U27" s="260" t="str">
        <f>IF(U$4="","",IF(HLOOKUP(U$4,'Physical Effects-Numbers'!$B$1:$AZ$173,$B27,FALSE)&lt;0,HLOOKUP(U$4,'Physical Effects-Numbers'!$B$1:$AZ$173,$B27,FALSE),""))</f>
        <v/>
      </c>
      <c r="V27" s="260" t="str">
        <f>IF(V$4="","",IF(HLOOKUP(V$4,'Physical Effects-Numbers'!$B$1:$AZ$173,$B27,FALSE)&lt;0,HLOOKUP(V$4,'Physical Effects-Numbers'!$B$1:$AZ$173,$B27,FALSE),""))</f>
        <v/>
      </c>
      <c r="W27" s="260" t="str">
        <f>IF(W$4="","",IF(HLOOKUP(W$4,'Physical Effects-Numbers'!$B$1:$AZ$173,$B27,FALSE)&lt;0,HLOOKUP(W$4,'Physical Effects-Numbers'!$B$1:$AZ$173,$B27,FALSE),""))</f>
        <v/>
      </c>
      <c r="X27" s="260" t="str">
        <f>IF(X$4="","",IF(HLOOKUP(X$4,'Physical Effects-Numbers'!$B$1:$AZ$173,$B27,FALSE)&lt;0,HLOOKUP(X$4,'Physical Effects-Numbers'!$B$1:$AZ$173,$B27,FALSE),""))</f>
        <v/>
      </c>
      <c r="Y27" s="260" t="str">
        <f>IF(Y$4="","",IF(HLOOKUP(Y$4,'Physical Effects-Numbers'!$B$1:$AZ$173,$B27,FALSE)&lt;0,HLOOKUP(Y$4,'Physical Effects-Numbers'!$B$1:$AZ$173,$B27,FALSE),""))</f>
        <v/>
      </c>
      <c r="Z27" s="260" t="str">
        <f>IF(Z$4="","",IF(HLOOKUP(Z$4,'Physical Effects-Numbers'!$B$1:$AZ$173,$B27,FALSE)&lt;0,HLOOKUP(Z$4,'Physical Effects-Numbers'!$B$1:$AZ$173,$B27,FALSE),""))</f>
        <v/>
      </c>
      <c r="AA27" s="260" t="str">
        <f>IF(AA$4="","",IF(HLOOKUP(AA$4,'Physical Effects-Numbers'!$B$1:$AZ$173,$B27,FALSE)&lt;0,HLOOKUP(AA$4,'Physical Effects-Numbers'!$B$1:$AZ$173,$B27,FALSE),""))</f>
        <v/>
      </c>
      <c r="AB27" s="260" t="str">
        <f>IF(AB$4="","",IF(HLOOKUP(AB$4,'Physical Effects-Numbers'!$B$1:$AZ$173,$B27,FALSE)&lt;0,HLOOKUP(AB$4,'Physical Effects-Numbers'!$B$1:$AZ$173,$B27,FALSE),""))</f>
        <v/>
      </c>
      <c r="AC27" s="260" t="str">
        <f>IF(AC$4="","",IF(HLOOKUP(AC$4,'Physical Effects-Numbers'!$B$1:$AZ$173,$B27,FALSE)&lt;0,HLOOKUP(AC$4,'Physical Effects-Numbers'!$B$1:$AZ$173,$B27,FALSE),""))</f>
        <v/>
      </c>
      <c r="AD27" s="260" t="str">
        <f>IF(AD$4="","",IF(HLOOKUP(AD$4,'Physical Effects-Numbers'!$B$1:$AZ$173,$B27,FALSE)&lt;0,HLOOKUP(AD$4,'Physical Effects-Numbers'!$B$1:$AZ$173,$B27,FALSE),""))</f>
        <v/>
      </c>
      <c r="AE27" s="260" t="str">
        <f>IF(AE$4="","",IF(HLOOKUP(AE$4,'Physical Effects-Numbers'!$B$1:$AZ$173,$B27,FALSE)&lt;0,HLOOKUP(AE$4,'Physical Effects-Numbers'!$B$1:$AZ$173,$B27,FALSE),""))</f>
        <v/>
      </c>
      <c r="AF27" s="260" t="e">
        <f>IF(AF$4="","",IF(HLOOKUP(AF$4,'Physical Effects-Numbers'!$B$1:$AZ$173,$B27,FALSE)&lt;0,HLOOKUP(AF$4,'Physical Effects-Numbers'!$B$1:$AZ$173,$B27,FALSE),""))</f>
        <v>#REF!</v>
      </c>
      <c r="AG27" s="260" t="e">
        <f>IF(AG$4="","",IF(HLOOKUP(AG$4,'Physical Effects-Numbers'!$B$1:$AZ$173,$B27,FALSE)&lt;0,HLOOKUP(AG$4,'Physical Effects-Numbers'!$B$1:$AZ$173,$B27,FALSE),""))</f>
        <v>#REF!</v>
      </c>
      <c r="AH27" s="260" t="str">
        <f>IF(AH$4="","",IF(HLOOKUP(AH$4,'Physical Effects-Numbers'!$B$1:$AZ$173,$B27,FALSE)&lt;0,HLOOKUP(AH$4,'Physical Effects-Numbers'!$B$1:$AZ$173,$B27,FALSE),""))</f>
        <v/>
      </c>
      <c r="AI27" s="260" t="str">
        <f>IF(AI$4="","",IF(HLOOKUP(AI$4,'Physical Effects-Numbers'!$B$1:$AZ$173,$B27,FALSE)&lt;0,HLOOKUP(AI$4,'Physical Effects-Numbers'!$B$1:$AZ$173,$B27,FALSE),""))</f>
        <v/>
      </c>
      <c r="AJ27" s="260" t="str">
        <f>IF(AJ$4="","",IF(HLOOKUP(AJ$4,'Physical Effects-Numbers'!$B$1:$AZ$173,$B27,FALSE)&lt;0,HLOOKUP(AJ$4,'Physical Effects-Numbers'!$B$1:$AZ$173,$B27,FALSE),""))</f>
        <v/>
      </c>
      <c r="AK27" s="260" t="str">
        <f>IF(AK$4="","",IF(HLOOKUP(AK$4,'Physical Effects-Numbers'!$B$1:$AZ$173,$B27,FALSE)&lt;0,HLOOKUP(AK$4,'Physical Effects-Numbers'!$B$1:$AZ$173,$B27,FALSE),""))</f>
        <v/>
      </c>
      <c r="AL27" s="260" t="str">
        <f>IF(AL$4="","",IF(HLOOKUP(AL$4,'Physical Effects-Numbers'!$B$1:$AZ$173,$B27,FALSE)&lt;0,HLOOKUP(AL$4,'Physical Effects-Numbers'!$B$1:$AZ$173,$B27,FALSE),""))</f>
        <v/>
      </c>
      <c r="AM27" s="260" t="str">
        <f>IF(AM$4="","",IF(HLOOKUP(AM$4,'Physical Effects-Numbers'!$B$1:$AZ$173,$B27,FALSE)&lt;0,HLOOKUP(AM$4,'Physical Effects-Numbers'!$B$1:$AZ$173,$B27,FALSE),""))</f>
        <v/>
      </c>
      <c r="AN27" s="260">
        <f>IF(AN$4="","",IF(HLOOKUP(AN$4,'Physical Effects-Numbers'!$B$1:$AZ$173,$B27,FALSE)&lt;0,HLOOKUP(AN$4,'Physical Effects-Numbers'!$B$1:$AZ$173,$B27,FALSE),""))</f>
        <v>-1</v>
      </c>
      <c r="AO27" s="260" t="str">
        <f>IF(AO$4="","",IF(HLOOKUP(AO$4,'Physical Effects-Numbers'!$B$1:$AZ$173,$B27,FALSE)&lt;0,HLOOKUP(AO$4,'Physical Effects-Numbers'!$B$1:$AZ$173,$B27,FALSE),""))</f>
        <v/>
      </c>
      <c r="AP27" s="260" t="str">
        <f>IF(AP$4="","",IF(HLOOKUP(AP$4,'Physical Effects-Numbers'!$B$1:$AZ$173,$B27,FALSE)&lt;0,HLOOKUP(AP$4,'Physical Effects-Numbers'!$B$1:$AZ$173,$B27,FALSE),""))</f>
        <v/>
      </c>
      <c r="AQ27" s="260" t="str">
        <f>IF(AQ$4="","",IF(HLOOKUP(AQ$4,'Physical Effects-Numbers'!$B$1:$AZ$173,$B27,FALSE)&lt;0,HLOOKUP(AQ$4,'Physical Effects-Numbers'!$B$1:$AZ$173,$B27,FALSE),""))</f>
        <v/>
      </c>
      <c r="AR27" s="260">
        <f>IF(AR$4="","",IF(HLOOKUP(AR$4,'Physical Effects-Numbers'!$B$1:$AZ$173,$B27,FALSE)&lt;0,HLOOKUP(AR$4,'Physical Effects-Numbers'!$B$1:$AZ$173,$B27,FALSE),""))</f>
        <v>-2</v>
      </c>
      <c r="AS27" s="260" t="str">
        <f>IF(AS$4="","",IF(HLOOKUP(AS$4,'Physical Effects-Numbers'!$B$1:$AZ$173,$B27,FALSE)&lt;0,HLOOKUP(AS$4,'Physical Effects-Numbers'!$B$1:$AZ$173,$B27,FALSE),""))</f>
        <v/>
      </c>
      <c r="AT27" s="260" t="str">
        <f>IF(AT$4="","",IF(HLOOKUP(AT$4,'Physical Effects-Numbers'!$B$1:$AZ$173,$B27,FALSE)&lt;0,HLOOKUP(AT$4,'Physical Effects-Numbers'!$B$1:$AZ$173,$B27,FALSE),""))</f>
        <v/>
      </c>
      <c r="AU27" s="260" t="str">
        <f>IF(AU$4="","",IF(HLOOKUP(AU$4,'Physical Effects-Numbers'!$B$1:$AZ$173,$B27,FALSE)&lt;0,HLOOKUP(AU$4,'Physical Effects-Numbers'!$B$1:$AZ$173,$B27,FALSE),""))</f>
        <v/>
      </c>
      <c r="AV27" s="260" t="str">
        <f>IF(AV$4="","",IF(HLOOKUP(AV$4,'Physical Effects-Numbers'!$B$1:$AZ$173,$B27,FALSE)&lt;0,HLOOKUP(AV$4,'Physical Effects-Numbers'!$B$1:$AZ$173,$B27,FALSE),""))</f>
        <v/>
      </c>
      <c r="AW27" s="260" t="str">
        <f>IF(AW$4="","",IF(HLOOKUP(AW$4,'Physical Effects-Numbers'!$B$1:$AZ$173,$B27,FALSE)&lt;0,HLOOKUP(AW$4,'Physical Effects-Numbers'!$B$1:$AZ$173,$B27,FALSE),""))</f>
        <v/>
      </c>
      <c r="AX27" s="260" t="str">
        <f>IF(AX$4="","",IF(HLOOKUP(AX$4,'Physical Effects-Numbers'!$B$1:$AZ$173,$B27,FALSE)&lt;0,HLOOKUP(AX$4,'Physical Effects-Numbers'!$B$1:$AZ$173,$B27,FALSE),""))</f>
        <v/>
      </c>
      <c r="AY27" s="260" t="str">
        <f>IF(AY$4="","",IF(HLOOKUP(AY$4,'Physical Effects-Numbers'!$B$1:$AZ$173,$B27,FALSE)&lt;0,HLOOKUP(AY$4,'Physical Effects-Numbers'!$B$1:$AZ$173,$B27,FALSE),""))</f>
        <v/>
      </c>
      <c r="AZ27" s="260" t="str">
        <f>IF(AZ$4="","",IF(HLOOKUP(AZ$4,'Physical Effects-Numbers'!$B$1:$AZ$173,$B27,FALSE)&lt;0,HLOOKUP(AZ$4,'Physical Effects-Numbers'!$B$1:$AZ$173,$B27,FALSE),""))</f>
        <v/>
      </c>
      <c r="BA27" s="260" t="e">
        <f>IF(BA$4="","",IF(HLOOKUP(BA$4,'Physical Effects-Numbers'!$B$1:$AZ$173,$B27,FALSE)&lt;0,HLOOKUP(BA$4,'Physical Effects-Numbers'!$B$1:$AZ$173,$B27,FALSE),""))</f>
        <v>#N/A</v>
      </c>
      <c r="BB27" s="260" t="e">
        <f>IF(BB$4="","",IF(HLOOKUP(BB$4,'Physical Effects-Numbers'!$B$1:$AZ$173,$B27,FALSE)&lt;0,HLOOKUP(BB$4,'Physical Effects-Numbers'!$B$1:$AZ$173,$B27,FALSE),""))</f>
        <v>#N/A</v>
      </c>
      <c r="BC27" s="260" t="e">
        <f>IF(BC$4="","",IF(HLOOKUP(BC$4,'Physical Effects-Numbers'!$B$1:$AZ$173,$B27,FALSE)&lt;0,HLOOKUP(BC$4,'Physical Effects-Numbers'!$B$1:$AZ$173,$B27,FALSE),""))</f>
        <v>#REF!</v>
      </c>
      <c r="BD27" s="260" t="e">
        <f>IF(BD$4="","",IF(HLOOKUP(BD$4,'Physical Effects-Numbers'!$B$1:$AZ$173,$B27,FALSE)&lt;0,HLOOKUP(BD$4,'Physical Effects-Numbers'!$B$1:$AZ$173,$B27,FALSE),""))</f>
        <v>#REF!</v>
      </c>
      <c r="BE27" s="260" t="e">
        <f>IF(BE$4="","",IF(HLOOKUP(BE$4,'Physical Effects-Numbers'!$B$1:$AZ$173,$B27,FALSE)&lt;0,HLOOKUP(BE$4,'Physical Effects-Numbers'!$B$1:$AZ$173,$B27,FALSE),""))</f>
        <v>#REF!</v>
      </c>
      <c r="BF27" s="260" t="e">
        <f>IF(BF$4="","",IF(HLOOKUP(BF$4,'Physical Effects-Numbers'!$B$1:$AZ$173,$B27,FALSE)&lt;0,HLOOKUP(BF$4,'Physical Effects-Numbers'!$B$1:$AZ$173,$B27,FALSE),""))</f>
        <v>#REF!</v>
      </c>
      <c r="BG27" s="260" t="e">
        <f>IF(BG$4="","",IF(HLOOKUP(BG$4,'Physical Effects-Numbers'!$B$1:$AZ$173,$B27,FALSE)&lt;0,HLOOKUP(BG$4,'Physical Effects-Numbers'!$B$1:$AZ$173,$B27,FALSE),""))</f>
        <v>#REF!</v>
      </c>
      <c r="BH27" s="260" t="e">
        <f>IF(BH$4="","",IF(HLOOKUP(BH$4,'Physical Effects-Numbers'!$B$1:$AZ$173,$B27,FALSE)&lt;0,HLOOKUP(BH$4,'Physical Effects-Numbers'!$B$1:$AZ$173,$B27,FALSE),""))</f>
        <v>#REF!</v>
      </c>
      <c r="BI27" s="260" t="e">
        <f>IF(BI$4="","",IF(HLOOKUP(BI$4,'Physical Effects-Numbers'!$B$1:$AZ$173,$B27,FALSE)&lt;0,HLOOKUP(BI$4,'Physical Effects-Numbers'!$B$1:$AZ$173,$B27,FALSE),""))</f>
        <v>#REF!</v>
      </c>
      <c r="BJ27" s="260" t="e">
        <f>IF(BJ$4="","",IF(HLOOKUP(BJ$4,'Physical Effects-Numbers'!$B$1:$AZ$173,$B27,FALSE)&lt;0,HLOOKUP(BJ$4,'Physical Effects-Numbers'!$B$1:$AZ$173,$B27,FALSE),""))</f>
        <v>#REF!</v>
      </c>
      <c r="BK27" s="260" t="e">
        <f>IF(BK$4="","",IF(HLOOKUP(BK$4,'Physical Effects-Numbers'!$B$1:$AZ$173,$B27,FALSE)&lt;0,HLOOKUP(BK$4,'Physical Effects-Numbers'!$B$1:$AZ$173,$B27,FALSE),""))</f>
        <v>#REF!</v>
      </c>
      <c r="BL27" s="260" t="e">
        <f>IF(BL$4="","",IF(HLOOKUP(BL$4,'Physical Effects-Numbers'!$B$1:$AZ$173,$B27,FALSE)&lt;0,HLOOKUP(BL$4,'Physical Effects-Numbers'!$B$1:$AZ$173,$B27,FALSE),""))</f>
        <v>#REF!</v>
      </c>
      <c r="BM27" s="260" t="e">
        <f>IF(BM$4="","",IF(HLOOKUP(BM$4,'Physical Effects-Numbers'!$B$1:$AZ$173,$B27,FALSE)&lt;0,HLOOKUP(BM$4,'Physical Effects-Numbers'!$B$1:$AZ$173,$B27,FALSE),""))</f>
        <v>#REF!</v>
      </c>
      <c r="BN27" s="260" t="e">
        <f>IF(BN$4="","",IF(HLOOKUP(BN$4,'Physical Effects-Numbers'!$B$1:$AZ$173,$B27,FALSE)&lt;0,HLOOKUP(BN$4,'Physical Effects-Numbers'!$B$1:$AZ$173,$B27,FALSE),""))</f>
        <v>#REF!</v>
      </c>
      <c r="BO27" s="260" t="e">
        <f>IF(BO$4="","",IF(HLOOKUP(BO$4,'Physical Effects-Numbers'!$B$1:$AZ$173,$B27,FALSE)&lt;0,HLOOKUP(BO$4,'Physical Effects-Numbers'!$B$1:$AZ$173,$B27,FALSE),""))</f>
        <v>#REF!</v>
      </c>
    </row>
    <row r="28" spans="2:67" x14ac:dyDescent="0.2">
      <c r="B28" s="259">
        <f t="shared" si="0"/>
        <v>25</v>
      </c>
      <c r="C28" s="258" t="str">
        <f>+'Physical Effects-Numbers'!B25</f>
        <v>Contour Buffer Strips (ac)</v>
      </c>
      <c r="D28" s="260" t="str">
        <f>IF(D$4="","",IF(HLOOKUP(D$4,'Physical Effects-Numbers'!$B$1:$AZ$173,$B28,FALSE)&lt;0,HLOOKUP(D$4,'Physical Effects-Numbers'!$B$1:$AZ$173,$B28,FALSE),""))</f>
        <v/>
      </c>
      <c r="E28" s="260" t="str">
        <f>IF(E$4="","",IF(HLOOKUP(E$4,'Physical Effects-Numbers'!$B$1:$AZ$173,$B28,FALSE)&lt;0,HLOOKUP(E$4,'Physical Effects-Numbers'!$B$1:$AZ$173,$B28,FALSE),""))</f>
        <v/>
      </c>
      <c r="F28" s="260" t="str">
        <f>IF(F$4="","",IF(HLOOKUP(F$4,'Physical Effects-Numbers'!$B$1:$AZ$173,$B28,FALSE)&lt;0,HLOOKUP(F$4,'Physical Effects-Numbers'!$B$1:$AZ$173,$B28,FALSE),""))</f>
        <v/>
      </c>
      <c r="G28" s="260" t="str">
        <f>IF(G$4="","",IF(HLOOKUP(G$4,'Physical Effects-Numbers'!$B$1:$AZ$173,$B28,FALSE)&lt;0,HLOOKUP(G$4,'Physical Effects-Numbers'!$B$1:$AZ$173,$B28,FALSE),""))</f>
        <v/>
      </c>
      <c r="H28" s="260" t="str">
        <f>IF(H$4="","",IF(HLOOKUP(H$4,'Physical Effects-Numbers'!$B$1:$AZ$173,$B28,FALSE)&lt;0,HLOOKUP(H$4,'Physical Effects-Numbers'!$B$1:$AZ$173,$B28,FALSE),""))</f>
        <v/>
      </c>
      <c r="I28" s="260" t="str">
        <f>IF(I$4="","",IF(HLOOKUP(I$4,'Physical Effects-Numbers'!$B$1:$AZ$173,$B28,FALSE)&lt;0,HLOOKUP(I$4,'Physical Effects-Numbers'!$B$1:$AZ$173,$B28,FALSE),""))</f>
        <v/>
      </c>
      <c r="J28" s="260" t="str">
        <f>IF(J$4="","",IF(HLOOKUP(J$4,'Physical Effects-Numbers'!$B$1:$AZ$173,$B28,FALSE)&lt;0,HLOOKUP(J$4,'Physical Effects-Numbers'!$B$1:$AZ$173,$B28,FALSE),""))</f>
        <v/>
      </c>
      <c r="K28" s="260" t="str">
        <f>IF(K$4="","",IF(HLOOKUP(K$4,'Physical Effects-Numbers'!$B$1:$AZ$173,$B28,FALSE)&lt;0,HLOOKUP(K$4,'Physical Effects-Numbers'!$B$1:$AZ$173,$B28,FALSE),""))</f>
        <v/>
      </c>
      <c r="L28" s="260" t="str">
        <f>IF(L$4="","",IF(HLOOKUP(L$4,'Physical Effects-Numbers'!$B$1:$AZ$173,$B28,FALSE)&lt;0,HLOOKUP(L$4,'Physical Effects-Numbers'!$B$1:$AZ$173,$B28,FALSE),""))</f>
        <v/>
      </c>
      <c r="M28" s="260" t="str">
        <f>IF(M$4="","",IF(HLOOKUP(M$4,'Physical Effects-Numbers'!$B$1:$AZ$173,$B28,FALSE)&lt;0,HLOOKUP(M$4,'Physical Effects-Numbers'!$B$1:$AZ$173,$B28,FALSE),""))</f>
        <v/>
      </c>
      <c r="N28" s="260" t="str">
        <f>IF(N$4="","",IF(HLOOKUP(N$4,'Physical Effects-Numbers'!$B$1:$AZ$173,$B28,FALSE)&lt;0,HLOOKUP(N$4,'Physical Effects-Numbers'!$B$1:$AZ$173,$B28,FALSE),""))</f>
        <v/>
      </c>
      <c r="O28" s="260" t="str">
        <f>IF(O$4="","",IF(HLOOKUP(O$4,'Physical Effects-Numbers'!$B$1:$AZ$173,$B28,FALSE)&lt;0,HLOOKUP(O$4,'Physical Effects-Numbers'!$B$1:$AZ$173,$B28,FALSE),""))</f>
        <v/>
      </c>
      <c r="P28" s="260">
        <f>IF(P$4="","",IF(HLOOKUP(P$4,'Physical Effects-Numbers'!$B$1:$AZ$173,$B28,FALSE)&lt;0,HLOOKUP(P$4,'Physical Effects-Numbers'!$B$1:$AZ$173,$B28,FALSE),""))</f>
        <v>-1</v>
      </c>
      <c r="Q28" s="260">
        <f>IF(Q$4="","",IF(HLOOKUP(Q$4,'Physical Effects-Numbers'!$B$1:$AZ$173,$B28,FALSE)&lt;0,HLOOKUP(Q$4,'Physical Effects-Numbers'!$B$1:$AZ$173,$B28,FALSE),""))</f>
        <v>-2</v>
      </c>
      <c r="R28" s="260" t="str">
        <f>IF(R$4="","",IF(HLOOKUP(R$4,'Physical Effects-Numbers'!$B$1:$AZ$173,$B28,FALSE)&lt;0,HLOOKUP(R$4,'Physical Effects-Numbers'!$B$1:$AZ$173,$B28,FALSE),""))</f>
        <v/>
      </c>
      <c r="S28" s="260" t="str">
        <f>IF(S$4="","",IF(HLOOKUP(S$4,'Physical Effects-Numbers'!$B$1:$AZ$173,$B28,FALSE)&lt;0,HLOOKUP(S$4,'Physical Effects-Numbers'!$B$1:$AZ$173,$B28,FALSE),""))</f>
        <v/>
      </c>
      <c r="T28" s="260" t="str">
        <f>IF(T$4="","",IF(HLOOKUP(T$4,'Physical Effects-Numbers'!$B$1:$AZ$173,$B28,FALSE)&lt;0,HLOOKUP(T$4,'Physical Effects-Numbers'!$B$1:$AZ$173,$B28,FALSE),""))</f>
        <v/>
      </c>
      <c r="U28" s="260" t="str">
        <f>IF(U$4="","",IF(HLOOKUP(U$4,'Physical Effects-Numbers'!$B$1:$AZ$173,$B28,FALSE)&lt;0,HLOOKUP(U$4,'Physical Effects-Numbers'!$B$1:$AZ$173,$B28,FALSE),""))</f>
        <v/>
      </c>
      <c r="V28" s="260" t="str">
        <f>IF(V$4="","",IF(HLOOKUP(V$4,'Physical Effects-Numbers'!$B$1:$AZ$173,$B28,FALSE)&lt;0,HLOOKUP(V$4,'Physical Effects-Numbers'!$B$1:$AZ$173,$B28,FALSE),""))</f>
        <v/>
      </c>
      <c r="W28" s="260" t="str">
        <f>IF(W$4="","",IF(HLOOKUP(W$4,'Physical Effects-Numbers'!$B$1:$AZ$173,$B28,FALSE)&lt;0,HLOOKUP(W$4,'Physical Effects-Numbers'!$B$1:$AZ$173,$B28,FALSE),""))</f>
        <v/>
      </c>
      <c r="X28" s="260">
        <f>IF(X$4="","",IF(HLOOKUP(X$4,'Physical Effects-Numbers'!$B$1:$AZ$173,$B28,FALSE)&lt;0,HLOOKUP(X$4,'Physical Effects-Numbers'!$B$1:$AZ$173,$B28,FALSE),""))</f>
        <v>-1</v>
      </c>
      <c r="Y28" s="260" t="str">
        <f>IF(Y$4="","",IF(HLOOKUP(Y$4,'Physical Effects-Numbers'!$B$1:$AZ$173,$B28,FALSE)&lt;0,HLOOKUP(Y$4,'Physical Effects-Numbers'!$B$1:$AZ$173,$B28,FALSE),""))</f>
        <v/>
      </c>
      <c r="Z28" s="260" t="str">
        <f>IF(Z$4="","",IF(HLOOKUP(Z$4,'Physical Effects-Numbers'!$B$1:$AZ$173,$B28,FALSE)&lt;0,HLOOKUP(Z$4,'Physical Effects-Numbers'!$B$1:$AZ$173,$B28,FALSE),""))</f>
        <v/>
      </c>
      <c r="AA28" s="260" t="str">
        <f>IF(AA$4="","",IF(HLOOKUP(AA$4,'Physical Effects-Numbers'!$B$1:$AZ$173,$B28,FALSE)&lt;0,HLOOKUP(AA$4,'Physical Effects-Numbers'!$B$1:$AZ$173,$B28,FALSE),""))</f>
        <v/>
      </c>
      <c r="AB28" s="260">
        <f>IF(AB$4="","",IF(HLOOKUP(AB$4,'Physical Effects-Numbers'!$B$1:$AZ$173,$B28,FALSE)&lt;0,HLOOKUP(AB$4,'Physical Effects-Numbers'!$B$1:$AZ$173,$B28,FALSE),""))</f>
        <v>-1</v>
      </c>
      <c r="AC28" s="260" t="str">
        <f>IF(AC$4="","",IF(HLOOKUP(AC$4,'Physical Effects-Numbers'!$B$1:$AZ$173,$B28,FALSE)&lt;0,HLOOKUP(AC$4,'Physical Effects-Numbers'!$B$1:$AZ$173,$B28,FALSE),""))</f>
        <v/>
      </c>
      <c r="AD28" s="260">
        <f>IF(AD$4="","",IF(HLOOKUP(AD$4,'Physical Effects-Numbers'!$B$1:$AZ$173,$B28,FALSE)&lt;0,HLOOKUP(AD$4,'Physical Effects-Numbers'!$B$1:$AZ$173,$B28,FALSE),""))</f>
        <v>-1</v>
      </c>
      <c r="AE28" s="260" t="str">
        <f>IF(AE$4="","",IF(HLOOKUP(AE$4,'Physical Effects-Numbers'!$B$1:$AZ$173,$B28,FALSE)&lt;0,HLOOKUP(AE$4,'Physical Effects-Numbers'!$B$1:$AZ$173,$B28,FALSE),""))</f>
        <v/>
      </c>
      <c r="AF28" s="260" t="e">
        <f>IF(AF$4="","",IF(HLOOKUP(AF$4,'Physical Effects-Numbers'!$B$1:$AZ$173,$B28,FALSE)&lt;0,HLOOKUP(AF$4,'Physical Effects-Numbers'!$B$1:$AZ$173,$B28,FALSE),""))</f>
        <v>#REF!</v>
      </c>
      <c r="AG28" s="260" t="e">
        <f>IF(AG$4="","",IF(HLOOKUP(AG$4,'Physical Effects-Numbers'!$B$1:$AZ$173,$B28,FALSE)&lt;0,HLOOKUP(AG$4,'Physical Effects-Numbers'!$B$1:$AZ$173,$B28,FALSE),""))</f>
        <v>#REF!</v>
      </c>
      <c r="AH28" s="260" t="str">
        <f>IF(AH$4="","",IF(HLOOKUP(AH$4,'Physical Effects-Numbers'!$B$1:$AZ$173,$B28,FALSE)&lt;0,HLOOKUP(AH$4,'Physical Effects-Numbers'!$B$1:$AZ$173,$B28,FALSE),""))</f>
        <v/>
      </c>
      <c r="AI28" s="260" t="str">
        <f>IF(AI$4="","",IF(HLOOKUP(AI$4,'Physical Effects-Numbers'!$B$1:$AZ$173,$B28,FALSE)&lt;0,HLOOKUP(AI$4,'Physical Effects-Numbers'!$B$1:$AZ$173,$B28,FALSE),""))</f>
        <v/>
      </c>
      <c r="AJ28" s="260" t="str">
        <f>IF(AJ$4="","",IF(HLOOKUP(AJ$4,'Physical Effects-Numbers'!$B$1:$AZ$173,$B28,FALSE)&lt;0,HLOOKUP(AJ$4,'Physical Effects-Numbers'!$B$1:$AZ$173,$B28,FALSE),""))</f>
        <v/>
      </c>
      <c r="AK28" s="260" t="str">
        <f>IF(AK$4="","",IF(HLOOKUP(AK$4,'Physical Effects-Numbers'!$B$1:$AZ$173,$B28,FALSE)&lt;0,HLOOKUP(AK$4,'Physical Effects-Numbers'!$B$1:$AZ$173,$B28,FALSE),""))</f>
        <v/>
      </c>
      <c r="AL28" s="260" t="str">
        <f>IF(AL$4="","",IF(HLOOKUP(AL$4,'Physical Effects-Numbers'!$B$1:$AZ$173,$B28,FALSE)&lt;0,HLOOKUP(AL$4,'Physical Effects-Numbers'!$B$1:$AZ$173,$B28,FALSE),""))</f>
        <v/>
      </c>
      <c r="AM28" s="260" t="str">
        <f>IF(AM$4="","",IF(HLOOKUP(AM$4,'Physical Effects-Numbers'!$B$1:$AZ$173,$B28,FALSE)&lt;0,HLOOKUP(AM$4,'Physical Effects-Numbers'!$B$1:$AZ$173,$B28,FALSE),""))</f>
        <v/>
      </c>
      <c r="AN28" s="260" t="str">
        <f>IF(AN$4="","",IF(HLOOKUP(AN$4,'Physical Effects-Numbers'!$B$1:$AZ$173,$B28,FALSE)&lt;0,HLOOKUP(AN$4,'Physical Effects-Numbers'!$B$1:$AZ$173,$B28,FALSE),""))</f>
        <v/>
      </c>
      <c r="AO28" s="260" t="str">
        <f>IF(AO$4="","",IF(HLOOKUP(AO$4,'Physical Effects-Numbers'!$B$1:$AZ$173,$B28,FALSE)&lt;0,HLOOKUP(AO$4,'Physical Effects-Numbers'!$B$1:$AZ$173,$B28,FALSE),""))</f>
        <v/>
      </c>
      <c r="AP28" s="260" t="str">
        <f>IF(AP$4="","",IF(HLOOKUP(AP$4,'Physical Effects-Numbers'!$B$1:$AZ$173,$B28,FALSE)&lt;0,HLOOKUP(AP$4,'Physical Effects-Numbers'!$B$1:$AZ$173,$B28,FALSE),""))</f>
        <v/>
      </c>
      <c r="AQ28" s="260" t="str">
        <f>IF(AQ$4="","",IF(HLOOKUP(AQ$4,'Physical Effects-Numbers'!$B$1:$AZ$173,$B28,FALSE)&lt;0,HLOOKUP(AQ$4,'Physical Effects-Numbers'!$B$1:$AZ$173,$B28,FALSE),""))</f>
        <v/>
      </c>
      <c r="AR28" s="260" t="str">
        <f>IF(AR$4="","",IF(HLOOKUP(AR$4,'Physical Effects-Numbers'!$B$1:$AZ$173,$B28,FALSE)&lt;0,HLOOKUP(AR$4,'Physical Effects-Numbers'!$B$1:$AZ$173,$B28,FALSE),""))</f>
        <v/>
      </c>
      <c r="AS28" s="260" t="str">
        <f>IF(AS$4="","",IF(HLOOKUP(AS$4,'Physical Effects-Numbers'!$B$1:$AZ$173,$B28,FALSE)&lt;0,HLOOKUP(AS$4,'Physical Effects-Numbers'!$B$1:$AZ$173,$B28,FALSE),""))</f>
        <v/>
      </c>
      <c r="AT28" s="260" t="str">
        <f>IF(AT$4="","",IF(HLOOKUP(AT$4,'Physical Effects-Numbers'!$B$1:$AZ$173,$B28,FALSE)&lt;0,HLOOKUP(AT$4,'Physical Effects-Numbers'!$B$1:$AZ$173,$B28,FALSE),""))</f>
        <v/>
      </c>
      <c r="AU28" s="260" t="str">
        <f>IF(AU$4="","",IF(HLOOKUP(AU$4,'Physical Effects-Numbers'!$B$1:$AZ$173,$B28,FALSE)&lt;0,HLOOKUP(AU$4,'Physical Effects-Numbers'!$B$1:$AZ$173,$B28,FALSE),""))</f>
        <v/>
      </c>
      <c r="AV28" s="260" t="str">
        <f>IF(AV$4="","",IF(HLOOKUP(AV$4,'Physical Effects-Numbers'!$B$1:$AZ$173,$B28,FALSE)&lt;0,HLOOKUP(AV$4,'Physical Effects-Numbers'!$B$1:$AZ$173,$B28,FALSE),""))</f>
        <v/>
      </c>
      <c r="AW28" s="260" t="str">
        <f>IF(AW$4="","",IF(HLOOKUP(AW$4,'Physical Effects-Numbers'!$B$1:$AZ$173,$B28,FALSE)&lt;0,HLOOKUP(AW$4,'Physical Effects-Numbers'!$B$1:$AZ$173,$B28,FALSE),""))</f>
        <v/>
      </c>
      <c r="AX28" s="260" t="str">
        <f>IF(AX$4="","",IF(HLOOKUP(AX$4,'Physical Effects-Numbers'!$B$1:$AZ$173,$B28,FALSE)&lt;0,HLOOKUP(AX$4,'Physical Effects-Numbers'!$B$1:$AZ$173,$B28,FALSE),""))</f>
        <v/>
      </c>
      <c r="AY28" s="260" t="str">
        <f>IF(AY$4="","",IF(HLOOKUP(AY$4,'Physical Effects-Numbers'!$B$1:$AZ$173,$B28,FALSE)&lt;0,HLOOKUP(AY$4,'Physical Effects-Numbers'!$B$1:$AZ$173,$B28,FALSE),""))</f>
        <v/>
      </c>
      <c r="AZ28" s="260" t="str">
        <f>IF(AZ$4="","",IF(HLOOKUP(AZ$4,'Physical Effects-Numbers'!$B$1:$AZ$173,$B28,FALSE)&lt;0,HLOOKUP(AZ$4,'Physical Effects-Numbers'!$B$1:$AZ$173,$B28,FALSE),""))</f>
        <v/>
      </c>
      <c r="BA28" s="260" t="e">
        <f>IF(BA$4="","",IF(HLOOKUP(BA$4,'Physical Effects-Numbers'!$B$1:$AZ$173,$B28,FALSE)&lt;0,HLOOKUP(BA$4,'Physical Effects-Numbers'!$B$1:$AZ$173,$B28,FALSE),""))</f>
        <v>#N/A</v>
      </c>
      <c r="BB28" s="260" t="e">
        <f>IF(BB$4="","",IF(HLOOKUP(BB$4,'Physical Effects-Numbers'!$B$1:$AZ$173,$B28,FALSE)&lt;0,HLOOKUP(BB$4,'Physical Effects-Numbers'!$B$1:$AZ$173,$B28,FALSE),""))</f>
        <v>#N/A</v>
      </c>
      <c r="BC28" s="260" t="e">
        <f>IF(BC$4="","",IF(HLOOKUP(BC$4,'Physical Effects-Numbers'!$B$1:$AZ$173,$B28,FALSE)&lt;0,HLOOKUP(BC$4,'Physical Effects-Numbers'!$B$1:$AZ$173,$B28,FALSE),""))</f>
        <v>#REF!</v>
      </c>
      <c r="BD28" s="260" t="e">
        <f>IF(BD$4="","",IF(HLOOKUP(BD$4,'Physical Effects-Numbers'!$B$1:$AZ$173,$B28,FALSE)&lt;0,HLOOKUP(BD$4,'Physical Effects-Numbers'!$B$1:$AZ$173,$B28,FALSE),""))</f>
        <v>#REF!</v>
      </c>
      <c r="BE28" s="260" t="e">
        <f>IF(BE$4="","",IF(HLOOKUP(BE$4,'Physical Effects-Numbers'!$B$1:$AZ$173,$B28,FALSE)&lt;0,HLOOKUP(BE$4,'Physical Effects-Numbers'!$B$1:$AZ$173,$B28,FALSE),""))</f>
        <v>#REF!</v>
      </c>
      <c r="BF28" s="260" t="e">
        <f>IF(BF$4="","",IF(HLOOKUP(BF$4,'Physical Effects-Numbers'!$B$1:$AZ$173,$B28,FALSE)&lt;0,HLOOKUP(BF$4,'Physical Effects-Numbers'!$B$1:$AZ$173,$B28,FALSE),""))</f>
        <v>#REF!</v>
      </c>
      <c r="BG28" s="260" t="e">
        <f>IF(BG$4="","",IF(HLOOKUP(BG$4,'Physical Effects-Numbers'!$B$1:$AZ$173,$B28,FALSE)&lt;0,HLOOKUP(BG$4,'Physical Effects-Numbers'!$B$1:$AZ$173,$B28,FALSE),""))</f>
        <v>#REF!</v>
      </c>
      <c r="BH28" s="260" t="e">
        <f>IF(BH$4="","",IF(HLOOKUP(BH$4,'Physical Effects-Numbers'!$B$1:$AZ$173,$B28,FALSE)&lt;0,HLOOKUP(BH$4,'Physical Effects-Numbers'!$B$1:$AZ$173,$B28,FALSE),""))</f>
        <v>#REF!</v>
      </c>
      <c r="BI28" s="260" t="e">
        <f>IF(BI$4="","",IF(HLOOKUP(BI$4,'Physical Effects-Numbers'!$B$1:$AZ$173,$B28,FALSE)&lt;0,HLOOKUP(BI$4,'Physical Effects-Numbers'!$B$1:$AZ$173,$B28,FALSE),""))</f>
        <v>#REF!</v>
      </c>
      <c r="BJ28" s="260" t="e">
        <f>IF(BJ$4="","",IF(HLOOKUP(BJ$4,'Physical Effects-Numbers'!$B$1:$AZ$173,$B28,FALSE)&lt;0,HLOOKUP(BJ$4,'Physical Effects-Numbers'!$B$1:$AZ$173,$B28,FALSE),""))</f>
        <v>#REF!</v>
      </c>
      <c r="BK28" s="260" t="e">
        <f>IF(BK$4="","",IF(HLOOKUP(BK$4,'Physical Effects-Numbers'!$B$1:$AZ$173,$B28,FALSE)&lt;0,HLOOKUP(BK$4,'Physical Effects-Numbers'!$B$1:$AZ$173,$B28,FALSE),""))</f>
        <v>#REF!</v>
      </c>
      <c r="BL28" s="260" t="e">
        <f>IF(BL$4="","",IF(HLOOKUP(BL$4,'Physical Effects-Numbers'!$B$1:$AZ$173,$B28,FALSE)&lt;0,HLOOKUP(BL$4,'Physical Effects-Numbers'!$B$1:$AZ$173,$B28,FALSE),""))</f>
        <v>#REF!</v>
      </c>
      <c r="BM28" s="260" t="e">
        <f>IF(BM$4="","",IF(HLOOKUP(BM$4,'Physical Effects-Numbers'!$B$1:$AZ$173,$B28,FALSE)&lt;0,HLOOKUP(BM$4,'Physical Effects-Numbers'!$B$1:$AZ$173,$B28,FALSE),""))</f>
        <v>#REF!</v>
      </c>
      <c r="BN28" s="260" t="e">
        <f>IF(BN$4="","",IF(HLOOKUP(BN$4,'Physical Effects-Numbers'!$B$1:$AZ$173,$B28,FALSE)&lt;0,HLOOKUP(BN$4,'Physical Effects-Numbers'!$B$1:$AZ$173,$B28,FALSE),""))</f>
        <v>#REF!</v>
      </c>
      <c r="BO28" s="260" t="e">
        <f>IF(BO$4="","",IF(HLOOKUP(BO$4,'Physical Effects-Numbers'!$B$1:$AZ$173,$B28,FALSE)&lt;0,HLOOKUP(BO$4,'Physical Effects-Numbers'!$B$1:$AZ$173,$B28,FALSE),""))</f>
        <v>#REF!</v>
      </c>
    </row>
    <row r="29" spans="2:67" x14ac:dyDescent="0.2">
      <c r="B29" s="259">
        <f t="shared" si="0"/>
        <v>26</v>
      </c>
      <c r="C29" s="258" t="str">
        <f>+'Physical Effects-Numbers'!B26</f>
        <v>Contour Farming  (ac)</v>
      </c>
      <c r="D29" s="260" t="str">
        <f>IF(D$4="","",IF(HLOOKUP(D$4,'Physical Effects-Numbers'!$B$1:$AZ$173,$B29,FALSE)&lt;0,HLOOKUP(D$4,'Physical Effects-Numbers'!$B$1:$AZ$173,$B29,FALSE),""))</f>
        <v/>
      </c>
      <c r="E29" s="260" t="str">
        <f>IF(E$4="","",IF(HLOOKUP(E$4,'Physical Effects-Numbers'!$B$1:$AZ$173,$B29,FALSE)&lt;0,HLOOKUP(E$4,'Physical Effects-Numbers'!$B$1:$AZ$173,$B29,FALSE),""))</f>
        <v/>
      </c>
      <c r="F29" s="260" t="str">
        <f>IF(F$4="","",IF(HLOOKUP(F$4,'Physical Effects-Numbers'!$B$1:$AZ$173,$B29,FALSE)&lt;0,HLOOKUP(F$4,'Physical Effects-Numbers'!$B$1:$AZ$173,$B29,FALSE),""))</f>
        <v/>
      </c>
      <c r="G29" s="260" t="str">
        <f>IF(G$4="","",IF(HLOOKUP(G$4,'Physical Effects-Numbers'!$B$1:$AZ$173,$B29,FALSE)&lt;0,HLOOKUP(G$4,'Physical Effects-Numbers'!$B$1:$AZ$173,$B29,FALSE),""))</f>
        <v/>
      </c>
      <c r="H29" s="260" t="str">
        <f>IF(H$4="","",IF(HLOOKUP(H$4,'Physical Effects-Numbers'!$B$1:$AZ$173,$B29,FALSE)&lt;0,HLOOKUP(H$4,'Physical Effects-Numbers'!$B$1:$AZ$173,$B29,FALSE),""))</f>
        <v/>
      </c>
      <c r="I29" s="260" t="str">
        <f>IF(I$4="","",IF(HLOOKUP(I$4,'Physical Effects-Numbers'!$B$1:$AZ$173,$B29,FALSE)&lt;0,HLOOKUP(I$4,'Physical Effects-Numbers'!$B$1:$AZ$173,$B29,FALSE),""))</f>
        <v/>
      </c>
      <c r="J29" s="260" t="str">
        <f>IF(J$4="","",IF(HLOOKUP(J$4,'Physical Effects-Numbers'!$B$1:$AZ$173,$B29,FALSE)&lt;0,HLOOKUP(J$4,'Physical Effects-Numbers'!$B$1:$AZ$173,$B29,FALSE),""))</f>
        <v/>
      </c>
      <c r="K29" s="260" t="str">
        <f>IF(K$4="","",IF(HLOOKUP(K$4,'Physical Effects-Numbers'!$B$1:$AZ$173,$B29,FALSE)&lt;0,HLOOKUP(K$4,'Physical Effects-Numbers'!$B$1:$AZ$173,$B29,FALSE),""))</f>
        <v/>
      </c>
      <c r="L29" s="260" t="str">
        <f>IF(L$4="","",IF(HLOOKUP(L$4,'Physical Effects-Numbers'!$B$1:$AZ$173,$B29,FALSE)&lt;0,HLOOKUP(L$4,'Physical Effects-Numbers'!$B$1:$AZ$173,$B29,FALSE),""))</f>
        <v/>
      </c>
      <c r="M29" s="260" t="str">
        <f>IF(M$4="","",IF(HLOOKUP(M$4,'Physical Effects-Numbers'!$B$1:$AZ$173,$B29,FALSE)&lt;0,HLOOKUP(M$4,'Physical Effects-Numbers'!$B$1:$AZ$173,$B29,FALSE),""))</f>
        <v/>
      </c>
      <c r="N29" s="260" t="str">
        <f>IF(N$4="","",IF(HLOOKUP(N$4,'Physical Effects-Numbers'!$B$1:$AZ$173,$B29,FALSE)&lt;0,HLOOKUP(N$4,'Physical Effects-Numbers'!$B$1:$AZ$173,$B29,FALSE),""))</f>
        <v/>
      </c>
      <c r="O29" s="260" t="str">
        <f>IF(O$4="","",IF(HLOOKUP(O$4,'Physical Effects-Numbers'!$B$1:$AZ$173,$B29,FALSE)&lt;0,HLOOKUP(O$4,'Physical Effects-Numbers'!$B$1:$AZ$173,$B29,FALSE),""))</f>
        <v/>
      </c>
      <c r="P29" s="260">
        <f>IF(P$4="","",IF(HLOOKUP(P$4,'Physical Effects-Numbers'!$B$1:$AZ$173,$B29,FALSE)&lt;0,HLOOKUP(P$4,'Physical Effects-Numbers'!$B$1:$AZ$173,$B29,FALSE),""))</f>
        <v>-1</v>
      </c>
      <c r="Q29" s="260">
        <f>IF(Q$4="","",IF(HLOOKUP(Q$4,'Physical Effects-Numbers'!$B$1:$AZ$173,$B29,FALSE)&lt;0,HLOOKUP(Q$4,'Physical Effects-Numbers'!$B$1:$AZ$173,$B29,FALSE),""))</f>
        <v>-2</v>
      </c>
      <c r="R29" s="260" t="str">
        <f>IF(R$4="","",IF(HLOOKUP(R$4,'Physical Effects-Numbers'!$B$1:$AZ$173,$B29,FALSE)&lt;0,HLOOKUP(R$4,'Physical Effects-Numbers'!$B$1:$AZ$173,$B29,FALSE),""))</f>
        <v/>
      </c>
      <c r="S29" s="260" t="str">
        <f>IF(S$4="","",IF(HLOOKUP(S$4,'Physical Effects-Numbers'!$B$1:$AZ$173,$B29,FALSE)&lt;0,HLOOKUP(S$4,'Physical Effects-Numbers'!$B$1:$AZ$173,$B29,FALSE),""))</f>
        <v/>
      </c>
      <c r="T29" s="260" t="str">
        <f>IF(T$4="","",IF(HLOOKUP(T$4,'Physical Effects-Numbers'!$B$1:$AZ$173,$B29,FALSE)&lt;0,HLOOKUP(T$4,'Physical Effects-Numbers'!$B$1:$AZ$173,$B29,FALSE),""))</f>
        <v/>
      </c>
      <c r="U29" s="260" t="str">
        <f>IF(U$4="","",IF(HLOOKUP(U$4,'Physical Effects-Numbers'!$B$1:$AZ$173,$B29,FALSE)&lt;0,HLOOKUP(U$4,'Physical Effects-Numbers'!$B$1:$AZ$173,$B29,FALSE),""))</f>
        <v/>
      </c>
      <c r="V29" s="260" t="str">
        <f>IF(V$4="","",IF(HLOOKUP(V$4,'Physical Effects-Numbers'!$B$1:$AZ$173,$B29,FALSE)&lt;0,HLOOKUP(V$4,'Physical Effects-Numbers'!$B$1:$AZ$173,$B29,FALSE),""))</f>
        <v/>
      </c>
      <c r="W29" s="260" t="str">
        <f>IF(W$4="","",IF(HLOOKUP(W$4,'Physical Effects-Numbers'!$B$1:$AZ$173,$B29,FALSE)&lt;0,HLOOKUP(W$4,'Physical Effects-Numbers'!$B$1:$AZ$173,$B29,FALSE),""))</f>
        <v/>
      </c>
      <c r="X29" s="260">
        <f>IF(X$4="","",IF(HLOOKUP(X$4,'Physical Effects-Numbers'!$B$1:$AZ$173,$B29,FALSE)&lt;0,HLOOKUP(X$4,'Physical Effects-Numbers'!$B$1:$AZ$173,$B29,FALSE),""))</f>
        <v>-1</v>
      </c>
      <c r="Y29" s="260" t="str">
        <f>IF(Y$4="","",IF(HLOOKUP(Y$4,'Physical Effects-Numbers'!$B$1:$AZ$173,$B29,FALSE)&lt;0,HLOOKUP(Y$4,'Physical Effects-Numbers'!$B$1:$AZ$173,$B29,FALSE),""))</f>
        <v/>
      </c>
      <c r="Z29" s="260">
        <f>IF(Z$4="","",IF(HLOOKUP(Z$4,'Physical Effects-Numbers'!$B$1:$AZ$173,$B29,FALSE)&lt;0,HLOOKUP(Z$4,'Physical Effects-Numbers'!$B$1:$AZ$173,$B29,FALSE),""))</f>
        <v>-1</v>
      </c>
      <c r="AA29" s="260" t="str">
        <f>IF(AA$4="","",IF(HLOOKUP(AA$4,'Physical Effects-Numbers'!$B$1:$AZ$173,$B29,FALSE)&lt;0,HLOOKUP(AA$4,'Physical Effects-Numbers'!$B$1:$AZ$173,$B29,FALSE),""))</f>
        <v/>
      </c>
      <c r="AB29" s="260" t="str">
        <f>IF(AB$4="","",IF(HLOOKUP(AB$4,'Physical Effects-Numbers'!$B$1:$AZ$173,$B29,FALSE)&lt;0,HLOOKUP(AB$4,'Physical Effects-Numbers'!$B$1:$AZ$173,$B29,FALSE),""))</f>
        <v/>
      </c>
      <c r="AC29" s="260" t="str">
        <f>IF(AC$4="","",IF(HLOOKUP(AC$4,'Physical Effects-Numbers'!$B$1:$AZ$173,$B29,FALSE)&lt;0,HLOOKUP(AC$4,'Physical Effects-Numbers'!$B$1:$AZ$173,$B29,FALSE),""))</f>
        <v/>
      </c>
      <c r="AD29" s="260">
        <f>IF(AD$4="","",IF(HLOOKUP(AD$4,'Physical Effects-Numbers'!$B$1:$AZ$173,$B29,FALSE)&lt;0,HLOOKUP(AD$4,'Physical Effects-Numbers'!$B$1:$AZ$173,$B29,FALSE),""))</f>
        <v>-1</v>
      </c>
      <c r="AE29" s="260" t="str">
        <f>IF(AE$4="","",IF(HLOOKUP(AE$4,'Physical Effects-Numbers'!$B$1:$AZ$173,$B29,FALSE)&lt;0,HLOOKUP(AE$4,'Physical Effects-Numbers'!$B$1:$AZ$173,$B29,FALSE),""))</f>
        <v/>
      </c>
      <c r="AF29" s="260" t="e">
        <f>IF(AF$4="","",IF(HLOOKUP(AF$4,'Physical Effects-Numbers'!$B$1:$AZ$173,$B29,FALSE)&lt;0,HLOOKUP(AF$4,'Physical Effects-Numbers'!$B$1:$AZ$173,$B29,FALSE),""))</f>
        <v>#REF!</v>
      </c>
      <c r="AG29" s="260" t="e">
        <f>IF(AG$4="","",IF(HLOOKUP(AG$4,'Physical Effects-Numbers'!$B$1:$AZ$173,$B29,FALSE)&lt;0,HLOOKUP(AG$4,'Physical Effects-Numbers'!$B$1:$AZ$173,$B29,FALSE),""))</f>
        <v>#REF!</v>
      </c>
      <c r="AH29" s="260" t="str">
        <f>IF(AH$4="","",IF(HLOOKUP(AH$4,'Physical Effects-Numbers'!$B$1:$AZ$173,$B29,FALSE)&lt;0,HLOOKUP(AH$4,'Physical Effects-Numbers'!$B$1:$AZ$173,$B29,FALSE),""))</f>
        <v/>
      </c>
      <c r="AI29" s="260" t="str">
        <f>IF(AI$4="","",IF(HLOOKUP(AI$4,'Physical Effects-Numbers'!$B$1:$AZ$173,$B29,FALSE)&lt;0,HLOOKUP(AI$4,'Physical Effects-Numbers'!$B$1:$AZ$173,$B29,FALSE),""))</f>
        <v/>
      </c>
      <c r="AJ29" s="260" t="str">
        <f>IF(AJ$4="","",IF(HLOOKUP(AJ$4,'Physical Effects-Numbers'!$B$1:$AZ$173,$B29,FALSE)&lt;0,HLOOKUP(AJ$4,'Physical Effects-Numbers'!$B$1:$AZ$173,$B29,FALSE),""))</f>
        <v/>
      </c>
      <c r="AK29" s="260" t="str">
        <f>IF(AK$4="","",IF(HLOOKUP(AK$4,'Physical Effects-Numbers'!$B$1:$AZ$173,$B29,FALSE)&lt;0,HLOOKUP(AK$4,'Physical Effects-Numbers'!$B$1:$AZ$173,$B29,FALSE),""))</f>
        <v/>
      </c>
      <c r="AL29" s="260" t="str">
        <f>IF(AL$4="","",IF(HLOOKUP(AL$4,'Physical Effects-Numbers'!$B$1:$AZ$173,$B29,FALSE)&lt;0,HLOOKUP(AL$4,'Physical Effects-Numbers'!$B$1:$AZ$173,$B29,FALSE),""))</f>
        <v/>
      </c>
      <c r="AM29" s="260" t="str">
        <f>IF(AM$4="","",IF(HLOOKUP(AM$4,'Physical Effects-Numbers'!$B$1:$AZ$173,$B29,FALSE)&lt;0,HLOOKUP(AM$4,'Physical Effects-Numbers'!$B$1:$AZ$173,$B29,FALSE),""))</f>
        <v/>
      </c>
      <c r="AN29" s="260" t="str">
        <f>IF(AN$4="","",IF(HLOOKUP(AN$4,'Physical Effects-Numbers'!$B$1:$AZ$173,$B29,FALSE)&lt;0,HLOOKUP(AN$4,'Physical Effects-Numbers'!$B$1:$AZ$173,$B29,FALSE),""))</f>
        <v/>
      </c>
      <c r="AO29" s="260" t="str">
        <f>IF(AO$4="","",IF(HLOOKUP(AO$4,'Physical Effects-Numbers'!$B$1:$AZ$173,$B29,FALSE)&lt;0,HLOOKUP(AO$4,'Physical Effects-Numbers'!$B$1:$AZ$173,$B29,FALSE),""))</f>
        <v/>
      </c>
      <c r="AP29" s="260" t="str">
        <f>IF(AP$4="","",IF(HLOOKUP(AP$4,'Physical Effects-Numbers'!$B$1:$AZ$173,$B29,FALSE)&lt;0,HLOOKUP(AP$4,'Physical Effects-Numbers'!$B$1:$AZ$173,$B29,FALSE),""))</f>
        <v/>
      </c>
      <c r="AQ29" s="260" t="str">
        <f>IF(AQ$4="","",IF(HLOOKUP(AQ$4,'Physical Effects-Numbers'!$B$1:$AZ$173,$B29,FALSE)&lt;0,HLOOKUP(AQ$4,'Physical Effects-Numbers'!$B$1:$AZ$173,$B29,FALSE),""))</f>
        <v/>
      </c>
      <c r="AR29" s="260" t="str">
        <f>IF(AR$4="","",IF(HLOOKUP(AR$4,'Physical Effects-Numbers'!$B$1:$AZ$173,$B29,FALSE)&lt;0,HLOOKUP(AR$4,'Physical Effects-Numbers'!$B$1:$AZ$173,$B29,FALSE),""))</f>
        <v/>
      </c>
      <c r="AS29" s="260" t="str">
        <f>IF(AS$4="","",IF(HLOOKUP(AS$4,'Physical Effects-Numbers'!$B$1:$AZ$173,$B29,FALSE)&lt;0,HLOOKUP(AS$4,'Physical Effects-Numbers'!$B$1:$AZ$173,$B29,FALSE),""))</f>
        <v/>
      </c>
      <c r="AT29" s="260" t="str">
        <f>IF(AT$4="","",IF(HLOOKUP(AT$4,'Physical Effects-Numbers'!$B$1:$AZ$173,$B29,FALSE)&lt;0,HLOOKUP(AT$4,'Physical Effects-Numbers'!$B$1:$AZ$173,$B29,FALSE),""))</f>
        <v/>
      </c>
      <c r="AU29" s="260" t="str">
        <f>IF(AU$4="","",IF(HLOOKUP(AU$4,'Physical Effects-Numbers'!$B$1:$AZ$173,$B29,FALSE)&lt;0,HLOOKUP(AU$4,'Physical Effects-Numbers'!$B$1:$AZ$173,$B29,FALSE),""))</f>
        <v/>
      </c>
      <c r="AV29" s="260" t="str">
        <f>IF(AV$4="","",IF(HLOOKUP(AV$4,'Physical Effects-Numbers'!$B$1:$AZ$173,$B29,FALSE)&lt;0,HLOOKUP(AV$4,'Physical Effects-Numbers'!$B$1:$AZ$173,$B29,FALSE),""))</f>
        <v/>
      </c>
      <c r="AW29" s="260" t="str">
        <f>IF(AW$4="","",IF(HLOOKUP(AW$4,'Physical Effects-Numbers'!$B$1:$AZ$173,$B29,FALSE)&lt;0,HLOOKUP(AW$4,'Physical Effects-Numbers'!$B$1:$AZ$173,$B29,FALSE),""))</f>
        <v/>
      </c>
      <c r="AX29" s="260" t="str">
        <f>IF(AX$4="","",IF(HLOOKUP(AX$4,'Physical Effects-Numbers'!$B$1:$AZ$173,$B29,FALSE)&lt;0,HLOOKUP(AX$4,'Physical Effects-Numbers'!$B$1:$AZ$173,$B29,FALSE),""))</f>
        <v/>
      </c>
      <c r="AY29" s="260" t="str">
        <f>IF(AY$4="","",IF(HLOOKUP(AY$4,'Physical Effects-Numbers'!$B$1:$AZ$173,$B29,FALSE)&lt;0,HLOOKUP(AY$4,'Physical Effects-Numbers'!$B$1:$AZ$173,$B29,FALSE),""))</f>
        <v/>
      </c>
      <c r="AZ29" s="260" t="str">
        <f>IF(AZ$4="","",IF(HLOOKUP(AZ$4,'Physical Effects-Numbers'!$B$1:$AZ$173,$B29,FALSE)&lt;0,HLOOKUP(AZ$4,'Physical Effects-Numbers'!$B$1:$AZ$173,$B29,FALSE),""))</f>
        <v/>
      </c>
      <c r="BA29" s="260" t="e">
        <f>IF(BA$4="","",IF(HLOOKUP(BA$4,'Physical Effects-Numbers'!$B$1:$AZ$173,$B29,FALSE)&lt;0,HLOOKUP(BA$4,'Physical Effects-Numbers'!$B$1:$AZ$173,$B29,FALSE),""))</f>
        <v>#N/A</v>
      </c>
      <c r="BB29" s="260" t="e">
        <f>IF(BB$4="","",IF(HLOOKUP(BB$4,'Physical Effects-Numbers'!$B$1:$AZ$173,$B29,FALSE)&lt;0,HLOOKUP(BB$4,'Physical Effects-Numbers'!$B$1:$AZ$173,$B29,FALSE),""))</f>
        <v>#N/A</v>
      </c>
      <c r="BC29" s="260" t="e">
        <f>IF(BC$4="","",IF(HLOOKUP(BC$4,'Physical Effects-Numbers'!$B$1:$AZ$173,$B29,FALSE)&lt;0,HLOOKUP(BC$4,'Physical Effects-Numbers'!$B$1:$AZ$173,$B29,FALSE),""))</f>
        <v>#REF!</v>
      </c>
      <c r="BD29" s="260" t="e">
        <f>IF(BD$4="","",IF(HLOOKUP(BD$4,'Physical Effects-Numbers'!$B$1:$AZ$173,$B29,FALSE)&lt;0,HLOOKUP(BD$4,'Physical Effects-Numbers'!$B$1:$AZ$173,$B29,FALSE),""))</f>
        <v>#REF!</v>
      </c>
      <c r="BE29" s="260" t="e">
        <f>IF(BE$4="","",IF(HLOOKUP(BE$4,'Physical Effects-Numbers'!$B$1:$AZ$173,$B29,FALSE)&lt;0,HLOOKUP(BE$4,'Physical Effects-Numbers'!$B$1:$AZ$173,$B29,FALSE),""))</f>
        <v>#REF!</v>
      </c>
      <c r="BF29" s="260" t="e">
        <f>IF(BF$4="","",IF(HLOOKUP(BF$4,'Physical Effects-Numbers'!$B$1:$AZ$173,$B29,FALSE)&lt;0,HLOOKUP(BF$4,'Physical Effects-Numbers'!$B$1:$AZ$173,$B29,FALSE),""))</f>
        <v>#REF!</v>
      </c>
      <c r="BG29" s="260" t="e">
        <f>IF(BG$4="","",IF(HLOOKUP(BG$4,'Physical Effects-Numbers'!$B$1:$AZ$173,$B29,FALSE)&lt;0,HLOOKUP(BG$4,'Physical Effects-Numbers'!$B$1:$AZ$173,$B29,FALSE),""))</f>
        <v>#REF!</v>
      </c>
      <c r="BH29" s="260" t="e">
        <f>IF(BH$4="","",IF(HLOOKUP(BH$4,'Physical Effects-Numbers'!$B$1:$AZ$173,$B29,FALSE)&lt;0,HLOOKUP(BH$4,'Physical Effects-Numbers'!$B$1:$AZ$173,$B29,FALSE),""))</f>
        <v>#REF!</v>
      </c>
      <c r="BI29" s="260" t="e">
        <f>IF(BI$4="","",IF(HLOOKUP(BI$4,'Physical Effects-Numbers'!$B$1:$AZ$173,$B29,FALSE)&lt;0,HLOOKUP(BI$4,'Physical Effects-Numbers'!$B$1:$AZ$173,$B29,FALSE),""))</f>
        <v>#REF!</v>
      </c>
      <c r="BJ29" s="260" t="e">
        <f>IF(BJ$4="","",IF(HLOOKUP(BJ$4,'Physical Effects-Numbers'!$B$1:$AZ$173,$B29,FALSE)&lt;0,HLOOKUP(BJ$4,'Physical Effects-Numbers'!$B$1:$AZ$173,$B29,FALSE),""))</f>
        <v>#REF!</v>
      </c>
      <c r="BK29" s="260" t="e">
        <f>IF(BK$4="","",IF(HLOOKUP(BK$4,'Physical Effects-Numbers'!$B$1:$AZ$173,$B29,FALSE)&lt;0,HLOOKUP(BK$4,'Physical Effects-Numbers'!$B$1:$AZ$173,$B29,FALSE),""))</f>
        <v>#REF!</v>
      </c>
      <c r="BL29" s="260" t="e">
        <f>IF(BL$4="","",IF(HLOOKUP(BL$4,'Physical Effects-Numbers'!$B$1:$AZ$173,$B29,FALSE)&lt;0,HLOOKUP(BL$4,'Physical Effects-Numbers'!$B$1:$AZ$173,$B29,FALSE),""))</f>
        <v>#REF!</v>
      </c>
      <c r="BM29" s="260" t="e">
        <f>IF(BM$4="","",IF(HLOOKUP(BM$4,'Physical Effects-Numbers'!$B$1:$AZ$173,$B29,FALSE)&lt;0,HLOOKUP(BM$4,'Physical Effects-Numbers'!$B$1:$AZ$173,$B29,FALSE),""))</f>
        <v>#REF!</v>
      </c>
      <c r="BN29" s="260" t="e">
        <f>IF(BN$4="","",IF(HLOOKUP(BN$4,'Physical Effects-Numbers'!$B$1:$AZ$173,$B29,FALSE)&lt;0,HLOOKUP(BN$4,'Physical Effects-Numbers'!$B$1:$AZ$173,$B29,FALSE),""))</f>
        <v>#REF!</v>
      </c>
      <c r="BO29" s="260" t="e">
        <f>IF(BO$4="","",IF(HLOOKUP(BO$4,'Physical Effects-Numbers'!$B$1:$AZ$173,$B29,FALSE)&lt;0,HLOOKUP(BO$4,'Physical Effects-Numbers'!$B$1:$AZ$173,$B29,FALSE),""))</f>
        <v>#REF!</v>
      </c>
    </row>
    <row r="30" spans="2:67" x14ac:dyDescent="0.2">
      <c r="B30" s="259">
        <f t="shared" si="0"/>
        <v>27</v>
      </c>
      <c r="C30" s="258" t="str">
        <f>+'Physical Effects-Numbers'!B27</f>
        <v>Contour Orchard and Other Perennial Crops (ac)</v>
      </c>
      <c r="D30" s="260" t="str">
        <f>IF(D$4="","",IF(HLOOKUP(D$4,'Physical Effects-Numbers'!$B$1:$AZ$173,$B30,FALSE)&lt;0,HLOOKUP(D$4,'Physical Effects-Numbers'!$B$1:$AZ$173,$B30,FALSE),""))</f>
        <v/>
      </c>
      <c r="E30" s="260" t="str">
        <f>IF(E$4="","",IF(HLOOKUP(E$4,'Physical Effects-Numbers'!$B$1:$AZ$173,$B30,FALSE)&lt;0,HLOOKUP(E$4,'Physical Effects-Numbers'!$B$1:$AZ$173,$B30,FALSE),""))</f>
        <v/>
      </c>
      <c r="F30" s="260" t="str">
        <f>IF(F$4="","",IF(HLOOKUP(F$4,'Physical Effects-Numbers'!$B$1:$AZ$173,$B30,FALSE)&lt;0,HLOOKUP(F$4,'Physical Effects-Numbers'!$B$1:$AZ$173,$B30,FALSE),""))</f>
        <v/>
      </c>
      <c r="G30" s="260" t="str">
        <f>IF(G$4="","",IF(HLOOKUP(G$4,'Physical Effects-Numbers'!$B$1:$AZ$173,$B30,FALSE)&lt;0,HLOOKUP(G$4,'Physical Effects-Numbers'!$B$1:$AZ$173,$B30,FALSE),""))</f>
        <v/>
      </c>
      <c r="H30" s="260" t="str">
        <f>IF(H$4="","",IF(HLOOKUP(H$4,'Physical Effects-Numbers'!$B$1:$AZ$173,$B30,FALSE)&lt;0,HLOOKUP(H$4,'Physical Effects-Numbers'!$B$1:$AZ$173,$B30,FALSE),""))</f>
        <v/>
      </c>
      <c r="I30" s="260" t="str">
        <f>IF(I$4="","",IF(HLOOKUP(I$4,'Physical Effects-Numbers'!$B$1:$AZ$173,$B30,FALSE)&lt;0,HLOOKUP(I$4,'Physical Effects-Numbers'!$B$1:$AZ$173,$B30,FALSE),""))</f>
        <v/>
      </c>
      <c r="J30" s="260" t="str">
        <f>IF(J$4="","",IF(HLOOKUP(J$4,'Physical Effects-Numbers'!$B$1:$AZ$173,$B30,FALSE)&lt;0,HLOOKUP(J$4,'Physical Effects-Numbers'!$B$1:$AZ$173,$B30,FALSE),""))</f>
        <v/>
      </c>
      <c r="K30" s="260" t="str">
        <f>IF(K$4="","",IF(HLOOKUP(K$4,'Physical Effects-Numbers'!$B$1:$AZ$173,$B30,FALSE)&lt;0,HLOOKUP(K$4,'Physical Effects-Numbers'!$B$1:$AZ$173,$B30,FALSE),""))</f>
        <v/>
      </c>
      <c r="L30" s="260" t="str">
        <f>IF(L$4="","",IF(HLOOKUP(L$4,'Physical Effects-Numbers'!$B$1:$AZ$173,$B30,FALSE)&lt;0,HLOOKUP(L$4,'Physical Effects-Numbers'!$B$1:$AZ$173,$B30,FALSE),""))</f>
        <v/>
      </c>
      <c r="M30" s="260" t="str">
        <f>IF(M$4="","",IF(HLOOKUP(M$4,'Physical Effects-Numbers'!$B$1:$AZ$173,$B30,FALSE)&lt;0,HLOOKUP(M$4,'Physical Effects-Numbers'!$B$1:$AZ$173,$B30,FALSE),""))</f>
        <v/>
      </c>
      <c r="N30" s="260" t="str">
        <f>IF(N$4="","",IF(HLOOKUP(N$4,'Physical Effects-Numbers'!$B$1:$AZ$173,$B30,FALSE)&lt;0,HLOOKUP(N$4,'Physical Effects-Numbers'!$B$1:$AZ$173,$B30,FALSE),""))</f>
        <v/>
      </c>
      <c r="O30" s="260" t="str">
        <f>IF(O$4="","",IF(HLOOKUP(O$4,'Physical Effects-Numbers'!$B$1:$AZ$173,$B30,FALSE)&lt;0,HLOOKUP(O$4,'Physical Effects-Numbers'!$B$1:$AZ$173,$B30,FALSE),""))</f>
        <v/>
      </c>
      <c r="P30" s="260">
        <f>IF(P$4="","",IF(HLOOKUP(P$4,'Physical Effects-Numbers'!$B$1:$AZ$173,$B30,FALSE)&lt;0,HLOOKUP(P$4,'Physical Effects-Numbers'!$B$1:$AZ$173,$B30,FALSE),""))</f>
        <v>-1</v>
      </c>
      <c r="Q30" s="260">
        <f>IF(Q$4="","",IF(HLOOKUP(Q$4,'Physical Effects-Numbers'!$B$1:$AZ$173,$B30,FALSE)&lt;0,HLOOKUP(Q$4,'Physical Effects-Numbers'!$B$1:$AZ$173,$B30,FALSE),""))</f>
        <v>-2</v>
      </c>
      <c r="R30" s="260" t="str">
        <f>IF(R$4="","",IF(HLOOKUP(R$4,'Physical Effects-Numbers'!$B$1:$AZ$173,$B30,FALSE)&lt;0,HLOOKUP(R$4,'Physical Effects-Numbers'!$B$1:$AZ$173,$B30,FALSE),""))</f>
        <v/>
      </c>
      <c r="S30" s="260" t="str">
        <f>IF(S$4="","",IF(HLOOKUP(S$4,'Physical Effects-Numbers'!$B$1:$AZ$173,$B30,FALSE)&lt;0,HLOOKUP(S$4,'Physical Effects-Numbers'!$B$1:$AZ$173,$B30,FALSE),""))</f>
        <v/>
      </c>
      <c r="T30" s="260" t="str">
        <f>IF(T$4="","",IF(HLOOKUP(T$4,'Physical Effects-Numbers'!$B$1:$AZ$173,$B30,FALSE)&lt;0,HLOOKUP(T$4,'Physical Effects-Numbers'!$B$1:$AZ$173,$B30,FALSE),""))</f>
        <v/>
      </c>
      <c r="U30" s="260" t="str">
        <f>IF(U$4="","",IF(HLOOKUP(U$4,'Physical Effects-Numbers'!$B$1:$AZ$173,$B30,FALSE)&lt;0,HLOOKUP(U$4,'Physical Effects-Numbers'!$B$1:$AZ$173,$B30,FALSE),""))</f>
        <v/>
      </c>
      <c r="V30" s="260" t="str">
        <f>IF(V$4="","",IF(HLOOKUP(V$4,'Physical Effects-Numbers'!$B$1:$AZ$173,$B30,FALSE)&lt;0,HLOOKUP(V$4,'Physical Effects-Numbers'!$B$1:$AZ$173,$B30,FALSE),""))</f>
        <v/>
      </c>
      <c r="W30" s="260" t="str">
        <f>IF(W$4="","",IF(HLOOKUP(W$4,'Physical Effects-Numbers'!$B$1:$AZ$173,$B30,FALSE)&lt;0,HLOOKUP(W$4,'Physical Effects-Numbers'!$B$1:$AZ$173,$B30,FALSE),""))</f>
        <v/>
      </c>
      <c r="X30" s="260">
        <f>IF(X$4="","",IF(HLOOKUP(X$4,'Physical Effects-Numbers'!$B$1:$AZ$173,$B30,FALSE)&lt;0,HLOOKUP(X$4,'Physical Effects-Numbers'!$B$1:$AZ$173,$B30,FALSE),""))</f>
        <v>-1</v>
      </c>
      <c r="Y30" s="260" t="str">
        <f>IF(Y$4="","",IF(HLOOKUP(Y$4,'Physical Effects-Numbers'!$B$1:$AZ$173,$B30,FALSE)&lt;0,HLOOKUP(Y$4,'Physical Effects-Numbers'!$B$1:$AZ$173,$B30,FALSE),""))</f>
        <v/>
      </c>
      <c r="Z30" s="260">
        <f>IF(Z$4="","",IF(HLOOKUP(Z$4,'Physical Effects-Numbers'!$B$1:$AZ$173,$B30,FALSE)&lt;0,HLOOKUP(Z$4,'Physical Effects-Numbers'!$B$1:$AZ$173,$B30,FALSE),""))</f>
        <v>-1</v>
      </c>
      <c r="AA30" s="260" t="str">
        <f>IF(AA$4="","",IF(HLOOKUP(AA$4,'Physical Effects-Numbers'!$B$1:$AZ$173,$B30,FALSE)&lt;0,HLOOKUP(AA$4,'Physical Effects-Numbers'!$B$1:$AZ$173,$B30,FALSE),""))</f>
        <v/>
      </c>
      <c r="AB30" s="260" t="str">
        <f>IF(AB$4="","",IF(HLOOKUP(AB$4,'Physical Effects-Numbers'!$B$1:$AZ$173,$B30,FALSE)&lt;0,HLOOKUP(AB$4,'Physical Effects-Numbers'!$B$1:$AZ$173,$B30,FALSE),""))</f>
        <v/>
      </c>
      <c r="AC30" s="260" t="str">
        <f>IF(AC$4="","",IF(HLOOKUP(AC$4,'Physical Effects-Numbers'!$B$1:$AZ$173,$B30,FALSE)&lt;0,HLOOKUP(AC$4,'Physical Effects-Numbers'!$B$1:$AZ$173,$B30,FALSE),""))</f>
        <v/>
      </c>
      <c r="AD30" s="260">
        <f>IF(AD$4="","",IF(HLOOKUP(AD$4,'Physical Effects-Numbers'!$B$1:$AZ$173,$B30,FALSE)&lt;0,HLOOKUP(AD$4,'Physical Effects-Numbers'!$B$1:$AZ$173,$B30,FALSE),""))</f>
        <v>-1</v>
      </c>
      <c r="AE30" s="260" t="str">
        <f>IF(AE$4="","",IF(HLOOKUP(AE$4,'Physical Effects-Numbers'!$B$1:$AZ$173,$B30,FALSE)&lt;0,HLOOKUP(AE$4,'Physical Effects-Numbers'!$B$1:$AZ$173,$B30,FALSE),""))</f>
        <v/>
      </c>
      <c r="AF30" s="260" t="e">
        <f>IF(AF$4="","",IF(HLOOKUP(AF$4,'Physical Effects-Numbers'!$B$1:$AZ$173,$B30,FALSE)&lt;0,HLOOKUP(AF$4,'Physical Effects-Numbers'!$B$1:$AZ$173,$B30,FALSE),""))</f>
        <v>#REF!</v>
      </c>
      <c r="AG30" s="260" t="e">
        <f>IF(AG$4="","",IF(HLOOKUP(AG$4,'Physical Effects-Numbers'!$B$1:$AZ$173,$B30,FALSE)&lt;0,HLOOKUP(AG$4,'Physical Effects-Numbers'!$B$1:$AZ$173,$B30,FALSE),""))</f>
        <v>#REF!</v>
      </c>
      <c r="AH30" s="260" t="str">
        <f>IF(AH$4="","",IF(HLOOKUP(AH$4,'Physical Effects-Numbers'!$B$1:$AZ$173,$B30,FALSE)&lt;0,HLOOKUP(AH$4,'Physical Effects-Numbers'!$B$1:$AZ$173,$B30,FALSE),""))</f>
        <v/>
      </c>
      <c r="AI30" s="260" t="str">
        <f>IF(AI$4="","",IF(HLOOKUP(AI$4,'Physical Effects-Numbers'!$B$1:$AZ$173,$B30,FALSE)&lt;0,HLOOKUP(AI$4,'Physical Effects-Numbers'!$B$1:$AZ$173,$B30,FALSE),""))</f>
        <v/>
      </c>
      <c r="AJ30" s="260" t="str">
        <f>IF(AJ$4="","",IF(HLOOKUP(AJ$4,'Physical Effects-Numbers'!$B$1:$AZ$173,$B30,FALSE)&lt;0,HLOOKUP(AJ$4,'Physical Effects-Numbers'!$B$1:$AZ$173,$B30,FALSE),""))</f>
        <v/>
      </c>
      <c r="AK30" s="260" t="str">
        <f>IF(AK$4="","",IF(HLOOKUP(AK$4,'Physical Effects-Numbers'!$B$1:$AZ$173,$B30,FALSE)&lt;0,HLOOKUP(AK$4,'Physical Effects-Numbers'!$B$1:$AZ$173,$B30,FALSE),""))</f>
        <v/>
      </c>
      <c r="AL30" s="260" t="str">
        <f>IF(AL$4="","",IF(HLOOKUP(AL$4,'Physical Effects-Numbers'!$B$1:$AZ$173,$B30,FALSE)&lt;0,HLOOKUP(AL$4,'Physical Effects-Numbers'!$B$1:$AZ$173,$B30,FALSE),""))</f>
        <v/>
      </c>
      <c r="AM30" s="260" t="str">
        <f>IF(AM$4="","",IF(HLOOKUP(AM$4,'Physical Effects-Numbers'!$B$1:$AZ$173,$B30,FALSE)&lt;0,HLOOKUP(AM$4,'Physical Effects-Numbers'!$B$1:$AZ$173,$B30,FALSE),""))</f>
        <v/>
      </c>
      <c r="AN30" s="260" t="str">
        <f>IF(AN$4="","",IF(HLOOKUP(AN$4,'Physical Effects-Numbers'!$B$1:$AZ$173,$B30,FALSE)&lt;0,HLOOKUP(AN$4,'Physical Effects-Numbers'!$B$1:$AZ$173,$B30,FALSE),""))</f>
        <v/>
      </c>
      <c r="AO30" s="260" t="str">
        <f>IF(AO$4="","",IF(HLOOKUP(AO$4,'Physical Effects-Numbers'!$B$1:$AZ$173,$B30,FALSE)&lt;0,HLOOKUP(AO$4,'Physical Effects-Numbers'!$B$1:$AZ$173,$B30,FALSE),""))</f>
        <v/>
      </c>
      <c r="AP30" s="260" t="str">
        <f>IF(AP$4="","",IF(HLOOKUP(AP$4,'Physical Effects-Numbers'!$B$1:$AZ$173,$B30,FALSE)&lt;0,HLOOKUP(AP$4,'Physical Effects-Numbers'!$B$1:$AZ$173,$B30,FALSE),""))</f>
        <v/>
      </c>
      <c r="AQ30" s="260" t="str">
        <f>IF(AQ$4="","",IF(HLOOKUP(AQ$4,'Physical Effects-Numbers'!$B$1:$AZ$173,$B30,FALSE)&lt;0,HLOOKUP(AQ$4,'Physical Effects-Numbers'!$B$1:$AZ$173,$B30,FALSE),""))</f>
        <v/>
      </c>
      <c r="AR30" s="260" t="str">
        <f>IF(AR$4="","",IF(HLOOKUP(AR$4,'Physical Effects-Numbers'!$B$1:$AZ$173,$B30,FALSE)&lt;0,HLOOKUP(AR$4,'Physical Effects-Numbers'!$B$1:$AZ$173,$B30,FALSE),""))</f>
        <v/>
      </c>
      <c r="AS30" s="260" t="str">
        <f>IF(AS$4="","",IF(HLOOKUP(AS$4,'Physical Effects-Numbers'!$B$1:$AZ$173,$B30,FALSE)&lt;0,HLOOKUP(AS$4,'Physical Effects-Numbers'!$B$1:$AZ$173,$B30,FALSE),""))</f>
        <v/>
      </c>
      <c r="AT30" s="260" t="str">
        <f>IF(AT$4="","",IF(HLOOKUP(AT$4,'Physical Effects-Numbers'!$B$1:$AZ$173,$B30,FALSE)&lt;0,HLOOKUP(AT$4,'Physical Effects-Numbers'!$B$1:$AZ$173,$B30,FALSE),""))</f>
        <v/>
      </c>
      <c r="AU30" s="260" t="str">
        <f>IF(AU$4="","",IF(HLOOKUP(AU$4,'Physical Effects-Numbers'!$B$1:$AZ$173,$B30,FALSE)&lt;0,HLOOKUP(AU$4,'Physical Effects-Numbers'!$B$1:$AZ$173,$B30,FALSE),""))</f>
        <v/>
      </c>
      <c r="AV30" s="260" t="str">
        <f>IF(AV$4="","",IF(HLOOKUP(AV$4,'Physical Effects-Numbers'!$B$1:$AZ$173,$B30,FALSE)&lt;0,HLOOKUP(AV$4,'Physical Effects-Numbers'!$B$1:$AZ$173,$B30,FALSE),""))</f>
        <v/>
      </c>
      <c r="AW30" s="260" t="str">
        <f>IF(AW$4="","",IF(HLOOKUP(AW$4,'Physical Effects-Numbers'!$B$1:$AZ$173,$B30,FALSE)&lt;0,HLOOKUP(AW$4,'Physical Effects-Numbers'!$B$1:$AZ$173,$B30,FALSE),""))</f>
        <v/>
      </c>
      <c r="AX30" s="260" t="str">
        <f>IF(AX$4="","",IF(HLOOKUP(AX$4,'Physical Effects-Numbers'!$B$1:$AZ$173,$B30,FALSE)&lt;0,HLOOKUP(AX$4,'Physical Effects-Numbers'!$B$1:$AZ$173,$B30,FALSE),""))</f>
        <v/>
      </c>
      <c r="AY30" s="260" t="str">
        <f>IF(AY$4="","",IF(HLOOKUP(AY$4,'Physical Effects-Numbers'!$B$1:$AZ$173,$B30,FALSE)&lt;0,HLOOKUP(AY$4,'Physical Effects-Numbers'!$B$1:$AZ$173,$B30,FALSE),""))</f>
        <v/>
      </c>
      <c r="AZ30" s="260" t="str">
        <f>IF(AZ$4="","",IF(HLOOKUP(AZ$4,'Physical Effects-Numbers'!$B$1:$AZ$173,$B30,FALSE)&lt;0,HLOOKUP(AZ$4,'Physical Effects-Numbers'!$B$1:$AZ$173,$B30,FALSE),""))</f>
        <v/>
      </c>
      <c r="BA30" s="260" t="e">
        <f>IF(BA$4="","",IF(HLOOKUP(BA$4,'Physical Effects-Numbers'!$B$1:$AZ$173,$B30,FALSE)&lt;0,HLOOKUP(BA$4,'Physical Effects-Numbers'!$B$1:$AZ$173,$B30,FALSE),""))</f>
        <v>#N/A</v>
      </c>
      <c r="BB30" s="260" t="e">
        <f>IF(BB$4="","",IF(HLOOKUP(BB$4,'Physical Effects-Numbers'!$B$1:$AZ$173,$B30,FALSE)&lt;0,HLOOKUP(BB$4,'Physical Effects-Numbers'!$B$1:$AZ$173,$B30,FALSE),""))</f>
        <v>#N/A</v>
      </c>
      <c r="BC30" s="260" t="e">
        <f>IF(BC$4="","",IF(HLOOKUP(BC$4,'Physical Effects-Numbers'!$B$1:$AZ$173,$B30,FALSE)&lt;0,HLOOKUP(BC$4,'Physical Effects-Numbers'!$B$1:$AZ$173,$B30,FALSE),""))</f>
        <v>#REF!</v>
      </c>
      <c r="BD30" s="260" t="e">
        <f>IF(BD$4="","",IF(HLOOKUP(BD$4,'Physical Effects-Numbers'!$B$1:$AZ$173,$B30,FALSE)&lt;0,HLOOKUP(BD$4,'Physical Effects-Numbers'!$B$1:$AZ$173,$B30,FALSE),""))</f>
        <v>#REF!</v>
      </c>
      <c r="BE30" s="260" t="e">
        <f>IF(BE$4="","",IF(HLOOKUP(BE$4,'Physical Effects-Numbers'!$B$1:$AZ$173,$B30,FALSE)&lt;0,HLOOKUP(BE$4,'Physical Effects-Numbers'!$B$1:$AZ$173,$B30,FALSE),""))</f>
        <v>#REF!</v>
      </c>
      <c r="BF30" s="260" t="e">
        <f>IF(BF$4="","",IF(HLOOKUP(BF$4,'Physical Effects-Numbers'!$B$1:$AZ$173,$B30,FALSE)&lt;0,HLOOKUP(BF$4,'Physical Effects-Numbers'!$B$1:$AZ$173,$B30,FALSE),""))</f>
        <v>#REF!</v>
      </c>
      <c r="BG30" s="260" t="e">
        <f>IF(BG$4="","",IF(HLOOKUP(BG$4,'Physical Effects-Numbers'!$B$1:$AZ$173,$B30,FALSE)&lt;0,HLOOKUP(BG$4,'Physical Effects-Numbers'!$B$1:$AZ$173,$B30,FALSE),""))</f>
        <v>#REF!</v>
      </c>
      <c r="BH30" s="260" t="e">
        <f>IF(BH$4="","",IF(HLOOKUP(BH$4,'Physical Effects-Numbers'!$B$1:$AZ$173,$B30,FALSE)&lt;0,HLOOKUP(BH$4,'Physical Effects-Numbers'!$B$1:$AZ$173,$B30,FALSE),""))</f>
        <v>#REF!</v>
      </c>
      <c r="BI30" s="260" t="e">
        <f>IF(BI$4="","",IF(HLOOKUP(BI$4,'Physical Effects-Numbers'!$B$1:$AZ$173,$B30,FALSE)&lt;0,HLOOKUP(BI$4,'Physical Effects-Numbers'!$B$1:$AZ$173,$B30,FALSE),""))</f>
        <v>#REF!</v>
      </c>
      <c r="BJ30" s="260" t="e">
        <f>IF(BJ$4="","",IF(HLOOKUP(BJ$4,'Physical Effects-Numbers'!$B$1:$AZ$173,$B30,FALSE)&lt;0,HLOOKUP(BJ$4,'Physical Effects-Numbers'!$B$1:$AZ$173,$B30,FALSE),""))</f>
        <v>#REF!</v>
      </c>
      <c r="BK30" s="260" t="e">
        <f>IF(BK$4="","",IF(HLOOKUP(BK$4,'Physical Effects-Numbers'!$B$1:$AZ$173,$B30,FALSE)&lt;0,HLOOKUP(BK$4,'Physical Effects-Numbers'!$B$1:$AZ$173,$B30,FALSE),""))</f>
        <v>#REF!</v>
      </c>
      <c r="BL30" s="260" t="e">
        <f>IF(BL$4="","",IF(HLOOKUP(BL$4,'Physical Effects-Numbers'!$B$1:$AZ$173,$B30,FALSE)&lt;0,HLOOKUP(BL$4,'Physical Effects-Numbers'!$B$1:$AZ$173,$B30,FALSE),""))</f>
        <v>#REF!</v>
      </c>
      <c r="BM30" s="260" t="e">
        <f>IF(BM$4="","",IF(HLOOKUP(BM$4,'Physical Effects-Numbers'!$B$1:$AZ$173,$B30,FALSE)&lt;0,HLOOKUP(BM$4,'Physical Effects-Numbers'!$B$1:$AZ$173,$B30,FALSE),""))</f>
        <v>#REF!</v>
      </c>
      <c r="BN30" s="260" t="e">
        <f>IF(BN$4="","",IF(HLOOKUP(BN$4,'Physical Effects-Numbers'!$B$1:$AZ$173,$B30,FALSE)&lt;0,HLOOKUP(BN$4,'Physical Effects-Numbers'!$B$1:$AZ$173,$B30,FALSE),""))</f>
        <v>#REF!</v>
      </c>
      <c r="BO30" s="260" t="e">
        <f>IF(BO$4="","",IF(HLOOKUP(BO$4,'Physical Effects-Numbers'!$B$1:$AZ$173,$B30,FALSE)&lt;0,HLOOKUP(BO$4,'Physical Effects-Numbers'!$B$1:$AZ$173,$B30,FALSE),""))</f>
        <v>#REF!</v>
      </c>
    </row>
    <row r="31" spans="2:67" x14ac:dyDescent="0.2">
      <c r="B31" s="259">
        <f t="shared" si="0"/>
        <v>28</v>
      </c>
      <c r="C31" s="258" t="str">
        <f>+'Physical Effects-Numbers'!B28</f>
        <v>Controlled Traffic Farming (ac)</v>
      </c>
      <c r="D31" s="260" t="str">
        <f>IF(D$4="","",IF(HLOOKUP(D$4,'Physical Effects-Numbers'!$B$1:$AZ$173,$B31,FALSE)&lt;0,HLOOKUP(D$4,'Physical Effects-Numbers'!$B$1:$AZ$173,$B31,FALSE),""))</f>
        <v/>
      </c>
      <c r="E31" s="260" t="str">
        <f>IF(E$4="","",IF(HLOOKUP(E$4,'Physical Effects-Numbers'!$B$1:$AZ$173,$B31,FALSE)&lt;0,HLOOKUP(E$4,'Physical Effects-Numbers'!$B$1:$AZ$173,$B31,FALSE),""))</f>
        <v/>
      </c>
      <c r="F31" s="260" t="str">
        <f>IF(F$4="","",IF(HLOOKUP(F$4,'Physical Effects-Numbers'!$B$1:$AZ$173,$B31,FALSE)&lt;0,HLOOKUP(F$4,'Physical Effects-Numbers'!$B$1:$AZ$173,$B31,FALSE),""))</f>
        <v/>
      </c>
      <c r="G31" s="260" t="str">
        <f>IF(G$4="","",IF(HLOOKUP(G$4,'Physical Effects-Numbers'!$B$1:$AZ$173,$B31,FALSE)&lt;0,HLOOKUP(G$4,'Physical Effects-Numbers'!$B$1:$AZ$173,$B31,FALSE),""))</f>
        <v/>
      </c>
      <c r="H31" s="260" t="str">
        <f>IF(H$4="","",IF(HLOOKUP(H$4,'Physical Effects-Numbers'!$B$1:$AZ$173,$B31,FALSE)&lt;0,HLOOKUP(H$4,'Physical Effects-Numbers'!$B$1:$AZ$173,$B31,FALSE),""))</f>
        <v/>
      </c>
      <c r="I31" s="260" t="str">
        <f>IF(I$4="","",IF(HLOOKUP(I$4,'Physical Effects-Numbers'!$B$1:$AZ$173,$B31,FALSE)&lt;0,HLOOKUP(I$4,'Physical Effects-Numbers'!$B$1:$AZ$173,$B31,FALSE),""))</f>
        <v/>
      </c>
      <c r="J31" s="260" t="str">
        <f>IF(J$4="","",IF(HLOOKUP(J$4,'Physical Effects-Numbers'!$B$1:$AZ$173,$B31,FALSE)&lt;0,HLOOKUP(J$4,'Physical Effects-Numbers'!$B$1:$AZ$173,$B31,FALSE),""))</f>
        <v/>
      </c>
      <c r="K31" s="260" t="str">
        <f>IF(K$4="","",IF(HLOOKUP(K$4,'Physical Effects-Numbers'!$B$1:$AZ$173,$B31,FALSE)&lt;0,HLOOKUP(K$4,'Physical Effects-Numbers'!$B$1:$AZ$173,$B31,FALSE),""))</f>
        <v/>
      </c>
      <c r="L31" s="260" t="str">
        <f>IF(L$4="","",IF(HLOOKUP(L$4,'Physical Effects-Numbers'!$B$1:$AZ$173,$B31,FALSE)&lt;0,HLOOKUP(L$4,'Physical Effects-Numbers'!$B$1:$AZ$173,$B31,FALSE),""))</f>
        <v/>
      </c>
      <c r="M31" s="260" t="str">
        <f>IF(M$4="","",IF(HLOOKUP(M$4,'Physical Effects-Numbers'!$B$1:$AZ$173,$B31,FALSE)&lt;0,HLOOKUP(M$4,'Physical Effects-Numbers'!$B$1:$AZ$173,$B31,FALSE),""))</f>
        <v/>
      </c>
      <c r="N31" s="260" t="str">
        <f>IF(N$4="","",IF(HLOOKUP(N$4,'Physical Effects-Numbers'!$B$1:$AZ$173,$B31,FALSE)&lt;0,HLOOKUP(N$4,'Physical Effects-Numbers'!$B$1:$AZ$173,$B31,FALSE),""))</f>
        <v/>
      </c>
      <c r="O31" s="260" t="str">
        <f>IF(O$4="","",IF(HLOOKUP(O$4,'Physical Effects-Numbers'!$B$1:$AZ$173,$B31,FALSE)&lt;0,HLOOKUP(O$4,'Physical Effects-Numbers'!$B$1:$AZ$173,$B31,FALSE),""))</f>
        <v/>
      </c>
      <c r="P31" s="260" t="str">
        <f>IF(P$4="","",IF(HLOOKUP(P$4,'Physical Effects-Numbers'!$B$1:$AZ$173,$B31,FALSE)&lt;0,HLOOKUP(P$4,'Physical Effects-Numbers'!$B$1:$AZ$173,$B31,FALSE),""))</f>
        <v/>
      </c>
      <c r="Q31" s="260" t="str">
        <f>IF(Q$4="","",IF(HLOOKUP(Q$4,'Physical Effects-Numbers'!$B$1:$AZ$173,$B31,FALSE)&lt;0,HLOOKUP(Q$4,'Physical Effects-Numbers'!$B$1:$AZ$173,$B31,FALSE),""))</f>
        <v/>
      </c>
      <c r="R31" s="260" t="str">
        <f>IF(R$4="","",IF(HLOOKUP(R$4,'Physical Effects-Numbers'!$B$1:$AZ$173,$B31,FALSE)&lt;0,HLOOKUP(R$4,'Physical Effects-Numbers'!$B$1:$AZ$173,$B31,FALSE),""))</f>
        <v/>
      </c>
      <c r="S31" s="260" t="str">
        <f>IF(S$4="","",IF(HLOOKUP(S$4,'Physical Effects-Numbers'!$B$1:$AZ$173,$B31,FALSE)&lt;0,HLOOKUP(S$4,'Physical Effects-Numbers'!$B$1:$AZ$173,$B31,FALSE),""))</f>
        <v/>
      </c>
      <c r="T31" s="260" t="str">
        <f>IF(T$4="","",IF(HLOOKUP(T$4,'Physical Effects-Numbers'!$B$1:$AZ$173,$B31,FALSE)&lt;0,HLOOKUP(T$4,'Physical Effects-Numbers'!$B$1:$AZ$173,$B31,FALSE),""))</f>
        <v/>
      </c>
      <c r="U31" s="260" t="str">
        <f>IF(U$4="","",IF(HLOOKUP(U$4,'Physical Effects-Numbers'!$B$1:$AZ$173,$B31,FALSE)&lt;0,HLOOKUP(U$4,'Physical Effects-Numbers'!$B$1:$AZ$173,$B31,FALSE),""))</f>
        <v/>
      </c>
      <c r="V31" s="260" t="str">
        <f>IF(V$4="","",IF(HLOOKUP(V$4,'Physical Effects-Numbers'!$B$1:$AZ$173,$B31,FALSE)&lt;0,HLOOKUP(V$4,'Physical Effects-Numbers'!$B$1:$AZ$173,$B31,FALSE),""))</f>
        <v/>
      </c>
      <c r="W31" s="260" t="str">
        <f>IF(W$4="","",IF(HLOOKUP(W$4,'Physical Effects-Numbers'!$B$1:$AZ$173,$B31,FALSE)&lt;0,HLOOKUP(W$4,'Physical Effects-Numbers'!$B$1:$AZ$173,$B31,FALSE),""))</f>
        <v/>
      </c>
      <c r="X31" s="260" t="str">
        <f>IF(X$4="","",IF(HLOOKUP(X$4,'Physical Effects-Numbers'!$B$1:$AZ$173,$B31,FALSE)&lt;0,HLOOKUP(X$4,'Physical Effects-Numbers'!$B$1:$AZ$173,$B31,FALSE),""))</f>
        <v/>
      </c>
      <c r="Y31" s="260" t="str">
        <f>IF(Y$4="","",IF(HLOOKUP(Y$4,'Physical Effects-Numbers'!$B$1:$AZ$173,$B31,FALSE)&lt;0,HLOOKUP(Y$4,'Physical Effects-Numbers'!$B$1:$AZ$173,$B31,FALSE),""))</f>
        <v/>
      </c>
      <c r="Z31" s="260" t="str">
        <f>IF(Z$4="","",IF(HLOOKUP(Z$4,'Physical Effects-Numbers'!$B$1:$AZ$173,$B31,FALSE)&lt;0,HLOOKUP(Z$4,'Physical Effects-Numbers'!$B$1:$AZ$173,$B31,FALSE),""))</f>
        <v/>
      </c>
      <c r="AA31" s="260" t="str">
        <f>IF(AA$4="","",IF(HLOOKUP(AA$4,'Physical Effects-Numbers'!$B$1:$AZ$173,$B31,FALSE)&lt;0,HLOOKUP(AA$4,'Physical Effects-Numbers'!$B$1:$AZ$173,$B31,FALSE),""))</f>
        <v/>
      </c>
      <c r="AB31" s="260" t="str">
        <f>IF(AB$4="","",IF(HLOOKUP(AB$4,'Physical Effects-Numbers'!$B$1:$AZ$173,$B31,FALSE)&lt;0,HLOOKUP(AB$4,'Physical Effects-Numbers'!$B$1:$AZ$173,$B31,FALSE),""))</f>
        <v/>
      </c>
      <c r="AC31" s="260" t="str">
        <f>IF(AC$4="","",IF(HLOOKUP(AC$4,'Physical Effects-Numbers'!$B$1:$AZ$173,$B31,FALSE)&lt;0,HLOOKUP(AC$4,'Physical Effects-Numbers'!$B$1:$AZ$173,$B31,FALSE),""))</f>
        <v/>
      </c>
      <c r="AD31" s="260" t="str">
        <f>IF(AD$4="","",IF(HLOOKUP(AD$4,'Physical Effects-Numbers'!$B$1:$AZ$173,$B31,FALSE)&lt;0,HLOOKUP(AD$4,'Physical Effects-Numbers'!$B$1:$AZ$173,$B31,FALSE),""))</f>
        <v/>
      </c>
      <c r="AE31" s="260" t="str">
        <f>IF(AE$4="","",IF(HLOOKUP(AE$4,'Physical Effects-Numbers'!$B$1:$AZ$173,$B31,FALSE)&lt;0,HLOOKUP(AE$4,'Physical Effects-Numbers'!$B$1:$AZ$173,$B31,FALSE),""))</f>
        <v/>
      </c>
      <c r="AF31" s="260" t="e">
        <f>IF(AF$4="","",IF(HLOOKUP(AF$4,'Physical Effects-Numbers'!$B$1:$AZ$173,$B31,FALSE)&lt;0,HLOOKUP(AF$4,'Physical Effects-Numbers'!$B$1:$AZ$173,$B31,FALSE),""))</f>
        <v>#REF!</v>
      </c>
      <c r="AG31" s="260" t="e">
        <f>IF(AG$4="","",IF(HLOOKUP(AG$4,'Physical Effects-Numbers'!$B$1:$AZ$173,$B31,FALSE)&lt;0,HLOOKUP(AG$4,'Physical Effects-Numbers'!$B$1:$AZ$173,$B31,FALSE),""))</f>
        <v>#REF!</v>
      </c>
      <c r="AH31" s="260" t="str">
        <f>IF(AH$4="","",IF(HLOOKUP(AH$4,'Physical Effects-Numbers'!$B$1:$AZ$173,$B31,FALSE)&lt;0,HLOOKUP(AH$4,'Physical Effects-Numbers'!$B$1:$AZ$173,$B31,FALSE),""))</f>
        <v/>
      </c>
      <c r="AI31" s="260" t="str">
        <f>IF(AI$4="","",IF(HLOOKUP(AI$4,'Physical Effects-Numbers'!$B$1:$AZ$173,$B31,FALSE)&lt;0,HLOOKUP(AI$4,'Physical Effects-Numbers'!$B$1:$AZ$173,$B31,FALSE),""))</f>
        <v/>
      </c>
      <c r="AJ31" s="260" t="str">
        <f>IF(AJ$4="","",IF(HLOOKUP(AJ$4,'Physical Effects-Numbers'!$B$1:$AZ$173,$B31,FALSE)&lt;0,HLOOKUP(AJ$4,'Physical Effects-Numbers'!$B$1:$AZ$173,$B31,FALSE),""))</f>
        <v/>
      </c>
      <c r="AK31" s="260" t="str">
        <f>IF(AK$4="","",IF(HLOOKUP(AK$4,'Physical Effects-Numbers'!$B$1:$AZ$173,$B31,FALSE)&lt;0,HLOOKUP(AK$4,'Physical Effects-Numbers'!$B$1:$AZ$173,$B31,FALSE),""))</f>
        <v/>
      </c>
      <c r="AL31" s="260" t="str">
        <f>IF(AL$4="","",IF(HLOOKUP(AL$4,'Physical Effects-Numbers'!$B$1:$AZ$173,$B31,FALSE)&lt;0,HLOOKUP(AL$4,'Physical Effects-Numbers'!$B$1:$AZ$173,$B31,FALSE),""))</f>
        <v/>
      </c>
      <c r="AM31" s="260" t="str">
        <f>IF(AM$4="","",IF(HLOOKUP(AM$4,'Physical Effects-Numbers'!$B$1:$AZ$173,$B31,FALSE)&lt;0,HLOOKUP(AM$4,'Physical Effects-Numbers'!$B$1:$AZ$173,$B31,FALSE),""))</f>
        <v/>
      </c>
      <c r="AN31" s="260" t="str">
        <f>IF(AN$4="","",IF(HLOOKUP(AN$4,'Physical Effects-Numbers'!$B$1:$AZ$173,$B31,FALSE)&lt;0,HLOOKUP(AN$4,'Physical Effects-Numbers'!$B$1:$AZ$173,$B31,FALSE),""))</f>
        <v/>
      </c>
      <c r="AO31" s="260" t="str">
        <f>IF(AO$4="","",IF(HLOOKUP(AO$4,'Physical Effects-Numbers'!$B$1:$AZ$173,$B31,FALSE)&lt;0,HLOOKUP(AO$4,'Physical Effects-Numbers'!$B$1:$AZ$173,$B31,FALSE),""))</f>
        <v/>
      </c>
      <c r="AP31" s="260" t="str">
        <f>IF(AP$4="","",IF(HLOOKUP(AP$4,'Physical Effects-Numbers'!$B$1:$AZ$173,$B31,FALSE)&lt;0,HLOOKUP(AP$4,'Physical Effects-Numbers'!$B$1:$AZ$173,$B31,FALSE),""))</f>
        <v/>
      </c>
      <c r="AQ31" s="260" t="str">
        <f>IF(AQ$4="","",IF(HLOOKUP(AQ$4,'Physical Effects-Numbers'!$B$1:$AZ$173,$B31,FALSE)&lt;0,HLOOKUP(AQ$4,'Physical Effects-Numbers'!$B$1:$AZ$173,$B31,FALSE),""))</f>
        <v/>
      </c>
      <c r="AR31" s="260" t="str">
        <f>IF(AR$4="","",IF(HLOOKUP(AR$4,'Physical Effects-Numbers'!$B$1:$AZ$173,$B31,FALSE)&lt;0,HLOOKUP(AR$4,'Physical Effects-Numbers'!$B$1:$AZ$173,$B31,FALSE),""))</f>
        <v/>
      </c>
      <c r="AS31" s="260" t="str">
        <f>IF(AS$4="","",IF(HLOOKUP(AS$4,'Physical Effects-Numbers'!$B$1:$AZ$173,$B31,FALSE)&lt;0,HLOOKUP(AS$4,'Physical Effects-Numbers'!$B$1:$AZ$173,$B31,FALSE),""))</f>
        <v/>
      </c>
      <c r="AT31" s="260" t="str">
        <f>IF(AT$4="","",IF(HLOOKUP(AT$4,'Physical Effects-Numbers'!$B$1:$AZ$173,$B31,FALSE)&lt;0,HLOOKUP(AT$4,'Physical Effects-Numbers'!$B$1:$AZ$173,$B31,FALSE),""))</f>
        <v/>
      </c>
      <c r="AU31" s="260" t="str">
        <f>IF(AU$4="","",IF(HLOOKUP(AU$4,'Physical Effects-Numbers'!$B$1:$AZ$173,$B31,FALSE)&lt;0,HLOOKUP(AU$4,'Physical Effects-Numbers'!$B$1:$AZ$173,$B31,FALSE),""))</f>
        <v/>
      </c>
      <c r="AV31" s="260" t="str">
        <f>IF(AV$4="","",IF(HLOOKUP(AV$4,'Physical Effects-Numbers'!$B$1:$AZ$173,$B31,FALSE)&lt;0,HLOOKUP(AV$4,'Physical Effects-Numbers'!$B$1:$AZ$173,$B31,FALSE),""))</f>
        <v/>
      </c>
      <c r="AW31" s="260" t="str">
        <f>IF(AW$4="","",IF(HLOOKUP(AW$4,'Physical Effects-Numbers'!$B$1:$AZ$173,$B31,FALSE)&lt;0,HLOOKUP(AW$4,'Physical Effects-Numbers'!$B$1:$AZ$173,$B31,FALSE),""))</f>
        <v/>
      </c>
      <c r="AX31" s="260" t="str">
        <f>IF(AX$4="","",IF(HLOOKUP(AX$4,'Physical Effects-Numbers'!$B$1:$AZ$173,$B31,FALSE)&lt;0,HLOOKUP(AX$4,'Physical Effects-Numbers'!$B$1:$AZ$173,$B31,FALSE),""))</f>
        <v/>
      </c>
      <c r="AY31" s="260" t="str">
        <f>IF(AY$4="","",IF(HLOOKUP(AY$4,'Physical Effects-Numbers'!$B$1:$AZ$173,$B31,FALSE)&lt;0,HLOOKUP(AY$4,'Physical Effects-Numbers'!$B$1:$AZ$173,$B31,FALSE),""))</f>
        <v/>
      </c>
      <c r="AZ31" s="260" t="str">
        <f>IF(AZ$4="","",IF(HLOOKUP(AZ$4,'Physical Effects-Numbers'!$B$1:$AZ$173,$B31,FALSE)&lt;0,HLOOKUP(AZ$4,'Physical Effects-Numbers'!$B$1:$AZ$173,$B31,FALSE),""))</f>
        <v/>
      </c>
      <c r="BA31" s="260" t="e">
        <f>IF(BA$4="","",IF(HLOOKUP(BA$4,'Physical Effects-Numbers'!$B$1:$AZ$173,$B31,FALSE)&lt;0,HLOOKUP(BA$4,'Physical Effects-Numbers'!$B$1:$AZ$173,$B31,FALSE),""))</f>
        <v>#N/A</v>
      </c>
      <c r="BB31" s="260" t="e">
        <f>IF(BB$4="","",IF(HLOOKUP(BB$4,'Physical Effects-Numbers'!$B$1:$AZ$173,$B31,FALSE)&lt;0,HLOOKUP(BB$4,'Physical Effects-Numbers'!$B$1:$AZ$173,$B31,FALSE),""))</f>
        <v>#N/A</v>
      </c>
      <c r="BC31" s="260" t="e">
        <f>IF(BC$4="","",IF(HLOOKUP(BC$4,'Physical Effects-Numbers'!$B$1:$AZ$173,$B31,FALSE)&lt;0,HLOOKUP(BC$4,'Physical Effects-Numbers'!$B$1:$AZ$173,$B31,FALSE),""))</f>
        <v>#REF!</v>
      </c>
      <c r="BD31" s="260" t="e">
        <f>IF(BD$4="","",IF(HLOOKUP(BD$4,'Physical Effects-Numbers'!$B$1:$AZ$173,$B31,FALSE)&lt;0,HLOOKUP(BD$4,'Physical Effects-Numbers'!$B$1:$AZ$173,$B31,FALSE),""))</f>
        <v>#REF!</v>
      </c>
      <c r="BE31" s="260" t="e">
        <f>IF(BE$4="","",IF(HLOOKUP(BE$4,'Physical Effects-Numbers'!$B$1:$AZ$173,$B31,FALSE)&lt;0,HLOOKUP(BE$4,'Physical Effects-Numbers'!$B$1:$AZ$173,$B31,FALSE),""))</f>
        <v>#REF!</v>
      </c>
      <c r="BF31" s="260" t="e">
        <f>IF(BF$4="","",IF(HLOOKUP(BF$4,'Physical Effects-Numbers'!$B$1:$AZ$173,$B31,FALSE)&lt;0,HLOOKUP(BF$4,'Physical Effects-Numbers'!$B$1:$AZ$173,$B31,FALSE),""))</f>
        <v>#REF!</v>
      </c>
      <c r="BG31" s="260" t="e">
        <f>IF(BG$4="","",IF(HLOOKUP(BG$4,'Physical Effects-Numbers'!$B$1:$AZ$173,$B31,FALSE)&lt;0,HLOOKUP(BG$4,'Physical Effects-Numbers'!$B$1:$AZ$173,$B31,FALSE),""))</f>
        <v>#REF!</v>
      </c>
      <c r="BH31" s="260" t="e">
        <f>IF(BH$4="","",IF(HLOOKUP(BH$4,'Physical Effects-Numbers'!$B$1:$AZ$173,$B31,FALSE)&lt;0,HLOOKUP(BH$4,'Physical Effects-Numbers'!$B$1:$AZ$173,$B31,FALSE),""))</f>
        <v>#REF!</v>
      </c>
      <c r="BI31" s="260" t="e">
        <f>IF(BI$4="","",IF(HLOOKUP(BI$4,'Physical Effects-Numbers'!$B$1:$AZ$173,$B31,FALSE)&lt;0,HLOOKUP(BI$4,'Physical Effects-Numbers'!$B$1:$AZ$173,$B31,FALSE),""))</f>
        <v>#REF!</v>
      </c>
      <c r="BJ31" s="260" t="e">
        <f>IF(BJ$4="","",IF(HLOOKUP(BJ$4,'Physical Effects-Numbers'!$B$1:$AZ$173,$B31,FALSE)&lt;0,HLOOKUP(BJ$4,'Physical Effects-Numbers'!$B$1:$AZ$173,$B31,FALSE),""))</f>
        <v>#REF!</v>
      </c>
      <c r="BK31" s="260" t="e">
        <f>IF(BK$4="","",IF(HLOOKUP(BK$4,'Physical Effects-Numbers'!$B$1:$AZ$173,$B31,FALSE)&lt;0,HLOOKUP(BK$4,'Physical Effects-Numbers'!$B$1:$AZ$173,$B31,FALSE),""))</f>
        <v>#REF!</v>
      </c>
      <c r="BL31" s="260" t="e">
        <f>IF(BL$4="","",IF(HLOOKUP(BL$4,'Physical Effects-Numbers'!$B$1:$AZ$173,$B31,FALSE)&lt;0,HLOOKUP(BL$4,'Physical Effects-Numbers'!$B$1:$AZ$173,$B31,FALSE),""))</f>
        <v>#REF!</v>
      </c>
      <c r="BM31" s="260" t="e">
        <f>IF(BM$4="","",IF(HLOOKUP(BM$4,'Physical Effects-Numbers'!$B$1:$AZ$173,$B31,FALSE)&lt;0,HLOOKUP(BM$4,'Physical Effects-Numbers'!$B$1:$AZ$173,$B31,FALSE),""))</f>
        <v>#REF!</v>
      </c>
      <c r="BN31" s="260" t="e">
        <f>IF(BN$4="","",IF(HLOOKUP(BN$4,'Physical Effects-Numbers'!$B$1:$AZ$173,$B31,FALSE)&lt;0,HLOOKUP(BN$4,'Physical Effects-Numbers'!$B$1:$AZ$173,$B31,FALSE),""))</f>
        <v>#REF!</v>
      </c>
      <c r="BO31" s="260" t="e">
        <f>IF(BO$4="","",IF(HLOOKUP(BO$4,'Physical Effects-Numbers'!$B$1:$AZ$173,$B31,FALSE)&lt;0,HLOOKUP(BO$4,'Physical Effects-Numbers'!$B$1:$AZ$173,$B31,FALSE),""))</f>
        <v>#REF!</v>
      </c>
    </row>
    <row r="32" spans="2:67" x14ac:dyDescent="0.2">
      <c r="B32" s="259">
        <f t="shared" si="0"/>
        <v>29</v>
      </c>
      <c r="C32" s="258" t="str">
        <f>+'Physical Effects-Numbers'!B29</f>
        <v>Cover Crop (ac)</v>
      </c>
      <c r="D32" s="260" t="str">
        <f>IF(D$4="","",IF(HLOOKUP(D$4,'Physical Effects-Numbers'!$B$1:$AZ$173,$B32,FALSE)&lt;0,HLOOKUP(D$4,'Physical Effects-Numbers'!$B$1:$AZ$173,$B32,FALSE),""))</f>
        <v/>
      </c>
      <c r="E32" s="260" t="str">
        <f>IF(E$4="","",IF(HLOOKUP(E$4,'Physical Effects-Numbers'!$B$1:$AZ$173,$B32,FALSE)&lt;0,HLOOKUP(E$4,'Physical Effects-Numbers'!$B$1:$AZ$173,$B32,FALSE),""))</f>
        <v/>
      </c>
      <c r="F32" s="260" t="str">
        <f>IF(F$4="","",IF(HLOOKUP(F$4,'Physical Effects-Numbers'!$B$1:$AZ$173,$B32,FALSE)&lt;0,HLOOKUP(F$4,'Physical Effects-Numbers'!$B$1:$AZ$173,$B32,FALSE),""))</f>
        <v/>
      </c>
      <c r="G32" s="260" t="str">
        <f>IF(G$4="","",IF(HLOOKUP(G$4,'Physical Effects-Numbers'!$B$1:$AZ$173,$B32,FALSE)&lt;0,HLOOKUP(G$4,'Physical Effects-Numbers'!$B$1:$AZ$173,$B32,FALSE),""))</f>
        <v/>
      </c>
      <c r="H32" s="260" t="str">
        <f>IF(H$4="","",IF(HLOOKUP(H$4,'Physical Effects-Numbers'!$B$1:$AZ$173,$B32,FALSE)&lt;0,HLOOKUP(H$4,'Physical Effects-Numbers'!$B$1:$AZ$173,$B32,FALSE),""))</f>
        <v/>
      </c>
      <c r="I32" s="260" t="str">
        <f>IF(I$4="","",IF(HLOOKUP(I$4,'Physical Effects-Numbers'!$B$1:$AZ$173,$B32,FALSE)&lt;0,HLOOKUP(I$4,'Physical Effects-Numbers'!$B$1:$AZ$173,$B32,FALSE),""))</f>
        <v/>
      </c>
      <c r="J32" s="260" t="str">
        <f>IF(J$4="","",IF(HLOOKUP(J$4,'Physical Effects-Numbers'!$B$1:$AZ$173,$B32,FALSE)&lt;0,HLOOKUP(J$4,'Physical Effects-Numbers'!$B$1:$AZ$173,$B32,FALSE),""))</f>
        <v/>
      </c>
      <c r="K32" s="260" t="str">
        <f>IF(K$4="","",IF(HLOOKUP(K$4,'Physical Effects-Numbers'!$B$1:$AZ$173,$B32,FALSE)&lt;0,HLOOKUP(K$4,'Physical Effects-Numbers'!$B$1:$AZ$173,$B32,FALSE),""))</f>
        <v/>
      </c>
      <c r="L32" s="260" t="str">
        <f>IF(L$4="","",IF(HLOOKUP(L$4,'Physical Effects-Numbers'!$B$1:$AZ$173,$B32,FALSE)&lt;0,HLOOKUP(L$4,'Physical Effects-Numbers'!$B$1:$AZ$173,$B32,FALSE),""))</f>
        <v/>
      </c>
      <c r="M32" s="260" t="str">
        <f>IF(M$4="","",IF(HLOOKUP(M$4,'Physical Effects-Numbers'!$B$1:$AZ$173,$B32,FALSE)&lt;0,HLOOKUP(M$4,'Physical Effects-Numbers'!$B$1:$AZ$173,$B32,FALSE),""))</f>
        <v/>
      </c>
      <c r="N32" s="260" t="str">
        <f>IF(N$4="","",IF(HLOOKUP(N$4,'Physical Effects-Numbers'!$B$1:$AZ$173,$B32,FALSE)&lt;0,HLOOKUP(N$4,'Physical Effects-Numbers'!$B$1:$AZ$173,$B32,FALSE),""))</f>
        <v/>
      </c>
      <c r="O32" s="260" t="str">
        <f>IF(O$4="","",IF(HLOOKUP(O$4,'Physical Effects-Numbers'!$B$1:$AZ$173,$B32,FALSE)&lt;0,HLOOKUP(O$4,'Physical Effects-Numbers'!$B$1:$AZ$173,$B32,FALSE),""))</f>
        <v/>
      </c>
      <c r="P32" s="260" t="str">
        <f>IF(P$4="","",IF(HLOOKUP(P$4,'Physical Effects-Numbers'!$B$1:$AZ$173,$B32,FALSE)&lt;0,HLOOKUP(P$4,'Physical Effects-Numbers'!$B$1:$AZ$173,$B32,FALSE),""))</f>
        <v/>
      </c>
      <c r="Q32" s="260" t="str">
        <f>IF(Q$4="","",IF(HLOOKUP(Q$4,'Physical Effects-Numbers'!$B$1:$AZ$173,$B32,FALSE)&lt;0,HLOOKUP(Q$4,'Physical Effects-Numbers'!$B$1:$AZ$173,$B32,FALSE),""))</f>
        <v/>
      </c>
      <c r="R32" s="260" t="str">
        <f>IF(R$4="","",IF(HLOOKUP(R$4,'Physical Effects-Numbers'!$B$1:$AZ$173,$B32,FALSE)&lt;0,HLOOKUP(R$4,'Physical Effects-Numbers'!$B$1:$AZ$173,$B32,FALSE),""))</f>
        <v/>
      </c>
      <c r="S32" s="260" t="str">
        <f>IF(S$4="","",IF(HLOOKUP(S$4,'Physical Effects-Numbers'!$B$1:$AZ$173,$B32,FALSE)&lt;0,HLOOKUP(S$4,'Physical Effects-Numbers'!$B$1:$AZ$173,$B32,FALSE),""))</f>
        <v/>
      </c>
      <c r="T32" s="260" t="str">
        <f>IF(T$4="","",IF(HLOOKUP(T$4,'Physical Effects-Numbers'!$B$1:$AZ$173,$B32,FALSE)&lt;0,HLOOKUP(T$4,'Physical Effects-Numbers'!$B$1:$AZ$173,$B32,FALSE),""))</f>
        <v/>
      </c>
      <c r="U32" s="260" t="str">
        <f>IF(U$4="","",IF(HLOOKUP(U$4,'Physical Effects-Numbers'!$B$1:$AZ$173,$B32,FALSE)&lt;0,HLOOKUP(U$4,'Physical Effects-Numbers'!$B$1:$AZ$173,$B32,FALSE),""))</f>
        <v/>
      </c>
      <c r="V32" s="260" t="str">
        <f>IF(V$4="","",IF(HLOOKUP(V$4,'Physical Effects-Numbers'!$B$1:$AZ$173,$B32,FALSE)&lt;0,HLOOKUP(V$4,'Physical Effects-Numbers'!$B$1:$AZ$173,$B32,FALSE),""))</f>
        <v/>
      </c>
      <c r="W32" s="260" t="str">
        <f>IF(W$4="","",IF(HLOOKUP(W$4,'Physical Effects-Numbers'!$B$1:$AZ$173,$B32,FALSE)&lt;0,HLOOKUP(W$4,'Physical Effects-Numbers'!$B$1:$AZ$173,$B32,FALSE),""))</f>
        <v/>
      </c>
      <c r="X32" s="260" t="str">
        <f>IF(X$4="","",IF(HLOOKUP(X$4,'Physical Effects-Numbers'!$B$1:$AZ$173,$B32,FALSE)&lt;0,HLOOKUP(X$4,'Physical Effects-Numbers'!$B$1:$AZ$173,$B32,FALSE),""))</f>
        <v/>
      </c>
      <c r="Y32" s="260" t="str">
        <f>IF(Y$4="","",IF(HLOOKUP(Y$4,'Physical Effects-Numbers'!$B$1:$AZ$173,$B32,FALSE)&lt;0,HLOOKUP(Y$4,'Physical Effects-Numbers'!$B$1:$AZ$173,$B32,FALSE),""))</f>
        <v/>
      </c>
      <c r="Z32" s="260" t="str">
        <f>IF(Z$4="","",IF(HLOOKUP(Z$4,'Physical Effects-Numbers'!$B$1:$AZ$173,$B32,FALSE)&lt;0,HLOOKUP(Z$4,'Physical Effects-Numbers'!$B$1:$AZ$173,$B32,FALSE),""))</f>
        <v/>
      </c>
      <c r="AA32" s="260" t="str">
        <f>IF(AA$4="","",IF(HLOOKUP(AA$4,'Physical Effects-Numbers'!$B$1:$AZ$173,$B32,FALSE)&lt;0,HLOOKUP(AA$4,'Physical Effects-Numbers'!$B$1:$AZ$173,$B32,FALSE),""))</f>
        <v/>
      </c>
      <c r="AB32" s="260" t="str">
        <f>IF(AB$4="","",IF(HLOOKUP(AB$4,'Physical Effects-Numbers'!$B$1:$AZ$173,$B32,FALSE)&lt;0,HLOOKUP(AB$4,'Physical Effects-Numbers'!$B$1:$AZ$173,$B32,FALSE),""))</f>
        <v/>
      </c>
      <c r="AC32" s="260" t="str">
        <f>IF(AC$4="","",IF(HLOOKUP(AC$4,'Physical Effects-Numbers'!$B$1:$AZ$173,$B32,FALSE)&lt;0,HLOOKUP(AC$4,'Physical Effects-Numbers'!$B$1:$AZ$173,$B32,FALSE),""))</f>
        <v/>
      </c>
      <c r="AD32" s="260" t="str">
        <f>IF(AD$4="","",IF(HLOOKUP(AD$4,'Physical Effects-Numbers'!$B$1:$AZ$173,$B32,FALSE)&lt;0,HLOOKUP(AD$4,'Physical Effects-Numbers'!$B$1:$AZ$173,$B32,FALSE),""))</f>
        <v/>
      </c>
      <c r="AE32" s="260" t="str">
        <f>IF(AE$4="","",IF(HLOOKUP(AE$4,'Physical Effects-Numbers'!$B$1:$AZ$173,$B32,FALSE)&lt;0,HLOOKUP(AE$4,'Physical Effects-Numbers'!$B$1:$AZ$173,$B32,FALSE),""))</f>
        <v/>
      </c>
      <c r="AF32" s="260" t="e">
        <f>IF(AF$4="","",IF(HLOOKUP(AF$4,'Physical Effects-Numbers'!$B$1:$AZ$173,$B32,FALSE)&lt;0,HLOOKUP(AF$4,'Physical Effects-Numbers'!$B$1:$AZ$173,$B32,FALSE),""))</f>
        <v>#REF!</v>
      </c>
      <c r="AG32" s="260" t="e">
        <f>IF(AG$4="","",IF(HLOOKUP(AG$4,'Physical Effects-Numbers'!$B$1:$AZ$173,$B32,FALSE)&lt;0,HLOOKUP(AG$4,'Physical Effects-Numbers'!$B$1:$AZ$173,$B32,FALSE),""))</f>
        <v>#REF!</v>
      </c>
      <c r="AH32" s="260" t="str">
        <f>IF(AH$4="","",IF(HLOOKUP(AH$4,'Physical Effects-Numbers'!$B$1:$AZ$173,$B32,FALSE)&lt;0,HLOOKUP(AH$4,'Physical Effects-Numbers'!$B$1:$AZ$173,$B32,FALSE),""))</f>
        <v/>
      </c>
      <c r="AI32" s="260" t="str">
        <f>IF(AI$4="","",IF(HLOOKUP(AI$4,'Physical Effects-Numbers'!$B$1:$AZ$173,$B32,FALSE)&lt;0,HLOOKUP(AI$4,'Physical Effects-Numbers'!$B$1:$AZ$173,$B32,FALSE),""))</f>
        <v/>
      </c>
      <c r="AJ32" s="260" t="str">
        <f>IF(AJ$4="","",IF(HLOOKUP(AJ$4,'Physical Effects-Numbers'!$B$1:$AZ$173,$B32,FALSE)&lt;0,HLOOKUP(AJ$4,'Physical Effects-Numbers'!$B$1:$AZ$173,$B32,FALSE),""))</f>
        <v/>
      </c>
      <c r="AK32" s="260" t="str">
        <f>IF(AK$4="","",IF(HLOOKUP(AK$4,'Physical Effects-Numbers'!$B$1:$AZ$173,$B32,FALSE)&lt;0,HLOOKUP(AK$4,'Physical Effects-Numbers'!$B$1:$AZ$173,$B32,FALSE),""))</f>
        <v/>
      </c>
      <c r="AL32" s="260" t="str">
        <f>IF(AL$4="","",IF(HLOOKUP(AL$4,'Physical Effects-Numbers'!$B$1:$AZ$173,$B32,FALSE)&lt;0,HLOOKUP(AL$4,'Physical Effects-Numbers'!$B$1:$AZ$173,$B32,FALSE),""))</f>
        <v/>
      </c>
      <c r="AM32" s="260" t="str">
        <f>IF(AM$4="","",IF(HLOOKUP(AM$4,'Physical Effects-Numbers'!$B$1:$AZ$173,$B32,FALSE)&lt;0,HLOOKUP(AM$4,'Physical Effects-Numbers'!$B$1:$AZ$173,$B32,FALSE),""))</f>
        <v/>
      </c>
      <c r="AN32" s="260" t="str">
        <f>IF(AN$4="","",IF(HLOOKUP(AN$4,'Physical Effects-Numbers'!$B$1:$AZ$173,$B32,FALSE)&lt;0,HLOOKUP(AN$4,'Physical Effects-Numbers'!$B$1:$AZ$173,$B32,FALSE),""))</f>
        <v/>
      </c>
      <c r="AO32" s="260" t="str">
        <f>IF(AO$4="","",IF(HLOOKUP(AO$4,'Physical Effects-Numbers'!$B$1:$AZ$173,$B32,FALSE)&lt;0,HLOOKUP(AO$4,'Physical Effects-Numbers'!$B$1:$AZ$173,$B32,FALSE),""))</f>
        <v/>
      </c>
      <c r="AP32" s="260" t="str">
        <f>IF(AP$4="","",IF(HLOOKUP(AP$4,'Physical Effects-Numbers'!$B$1:$AZ$173,$B32,FALSE)&lt;0,HLOOKUP(AP$4,'Physical Effects-Numbers'!$B$1:$AZ$173,$B32,FALSE),""))</f>
        <v/>
      </c>
      <c r="AQ32" s="260" t="str">
        <f>IF(AQ$4="","",IF(HLOOKUP(AQ$4,'Physical Effects-Numbers'!$B$1:$AZ$173,$B32,FALSE)&lt;0,HLOOKUP(AQ$4,'Physical Effects-Numbers'!$B$1:$AZ$173,$B32,FALSE),""))</f>
        <v/>
      </c>
      <c r="AR32" s="260" t="str">
        <f>IF(AR$4="","",IF(HLOOKUP(AR$4,'Physical Effects-Numbers'!$B$1:$AZ$173,$B32,FALSE)&lt;0,HLOOKUP(AR$4,'Physical Effects-Numbers'!$B$1:$AZ$173,$B32,FALSE),""))</f>
        <v/>
      </c>
      <c r="AS32" s="260" t="str">
        <f>IF(AS$4="","",IF(HLOOKUP(AS$4,'Physical Effects-Numbers'!$B$1:$AZ$173,$B32,FALSE)&lt;0,HLOOKUP(AS$4,'Physical Effects-Numbers'!$B$1:$AZ$173,$B32,FALSE),""))</f>
        <v/>
      </c>
      <c r="AT32" s="260" t="str">
        <f>IF(AT$4="","",IF(HLOOKUP(AT$4,'Physical Effects-Numbers'!$B$1:$AZ$173,$B32,FALSE)&lt;0,HLOOKUP(AT$4,'Physical Effects-Numbers'!$B$1:$AZ$173,$B32,FALSE),""))</f>
        <v/>
      </c>
      <c r="AU32" s="260" t="str">
        <f>IF(AU$4="","",IF(HLOOKUP(AU$4,'Physical Effects-Numbers'!$B$1:$AZ$173,$B32,FALSE)&lt;0,HLOOKUP(AU$4,'Physical Effects-Numbers'!$B$1:$AZ$173,$B32,FALSE),""))</f>
        <v/>
      </c>
      <c r="AV32" s="260" t="str">
        <f>IF(AV$4="","",IF(HLOOKUP(AV$4,'Physical Effects-Numbers'!$B$1:$AZ$173,$B32,FALSE)&lt;0,HLOOKUP(AV$4,'Physical Effects-Numbers'!$B$1:$AZ$173,$B32,FALSE),""))</f>
        <v/>
      </c>
      <c r="AW32" s="260" t="str">
        <f>IF(AW$4="","",IF(HLOOKUP(AW$4,'Physical Effects-Numbers'!$B$1:$AZ$173,$B32,FALSE)&lt;0,HLOOKUP(AW$4,'Physical Effects-Numbers'!$B$1:$AZ$173,$B32,FALSE),""))</f>
        <v/>
      </c>
      <c r="AX32" s="260" t="str">
        <f>IF(AX$4="","",IF(HLOOKUP(AX$4,'Physical Effects-Numbers'!$B$1:$AZ$173,$B32,FALSE)&lt;0,HLOOKUP(AX$4,'Physical Effects-Numbers'!$B$1:$AZ$173,$B32,FALSE),""))</f>
        <v/>
      </c>
      <c r="AY32" s="260" t="str">
        <f>IF(AY$4="","",IF(HLOOKUP(AY$4,'Physical Effects-Numbers'!$B$1:$AZ$173,$B32,FALSE)&lt;0,HLOOKUP(AY$4,'Physical Effects-Numbers'!$B$1:$AZ$173,$B32,FALSE),""))</f>
        <v/>
      </c>
      <c r="AZ32" s="260" t="str">
        <f>IF(AZ$4="","",IF(HLOOKUP(AZ$4,'Physical Effects-Numbers'!$B$1:$AZ$173,$B32,FALSE)&lt;0,HLOOKUP(AZ$4,'Physical Effects-Numbers'!$B$1:$AZ$173,$B32,FALSE),""))</f>
        <v/>
      </c>
      <c r="BA32" s="260" t="e">
        <f>IF(BA$4="","",IF(HLOOKUP(BA$4,'Physical Effects-Numbers'!$B$1:$AZ$173,$B32,FALSE)&lt;0,HLOOKUP(BA$4,'Physical Effects-Numbers'!$B$1:$AZ$173,$B32,FALSE),""))</f>
        <v>#N/A</v>
      </c>
      <c r="BB32" s="260" t="e">
        <f>IF(BB$4="","",IF(HLOOKUP(BB$4,'Physical Effects-Numbers'!$B$1:$AZ$173,$B32,FALSE)&lt;0,HLOOKUP(BB$4,'Physical Effects-Numbers'!$B$1:$AZ$173,$B32,FALSE),""))</f>
        <v>#N/A</v>
      </c>
      <c r="BC32" s="260" t="e">
        <f>IF(BC$4="","",IF(HLOOKUP(BC$4,'Physical Effects-Numbers'!$B$1:$AZ$173,$B32,FALSE)&lt;0,HLOOKUP(BC$4,'Physical Effects-Numbers'!$B$1:$AZ$173,$B32,FALSE),""))</f>
        <v>#REF!</v>
      </c>
      <c r="BD32" s="260" t="e">
        <f>IF(BD$4="","",IF(HLOOKUP(BD$4,'Physical Effects-Numbers'!$B$1:$AZ$173,$B32,FALSE)&lt;0,HLOOKUP(BD$4,'Physical Effects-Numbers'!$B$1:$AZ$173,$B32,FALSE),""))</f>
        <v>#REF!</v>
      </c>
      <c r="BE32" s="260" t="e">
        <f>IF(BE$4="","",IF(HLOOKUP(BE$4,'Physical Effects-Numbers'!$B$1:$AZ$173,$B32,FALSE)&lt;0,HLOOKUP(BE$4,'Physical Effects-Numbers'!$B$1:$AZ$173,$B32,FALSE),""))</f>
        <v>#REF!</v>
      </c>
      <c r="BF32" s="260" t="e">
        <f>IF(BF$4="","",IF(HLOOKUP(BF$4,'Physical Effects-Numbers'!$B$1:$AZ$173,$B32,FALSE)&lt;0,HLOOKUP(BF$4,'Physical Effects-Numbers'!$B$1:$AZ$173,$B32,FALSE),""))</f>
        <v>#REF!</v>
      </c>
      <c r="BG32" s="260" t="e">
        <f>IF(BG$4="","",IF(HLOOKUP(BG$4,'Physical Effects-Numbers'!$B$1:$AZ$173,$B32,FALSE)&lt;0,HLOOKUP(BG$4,'Physical Effects-Numbers'!$B$1:$AZ$173,$B32,FALSE),""))</f>
        <v>#REF!</v>
      </c>
      <c r="BH32" s="260" t="e">
        <f>IF(BH$4="","",IF(HLOOKUP(BH$4,'Physical Effects-Numbers'!$B$1:$AZ$173,$B32,FALSE)&lt;0,HLOOKUP(BH$4,'Physical Effects-Numbers'!$B$1:$AZ$173,$B32,FALSE),""))</f>
        <v>#REF!</v>
      </c>
      <c r="BI32" s="260" t="e">
        <f>IF(BI$4="","",IF(HLOOKUP(BI$4,'Physical Effects-Numbers'!$B$1:$AZ$173,$B32,FALSE)&lt;0,HLOOKUP(BI$4,'Physical Effects-Numbers'!$B$1:$AZ$173,$B32,FALSE),""))</f>
        <v>#REF!</v>
      </c>
      <c r="BJ32" s="260" t="e">
        <f>IF(BJ$4="","",IF(HLOOKUP(BJ$4,'Physical Effects-Numbers'!$B$1:$AZ$173,$B32,FALSE)&lt;0,HLOOKUP(BJ$4,'Physical Effects-Numbers'!$B$1:$AZ$173,$B32,FALSE),""))</f>
        <v>#REF!</v>
      </c>
      <c r="BK32" s="260" t="e">
        <f>IF(BK$4="","",IF(HLOOKUP(BK$4,'Physical Effects-Numbers'!$B$1:$AZ$173,$B32,FALSE)&lt;0,HLOOKUP(BK$4,'Physical Effects-Numbers'!$B$1:$AZ$173,$B32,FALSE),""))</f>
        <v>#REF!</v>
      </c>
      <c r="BL32" s="260" t="e">
        <f>IF(BL$4="","",IF(HLOOKUP(BL$4,'Physical Effects-Numbers'!$B$1:$AZ$173,$B32,FALSE)&lt;0,HLOOKUP(BL$4,'Physical Effects-Numbers'!$B$1:$AZ$173,$B32,FALSE),""))</f>
        <v>#REF!</v>
      </c>
      <c r="BM32" s="260" t="e">
        <f>IF(BM$4="","",IF(HLOOKUP(BM$4,'Physical Effects-Numbers'!$B$1:$AZ$173,$B32,FALSE)&lt;0,HLOOKUP(BM$4,'Physical Effects-Numbers'!$B$1:$AZ$173,$B32,FALSE),""))</f>
        <v>#REF!</v>
      </c>
      <c r="BN32" s="260" t="e">
        <f>IF(BN$4="","",IF(HLOOKUP(BN$4,'Physical Effects-Numbers'!$B$1:$AZ$173,$B32,FALSE)&lt;0,HLOOKUP(BN$4,'Physical Effects-Numbers'!$B$1:$AZ$173,$B32,FALSE),""))</f>
        <v>#REF!</v>
      </c>
      <c r="BO32" s="260" t="e">
        <f>IF(BO$4="","",IF(HLOOKUP(BO$4,'Physical Effects-Numbers'!$B$1:$AZ$173,$B32,FALSE)&lt;0,HLOOKUP(BO$4,'Physical Effects-Numbers'!$B$1:$AZ$173,$B32,FALSE),""))</f>
        <v>#REF!</v>
      </c>
    </row>
    <row r="33" spans="2:67" x14ac:dyDescent="0.2">
      <c r="B33" s="259">
        <f t="shared" si="0"/>
        <v>30</v>
      </c>
      <c r="C33" s="258" t="str">
        <f>+'Physical Effects-Numbers'!B30</f>
        <v>Critical Area Planting (ac)</v>
      </c>
      <c r="D33" s="260" t="str">
        <f>IF(D$4="","",IF(HLOOKUP(D$4,'Physical Effects-Numbers'!$B$1:$AZ$173,$B33,FALSE)&lt;0,HLOOKUP(D$4,'Physical Effects-Numbers'!$B$1:$AZ$173,$B33,FALSE),""))</f>
        <v/>
      </c>
      <c r="E33" s="260" t="str">
        <f>IF(E$4="","",IF(HLOOKUP(E$4,'Physical Effects-Numbers'!$B$1:$AZ$173,$B33,FALSE)&lt;0,HLOOKUP(E$4,'Physical Effects-Numbers'!$B$1:$AZ$173,$B33,FALSE),""))</f>
        <v/>
      </c>
      <c r="F33" s="260" t="str">
        <f>IF(F$4="","",IF(HLOOKUP(F$4,'Physical Effects-Numbers'!$B$1:$AZ$173,$B33,FALSE)&lt;0,HLOOKUP(F$4,'Physical Effects-Numbers'!$B$1:$AZ$173,$B33,FALSE),""))</f>
        <v/>
      </c>
      <c r="G33" s="260" t="str">
        <f>IF(G$4="","",IF(HLOOKUP(G$4,'Physical Effects-Numbers'!$B$1:$AZ$173,$B33,FALSE)&lt;0,HLOOKUP(G$4,'Physical Effects-Numbers'!$B$1:$AZ$173,$B33,FALSE),""))</f>
        <v/>
      </c>
      <c r="H33" s="260" t="str">
        <f>IF(H$4="","",IF(HLOOKUP(H$4,'Physical Effects-Numbers'!$B$1:$AZ$173,$B33,FALSE)&lt;0,HLOOKUP(H$4,'Physical Effects-Numbers'!$B$1:$AZ$173,$B33,FALSE),""))</f>
        <v/>
      </c>
      <c r="I33" s="260" t="str">
        <f>IF(I$4="","",IF(HLOOKUP(I$4,'Physical Effects-Numbers'!$B$1:$AZ$173,$B33,FALSE)&lt;0,HLOOKUP(I$4,'Physical Effects-Numbers'!$B$1:$AZ$173,$B33,FALSE),""))</f>
        <v/>
      </c>
      <c r="J33" s="260" t="str">
        <f>IF(J$4="","",IF(HLOOKUP(J$4,'Physical Effects-Numbers'!$B$1:$AZ$173,$B33,FALSE)&lt;0,HLOOKUP(J$4,'Physical Effects-Numbers'!$B$1:$AZ$173,$B33,FALSE),""))</f>
        <v/>
      </c>
      <c r="K33" s="260" t="str">
        <f>IF(K$4="","",IF(HLOOKUP(K$4,'Physical Effects-Numbers'!$B$1:$AZ$173,$B33,FALSE)&lt;0,HLOOKUP(K$4,'Physical Effects-Numbers'!$B$1:$AZ$173,$B33,FALSE),""))</f>
        <v/>
      </c>
      <c r="L33" s="260" t="str">
        <f>IF(L$4="","",IF(HLOOKUP(L$4,'Physical Effects-Numbers'!$B$1:$AZ$173,$B33,FALSE)&lt;0,HLOOKUP(L$4,'Physical Effects-Numbers'!$B$1:$AZ$173,$B33,FALSE),""))</f>
        <v/>
      </c>
      <c r="M33" s="260" t="str">
        <f>IF(M$4="","",IF(HLOOKUP(M$4,'Physical Effects-Numbers'!$B$1:$AZ$173,$B33,FALSE)&lt;0,HLOOKUP(M$4,'Physical Effects-Numbers'!$B$1:$AZ$173,$B33,FALSE),""))</f>
        <v/>
      </c>
      <c r="N33" s="260" t="str">
        <f>IF(N$4="","",IF(HLOOKUP(N$4,'Physical Effects-Numbers'!$B$1:$AZ$173,$B33,FALSE)&lt;0,HLOOKUP(N$4,'Physical Effects-Numbers'!$B$1:$AZ$173,$B33,FALSE),""))</f>
        <v/>
      </c>
      <c r="O33" s="260" t="str">
        <f>IF(O$4="","",IF(HLOOKUP(O$4,'Physical Effects-Numbers'!$B$1:$AZ$173,$B33,FALSE)&lt;0,HLOOKUP(O$4,'Physical Effects-Numbers'!$B$1:$AZ$173,$B33,FALSE),""))</f>
        <v/>
      </c>
      <c r="P33" s="260" t="str">
        <f>IF(P$4="","",IF(HLOOKUP(P$4,'Physical Effects-Numbers'!$B$1:$AZ$173,$B33,FALSE)&lt;0,HLOOKUP(P$4,'Physical Effects-Numbers'!$B$1:$AZ$173,$B33,FALSE),""))</f>
        <v/>
      </c>
      <c r="Q33" s="260" t="str">
        <f>IF(Q$4="","",IF(HLOOKUP(Q$4,'Physical Effects-Numbers'!$B$1:$AZ$173,$B33,FALSE)&lt;0,HLOOKUP(Q$4,'Physical Effects-Numbers'!$B$1:$AZ$173,$B33,FALSE),""))</f>
        <v/>
      </c>
      <c r="R33" s="260" t="str">
        <f>IF(R$4="","",IF(HLOOKUP(R$4,'Physical Effects-Numbers'!$B$1:$AZ$173,$B33,FALSE)&lt;0,HLOOKUP(R$4,'Physical Effects-Numbers'!$B$1:$AZ$173,$B33,FALSE),""))</f>
        <v/>
      </c>
      <c r="S33" s="260" t="str">
        <f>IF(S$4="","",IF(HLOOKUP(S$4,'Physical Effects-Numbers'!$B$1:$AZ$173,$B33,FALSE)&lt;0,HLOOKUP(S$4,'Physical Effects-Numbers'!$B$1:$AZ$173,$B33,FALSE),""))</f>
        <v/>
      </c>
      <c r="T33" s="260" t="str">
        <f>IF(T$4="","",IF(HLOOKUP(T$4,'Physical Effects-Numbers'!$B$1:$AZ$173,$B33,FALSE)&lt;0,HLOOKUP(T$4,'Physical Effects-Numbers'!$B$1:$AZ$173,$B33,FALSE),""))</f>
        <v/>
      </c>
      <c r="U33" s="260" t="str">
        <f>IF(U$4="","",IF(HLOOKUP(U$4,'Physical Effects-Numbers'!$B$1:$AZ$173,$B33,FALSE)&lt;0,HLOOKUP(U$4,'Physical Effects-Numbers'!$B$1:$AZ$173,$B33,FALSE),""))</f>
        <v/>
      </c>
      <c r="V33" s="260" t="str">
        <f>IF(V$4="","",IF(HLOOKUP(V$4,'Physical Effects-Numbers'!$B$1:$AZ$173,$B33,FALSE)&lt;0,HLOOKUP(V$4,'Physical Effects-Numbers'!$B$1:$AZ$173,$B33,FALSE),""))</f>
        <v/>
      </c>
      <c r="W33" s="260" t="str">
        <f>IF(W$4="","",IF(HLOOKUP(W$4,'Physical Effects-Numbers'!$B$1:$AZ$173,$B33,FALSE)&lt;0,HLOOKUP(W$4,'Physical Effects-Numbers'!$B$1:$AZ$173,$B33,FALSE),""))</f>
        <v/>
      </c>
      <c r="X33" s="260" t="str">
        <f>IF(X$4="","",IF(HLOOKUP(X$4,'Physical Effects-Numbers'!$B$1:$AZ$173,$B33,FALSE)&lt;0,HLOOKUP(X$4,'Physical Effects-Numbers'!$B$1:$AZ$173,$B33,FALSE),""))</f>
        <v/>
      </c>
      <c r="Y33" s="260" t="str">
        <f>IF(Y$4="","",IF(HLOOKUP(Y$4,'Physical Effects-Numbers'!$B$1:$AZ$173,$B33,FALSE)&lt;0,HLOOKUP(Y$4,'Physical Effects-Numbers'!$B$1:$AZ$173,$B33,FALSE),""))</f>
        <v/>
      </c>
      <c r="Z33" s="260" t="str">
        <f>IF(Z$4="","",IF(HLOOKUP(Z$4,'Physical Effects-Numbers'!$B$1:$AZ$173,$B33,FALSE)&lt;0,HLOOKUP(Z$4,'Physical Effects-Numbers'!$B$1:$AZ$173,$B33,FALSE),""))</f>
        <v/>
      </c>
      <c r="AA33" s="260" t="str">
        <f>IF(AA$4="","",IF(HLOOKUP(AA$4,'Physical Effects-Numbers'!$B$1:$AZ$173,$B33,FALSE)&lt;0,HLOOKUP(AA$4,'Physical Effects-Numbers'!$B$1:$AZ$173,$B33,FALSE),""))</f>
        <v/>
      </c>
      <c r="AB33" s="260" t="str">
        <f>IF(AB$4="","",IF(HLOOKUP(AB$4,'Physical Effects-Numbers'!$B$1:$AZ$173,$B33,FALSE)&lt;0,HLOOKUP(AB$4,'Physical Effects-Numbers'!$B$1:$AZ$173,$B33,FALSE),""))</f>
        <v/>
      </c>
      <c r="AC33" s="260" t="str">
        <f>IF(AC$4="","",IF(HLOOKUP(AC$4,'Physical Effects-Numbers'!$B$1:$AZ$173,$B33,FALSE)&lt;0,HLOOKUP(AC$4,'Physical Effects-Numbers'!$B$1:$AZ$173,$B33,FALSE),""))</f>
        <v/>
      </c>
      <c r="AD33" s="260" t="str">
        <f>IF(AD$4="","",IF(HLOOKUP(AD$4,'Physical Effects-Numbers'!$B$1:$AZ$173,$B33,FALSE)&lt;0,HLOOKUP(AD$4,'Physical Effects-Numbers'!$B$1:$AZ$173,$B33,FALSE),""))</f>
        <v/>
      </c>
      <c r="AE33" s="260" t="str">
        <f>IF(AE$4="","",IF(HLOOKUP(AE$4,'Physical Effects-Numbers'!$B$1:$AZ$173,$B33,FALSE)&lt;0,HLOOKUP(AE$4,'Physical Effects-Numbers'!$B$1:$AZ$173,$B33,FALSE),""))</f>
        <v/>
      </c>
      <c r="AF33" s="260" t="e">
        <f>IF(AF$4="","",IF(HLOOKUP(AF$4,'Physical Effects-Numbers'!$B$1:$AZ$173,$B33,FALSE)&lt;0,HLOOKUP(AF$4,'Physical Effects-Numbers'!$B$1:$AZ$173,$B33,FALSE),""))</f>
        <v>#REF!</v>
      </c>
      <c r="AG33" s="260" t="e">
        <f>IF(AG$4="","",IF(HLOOKUP(AG$4,'Physical Effects-Numbers'!$B$1:$AZ$173,$B33,FALSE)&lt;0,HLOOKUP(AG$4,'Physical Effects-Numbers'!$B$1:$AZ$173,$B33,FALSE),""))</f>
        <v>#REF!</v>
      </c>
      <c r="AH33" s="260" t="str">
        <f>IF(AH$4="","",IF(HLOOKUP(AH$4,'Physical Effects-Numbers'!$B$1:$AZ$173,$B33,FALSE)&lt;0,HLOOKUP(AH$4,'Physical Effects-Numbers'!$B$1:$AZ$173,$B33,FALSE),""))</f>
        <v/>
      </c>
      <c r="AI33" s="260" t="str">
        <f>IF(AI$4="","",IF(HLOOKUP(AI$4,'Physical Effects-Numbers'!$B$1:$AZ$173,$B33,FALSE)&lt;0,HLOOKUP(AI$4,'Physical Effects-Numbers'!$B$1:$AZ$173,$B33,FALSE),""))</f>
        <v/>
      </c>
      <c r="AJ33" s="260" t="str">
        <f>IF(AJ$4="","",IF(HLOOKUP(AJ$4,'Physical Effects-Numbers'!$B$1:$AZ$173,$B33,FALSE)&lt;0,HLOOKUP(AJ$4,'Physical Effects-Numbers'!$B$1:$AZ$173,$B33,FALSE),""))</f>
        <v/>
      </c>
      <c r="AK33" s="260" t="str">
        <f>IF(AK$4="","",IF(HLOOKUP(AK$4,'Physical Effects-Numbers'!$B$1:$AZ$173,$B33,FALSE)&lt;0,HLOOKUP(AK$4,'Physical Effects-Numbers'!$B$1:$AZ$173,$B33,FALSE),""))</f>
        <v/>
      </c>
      <c r="AL33" s="260" t="str">
        <f>IF(AL$4="","",IF(HLOOKUP(AL$4,'Physical Effects-Numbers'!$B$1:$AZ$173,$B33,FALSE)&lt;0,HLOOKUP(AL$4,'Physical Effects-Numbers'!$B$1:$AZ$173,$B33,FALSE),""))</f>
        <v/>
      </c>
      <c r="AM33" s="260" t="str">
        <f>IF(AM$4="","",IF(HLOOKUP(AM$4,'Physical Effects-Numbers'!$B$1:$AZ$173,$B33,FALSE)&lt;0,HLOOKUP(AM$4,'Physical Effects-Numbers'!$B$1:$AZ$173,$B33,FALSE),""))</f>
        <v/>
      </c>
      <c r="AN33" s="260" t="str">
        <f>IF(AN$4="","",IF(HLOOKUP(AN$4,'Physical Effects-Numbers'!$B$1:$AZ$173,$B33,FALSE)&lt;0,HLOOKUP(AN$4,'Physical Effects-Numbers'!$B$1:$AZ$173,$B33,FALSE),""))</f>
        <v/>
      </c>
      <c r="AO33" s="260" t="str">
        <f>IF(AO$4="","",IF(HLOOKUP(AO$4,'Physical Effects-Numbers'!$B$1:$AZ$173,$B33,FALSE)&lt;0,HLOOKUP(AO$4,'Physical Effects-Numbers'!$B$1:$AZ$173,$B33,FALSE),""))</f>
        <v/>
      </c>
      <c r="AP33" s="260" t="str">
        <f>IF(AP$4="","",IF(HLOOKUP(AP$4,'Physical Effects-Numbers'!$B$1:$AZ$173,$B33,FALSE)&lt;0,HLOOKUP(AP$4,'Physical Effects-Numbers'!$B$1:$AZ$173,$B33,FALSE),""))</f>
        <v/>
      </c>
      <c r="AQ33" s="260" t="str">
        <f>IF(AQ$4="","",IF(HLOOKUP(AQ$4,'Physical Effects-Numbers'!$B$1:$AZ$173,$B33,FALSE)&lt;0,HLOOKUP(AQ$4,'Physical Effects-Numbers'!$B$1:$AZ$173,$B33,FALSE),""))</f>
        <v/>
      </c>
      <c r="AR33" s="260" t="str">
        <f>IF(AR$4="","",IF(HLOOKUP(AR$4,'Physical Effects-Numbers'!$B$1:$AZ$173,$B33,FALSE)&lt;0,HLOOKUP(AR$4,'Physical Effects-Numbers'!$B$1:$AZ$173,$B33,FALSE),""))</f>
        <v/>
      </c>
      <c r="AS33" s="260" t="str">
        <f>IF(AS$4="","",IF(HLOOKUP(AS$4,'Physical Effects-Numbers'!$B$1:$AZ$173,$B33,FALSE)&lt;0,HLOOKUP(AS$4,'Physical Effects-Numbers'!$B$1:$AZ$173,$B33,FALSE),""))</f>
        <v/>
      </c>
      <c r="AT33" s="260" t="str">
        <f>IF(AT$4="","",IF(HLOOKUP(AT$4,'Physical Effects-Numbers'!$B$1:$AZ$173,$B33,FALSE)&lt;0,HLOOKUP(AT$4,'Physical Effects-Numbers'!$B$1:$AZ$173,$B33,FALSE),""))</f>
        <v/>
      </c>
      <c r="AU33" s="260" t="str">
        <f>IF(AU$4="","",IF(HLOOKUP(AU$4,'Physical Effects-Numbers'!$B$1:$AZ$173,$B33,FALSE)&lt;0,HLOOKUP(AU$4,'Physical Effects-Numbers'!$B$1:$AZ$173,$B33,FALSE),""))</f>
        <v/>
      </c>
      <c r="AV33" s="260" t="str">
        <f>IF(AV$4="","",IF(HLOOKUP(AV$4,'Physical Effects-Numbers'!$B$1:$AZ$173,$B33,FALSE)&lt;0,HLOOKUP(AV$4,'Physical Effects-Numbers'!$B$1:$AZ$173,$B33,FALSE),""))</f>
        <v/>
      </c>
      <c r="AW33" s="260" t="str">
        <f>IF(AW$4="","",IF(HLOOKUP(AW$4,'Physical Effects-Numbers'!$B$1:$AZ$173,$B33,FALSE)&lt;0,HLOOKUP(AW$4,'Physical Effects-Numbers'!$B$1:$AZ$173,$B33,FALSE),""))</f>
        <v/>
      </c>
      <c r="AX33" s="260" t="str">
        <f>IF(AX$4="","",IF(HLOOKUP(AX$4,'Physical Effects-Numbers'!$B$1:$AZ$173,$B33,FALSE)&lt;0,HLOOKUP(AX$4,'Physical Effects-Numbers'!$B$1:$AZ$173,$B33,FALSE),""))</f>
        <v/>
      </c>
      <c r="AY33" s="260" t="str">
        <f>IF(AY$4="","",IF(HLOOKUP(AY$4,'Physical Effects-Numbers'!$B$1:$AZ$173,$B33,FALSE)&lt;0,HLOOKUP(AY$4,'Physical Effects-Numbers'!$B$1:$AZ$173,$B33,FALSE),""))</f>
        <v/>
      </c>
      <c r="AZ33" s="260" t="str">
        <f>IF(AZ$4="","",IF(HLOOKUP(AZ$4,'Physical Effects-Numbers'!$B$1:$AZ$173,$B33,FALSE)&lt;0,HLOOKUP(AZ$4,'Physical Effects-Numbers'!$B$1:$AZ$173,$B33,FALSE),""))</f>
        <v/>
      </c>
      <c r="BA33" s="260" t="e">
        <f>IF(BA$4="","",IF(HLOOKUP(BA$4,'Physical Effects-Numbers'!$B$1:$AZ$173,$B33,FALSE)&lt;0,HLOOKUP(BA$4,'Physical Effects-Numbers'!$B$1:$AZ$173,$B33,FALSE),""))</f>
        <v>#N/A</v>
      </c>
      <c r="BB33" s="260" t="e">
        <f>IF(BB$4="","",IF(HLOOKUP(BB$4,'Physical Effects-Numbers'!$B$1:$AZ$173,$B33,FALSE)&lt;0,HLOOKUP(BB$4,'Physical Effects-Numbers'!$B$1:$AZ$173,$B33,FALSE),""))</f>
        <v>#N/A</v>
      </c>
      <c r="BC33" s="260" t="e">
        <f>IF(BC$4="","",IF(HLOOKUP(BC$4,'Physical Effects-Numbers'!$B$1:$AZ$173,$B33,FALSE)&lt;0,HLOOKUP(BC$4,'Physical Effects-Numbers'!$B$1:$AZ$173,$B33,FALSE),""))</f>
        <v>#REF!</v>
      </c>
      <c r="BD33" s="260" t="e">
        <f>IF(BD$4="","",IF(HLOOKUP(BD$4,'Physical Effects-Numbers'!$B$1:$AZ$173,$B33,FALSE)&lt;0,HLOOKUP(BD$4,'Physical Effects-Numbers'!$B$1:$AZ$173,$B33,FALSE),""))</f>
        <v>#REF!</v>
      </c>
      <c r="BE33" s="260" t="e">
        <f>IF(BE$4="","",IF(HLOOKUP(BE$4,'Physical Effects-Numbers'!$B$1:$AZ$173,$B33,FALSE)&lt;0,HLOOKUP(BE$4,'Physical Effects-Numbers'!$B$1:$AZ$173,$B33,FALSE),""))</f>
        <v>#REF!</v>
      </c>
      <c r="BF33" s="260" t="e">
        <f>IF(BF$4="","",IF(HLOOKUP(BF$4,'Physical Effects-Numbers'!$B$1:$AZ$173,$B33,FALSE)&lt;0,HLOOKUP(BF$4,'Physical Effects-Numbers'!$B$1:$AZ$173,$B33,FALSE),""))</f>
        <v>#REF!</v>
      </c>
      <c r="BG33" s="260" t="e">
        <f>IF(BG$4="","",IF(HLOOKUP(BG$4,'Physical Effects-Numbers'!$B$1:$AZ$173,$B33,FALSE)&lt;0,HLOOKUP(BG$4,'Physical Effects-Numbers'!$B$1:$AZ$173,$B33,FALSE),""))</f>
        <v>#REF!</v>
      </c>
      <c r="BH33" s="260" t="e">
        <f>IF(BH$4="","",IF(HLOOKUP(BH$4,'Physical Effects-Numbers'!$B$1:$AZ$173,$B33,FALSE)&lt;0,HLOOKUP(BH$4,'Physical Effects-Numbers'!$B$1:$AZ$173,$B33,FALSE),""))</f>
        <v>#REF!</v>
      </c>
      <c r="BI33" s="260" t="e">
        <f>IF(BI$4="","",IF(HLOOKUP(BI$4,'Physical Effects-Numbers'!$B$1:$AZ$173,$B33,FALSE)&lt;0,HLOOKUP(BI$4,'Physical Effects-Numbers'!$B$1:$AZ$173,$B33,FALSE),""))</f>
        <v>#REF!</v>
      </c>
      <c r="BJ33" s="260" t="e">
        <f>IF(BJ$4="","",IF(HLOOKUP(BJ$4,'Physical Effects-Numbers'!$B$1:$AZ$173,$B33,FALSE)&lt;0,HLOOKUP(BJ$4,'Physical Effects-Numbers'!$B$1:$AZ$173,$B33,FALSE),""))</f>
        <v>#REF!</v>
      </c>
      <c r="BK33" s="260" t="e">
        <f>IF(BK$4="","",IF(HLOOKUP(BK$4,'Physical Effects-Numbers'!$B$1:$AZ$173,$B33,FALSE)&lt;0,HLOOKUP(BK$4,'Physical Effects-Numbers'!$B$1:$AZ$173,$B33,FALSE),""))</f>
        <v>#REF!</v>
      </c>
      <c r="BL33" s="260" t="e">
        <f>IF(BL$4="","",IF(HLOOKUP(BL$4,'Physical Effects-Numbers'!$B$1:$AZ$173,$B33,FALSE)&lt;0,HLOOKUP(BL$4,'Physical Effects-Numbers'!$B$1:$AZ$173,$B33,FALSE),""))</f>
        <v>#REF!</v>
      </c>
      <c r="BM33" s="260" t="e">
        <f>IF(BM$4="","",IF(HLOOKUP(BM$4,'Physical Effects-Numbers'!$B$1:$AZ$173,$B33,FALSE)&lt;0,HLOOKUP(BM$4,'Physical Effects-Numbers'!$B$1:$AZ$173,$B33,FALSE),""))</f>
        <v>#REF!</v>
      </c>
      <c r="BN33" s="260" t="e">
        <f>IF(BN$4="","",IF(HLOOKUP(BN$4,'Physical Effects-Numbers'!$B$1:$AZ$173,$B33,FALSE)&lt;0,HLOOKUP(BN$4,'Physical Effects-Numbers'!$B$1:$AZ$173,$B33,FALSE),""))</f>
        <v>#REF!</v>
      </c>
      <c r="BO33" s="260" t="e">
        <f>IF(BO$4="","",IF(HLOOKUP(BO$4,'Physical Effects-Numbers'!$B$1:$AZ$173,$B33,FALSE)&lt;0,HLOOKUP(BO$4,'Physical Effects-Numbers'!$B$1:$AZ$173,$B33,FALSE),""))</f>
        <v>#REF!</v>
      </c>
    </row>
    <row r="34" spans="2:67" x14ac:dyDescent="0.2">
      <c r="B34" s="259">
        <f t="shared" si="0"/>
        <v>31</v>
      </c>
      <c r="C34" s="258" t="str">
        <f>+'Physical Effects-Numbers'!B31</f>
        <v>Cross Wind Ridges</v>
      </c>
      <c r="D34" s="260" t="str">
        <f>IF(D$4="","",IF(HLOOKUP(D$4,'Physical Effects-Numbers'!$B$1:$AZ$173,$B34,FALSE)&lt;0,HLOOKUP(D$4,'Physical Effects-Numbers'!$B$1:$AZ$173,$B34,FALSE),""))</f>
        <v/>
      </c>
      <c r="E34" s="260" t="str">
        <f>IF(E$4="","",IF(HLOOKUP(E$4,'Physical Effects-Numbers'!$B$1:$AZ$173,$B34,FALSE)&lt;0,HLOOKUP(E$4,'Physical Effects-Numbers'!$B$1:$AZ$173,$B34,FALSE),""))</f>
        <v/>
      </c>
      <c r="F34" s="260" t="str">
        <f>IF(F$4="","",IF(HLOOKUP(F$4,'Physical Effects-Numbers'!$B$1:$AZ$173,$B34,FALSE)&lt;0,HLOOKUP(F$4,'Physical Effects-Numbers'!$B$1:$AZ$173,$B34,FALSE),""))</f>
        <v/>
      </c>
      <c r="G34" s="260" t="str">
        <f>IF(G$4="","",IF(HLOOKUP(G$4,'Physical Effects-Numbers'!$B$1:$AZ$173,$B34,FALSE)&lt;0,HLOOKUP(G$4,'Physical Effects-Numbers'!$B$1:$AZ$173,$B34,FALSE),""))</f>
        <v/>
      </c>
      <c r="H34" s="260" t="str">
        <f>IF(H$4="","",IF(HLOOKUP(H$4,'Physical Effects-Numbers'!$B$1:$AZ$173,$B34,FALSE)&lt;0,HLOOKUP(H$4,'Physical Effects-Numbers'!$B$1:$AZ$173,$B34,FALSE),""))</f>
        <v/>
      </c>
      <c r="I34" s="260">
        <f>IF(I$4="","",IF(HLOOKUP(I$4,'Physical Effects-Numbers'!$B$1:$AZ$173,$B34,FALSE)&lt;0,HLOOKUP(I$4,'Physical Effects-Numbers'!$B$1:$AZ$173,$B34,FALSE),""))</f>
        <v>-1</v>
      </c>
      <c r="J34" s="260" t="str">
        <f>IF(J$4="","",IF(HLOOKUP(J$4,'Physical Effects-Numbers'!$B$1:$AZ$173,$B34,FALSE)&lt;0,HLOOKUP(J$4,'Physical Effects-Numbers'!$B$1:$AZ$173,$B34,FALSE),""))</f>
        <v/>
      </c>
      <c r="K34" s="260" t="str">
        <f>IF(K$4="","",IF(HLOOKUP(K$4,'Physical Effects-Numbers'!$B$1:$AZ$173,$B34,FALSE)&lt;0,HLOOKUP(K$4,'Physical Effects-Numbers'!$B$1:$AZ$173,$B34,FALSE),""))</f>
        <v/>
      </c>
      <c r="L34" s="260" t="str">
        <f>IF(L$4="","",IF(HLOOKUP(L$4,'Physical Effects-Numbers'!$B$1:$AZ$173,$B34,FALSE)&lt;0,HLOOKUP(L$4,'Physical Effects-Numbers'!$B$1:$AZ$173,$B34,FALSE),""))</f>
        <v/>
      </c>
      <c r="M34" s="260" t="str">
        <f>IF(M$4="","",IF(HLOOKUP(M$4,'Physical Effects-Numbers'!$B$1:$AZ$173,$B34,FALSE)&lt;0,HLOOKUP(M$4,'Physical Effects-Numbers'!$B$1:$AZ$173,$B34,FALSE),""))</f>
        <v/>
      </c>
      <c r="N34" s="260" t="str">
        <f>IF(N$4="","",IF(HLOOKUP(N$4,'Physical Effects-Numbers'!$B$1:$AZ$173,$B34,FALSE)&lt;0,HLOOKUP(N$4,'Physical Effects-Numbers'!$B$1:$AZ$173,$B34,FALSE),""))</f>
        <v/>
      </c>
      <c r="O34" s="260" t="str">
        <f>IF(O$4="","",IF(HLOOKUP(O$4,'Physical Effects-Numbers'!$B$1:$AZ$173,$B34,FALSE)&lt;0,HLOOKUP(O$4,'Physical Effects-Numbers'!$B$1:$AZ$173,$B34,FALSE),""))</f>
        <v/>
      </c>
      <c r="P34" s="260" t="str">
        <f>IF(P$4="","",IF(HLOOKUP(P$4,'Physical Effects-Numbers'!$B$1:$AZ$173,$B34,FALSE)&lt;0,HLOOKUP(P$4,'Physical Effects-Numbers'!$B$1:$AZ$173,$B34,FALSE),""))</f>
        <v/>
      </c>
      <c r="Q34" s="260" t="str">
        <f>IF(Q$4="","",IF(HLOOKUP(Q$4,'Physical Effects-Numbers'!$B$1:$AZ$173,$B34,FALSE)&lt;0,HLOOKUP(Q$4,'Physical Effects-Numbers'!$B$1:$AZ$173,$B34,FALSE),""))</f>
        <v/>
      </c>
      <c r="R34" s="260" t="str">
        <f>IF(R$4="","",IF(HLOOKUP(R$4,'Physical Effects-Numbers'!$B$1:$AZ$173,$B34,FALSE)&lt;0,HLOOKUP(R$4,'Physical Effects-Numbers'!$B$1:$AZ$173,$B34,FALSE),""))</f>
        <v/>
      </c>
      <c r="S34" s="260" t="str">
        <f>IF(S$4="","",IF(HLOOKUP(S$4,'Physical Effects-Numbers'!$B$1:$AZ$173,$B34,FALSE)&lt;0,HLOOKUP(S$4,'Physical Effects-Numbers'!$B$1:$AZ$173,$B34,FALSE),""))</f>
        <v/>
      </c>
      <c r="T34" s="260" t="str">
        <f>IF(T$4="","",IF(HLOOKUP(T$4,'Physical Effects-Numbers'!$B$1:$AZ$173,$B34,FALSE)&lt;0,HLOOKUP(T$4,'Physical Effects-Numbers'!$B$1:$AZ$173,$B34,FALSE),""))</f>
        <v/>
      </c>
      <c r="U34" s="260" t="str">
        <f>IF(U$4="","",IF(HLOOKUP(U$4,'Physical Effects-Numbers'!$B$1:$AZ$173,$B34,FALSE)&lt;0,HLOOKUP(U$4,'Physical Effects-Numbers'!$B$1:$AZ$173,$B34,FALSE),""))</f>
        <v/>
      </c>
      <c r="V34" s="260" t="str">
        <f>IF(V$4="","",IF(HLOOKUP(V$4,'Physical Effects-Numbers'!$B$1:$AZ$173,$B34,FALSE)&lt;0,HLOOKUP(V$4,'Physical Effects-Numbers'!$B$1:$AZ$173,$B34,FALSE),""))</f>
        <v/>
      </c>
      <c r="W34" s="260" t="str">
        <f>IF(W$4="","",IF(HLOOKUP(W$4,'Physical Effects-Numbers'!$B$1:$AZ$173,$B34,FALSE)&lt;0,HLOOKUP(W$4,'Physical Effects-Numbers'!$B$1:$AZ$173,$B34,FALSE),""))</f>
        <v/>
      </c>
      <c r="X34" s="260" t="str">
        <f>IF(X$4="","",IF(HLOOKUP(X$4,'Physical Effects-Numbers'!$B$1:$AZ$173,$B34,FALSE)&lt;0,HLOOKUP(X$4,'Physical Effects-Numbers'!$B$1:$AZ$173,$B34,FALSE),""))</f>
        <v/>
      </c>
      <c r="Y34" s="260" t="str">
        <f>IF(Y$4="","",IF(HLOOKUP(Y$4,'Physical Effects-Numbers'!$B$1:$AZ$173,$B34,FALSE)&lt;0,HLOOKUP(Y$4,'Physical Effects-Numbers'!$B$1:$AZ$173,$B34,FALSE),""))</f>
        <v/>
      </c>
      <c r="Z34" s="260" t="str">
        <f>IF(Z$4="","",IF(HLOOKUP(Z$4,'Physical Effects-Numbers'!$B$1:$AZ$173,$B34,FALSE)&lt;0,HLOOKUP(Z$4,'Physical Effects-Numbers'!$B$1:$AZ$173,$B34,FALSE),""))</f>
        <v/>
      </c>
      <c r="AA34" s="260" t="str">
        <f>IF(AA$4="","",IF(HLOOKUP(AA$4,'Physical Effects-Numbers'!$B$1:$AZ$173,$B34,FALSE)&lt;0,HLOOKUP(AA$4,'Physical Effects-Numbers'!$B$1:$AZ$173,$B34,FALSE),""))</f>
        <v/>
      </c>
      <c r="AB34" s="260" t="str">
        <f>IF(AB$4="","",IF(HLOOKUP(AB$4,'Physical Effects-Numbers'!$B$1:$AZ$173,$B34,FALSE)&lt;0,HLOOKUP(AB$4,'Physical Effects-Numbers'!$B$1:$AZ$173,$B34,FALSE),""))</f>
        <v/>
      </c>
      <c r="AC34" s="260" t="str">
        <f>IF(AC$4="","",IF(HLOOKUP(AC$4,'Physical Effects-Numbers'!$B$1:$AZ$173,$B34,FALSE)&lt;0,HLOOKUP(AC$4,'Physical Effects-Numbers'!$B$1:$AZ$173,$B34,FALSE),""))</f>
        <v/>
      </c>
      <c r="AD34" s="260" t="str">
        <f>IF(AD$4="","",IF(HLOOKUP(AD$4,'Physical Effects-Numbers'!$B$1:$AZ$173,$B34,FALSE)&lt;0,HLOOKUP(AD$4,'Physical Effects-Numbers'!$B$1:$AZ$173,$B34,FALSE),""))</f>
        <v/>
      </c>
      <c r="AE34" s="260" t="str">
        <f>IF(AE$4="","",IF(HLOOKUP(AE$4,'Physical Effects-Numbers'!$B$1:$AZ$173,$B34,FALSE)&lt;0,HLOOKUP(AE$4,'Physical Effects-Numbers'!$B$1:$AZ$173,$B34,FALSE),""))</f>
        <v/>
      </c>
      <c r="AF34" s="260" t="e">
        <f>IF(AF$4="","",IF(HLOOKUP(AF$4,'Physical Effects-Numbers'!$B$1:$AZ$173,$B34,FALSE)&lt;0,HLOOKUP(AF$4,'Physical Effects-Numbers'!$B$1:$AZ$173,$B34,FALSE),""))</f>
        <v>#REF!</v>
      </c>
      <c r="AG34" s="260" t="e">
        <f>IF(AG$4="","",IF(HLOOKUP(AG$4,'Physical Effects-Numbers'!$B$1:$AZ$173,$B34,FALSE)&lt;0,HLOOKUP(AG$4,'Physical Effects-Numbers'!$B$1:$AZ$173,$B34,FALSE),""))</f>
        <v>#REF!</v>
      </c>
      <c r="AH34" s="260" t="str">
        <f>IF(AH$4="","",IF(HLOOKUP(AH$4,'Physical Effects-Numbers'!$B$1:$AZ$173,$B34,FALSE)&lt;0,HLOOKUP(AH$4,'Physical Effects-Numbers'!$B$1:$AZ$173,$B34,FALSE),""))</f>
        <v/>
      </c>
      <c r="AI34" s="260" t="str">
        <f>IF(AI$4="","",IF(HLOOKUP(AI$4,'Physical Effects-Numbers'!$B$1:$AZ$173,$B34,FALSE)&lt;0,HLOOKUP(AI$4,'Physical Effects-Numbers'!$B$1:$AZ$173,$B34,FALSE),""))</f>
        <v/>
      </c>
      <c r="AJ34" s="260" t="str">
        <f>IF(AJ$4="","",IF(HLOOKUP(AJ$4,'Physical Effects-Numbers'!$B$1:$AZ$173,$B34,FALSE)&lt;0,HLOOKUP(AJ$4,'Physical Effects-Numbers'!$B$1:$AZ$173,$B34,FALSE),""))</f>
        <v/>
      </c>
      <c r="AK34" s="260" t="str">
        <f>IF(AK$4="","",IF(HLOOKUP(AK$4,'Physical Effects-Numbers'!$B$1:$AZ$173,$B34,FALSE)&lt;0,HLOOKUP(AK$4,'Physical Effects-Numbers'!$B$1:$AZ$173,$B34,FALSE),""))</f>
        <v/>
      </c>
      <c r="AL34" s="260" t="str">
        <f>IF(AL$4="","",IF(HLOOKUP(AL$4,'Physical Effects-Numbers'!$B$1:$AZ$173,$B34,FALSE)&lt;0,HLOOKUP(AL$4,'Physical Effects-Numbers'!$B$1:$AZ$173,$B34,FALSE),""))</f>
        <v/>
      </c>
      <c r="AM34" s="260" t="str">
        <f>IF(AM$4="","",IF(HLOOKUP(AM$4,'Physical Effects-Numbers'!$B$1:$AZ$173,$B34,FALSE)&lt;0,HLOOKUP(AM$4,'Physical Effects-Numbers'!$B$1:$AZ$173,$B34,FALSE),""))</f>
        <v/>
      </c>
      <c r="AN34" s="260" t="str">
        <f>IF(AN$4="","",IF(HLOOKUP(AN$4,'Physical Effects-Numbers'!$B$1:$AZ$173,$B34,FALSE)&lt;0,HLOOKUP(AN$4,'Physical Effects-Numbers'!$B$1:$AZ$173,$B34,FALSE),""))</f>
        <v/>
      </c>
      <c r="AO34" s="260" t="str">
        <f>IF(AO$4="","",IF(HLOOKUP(AO$4,'Physical Effects-Numbers'!$B$1:$AZ$173,$B34,FALSE)&lt;0,HLOOKUP(AO$4,'Physical Effects-Numbers'!$B$1:$AZ$173,$B34,FALSE),""))</f>
        <v/>
      </c>
      <c r="AP34" s="260" t="str">
        <f>IF(AP$4="","",IF(HLOOKUP(AP$4,'Physical Effects-Numbers'!$B$1:$AZ$173,$B34,FALSE)&lt;0,HLOOKUP(AP$4,'Physical Effects-Numbers'!$B$1:$AZ$173,$B34,FALSE),""))</f>
        <v/>
      </c>
      <c r="AQ34" s="260" t="str">
        <f>IF(AQ$4="","",IF(HLOOKUP(AQ$4,'Physical Effects-Numbers'!$B$1:$AZ$173,$B34,FALSE)&lt;0,HLOOKUP(AQ$4,'Physical Effects-Numbers'!$B$1:$AZ$173,$B34,FALSE),""))</f>
        <v/>
      </c>
      <c r="AR34" s="260" t="str">
        <f>IF(AR$4="","",IF(HLOOKUP(AR$4,'Physical Effects-Numbers'!$B$1:$AZ$173,$B34,FALSE)&lt;0,HLOOKUP(AR$4,'Physical Effects-Numbers'!$B$1:$AZ$173,$B34,FALSE),""))</f>
        <v/>
      </c>
      <c r="AS34" s="260" t="str">
        <f>IF(AS$4="","",IF(HLOOKUP(AS$4,'Physical Effects-Numbers'!$B$1:$AZ$173,$B34,FALSE)&lt;0,HLOOKUP(AS$4,'Physical Effects-Numbers'!$B$1:$AZ$173,$B34,FALSE),""))</f>
        <v/>
      </c>
      <c r="AT34" s="260" t="str">
        <f>IF(AT$4="","",IF(HLOOKUP(AT$4,'Physical Effects-Numbers'!$B$1:$AZ$173,$B34,FALSE)&lt;0,HLOOKUP(AT$4,'Physical Effects-Numbers'!$B$1:$AZ$173,$B34,FALSE),""))</f>
        <v/>
      </c>
      <c r="AU34" s="260" t="str">
        <f>IF(AU$4="","",IF(HLOOKUP(AU$4,'Physical Effects-Numbers'!$B$1:$AZ$173,$B34,FALSE)&lt;0,HLOOKUP(AU$4,'Physical Effects-Numbers'!$B$1:$AZ$173,$B34,FALSE),""))</f>
        <v/>
      </c>
      <c r="AV34" s="260" t="str">
        <f>IF(AV$4="","",IF(HLOOKUP(AV$4,'Physical Effects-Numbers'!$B$1:$AZ$173,$B34,FALSE)&lt;0,HLOOKUP(AV$4,'Physical Effects-Numbers'!$B$1:$AZ$173,$B34,FALSE),""))</f>
        <v/>
      </c>
      <c r="AW34" s="260" t="str">
        <f>IF(AW$4="","",IF(HLOOKUP(AW$4,'Physical Effects-Numbers'!$B$1:$AZ$173,$B34,FALSE)&lt;0,HLOOKUP(AW$4,'Physical Effects-Numbers'!$B$1:$AZ$173,$B34,FALSE),""))</f>
        <v/>
      </c>
      <c r="AX34" s="260" t="str">
        <f>IF(AX$4="","",IF(HLOOKUP(AX$4,'Physical Effects-Numbers'!$B$1:$AZ$173,$B34,FALSE)&lt;0,HLOOKUP(AX$4,'Physical Effects-Numbers'!$B$1:$AZ$173,$B34,FALSE),""))</f>
        <v/>
      </c>
      <c r="AY34" s="260" t="str">
        <f>IF(AY$4="","",IF(HLOOKUP(AY$4,'Physical Effects-Numbers'!$B$1:$AZ$173,$B34,FALSE)&lt;0,HLOOKUP(AY$4,'Physical Effects-Numbers'!$B$1:$AZ$173,$B34,FALSE),""))</f>
        <v/>
      </c>
      <c r="AZ34" s="260" t="str">
        <f>IF(AZ$4="","",IF(HLOOKUP(AZ$4,'Physical Effects-Numbers'!$B$1:$AZ$173,$B34,FALSE)&lt;0,HLOOKUP(AZ$4,'Physical Effects-Numbers'!$B$1:$AZ$173,$B34,FALSE),""))</f>
        <v/>
      </c>
      <c r="BA34" s="260" t="e">
        <f>IF(BA$4="","",IF(HLOOKUP(BA$4,'Physical Effects-Numbers'!$B$1:$AZ$173,$B34,FALSE)&lt;0,HLOOKUP(BA$4,'Physical Effects-Numbers'!$B$1:$AZ$173,$B34,FALSE),""))</f>
        <v>#N/A</v>
      </c>
      <c r="BB34" s="260" t="e">
        <f>IF(BB$4="","",IF(HLOOKUP(BB$4,'Physical Effects-Numbers'!$B$1:$AZ$173,$B34,FALSE)&lt;0,HLOOKUP(BB$4,'Physical Effects-Numbers'!$B$1:$AZ$173,$B34,FALSE),""))</f>
        <v>#N/A</v>
      </c>
      <c r="BC34" s="260" t="e">
        <f>IF(BC$4="","",IF(HLOOKUP(BC$4,'Physical Effects-Numbers'!$B$1:$AZ$173,$B34,FALSE)&lt;0,HLOOKUP(BC$4,'Physical Effects-Numbers'!$B$1:$AZ$173,$B34,FALSE),""))</f>
        <v>#REF!</v>
      </c>
      <c r="BD34" s="260" t="e">
        <f>IF(BD$4="","",IF(HLOOKUP(BD$4,'Physical Effects-Numbers'!$B$1:$AZ$173,$B34,FALSE)&lt;0,HLOOKUP(BD$4,'Physical Effects-Numbers'!$B$1:$AZ$173,$B34,FALSE),""))</f>
        <v>#REF!</v>
      </c>
      <c r="BE34" s="260" t="e">
        <f>IF(BE$4="","",IF(HLOOKUP(BE$4,'Physical Effects-Numbers'!$B$1:$AZ$173,$B34,FALSE)&lt;0,HLOOKUP(BE$4,'Physical Effects-Numbers'!$B$1:$AZ$173,$B34,FALSE),""))</f>
        <v>#REF!</v>
      </c>
      <c r="BF34" s="260" t="e">
        <f>IF(BF$4="","",IF(HLOOKUP(BF$4,'Physical Effects-Numbers'!$B$1:$AZ$173,$B34,FALSE)&lt;0,HLOOKUP(BF$4,'Physical Effects-Numbers'!$B$1:$AZ$173,$B34,FALSE),""))</f>
        <v>#REF!</v>
      </c>
      <c r="BG34" s="260" t="e">
        <f>IF(BG$4="","",IF(HLOOKUP(BG$4,'Physical Effects-Numbers'!$B$1:$AZ$173,$B34,FALSE)&lt;0,HLOOKUP(BG$4,'Physical Effects-Numbers'!$B$1:$AZ$173,$B34,FALSE),""))</f>
        <v>#REF!</v>
      </c>
      <c r="BH34" s="260" t="e">
        <f>IF(BH$4="","",IF(HLOOKUP(BH$4,'Physical Effects-Numbers'!$B$1:$AZ$173,$B34,FALSE)&lt;0,HLOOKUP(BH$4,'Physical Effects-Numbers'!$B$1:$AZ$173,$B34,FALSE),""))</f>
        <v>#REF!</v>
      </c>
      <c r="BI34" s="260" t="e">
        <f>IF(BI$4="","",IF(HLOOKUP(BI$4,'Physical Effects-Numbers'!$B$1:$AZ$173,$B34,FALSE)&lt;0,HLOOKUP(BI$4,'Physical Effects-Numbers'!$B$1:$AZ$173,$B34,FALSE),""))</f>
        <v>#REF!</v>
      </c>
      <c r="BJ34" s="260" t="e">
        <f>IF(BJ$4="","",IF(HLOOKUP(BJ$4,'Physical Effects-Numbers'!$B$1:$AZ$173,$B34,FALSE)&lt;0,HLOOKUP(BJ$4,'Physical Effects-Numbers'!$B$1:$AZ$173,$B34,FALSE),""))</f>
        <v>#REF!</v>
      </c>
      <c r="BK34" s="260" t="e">
        <f>IF(BK$4="","",IF(HLOOKUP(BK$4,'Physical Effects-Numbers'!$B$1:$AZ$173,$B34,FALSE)&lt;0,HLOOKUP(BK$4,'Physical Effects-Numbers'!$B$1:$AZ$173,$B34,FALSE),""))</f>
        <v>#REF!</v>
      </c>
      <c r="BL34" s="260" t="e">
        <f>IF(BL$4="","",IF(HLOOKUP(BL$4,'Physical Effects-Numbers'!$B$1:$AZ$173,$B34,FALSE)&lt;0,HLOOKUP(BL$4,'Physical Effects-Numbers'!$B$1:$AZ$173,$B34,FALSE),""))</f>
        <v>#REF!</v>
      </c>
      <c r="BM34" s="260" t="e">
        <f>IF(BM$4="","",IF(HLOOKUP(BM$4,'Physical Effects-Numbers'!$B$1:$AZ$173,$B34,FALSE)&lt;0,HLOOKUP(BM$4,'Physical Effects-Numbers'!$B$1:$AZ$173,$B34,FALSE),""))</f>
        <v>#REF!</v>
      </c>
      <c r="BN34" s="260" t="e">
        <f>IF(BN$4="","",IF(HLOOKUP(BN$4,'Physical Effects-Numbers'!$B$1:$AZ$173,$B34,FALSE)&lt;0,HLOOKUP(BN$4,'Physical Effects-Numbers'!$B$1:$AZ$173,$B34,FALSE),""))</f>
        <v>#REF!</v>
      </c>
      <c r="BO34" s="260" t="e">
        <f>IF(BO$4="","",IF(HLOOKUP(BO$4,'Physical Effects-Numbers'!$B$1:$AZ$173,$B34,FALSE)&lt;0,HLOOKUP(BO$4,'Physical Effects-Numbers'!$B$1:$AZ$173,$B34,FALSE),""))</f>
        <v>#REF!</v>
      </c>
    </row>
    <row r="35" spans="2:67" x14ac:dyDescent="0.2">
      <c r="B35" s="259">
        <f t="shared" si="0"/>
        <v>32</v>
      </c>
      <c r="C35" s="258" t="str">
        <f>+'Physical Effects-Numbers'!B32</f>
        <v>Cross Wind Trap Strips</v>
      </c>
      <c r="D35" s="260" t="str">
        <f>IF(D$4="","",IF(HLOOKUP(D$4,'Physical Effects-Numbers'!$B$1:$AZ$173,$B35,FALSE)&lt;0,HLOOKUP(D$4,'Physical Effects-Numbers'!$B$1:$AZ$173,$B35,FALSE),""))</f>
        <v/>
      </c>
      <c r="E35" s="260" t="str">
        <f>IF(E$4="","",IF(HLOOKUP(E$4,'Physical Effects-Numbers'!$B$1:$AZ$173,$B35,FALSE)&lt;0,HLOOKUP(E$4,'Physical Effects-Numbers'!$B$1:$AZ$173,$B35,FALSE),""))</f>
        <v/>
      </c>
      <c r="F35" s="260" t="str">
        <f>IF(F$4="","",IF(HLOOKUP(F$4,'Physical Effects-Numbers'!$B$1:$AZ$173,$B35,FALSE)&lt;0,HLOOKUP(F$4,'Physical Effects-Numbers'!$B$1:$AZ$173,$B35,FALSE),""))</f>
        <v/>
      </c>
      <c r="G35" s="260" t="str">
        <f>IF(G$4="","",IF(HLOOKUP(G$4,'Physical Effects-Numbers'!$B$1:$AZ$173,$B35,FALSE)&lt;0,HLOOKUP(G$4,'Physical Effects-Numbers'!$B$1:$AZ$173,$B35,FALSE),""))</f>
        <v/>
      </c>
      <c r="H35" s="260" t="str">
        <f>IF(H$4="","",IF(HLOOKUP(H$4,'Physical Effects-Numbers'!$B$1:$AZ$173,$B35,FALSE)&lt;0,HLOOKUP(H$4,'Physical Effects-Numbers'!$B$1:$AZ$173,$B35,FALSE),""))</f>
        <v/>
      </c>
      <c r="I35" s="260" t="str">
        <f>IF(I$4="","",IF(HLOOKUP(I$4,'Physical Effects-Numbers'!$B$1:$AZ$173,$B35,FALSE)&lt;0,HLOOKUP(I$4,'Physical Effects-Numbers'!$B$1:$AZ$173,$B35,FALSE),""))</f>
        <v/>
      </c>
      <c r="J35" s="260" t="str">
        <f>IF(J$4="","",IF(HLOOKUP(J$4,'Physical Effects-Numbers'!$B$1:$AZ$173,$B35,FALSE)&lt;0,HLOOKUP(J$4,'Physical Effects-Numbers'!$B$1:$AZ$173,$B35,FALSE),""))</f>
        <v/>
      </c>
      <c r="K35" s="260" t="str">
        <f>IF(K$4="","",IF(HLOOKUP(K$4,'Physical Effects-Numbers'!$B$1:$AZ$173,$B35,FALSE)&lt;0,HLOOKUP(K$4,'Physical Effects-Numbers'!$B$1:$AZ$173,$B35,FALSE),""))</f>
        <v/>
      </c>
      <c r="L35" s="260" t="str">
        <f>IF(L$4="","",IF(HLOOKUP(L$4,'Physical Effects-Numbers'!$B$1:$AZ$173,$B35,FALSE)&lt;0,HLOOKUP(L$4,'Physical Effects-Numbers'!$B$1:$AZ$173,$B35,FALSE),""))</f>
        <v/>
      </c>
      <c r="M35" s="260" t="str">
        <f>IF(M$4="","",IF(HLOOKUP(M$4,'Physical Effects-Numbers'!$B$1:$AZ$173,$B35,FALSE)&lt;0,HLOOKUP(M$4,'Physical Effects-Numbers'!$B$1:$AZ$173,$B35,FALSE),""))</f>
        <v/>
      </c>
      <c r="N35" s="260" t="str">
        <f>IF(N$4="","",IF(HLOOKUP(N$4,'Physical Effects-Numbers'!$B$1:$AZ$173,$B35,FALSE)&lt;0,HLOOKUP(N$4,'Physical Effects-Numbers'!$B$1:$AZ$173,$B35,FALSE),""))</f>
        <v/>
      </c>
      <c r="O35" s="260" t="str">
        <f>IF(O$4="","",IF(HLOOKUP(O$4,'Physical Effects-Numbers'!$B$1:$AZ$173,$B35,FALSE)&lt;0,HLOOKUP(O$4,'Physical Effects-Numbers'!$B$1:$AZ$173,$B35,FALSE),""))</f>
        <v/>
      </c>
      <c r="P35" s="260" t="str">
        <f>IF(P$4="","",IF(HLOOKUP(P$4,'Physical Effects-Numbers'!$B$1:$AZ$173,$B35,FALSE)&lt;0,HLOOKUP(P$4,'Physical Effects-Numbers'!$B$1:$AZ$173,$B35,FALSE),""))</f>
        <v/>
      </c>
      <c r="Q35" s="260" t="str">
        <f>IF(Q$4="","",IF(HLOOKUP(Q$4,'Physical Effects-Numbers'!$B$1:$AZ$173,$B35,FALSE)&lt;0,HLOOKUP(Q$4,'Physical Effects-Numbers'!$B$1:$AZ$173,$B35,FALSE),""))</f>
        <v/>
      </c>
      <c r="R35" s="260" t="str">
        <f>IF(R$4="","",IF(HLOOKUP(R$4,'Physical Effects-Numbers'!$B$1:$AZ$173,$B35,FALSE)&lt;0,HLOOKUP(R$4,'Physical Effects-Numbers'!$B$1:$AZ$173,$B35,FALSE),""))</f>
        <v/>
      </c>
      <c r="S35" s="260" t="str">
        <f>IF(S$4="","",IF(HLOOKUP(S$4,'Physical Effects-Numbers'!$B$1:$AZ$173,$B35,FALSE)&lt;0,HLOOKUP(S$4,'Physical Effects-Numbers'!$B$1:$AZ$173,$B35,FALSE),""))</f>
        <v/>
      </c>
      <c r="T35" s="260" t="str">
        <f>IF(T$4="","",IF(HLOOKUP(T$4,'Physical Effects-Numbers'!$B$1:$AZ$173,$B35,FALSE)&lt;0,HLOOKUP(T$4,'Physical Effects-Numbers'!$B$1:$AZ$173,$B35,FALSE),""))</f>
        <v/>
      </c>
      <c r="U35" s="260" t="str">
        <f>IF(U$4="","",IF(HLOOKUP(U$4,'Physical Effects-Numbers'!$B$1:$AZ$173,$B35,FALSE)&lt;0,HLOOKUP(U$4,'Physical Effects-Numbers'!$B$1:$AZ$173,$B35,FALSE),""))</f>
        <v/>
      </c>
      <c r="V35" s="260" t="str">
        <f>IF(V$4="","",IF(HLOOKUP(V$4,'Physical Effects-Numbers'!$B$1:$AZ$173,$B35,FALSE)&lt;0,HLOOKUP(V$4,'Physical Effects-Numbers'!$B$1:$AZ$173,$B35,FALSE),""))</f>
        <v/>
      </c>
      <c r="W35" s="260" t="str">
        <f>IF(W$4="","",IF(HLOOKUP(W$4,'Physical Effects-Numbers'!$B$1:$AZ$173,$B35,FALSE)&lt;0,HLOOKUP(W$4,'Physical Effects-Numbers'!$B$1:$AZ$173,$B35,FALSE),""))</f>
        <v/>
      </c>
      <c r="X35" s="260" t="str">
        <f>IF(X$4="","",IF(HLOOKUP(X$4,'Physical Effects-Numbers'!$B$1:$AZ$173,$B35,FALSE)&lt;0,HLOOKUP(X$4,'Physical Effects-Numbers'!$B$1:$AZ$173,$B35,FALSE),""))</f>
        <v/>
      </c>
      <c r="Y35" s="260" t="str">
        <f>IF(Y$4="","",IF(HLOOKUP(Y$4,'Physical Effects-Numbers'!$B$1:$AZ$173,$B35,FALSE)&lt;0,HLOOKUP(Y$4,'Physical Effects-Numbers'!$B$1:$AZ$173,$B35,FALSE),""))</f>
        <v/>
      </c>
      <c r="Z35" s="260" t="str">
        <f>IF(Z$4="","",IF(HLOOKUP(Z$4,'Physical Effects-Numbers'!$B$1:$AZ$173,$B35,FALSE)&lt;0,HLOOKUP(Z$4,'Physical Effects-Numbers'!$B$1:$AZ$173,$B35,FALSE),""))</f>
        <v/>
      </c>
      <c r="AA35" s="260" t="str">
        <f>IF(AA$4="","",IF(HLOOKUP(AA$4,'Physical Effects-Numbers'!$B$1:$AZ$173,$B35,FALSE)&lt;0,HLOOKUP(AA$4,'Physical Effects-Numbers'!$B$1:$AZ$173,$B35,FALSE),""))</f>
        <v/>
      </c>
      <c r="AB35" s="260" t="str">
        <f>IF(AB$4="","",IF(HLOOKUP(AB$4,'Physical Effects-Numbers'!$B$1:$AZ$173,$B35,FALSE)&lt;0,HLOOKUP(AB$4,'Physical Effects-Numbers'!$B$1:$AZ$173,$B35,FALSE),""))</f>
        <v/>
      </c>
      <c r="AC35" s="260" t="str">
        <f>IF(AC$4="","",IF(HLOOKUP(AC$4,'Physical Effects-Numbers'!$B$1:$AZ$173,$B35,FALSE)&lt;0,HLOOKUP(AC$4,'Physical Effects-Numbers'!$B$1:$AZ$173,$B35,FALSE),""))</f>
        <v/>
      </c>
      <c r="AD35" s="260" t="str">
        <f>IF(AD$4="","",IF(HLOOKUP(AD$4,'Physical Effects-Numbers'!$B$1:$AZ$173,$B35,FALSE)&lt;0,HLOOKUP(AD$4,'Physical Effects-Numbers'!$B$1:$AZ$173,$B35,FALSE),""))</f>
        <v/>
      </c>
      <c r="AE35" s="260" t="str">
        <f>IF(AE$4="","",IF(HLOOKUP(AE$4,'Physical Effects-Numbers'!$B$1:$AZ$173,$B35,FALSE)&lt;0,HLOOKUP(AE$4,'Physical Effects-Numbers'!$B$1:$AZ$173,$B35,FALSE),""))</f>
        <v/>
      </c>
      <c r="AF35" s="260" t="e">
        <f>IF(AF$4="","",IF(HLOOKUP(AF$4,'Physical Effects-Numbers'!$B$1:$AZ$173,$B35,FALSE)&lt;0,HLOOKUP(AF$4,'Physical Effects-Numbers'!$B$1:$AZ$173,$B35,FALSE),""))</f>
        <v>#REF!</v>
      </c>
      <c r="AG35" s="260" t="e">
        <f>IF(AG$4="","",IF(HLOOKUP(AG$4,'Physical Effects-Numbers'!$B$1:$AZ$173,$B35,FALSE)&lt;0,HLOOKUP(AG$4,'Physical Effects-Numbers'!$B$1:$AZ$173,$B35,FALSE),""))</f>
        <v>#REF!</v>
      </c>
      <c r="AH35" s="260" t="str">
        <f>IF(AH$4="","",IF(HLOOKUP(AH$4,'Physical Effects-Numbers'!$B$1:$AZ$173,$B35,FALSE)&lt;0,HLOOKUP(AH$4,'Physical Effects-Numbers'!$B$1:$AZ$173,$B35,FALSE),""))</f>
        <v/>
      </c>
      <c r="AI35" s="260" t="str">
        <f>IF(AI$4="","",IF(HLOOKUP(AI$4,'Physical Effects-Numbers'!$B$1:$AZ$173,$B35,FALSE)&lt;0,HLOOKUP(AI$4,'Physical Effects-Numbers'!$B$1:$AZ$173,$B35,FALSE),""))</f>
        <v/>
      </c>
      <c r="AJ35" s="260" t="str">
        <f>IF(AJ$4="","",IF(HLOOKUP(AJ$4,'Physical Effects-Numbers'!$B$1:$AZ$173,$B35,FALSE)&lt;0,HLOOKUP(AJ$4,'Physical Effects-Numbers'!$B$1:$AZ$173,$B35,FALSE),""))</f>
        <v/>
      </c>
      <c r="AK35" s="260" t="str">
        <f>IF(AK$4="","",IF(HLOOKUP(AK$4,'Physical Effects-Numbers'!$B$1:$AZ$173,$B35,FALSE)&lt;0,HLOOKUP(AK$4,'Physical Effects-Numbers'!$B$1:$AZ$173,$B35,FALSE),""))</f>
        <v/>
      </c>
      <c r="AL35" s="260" t="str">
        <f>IF(AL$4="","",IF(HLOOKUP(AL$4,'Physical Effects-Numbers'!$B$1:$AZ$173,$B35,FALSE)&lt;0,HLOOKUP(AL$4,'Physical Effects-Numbers'!$B$1:$AZ$173,$B35,FALSE),""))</f>
        <v/>
      </c>
      <c r="AM35" s="260" t="str">
        <f>IF(AM$4="","",IF(HLOOKUP(AM$4,'Physical Effects-Numbers'!$B$1:$AZ$173,$B35,FALSE)&lt;0,HLOOKUP(AM$4,'Physical Effects-Numbers'!$B$1:$AZ$173,$B35,FALSE),""))</f>
        <v/>
      </c>
      <c r="AN35" s="260" t="str">
        <f>IF(AN$4="","",IF(HLOOKUP(AN$4,'Physical Effects-Numbers'!$B$1:$AZ$173,$B35,FALSE)&lt;0,HLOOKUP(AN$4,'Physical Effects-Numbers'!$B$1:$AZ$173,$B35,FALSE),""))</f>
        <v/>
      </c>
      <c r="AO35" s="260" t="str">
        <f>IF(AO$4="","",IF(HLOOKUP(AO$4,'Physical Effects-Numbers'!$B$1:$AZ$173,$B35,FALSE)&lt;0,HLOOKUP(AO$4,'Physical Effects-Numbers'!$B$1:$AZ$173,$B35,FALSE),""))</f>
        <v/>
      </c>
      <c r="AP35" s="260" t="str">
        <f>IF(AP$4="","",IF(HLOOKUP(AP$4,'Physical Effects-Numbers'!$B$1:$AZ$173,$B35,FALSE)&lt;0,HLOOKUP(AP$4,'Physical Effects-Numbers'!$B$1:$AZ$173,$B35,FALSE),""))</f>
        <v/>
      </c>
      <c r="AQ35" s="260" t="str">
        <f>IF(AQ$4="","",IF(HLOOKUP(AQ$4,'Physical Effects-Numbers'!$B$1:$AZ$173,$B35,FALSE)&lt;0,HLOOKUP(AQ$4,'Physical Effects-Numbers'!$B$1:$AZ$173,$B35,FALSE),""))</f>
        <v/>
      </c>
      <c r="AR35" s="260" t="str">
        <f>IF(AR$4="","",IF(HLOOKUP(AR$4,'Physical Effects-Numbers'!$B$1:$AZ$173,$B35,FALSE)&lt;0,HLOOKUP(AR$4,'Physical Effects-Numbers'!$B$1:$AZ$173,$B35,FALSE),""))</f>
        <v/>
      </c>
      <c r="AS35" s="260" t="str">
        <f>IF(AS$4="","",IF(HLOOKUP(AS$4,'Physical Effects-Numbers'!$B$1:$AZ$173,$B35,FALSE)&lt;0,HLOOKUP(AS$4,'Physical Effects-Numbers'!$B$1:$AZ$173,$B35,FALSE),""))</f>
        <v/>
      </c>
      <c r="AT35" s="260" t="str">
        <f>IF(AT$4="","",IF(HLOOKUP(AT$4,'Physical Effects-Numbers'!$B$1:$AZ$173,$B35,FALSE)&lt;0,HLOOKUP(AT$4,'Physical Effects-Numbers'!$B$1:$AZ$173,$B35,FALSE),""))</f>
        <v/>
      </c>
      <c r="AU35" s="260" t="str">
        <f>IF(AU$4="","",IF(HLOOKUP(AU$4,'Physical Effects-Numbers'!$B$1:$AZ$173,$B35,FALSE)&lt;0,HLOOKUP(AU$4,'Physical Effects-Numbers'!$B$1:$AZ$173,$B35,FALSE),""))</f>
        <v/>
      </c>
      <c r="AV35" s="260" t="str">
        <f>IF(AV$4="","",IF(HLOOKUP(AV$4,'Physical Effects-Numbers'!$B$1:$AZ$173,$B35,FALSE)&lt;0,HLOOKUP(AV$4,'Physical Effects-Numbers'!$B$1:$AZ$173,$B35,FALSE),""))</f>
        <v/>
      </c>
      <c r="AW35" s="260" t="str">
        <f>IF(AW$4="","",IF(HLOOKUP(AW$4,'Physical Effects-Numbers'!$B$1:$AZ$173,$B35,FALSE)&lt;0,HLOOKUP(AW$4,'Physical Effects-Numbers'!$B$1:$AZ$173,$B35,FALSE),""))</f>
        <v/>
      </c>
      <c r="AX35" s="260" t="str">
        <f>IF(AX$4="","",IF(HLOOKUP(AX$4,'Physical Effects-Numbers'!$B$1:$AZ$173,$B35,FALSE)&lt;0,HLOOKUP(AX$4,'Physical Effects-Numbers'!$B$1:$AZ$173,$B35,FALSE),""))</f>
        <v/>
      </c>
      <c r="AY35" s="260" t="str">
        <f>IF(AY$4="","",IF(HLOOKUP(AY$4,'Physical Effects-Numbers'!$B$1:$AZ$173,$B35,FALSE)&lt;0,HLOOKUP(AY$4,'Physical Effects-Numbers'!$B$1:$AZ$173,$B35,FALSE),""))</f>
        <v/>
      </c>
      <c r="AZ35" s="260" t="str">
        <f>IF(AZ$4="","",IF(HLOOKUP(AZ$4,'Physical Effects-Numbers'!$B$1:$AZ$173,$B35,FALSE)&lt;0,HLOOKUP(AZ$4,'Physical Effects-Numbers'!$B$1:$AZ$173,$B35,FALSE),""))</f>
        <v/>
      </c>
      <c r="BA35" s="260" t="e">
        <f>IF(BA$4="","",IF(HLOOKUP(BA$4,'Physical Effects-Numbers'!$B$1:$AZ$173,$B35,FALSE)&lt;0,HLOOKUP(BA$4,'Physical Effects-Numbers'!$B$1:$AZ$173,$B35,FALSE),""))</f>
        <v>#N/A</v>
      </c>
      <c r="BB35" s="260" t="e">
        <f>IF(BB$4="","",IF(HLOOKUP(BB$4,'Physical Effects-Numbers'!$B$1:$AZ$173,$B35,FALSE)&lt;0,HLOOKUP(BB$4,'Physical Effects-Numbers'!$B$1:$AZ$173,$B35,FALSE),""))</f>
        <v>#N/A</v>
      </c>
      <c r="BC35" s="260" t="e">
        <f>IF(BC$4="","",IF(HLOOKUP(BC$4,'Physical Effects-Numbers'!$B$1:$AZ$173,$B35,FALSE)&lt;0,HLOOKUP(BC$4,'Physical Effects-Numbers'!$B$1:$AZ$173,$B35,FALSE),""))</f>
        <v>#REF!</v>
      </c>
      <c r="BD35" s="260" t="e">
        <f>IF(BD$4="","",IF(HLOOKUP(BD$4,'Physical Effects-Numbers'!$B$1:$AZ$173,$B35,FALSE)&lt;0,HLOOKUP(BD$4,'Physical Effects-Numbers'!$B$1:$AZ$173,$B35,FALSE),""))</f>
        <v>#REF!</v>
      </c>
      <c r="BE35" s="260" t="e">
        <f>IF(BE$4="","",IF(HLOOKUP(BE$4,'Physical Effects-Numbers'!$B$1:$AZ$173,$B35,FALSE)&lt;0,HLOOKUP(BE$4,'Physical Effects-Numbers'!$B$1:$AZ$173,$B35,FALSE),""))</f>
        <v>#REF!</v>
      </c>
      <c r="BF35" s="260" t="e">
        <f>IF(BF$4="","",IF(HLOOKUP(BF$4,'Physical Effects-Numbers'!$B$1:$AZ$173,$B35,FALSE)&lt;0,HLOOKUP(BF$4,'Physical Effects-Numbers'!$B$1:$AZ$173,$B35,FALSE),""))</f>
        <v>#REF!</v>
      </c>
      <c r="BG35" s="260" t="e">
        <f>IF(BG$4="","",IF(HLOOKUP(BG$4,'Physical Effects-Numbers'!$B$1:$AZ$173,$B35,FALSE)&lt;0,HLOOKUP(BG$4,'Physical Effects-Numbers'!$B$1:$AZ$173,$B35,FALSE),""))</f>
        <v>#REF!</v>
      </c>
      <c r="BH35" s="260" t="e">
        <f>IF(BH$4="","",IF(HLOOKUP(BH$4,'Physical Effects-Numbers'!$B$1:$AZ$173,$B35,FALSE)&lt;0,HLOOKUP(BH$4,'Physical Effects-Numbers'!$B$1:$AZ$173,$B35,FALSE),""))</f>
        <v>#REF!</v>
      </c>
      <c r="BI35" s="260" t="e">
        <f>IF(BI$4="","",IF(HLOOKUP(BI$4,'Physical Effects-Numbers'!$B$1:$AZ$173,$B35,FALSE)&lt;0,HLOOKUP(BI$4,'Physical Effects-Numbers'!$B$1:$AZ$173,$B35,FALSE),""))</f>
        <v>#REF!</v>
      </c>
      <c r="BJ35" s="260" t="e">
        <f>IF(BJ$4="","",IF(HLOOKUP(BJ$4,'Physical Effects-Numbers'!$B$1:$AZ$173,$B35,FALSE)&lt;0,HLOOKUP(BJ$4,'Physical Effects-Numbers'!$B$1:$AZ$173,$B35,FALSE),""))</f>
        <v>#REF!</v>
      </c>
      <c r="BK35" s="260" t="e">
        <f>IF(BK$4="","",IF(HLOOKUP(BK$4,'Physical Effects-Numbers'!$B$1:$AZ$173,$B35,FALSE)&lt;0,HLOOKUP(BK$4,'Physical Effects-Numbers'!$B$1:$AZ$173,$B35,FALSE),""))</f>
        <v>#REF!</v>
      </c>
      <c r="BL35" s="260" t="e">
        <f>IF(BL$4="","",IF(HLOOKUP(BL$4,'Physical Effects-Numbers'!$B$1:$AZ$173,$B35,FALSE)&lt;0,HLOOKUP(BL$4,'Physical Effects-Numbers'!$B$1:$AZ$173,$B35,FALSE),""))</f>
        <v>#REF!</v>
      </c>
      <c r="BM35" s="260" t="e">
        <f>IF(BM$4="","",IF(HLOOKUP(BM$4,'Physical Effects-Numbers'!$B$1:$AZ$173,$B35,FALSE)&lt;0,HLOOKUP(BM$4,'Physical Effects-Numbers'!$B$1:$AZ$173,$B35,FALSE),""))</f>
        <v>#REF!</v>
      </c>
      <c r="BN35" s="260" t="e">
        <f>IF(BN$4="","",IF(HLOOKUP(BN$4,'Physical Effects-Numbers'!$B$1:$AZ$173,$B35,FALSE)&lt;0,HLOOKUP(BN$4,'Physical Effects-Numbers'!$B$1:$AZ$173,$B35,FALSE),""))</f>
        <v>#REF!</v>
      </c>
      <c r="BO35" s="260" t="e">
        <f>IF(BO$4="","",IF(HLOOKUP(BO$4,'Physical Effects-Numbers'!$B$1:$AZ$173,$B35,FALSE)&lt;0,HLOOKUP(BO$4,'Physical Effects-Numbers'!$B$1:$AZ$173,$B35,FALSE),""))</f>
        <v>#REF!</v>
      </c>
    </row>
    <row r="36" spans="2:67" x14ac:dyDescent="0.2">
      <c r="B36" s="259">
        <f t="shared" si="0"/>
        <v>33</v>
      </c>
      <c r="C36" s="258" t="str">
        <f>+'Physical Effects-Numbers'!B33</f>
        <v>Dam (no)</v>
      </c>
      <c r="D36" s="260" t="str">
        <f>IF(D$4="","",IF(HLOOKUP(D$4,'Physical Effects-Numbers'!$B$1:$AZ$173,$B36,FALSE)&lt;0,HLOOKUP(D$4,'Physical Effects-Numbers'!$B$1:$AZ$173,$B36,FALSE),""))</f>
        <v/>
      </c>
      <c r="E36" s="260" t="str">
        <f>IF(E$4="","",IF(HLOOKUP(E$4,'Physical Effects-Numbers'!$B$1:$AZ$173,$B36,FALSE)&lt;0,HLOOKUP(E$4,'Physical Effects-Numbers'!$B$1:$AZ$173,$B36,FALSE),""))</f>
        <v/>
      </c>
      <c r="F36" s="260" t="str">
        <f>IF(F$4="","",IF(HLOOKUP(F$4,'Physical Effects-Numbers'!$B$1:$AZ$173,$B36,FALSE)&lt;0,HLOOKUP(F$4,'Physical Effects-Numbers'!$B$1:$AZ$173,$B36,FALSE),""))</f>
        <v/>
      </c>
      <c r="G36" s="260" t="str">
        <f>IF(G$4="","",IF(HLOOKUP(G$4,'Physical Effects-Numbers'!$B$1:$AZ$173,$B36,FALSE)&lt;0,HLOOKUP(G$4,'Physical Effects-Numbers'!$B$1:$AZ$173,$B36,FALSE),""))</f>
        <v/>
      </c>
      <c r="H36" s="260" t="str">
        <f>IF(H$4="","",IF(HLOOKUP(H$4,'Physical Effects-Numbers'!$B$1:$AZ$173,$B36,FALSE)&lt;0,HLOOKUP(H$4,'Physical Effects-Numbers'!$B$1:$AZ$173,$B36,FALSE),""))</f>
        <v/>
      </c>
      <c r="I36" s="260" t="str">
        <f>IF(I$4="","",IF(HLOOKUP(I$4,'Physical Effects-Numbers'!$B$1:$AZ$173,$B36,FALSE)&lt;0,HLOOKUP(I$4,'Physical Effects-Numbers'!$B$1:$AZ$173,$B36,FALSE),""))</f>
        <v/>
      </c>
      <c r="J36" s="260" t="str">
        <f>IF(J$4="","",IF(HLOOKUP(J$4,'Physical Effects-Numbers'!$B$1:$AZ$173,$B36,FALSE)&lt;0,HLOOKUP(J$4,'Physical Effects-Numbers'!$B$1:$AZ$173,$B36,FALSE),""))</f>
        <v/>
      </c>
      <c r="K36" s="260" t="str">
        <f>IF(K$4="","",IF(HLOOKUP(K$4,'Physical Effects-Numbers'!$B$1:$AZ$173,$B36,FALSE)&lt;0,HLOOKUP(K$4,'Physical Effects-Numbers'!$B$1:$AZ$173,$B36,FALSE),""))</f>
        <v/>
      </c>
      <c r="L36" s="260">
        <f>IF(L$4="","",IF(HLOOKUP(L$4,'Physical Effects-Numbers'!$B$1:$AZ$173,$B36,FALSE)&lt;0,HLOOKUP(L$4,'Physical Effects-Numbers'!$B$1:$AZ$173,$B36,FALSE),""))</f>
        <v>-1</v>
      </c>
      <c r="M36" s="260" t="str">
        <f>IF(M$4="","",IF(HLOOKUP(M$4,'Physical Effects-Numbers'!$B$1:$AZ$173,$B36,FALSE)&lt;0,HLOOKUP(M$4,'Physical Effects-Numbers'!$B$1:$AZ$173,$B36,FALSE),""))</f>
        <v/>
      </c>
      <c r="N36" s="260" t="str">
        <f>IF(N$4="","",IF(HLOOKUP(N$4,'Physical Effects-Numbers'!$B$1:$AZ$173,$B36,FALSE)&lt;0,HLOOKUP(N$4,'Physical Effects-Numbers'!$B$1:$AZ$173,$B36,FALSE),""))</f>
        <v/>
      </c>
      <c r="O36" s="260" t="str">
        <f>IF(O$4="","",IF(HLOOKUP(O$4,'Physical Effects-Numbers'!$B$1:$AZ$173,$B36,FALSE)&lt;0,HLOOKUP(O$4,'Physical Effects-Numbers'!$B$1:$AZ$173,$B36,FALSE),""))</f>
        <v/>
      </c>
      <c r="P36" s="260">
        <f>IF(P$4="","",IF(HLOOKUP(P$4,'Physical Effects-Numbers'!$B$1:$AZ$173,$B36,FALSE)&lt;0,HLOOKUP(P$4,'Physical Effects-Numbers'!$B$1:$AZ$173,$B36,FALSE),""))</f>
        <v>-1</v>
      </c>
      <c r="Q36" s="260">
        <f>IF(Q$4="","",IF(HLOOKUP(Q$4,'Physical Effects-Numbers'!$B$1:$AZ$173,$B36,FALSE)&lt;0,HLOOKUP(Q$4,'Physical Effects-Numbers'!$B$1:$AZ$173,$B36,FALSE),""))</f>
        <v>-2</v>
      </c>
      <c r="R36" s="260" t="str">
        <f>IF(R$4="","",IF(HLOOKUP(R$4,'Physical Effects-Numbers'!$B$1:$AZ$173,$B36,FALSE)&lt;0,HLOOKUP(R$4,'Physical Effects-Numbers'!$B$1:$AZ$173,$B36,FALSE),""))</f>
        <v/>
      </c>
      <c r="S36" s="260" t="str">
        <f>IF(S$4="","",IF(HLOOKUP(S$4,'Physical Effects-Numbers'!$B$1:$AZ$173,$B36,FALSE)&lt;0,HLOOKUP(S$4,'Physical Effects-Numbers'!$B$1:$AZ$173,$B36,FALSE),""))</f>
        <v/>
      </c>
      <c r="T36" s="260" t="str">
        <f>IF(T$4="","",IF(HLOOKUP(T$4,'Physical Effects-Numbers'!$B$1:$AZ$173,$B36,FALSE)&lt;0,HLOOKUP(T$4,'Physical Effects-Numbers'!$B$1:$AZ$173,$B36,FALSE),""))</f>
        <v/>
      </c>
      <c r="U36" s="260" t="str">
        <f>IF(U$4="","",IF(HLOOKUP(U$4,'Physical Effects-Numbers'!$B$1:$AZ$173,$B36,FALSE)&lt;0,HLOOKUP(U$4,'Physical Effects-Numbers'!$B$1:$AZ$173,$B36,FALSE),""))</f>
        <v/>
      </c>
      <c r="V36" s="260" t="str">
        <f>IF(V$4="","",IF(HLOOKUP(V$4,'Physical Effects-Numbers'!$B$1:$AZ$173,$B36,FALSE)&lt;0,HLOOKUP(V$4,'Physical Effects-Numbers'!$B$1:$AZ$173,$B36,FALSE),""))</f>
        <v/>
      </c>
      <c r="W36" s="260" t="str">
        <f>IF(W$4="","",IF(HLOOKUP(W$4,'Physical Effects-Numbers'!$B$1:$AZ$173,$B36,FALSE)&lt;0,HLOOKUP(W$4,'Physical Effects-Numbers'!$B$1:$AZ$173,$B36,FALSE),""))</f>
        <v/>
      </c>
      <c r="X36" s="260">
        <f>IF(X$4="","",IF(HLOOKUP(X$4,'Physical Effects-Numbers'!$B$1:$AZ$173,$B36,FALSE)&lt;0,HLOOKUP(X$4,'Physical Effects-Numbers'!$B$1:$AZ$173,$B36,FALSE),""))</f>
        <v>-1</v>
      </c>
      <c r="Y36" s="260" t="str">
        <f>IF(Y$4="","",IF(HLOOKUP(Y$4,'Physical Effects-Numbers'!$B$1:$AZ$173,$B36,FALSE)&lt;0,HLOOKUP(Y$4,'Physical Effects-Numbers'!$B$1:$AZ$173,$B36,FALSE),""))</f>
        <v/>
      </c>
      <c r="Z36" s="260" t="str">
        <f>IF(Z$4="","",IF(HLOOKUP(Z$4,'Physical Effects-Numbers'!$B$1:$AZ$173,$B36,FALSE)&lt;0,HLOOKUP(Z$4,'Physical Effects-Numbers'!$B$1:$AZ$173,$B36,FALSE),""))</f>
        <v/>
      </c>
      <c r="AA36" s="260">
        <f>IF(AA$4="","",IF(HLOOKUP(AA$4,'Physical Effects-Numbers'!$B$1:$AZ$173,$B36,FALSE)&lt;0,HLOOKUP(AA$4,'Physical Effects-Numbers'!$B$1:$AZ$173,$B36,FALSE),""))</f>
        <v>-2</v>
      </c>
      <c r="AB36" s="260" t="str">
        <f>IF(AB$4="","",IF(HLOOKUP(AB$4,'Physical Effects-Numbers'!$B$1:$AZ$173,$B36,FALSE)&lt;0,HLOOKUP(AB$4,'Physical Effects-Numbers'!$B$1:$AZ$173,$B36,FALSE),""))</f>
        <v/>
      </c>
      <c r="AC36" s="260" t="str">
        <f>IF(AC$4="","",IF(HLOOKUP(AC$4,'Physical Effects-Numbers'!$B$1:$AZ$173,$B36,FALSE)&lt;0,HLOOKUP(AC$4,'Physical Effects-Numbers'!$B$1:$AZ$173,$B36,FALSE),""))</f>
        <v/>
      </c>
      <c r="AD36" s="260" t="str">
        <f>IF(AD$4="","",IF(HLOOKUP(AD$4,'Physical Effects-Numbers'!$B$1:$AZ$173,$B36,FALSE)&lt;0,HLOOKUP(AD$4,'Physical Effects-Numbers'!$B$1:$AZ$173,$B36,FALSE),""))</f>
        <v/>
      </c>
      <c r="AE36" s="260" t="str">
        <f>IF(AE$4="","",IF(HLOOKUP(AE$4,'Physical Effects-Numbers'!$B$1:$AZ$173,$B36,FALSE)&lt;0,HLOOKUP(AE$4,'Physical Effects-Numbers'!$B$1:$AZ$173,$B36,FALSE),""))</f>
        <v/>
      </c>
      <c r="AF36" s="260" t="e">
        <f>IF(AF$4="","",IF(HLOOKUP(AF$4,'Physical Effects-Numbers'!$B$1:$AZ$173,$B36,FALSE)&lt;0,HLOOKUP(AF$4,'Physical Effects-Numbers'!$B$1:$AZ$173,$B36,FALSE),""))</f>
        <v>#REF!</v>
      </c>
      <c r="AG36" s="260" t="e">
        <f>IF(AG$4="","",IF(HLOOKUP(AG$4,'Physical Effects-Numbers'!$B$1:$AZ$173,$B36,FALSE)&lt;0,HLOOKUP(AG$4,'Physical Effects-Numbers'!$B$1:$AZ$173,$B36,FALSE),""))</f>
        <v>#REF!</v>
      </c>
      <c r="AH36" s="260" t="str">
        <f>IF(AH$4="","",IF(HLOOKUP(AH$4,'Physical Effects-Numbers'!$B$1:$AZ$173,$B36,FALSE)&lt;0,HLOOKUP(AH$4,'Physical Effects-Numbers'!$B$1:$AZ$173,$B36,FALSE),""))</f>
        <v/>
      </c>
      <c r="AI36" s="260" t="str">
        <f>IF(AI$4="","",IF(HLOOKUP(AI$4,'Physical Effects-Numbers'!$B$1:$AZ$173,$B36,FALSE)&lt;0,HLOOKUP(AI$4,'Physical Effects-Numbers'!$B$1:$AZ$173,$B36,FALSE),""))</f>
        <v/>
      </c>
      <c r="AJ36" s="260" t="str">
        <f>IF(AJ$4="","",IF(HLOOKUP(AJ$4,'Physical Effects-Numbers'!$B$1:$AZ$173,$B36,FALSE)&lt;0,HLOOKUP(AJ$4,'Physical Effects-Numbers'!$B$1:$AZ$173,$B36,FALSE),""))</f>
        <v/>
      </c>
      <c r="AK36" s="260" t="str">
        <f>IF(AK$4="","",IF(HLOOKUP(AK$4,'Physical Effects-Numbers'!$B$1:$AZ$173,$B36,FALSE)&lt;0,HLOOKUP(AK$4,'Physical Effects-Numbers'!$B$1:$AZ$173,$B36,FALSE),""))</f>
        <v/>
      </c>
      <c r="AL36" s="260" t="str">
        <f>IF(AL$4="","",IF(HLOOKUP(AL$4,'Physical Effects-Numbers'!$B$1:$AZ$173,$B36,FALSE)&lt;0,HLOOKUP(AL$4,'Physical Effects-Numbers'!$B$1:$AZ$173,$B36,FALSE),""))</f>
        <v/>
      </c>
      <c r="AM36" s="260" t="str">
        <f>IF(AM$4="","",IF(HLOOKUP(AM$4,'Physical Effects-Numbers'!$B$1:$AZ$173,$B36,FALSE)&lt;0,HLOOKUP(AM$4,'Physical Effects-Numbers'!$B$1:$AZ$173,$B36,FALSE),""))</f>
        <v/>
      </c>
      <c r="AN36" s="260" t="str">
        <f>IF(AN$4="","",IF(HLOOKUP(AN$4,'Physical Effects-Numbers'!$B$1:$AZ$173,$B36,FALSE)&lt;0,HLOOKUP(AN$4,'Physical Effects-Numbers'!$B$1:$AZ$173,$B36,FALSE),""))</f>
        <v/>
      </c>
      <c r="AO36" s="260" t="str">
        <f>IF(AO$4="","",IF(HLOOKUP(AO$4,'Physical Effects-Numbers'!$B$1:$AZ$173,$B36,FALSE)&lt;0,HLOOKUP(AO$4,'Physical Effects-Numbers'!$B$1:$AZ$173,$B36,FALSE),""))</f>
        <v/>
      </c>
      <c r="AP36" s="260" t="str">
        <f>IF(AP$4="","",IF(HLOOKUP(AP$4,'Physical Effects-Numbers'!$B$1:$AZ$173,$B36,FALSE)&lt;0,HLOOKUP(AP$4,'Physical Effects-Numbers'!$B$1:$AZ$173,$B36,FALSE),""))</f>
        <v/>
      </c>
      <c r="AQ36" s="260" t="str">
        <f>IF(AQ$4="","",IF(HLOOKUP(AQ$4,'Physical Effects-Numbers'!$B$1:$AZ$173,$B36,FALSE)&lt;0,HLOOKUP(AQ$4,'Physical Effects-Numbers'!$B$1:$AZ$173,$B36,FALSE),""))</f>
        <v/>
      </c>
      <c r="AR36" s="260" t="str">
        <f>IF(AR$4="","",IF(HLOOKUP(AR$4,'Physical Effects-Numbers'!$B$1:$AZ$173,$B36,FALSE)&lt;0,HLOOKUP(AR$4,'Physical Effects-Numbers'!$B$1:$AZ$173,$B36,FALSE),""))</f>
        <v/>
      </c>
      <c r="AS36" s="260" t="str">
        <f>IF(AS$4="","",IF(HLOOKUP(AS$4,'Physical Effects-Numbers'!$B$1:$AZ$173,$B36,FALSE)&lt;0,HLOOKUP(AS$4,'Physical Effects-Numbers'!$B$1:$AZ$173,$B36,FALSE),""))</f>
        <v/>
      </c>
      <c r="AT36" s="260" t="str">
        <f>IF(AT$4="","",IF(HLOOKUP(AT$4,'Physical Effects-Numbers'!$B$1:$AZ$173,$B36,FALSE)&lt;0,HLOOKUP(AT$4,'Physical Effects-Numbers'!$B$1:$AZ$173,$B36,FALSE),""))</f>
        <v/>
      </c>
      <c r="AU36" s="260" t="str">
        <f>IF(AU$4="","",IF(HLOOKUP(AU$4,'Physical Effects-Numbers'!$B$1:$AZ$173,$B36,FALSE)&lt;0,HLOOKUP(AU$4,'Physical Effects-Numbers'!$B$1:$AZ$173,$B36,FALSE),""))</f>
        <v/>
      </c>
      <c r="AV36" s="260" t="str">
        <f>IF(AV$4="","",IF(HLOOKUP(AV$4,'Physical Effects-Numbers'!$B$1:$AZ$173,$B36,FALSE)&lt;0,HLOOKUP(AV$4,'Physical Effects-Numbers'!$B$1:$AZ$173,$B36,FALSE),""))</f>
        <v/>
      </c>
      <c r="AW36" s="260" t="str">
        <f>IF(AW$4="","",IF(HLOOKUP(AW$4,'Physical Effects-Numbers'!$B$1:$AZ$173,$B36,FALSE)&lt;0,HLOOKUP(AW$4,'Physical Effects-Numbers'!$B$1:$AZ$173,$B36,FALSE),""))</f>
        <v/>
      </c>
      <c r="AX36" s="260" t="str">
        <f>IF(AX$4="","",IF(HLOOKUP(AX$4,'Physical Effects-Numbers'!$B$1:$AZ$173,$B36,FALSE)&lt;0,HLOOKUP(AX$4,'Physical Effects-Numbers'!$B$1:$AZ$173,$B36,FALSE),""))</f>
        <v/>
      </c>
      <c r="AY36" s="260" t="str">
        <f>IF(AY$4="","",IF(HLOOKUP(AY$4,'Physical Effects-Numbers'!$B$1:$AZ$173,$B36,FALSE)&lt;0,HLOOKUP(AY$4,'Physical Effects-Numbers'!$B$1:$AZ$173,$B36,FALSE),""))</f>
        <v/>
      </c>
      <c r="AZ36" s="260" t="str">
        <f>IF(AZ$4="","",IF(HLOOKUP(AZ$4,'Physical Effects-Numbers'!$B$1:$AZ$173,$B36,FALSE)&lt;0,HLOOKUP(AZ$4,'Physical Effects-Numbers'!$B$1:$AZ$173,$B36,FALSE),""))</f>
        <v/>
      </c>
      <c r="BA36" s="260" t="e">
        <f>IF(BA$4="","",IF(HLOOKUP(BA$4,'Physical Effects-Numbers'!$B$1:$AZ$173,$B36,FALSE)&lt;0,HLOOKUP(BA$4,'Physical Effects-Numbers'!$B$1:$AZ$173,$B36,FALSE),""))</f>
        <v>#N/A</v>
      </c>
      <c r="BB36" s="260" t="e">
        <f>IF(BB$4="","",IF(HLOOKUP(BB$4,'Physical Effects-Numbers'!$B$1:$AZ$173,$B36,FALSE)&lt;0,HLOOKUP(BB$4,'Physical Effects-Numbers'!$B$1:$AZ$173,$B36,FALSE),""))</f>
        <v>#N/A</v>
      </c>
      <c r="BC36" s="260" t="e">
        <f>IF(BC$4="","",IF(HLOOKUP(BC$4,'Physical Effects-Numbers'!$B$1:$AZ$173,$B36,FALSE)&lt;0,HLOOKUP(BC$4,'Physical Effects-Numbers'!$B$1:$AZ$173,$B36,FALSE),""))</f>
        <v>#REF!</v>
      </c>
      <c r="BD36" s="260" t="e">
        <f>IF(BD$4="","",IF(HLOOKUP(BD$4,'Physical Effects-Numbers'!$B$1:$AZ$173,$B36,FALSE)&lt;0,HLOOKUP(BD$4,'Physical Effects-Numbers'!$B$1:$AZ$173,$B36,FALSE),""))</f>
        <v>#REF!</v>
      </c>
      <c r="BE36" s="260" t="e">
        <f>IF(BE$4="","",IF(HLOOKUP(BE$4,'Physical Effects-Numbers'!$B$1:$AZ$173,$B36,FALSE)&lt;0,HLOOKUP(BE$4,'Physical Effects-Numbers'!$B$1:$AZ$173,$B36,FALSE),""))</f>
        <v>#REF!</v>
      </c>
      <c r="BF36" s="260" t="e">
        <f>IF(BF$4="","",IF(HLOOKUP(BF$4,'Physical Effects-Numbers'!$B$1:$AZ$173,$B36,FALSE)&lt;0,HLOOKUP(BF$4,'Physical Effects-Numbers'!$B$1:$AZ$173,$B36,FALSE),""))</f>
        <v>#REF!</v>
      </c>
      <c r="BG36" s="260" t="e">
        <f>IF(BG$4="","",IF(HLOOKUP(BG$4,'Physical Effects-Numbers'!$B$1:$AZ$173,$B36,FALSE)&lt;0,HLOOKUP(BG$4,'Physical Effects-Numbers'!$B$1:$AZ$173,$B36,FALSE),""))</f>
        <v>#REF!</v>
      </c>
      <c r="BH36" s="260" t="e">
        <f>IF(BH$4="","",IF(HLOOKUP(BH$4,'Physical Effects-Numbers'!$B$1:$AZ$173,$B36,FALSE)&lt;0,HLOOKUP(BH$4,'Physical Effects-Numbers'!$B$1:$AZ$173,$B36,FALSE),""))</f>
        <v>#REF!</v>
      </c>
      <c r="BI36" s="260" t="e">
        <f>IF(BI$4="","",IF(HLOOKUP(BI$4,'Physical Effects-Numbers'!$B$1:$AZ$173,$B36,FALSE)&lt;0,HLOOKUP(BI$4,'Physical Effects-Numbers'!$B$1:$AZ$173,$B36,FALSE),""))</f>
        <v>#REF!</v>
      </c>
      <c r="BJ36" s="260" t="e">
        <f>IF(BJ$4="","",IF(HLOOKUP(BJ$4,'Physical Effects-Numbers'!$B$1:$AZ$173,$B36,FALSE)&lt;0,HLOOKUP(BJ$4,'Physical Effects-Numbers'!$B$1:$AZ$173,$B36,FALSE),""))</f>
        <v>#REF!</v>
      </c>
      <c r="BK36" s="260" t="e">
        <f>IF(BK$4="","",IF(HLOOKUP(BK$4,'Physical Effects-Numbers'!$B$1:$AZ$173,$B36,FALSE)&lt;0,HLOOKUP(BK$4,'Physical Effects-Numbers'!$B$1:$AZ$173,$B36,FALSE),""))</f>
        <v>#REF!</v>
      </c>
      <c r="BL36" s="260" t="e">
        <f>IF(BL$4="","",IF(HLOOKUP(BL$4,'Physical Effects-Numbers'!$B$1:$AZ$173,$B36,FALSE)&lt;0,HLOOKUP(BL$4,'Physical Effects-Numbers'!$B$1:$AZ$173,$B36,FALSE),""))</f>
        <v>#REF!</v>
      </c>
      <c r="BM36" s="260" t="e">
        <f>IF(BM$4="","",IF(HLOOKUP(BM$4,'Physical Effects-Numbers'!$B$1:$AZ$173,$B36,FALSE)&lt;0,HLOOKUP(BM$4,'Physical Effects-Numbers'!$B$1:$AZ$173,$B36,FALSE),""))</f>
        <v>#REF!</v>
      </c>
      <c r="BN36" s="260" t="e">
        <f>IF(BN$4="","",IF(HLOOKUP(BN$4,'Physical Effects-Numbers'!$B$1:$AZ$173,$B36,FALSE)&lt;0,HLOOKUP(BN$4,'Physical Effects-Numbers'!$B$1:$AZ$173,$B36,FALSE),""))</f>
        <v>#REF!</v>
      </c>
      <c r="BO36" s="260" t="e">
        <f>IF(BO$4="","",IF(HLOOKUP(BO$4,'Physical Effects-Numbers'!$B$1:$AZ$173,$B36,FALSE)&lt;0,HLOOKUP(BO$4,'Physical Effects-Numbers'!$B$1:$AZ$173,$B36,FALSE),""))</f>
        <v>#REF!</v>
      </c>
    </row>
    <row r="37" spans="2:67" x14ac:dyDescent="0.2">
      <c r="B37" s="259">
        <f t="shared" si="0"/>
        <v>34</v>
      </c>
      <c r="C37" s="258" t="str">
        <f>+'Physical Effects-Numbers'!B34</f>
        <v>Dam, Diversion (no)</v>
      </c>
      <c r="D37" s="260" t="str">
        <f>IF(D$4="","",IF(HLOOKUP(D$4,'Physical Effects-Numbers'!$B$1:$AZ$173,$B37,FALSE)&lt;0,HLOOKUP(D$4,'Physical Effects-Numbers'!$B$1:$AZ$173,$B37,FALSE),""))</f>
        <v/>
      </c>
      <c r="E37" s="260" t="str">
        <f>IF(E$4="","",IF(HLOOKUP(E$4,'Physical Effects-Numbers'!$B$1:$AZ$173,$B37,FALSE)&lt;0,HLOOKUP(E$4,'Physical Effects-Numbers'!$B$1:$AZ$173,$B37,FALSE),""))</f>
        <v/>
      </c>
      <c r="F37" s="260" t="str">
        <f>IF(F$4="","",IF(HLOOKUP(F$4,'Physical Effects-Numbers'!$B$1:$AZ$173,$B37,FALSE)&lt;0,HLOOKUP(F$4,'Physical Effects-Numbers'!$B$1:$AZ$173,$B37,FALSE),""))</f>
        <v/>
      </c>
      <c r="G37" s="260" t="str">
        <f>IF(G$4="","",IF(HLOOKUP(G$4,'Physical Effects-Numbers'!$B$1:$AZ$173,$B37,FALSE)&lt;0,HLOOKUP(G$4,'Physical Effects-Numbers'!$B$1:$AZ$173,$B37,FALSE),""))</f>
        <v/>
      </c>
      <c r="H37" s="260">
        <f>IF(H$4="","",IF(HLOOKUP(H$4,'Physical Effects-Numbers'!$B$1:$AZ$173,$B37,FALSE)&lt;0,HLOOKUP(H$4,'Physical Effects-Numbers'!$B$1:$AZ$173,$B37,FALSE),""))</f>
        <v>-1</v>
      </c>
      <c r="I37" s="260" t="str">
        <f>IF(I$4="","",IF(HLOOKUP(I$4,'Physical Effects-Numbers'!$B$1:$AZ$173,$B37,FALSE)&lt;0,HLOOKUP(I$4,'Physical Effects-Numbers'!$B$1:$AZ$173,$B37,FALSE),""))</f>
        <v/>
      </c>
      <c r="J37" s="260" t="str">
        <f>IF(J$4="","",IF(HLOOKUP(J$4,'Physical Effects-Numbers'!$B$1:$AZ$173,$B37,FALSE)&lt;0,HLOOKUP(J$4,'Physical Effects-Numbers'!$B$1:$AZ$173,$B37,FALSE),""))</f>
        <v/>
      </c>
      <c r="K37" s="260" t="str">
        <f>IF(K$4="","",IF(HLOOKUP(K$4,'Physical Effects-Numbers'!$B$1:$AZ$173,$B37,FALSE)&lt;0,HLOOKUP(K$4,'Physical Effects-Numbers'!$B$1:$AZ$173,$B37,FALSE),""))</f>
        <v/>
      </c>
      <c r="L37" s="260" t="str">
        <f>IF(L$4="","",IF(HLOOKUP(L$4,'Physical Effects-Numbers'!$B$1:$AZ$173,$B37,FALSE)&lt;0,HLOOKUP(L$4,'Physical Effects-Numbers'!$B$1:$AZ$173,$B37,FALSE),""))</f>
        <v/>
      </c>
      <c r="M37" s="260" t="str">
        <f>IF(M$4="","",IF(HLOOKUP(M$4,'Physical Effects-Numbers'!$B$1:$AZ$173,$B37,FALSE)&lt;0,HLOOKUP(M$4,'Physical Effects-Numbers'!$B$1:$AZ$173,$B37,FALSE),""))</f>
        <v/>
      </c>
      <c r="N37" s="260" t="str">
        <f>IF(N$4="","",IF(HLOOKUP(N$4,'Physical Effects-Numbers'!$B$1:$AZ$173,$B37,FALSE)&lt;0,HLOOKUP(N$4,'Physical Effects-Numbers'!$B$1:$AZ$173,$B37,FALSE),""))</f>
        <v/>
      </c>
      <c r="O37" s="260" t="str">
        <f>IF(O$4="","",IF(HLOOKUP(O$4,'Physical Effects-Numbers'!$B$1:$AZ$173,$B37,FALSE)&lt;0,HLOOKUP(O$4,'Physical Effects-Numbers'!$B$1:$AZ$173,$B37,FALSE),""))</f>
        <v/>
      </c>
      <c r="P37" s="260" t="str">
        <f>IF(P$4="","",IF(HLOOKUP(P$4,'Physical Effects-Numbers'!$B$1:$AZ$173,$B37,FALSE)&lt;0,HLOOKUP(P$4,'Physical Effects-Numbers'!$B$1:$AZ$173,$B37,FALSE),""))</f>
        <v/>
      </c>
      <c r="Q37" s="260" t="str">
        <f>IF(Q$4="","",IF(HLOOKUP(Q$4,'Physical Effects-Numbers'!$B$1:$AZ$173,$B37,FALSE)&lt;0,HLOOKUP(Q$4,'Physical Effects-Numbers'!$B$1:$AZ$173,$B37,FALSE),""))</f>
        <v/>
      </c>
      <c r="R37" s="260" t="str">
        <f>IF(R$4="","",IF(HLOOKUP(R$4,'Physical Effects-Numbers'!$B$1:$AZ$173,$B37,FALSE)&lt;0,HLOOKUP(R$4,'Physical Effects-Numbers'!$B$1:$AZ$173,$B37,FALSE),""))</f>
        <v/>
      </c>
      <c r="S37" s="260" t="str">
        <f>IF(S$4="","",IF(HLOOKUP(S$4,'Physical Effects-Numbers'!$B$1:$AZ$173,$B37,FALSE)&lt;0,HLOOKUP(S$4,'Physical Effects-Numbers'!$B$1:$AZ$173,$B37,FALSE),""))</f>
        <v/>
      </c>
      <c r="T37" s="260" t="str">
        <f>IF(T$4="","",IF(HLOOKUP(T$4,'Physical Effects-Numbers'!$B$1:$AZ$173,$B37,FALSE)&lt;0,HLOOKUP(T$4,'Physical Effects-Numbers'!$B$1:$AZ$173,$B37,FALSE),""))</f>
        <v/>
      </c>
      <c r="U37" s="260" t="str">
        <f>IF(U$4="","",IF(HLOOKUP(U$4,'Physical Effects-Numbers'!$B$1:$AZ$173,$B37,FALSE)&lt;0,HLOOKUP(U$4,'Physical Effects-Numbers'!$B$1:$AZ$173,$B37,FALSE),""))</f>
        <v/>
      </c>
      <c r="V37" s="260" t="str">
        <f>IF(V$4="","",IF(HLOOKUP(V$4,'Physical Effects-Numbers'!$B$1:$AZ$173,$B37,FALSE)&lt;0,HLOOKUP(V$4,'Physical Effects-Numbers'!$B$1:$AZ$173,$B37,FALSE),""))</f>
        <v/>
      </c>
      <c r="W37" s="260" t="str">
        <f>IF(W$4="","",IF(HLOOKUP(W$4,'Physical Effects-Numbers'!$B$1:$AZ$173,$B37,FALSE)&lt;0,HLOOKUP(W$4,'Physical Effects-Numbers'!$B$1:$AZ$173,$B37,FALSE),""))</f>
        <v/>
      </c>
      <c r="X37" s="260" t="str">
        <f>IF(X$4="","",IF(HLOOKUP(X$4,'Physical Effects-Numbers'!$B$1:$AZ$173,$B37,FALSE)&lt;0,HLOOKUP(X$4,'Physical Effects-Numbers'!$B$1:$AZ$173,$B37,FALSE),""))</f>
        <v/>
      </c>
      <c r="Y37" s="260" t="str">
        <f>IF(Y$4="","",IF(HLOOKUP(Y$4,'Physical Effects-Numbers'!$B$1:$AZ$173,$B37,FALSE)&lt;0,HLOOKUP(Y$4,'Physical Effects-Numbers'!$B$1:$AZ$173,$B37,FALSE),""))</f>
        <v/>
      </c>
      <c r="Z37" s="260" t="str">
        <f>IF(Z$4="","",IF(HLOOKUP(Z$4,'Physical Effects-Numbers'!$B$1:$AZ$173,$B37,FALSE)&lt;0,HLOOKUP(Z$4,'Physical Effects-Numbers'!$B$1:$AZ$173,$B37,FALSE),""))</f>
        <v/>
      </c>
      <c r="AA37" s="260" t="str">
        <f>IF(AA$4="","",IF(HLOOKUP(AA$4,'Physical Effects-Numbers'!$B$1:$AZ$173,$B37,FALSE)&lt;0,HLOOKUP(AA$4,'Physical Effects-Numbers'!$B$1:$AZ$173,$B37,FALSE),""))</f>
        <v/>
      </c>
      <c r="AB37" s="260" t="str">
        <f>IF(AB$4="","",IF(HLOOKUP(AB$4,'Physical Effects-Numbers'!$B$1:$AZ$173,$B37,FALSE)&lt;0,HLOOKUP(AB$4,'Physical Effects-Numbers'!$B$1:$AZ$173,$B37,FALSE),""))</f>
        <v/>
      </c>
      <c r="AC37" s="260" t="str">
        <f>IF(AC$4="","",IF(HLOOKUP(AC$4,'Physical Effects-Numbers'!$B$1:$AZ$173,$B37,FALSE)&lt;0,HLOOKUP(AC$4,'Physical Effects-Numbers'!$B$1:$AZ$173,$B37,FALSE),""))</f>
        <v/>
      </c>
      <c r="AD37" s="260" t="str">
        <f>IF(AD$4="","",IF(HLOOKUP(AD$4,'Physical Effects-Numbers'!$B$1:$AZ$173,$B37,FALSE)&lt;0,HLOOKUP(AD$4,'Physical Effects-Numbers'!$B$1:$AZ$173,$B37,FALSE),""))</f>
        <v/>
      </c>
      <c r="AE37" s="260" t="str">
        <f>IF(AE$4="","",IF(HLOOKUP(AE$4,'Physical Effects-Numbers'!$B$1:$AZ$173,$B37,FALSE)&lt;0,HLOOKUP(AE$4,'Physical Effects-Numbers'!$B$1:$AZ$173,$B37,FALSE),""))</f>
        <v/>
      </c>
      <c r="AF37" s="260" t="e">
        <f>IF(AF$4="","",IF(HLOOKUP(AF$4,'Physical Effects-Numbers'!$B$1:$AZ$173,$B37,FALSE)&lt;0,HLOOKUP(AF$4,'Physical Effects-Numbers'!$B$1:$AZ$173,$B37,FALSE),""))</f>
        <v>#REF!</v>
      </c>
      <c r="AG37" s="260" t="e">
        <f>IF(AG$4="","",IF(HLOOKUP(AG$4,'Physical Effects-Numbers'!$B$1:$AZ$173,$B37,FALSE)&lt;0,HLOOKUP(AG$4,'Physical Effects-Numbers'!$B$1:$AZ$173,$B37,FALSE),""))</f>
        <v>#REF!</v>
      </c>
      <c r="AH37" s="260" t="str">
        <f>IF(AH$4="","",IF(HLOOKUP(AH$4,'Physical Effects-Numbers'!$B$1:$AZ$173,$B37,FALSE)&lt;0,HLOOKUP(AH$4,'Physical Effects-Numbers'!$B$1:$AZ$173,$B37,FALSE),""))</f>
        <v/>
      </c>
      <c r="AI37" s="260" t="str">
        <f>IF(AI$4="","",IF(HLOOKUP(AI$4,'Physical Effects-Numbers'!$B$1:$AZ$173,$B37,FALSE)&lt;0,HLOOKUP(AI$4,'Physical Effects-Numbers'!$B$1:$AZ$173,$B37,FALSE),""))</f>
        <v/>
      </c>
      <c r="AJ37" s="260">
        <f>IF(AJ$4="","",IF(HLOOKUP(AJ$4,'Physical Effects-Numbers'!$B$1:$AZ$173,$B37,FALSE)&lt;0,HLOOKUP(AJ$4,'Physical Effects-Numbers'!$B$1:$AZ$173,$B37,FALSE),""))</f>
        <v>-2</v>
      </c>
      <c r="AK37" s="260" t="str">
        <f>IF(AK$4="","",IF(HLOOKUP(AK$4,'Physical Effects-Numbers'!$B$1:$AZ$173,$B37,FALSE)&lt;0,HLOOKUP(AK$4,'Physical Effects-Numbers'!$B$1:$AZ$173,$B37,FALSE),""))</f>
        <v/>
      </c>
      <c r="AL37" s="260" t="str">
        <f>IF(AL$4="","",IF(HLOOKUP(AL$4,'Physical Effects-Numbers'!$B$1:$AZ$173,$B37,FALSE)&lt;0,HLOOKUP(AL$4,'Physical Effects-Numbers'!$B$1:$AZ$173,$B37,FALSE),""))</f>
        <v/>
      </c>
      <c r="AM37" s="260" t="str">
        <f>IF(AM$4="","",IF(HLOOKUP(AM$4,'Physical Effects-Numbers'!$B$1:$AZ$173,$B37,FALSE)&lt;0,HLOOKUP(AM$4,'Physical Effects-Numbers'!$B$1:$AZ$173,$B37,FALSE),""))</f>
        <v/>
      </c>
      <c r="AN37" s="260" t="str">
        <f>IF(AN$4="","",IF(HLOOKUP(AN$4,'Physical Effects-Numbers'!$B$1:$AZ$173,$B37,FALSE)&lt;0,HLOOKUP(AN$4,'Physical Effects-Numbers'!$B$1:$AZ$173,$B37,FALSE),""))</f>
        <v/>
      </c>
      <c r="AO37" s="260" t="str">
        <f>IF(AO$4="","",IF(HLOOKUP(AO$4,'Physical Effects-Numbers'!$B$1:$AZ$173,$B37,FALSE)&lt;0,HLOOKUP(AO$4,'Physical Effects-Numbers'!$B$1:$AZ$173,$B37,FALSE),""))</f>
        <v/>
      </c>
      <c r="AP37" s="260" t="str">
        <f>IF(AP$4="","",IF(HLOOKUP(AP$4,'Physical Effects-Numbers'!$B$1:$AZ$173,$B37,FALSE)&lt;0,HLOOKUP(AP$4,'Physical Effects-Numbers'!$B$1:$AZ$173,$B37,FALSE),""))</f>
        <v/>
      </c>
      <c r="AQ37" s="260" t="str">
        <f>IF(AQ$4="","",IF(HLOOKUP(AQ$4,'Physical Effects-Numbers'!$B$1:$AZ$173,$B37,FALSE)&lt;0,HLOOKUP(AQ$4,'Physical Effects-Numbers'!$B$1:$AZ$173,$B37,FALSE),""))</f>
        <v/>
      </c>
      <c r="AR37" s="260" t="str">
        <f>IF(AR$4="","",IF(HLOOKUP(AR$4,'Physical Effects-Numbers'!$B$1:$AZ$173,$B37,FALSE)&lt;0,HLOOKUP(AR$4,'Physical Effects-Numbers'!$B$1:$AZ$173,$B37,FALSE),""))</f>
        <v/>
      </c>
      <c r="AS37" s="260" t="str">
        <f>IF(AS$4="","",IF(HLOOKUP(AS$4,'Physical Effects-Numbers'!$B$1:$AZ$173,$B37,FALSE)&lt;0,HLOOKUP(AS$4,'Physical Effects-Numbers'!$B$1:$AZ$173,$B37,FALSE),""))</f>
        <v/>
      </c>
      <c r="AT37" s="260">
        <f>IF(AT$4="","",IF(HLOOKUP(AT$4,'Physical Effects-Numbers'!$B$1:$AZ$173,$B37,FALSE)&lt;0,HLOOKUP(AT$4,'Physical Effects-Numbers'!$B$1:$AZ$173,$B37,FALSE),""))</f>
        <v>-1</v>
      </c>
      <c r="AU37" s="260">
        <f>IF(AU$4="","",IF(HLOOKUP(AU$4,'Physical Effects-Numbers'!$B$1:$AZ$173,$B37,FALSE)&lt;0,HLOOKUP(AU$4,'Physical Effects-Numbers'!$B$1:$AZ$173,$B37,FALSE),""))</f>
        <v>-1</v>
      </c>
      <c r="AV37" s="260" t="str">
        <f>IF(AV$4="","",IF(HLOOKUP(AV$4,'Physical Effects-Numbers'!$B$1:$AZ$173,$B37,FALSE)&lt;0,HLOOKUP(AV$4,'Physical Effects-Numbers'!$B$1:$AZ$173,$B37,FALSE),""))</f>
        <v/>
      </c>
      <c r="AW37" s="260" t="str">
        <f>IF(AW$4="","",IF(HLOOKUP(AW$4,'Physical Effects-Numbers'!$B$1:$AZ$173,$B37,FALSE)&lt;0,HLOOKUP(AW$4,'Physical Effects-Numbers'!$B$1:$AZ$173,$B37,FALSE),""))</f>
        <v/>
      </c>
      <c r="AX37" s="260" t="str">
        <f>IF(AX$4="","",IF(HLOOKUP(AX$4,'Physical Effects-Numbers'!$B$1:$AZ$173,$B37,FALSE)&lt;0,HLOOKUP(AX$4,'Physical Effects-Numbers'!$B$1:$AZ$173,$B37,FALSE),""))</f>
        <v/>
      </c>
      <c r="AY37" s="260" t="str">
        <f>IF(AY$4="","",IF(HLOOKUP(AY$4,'Physical Effects-Numbers'!$B$1:$AZ$173,$B37,FALSE)&lt;0,HLOOKUP(AY$4,'Physical Effects-Numbers'!$B$1:$AZ$173,$B37,FALSE),""))</f>
        <v/>
      </c>
      <c r="AZ37" s="260" t="str">
        <f>IF(AZ$4="","",IF(HLOOKUP(AZ$4,'Physical Effects-Numbers'!$B$1:$AZ$173,$B37,FALSE)&lt;0,HLOOKUP(AZ$4,'Physical Effects-Numbers'!$B$1:$AZ$173,$B37,FALSE),""))</f>
        <v/>
      </c>
      <c r="BA37" s="260" t="e">
        <f>IF(BA$4="","",IF(HLOOKUP(BA$4,'Physical Effects-Numbers'!$B$1:$AZ$173,$B37,FALSE)&lt;0,HLOOKUP(BA$4,'Physical Effects-Numbers'!$B$1:$AZ$173,$B37,FALSE),""))</f>
        <v>#N/A</v>
      </c>
      <c r="BB37" s="260" t="e">
        <f>IF(BB$4="","",IF(HLOOKUP(BB$4,'Physical Effects-Numbers'!$B$1:$AZ$173,$B37,FALSE)&lt;0,HLOOKUP(BB$4,'Physical Effects-Numbers'!$B$1:$AZ$173,$B37,FALSE),""))</f>
        <v>#N/A</v>
      </c>
      <c r="BC37" s="260" t="e">
        <f>IF(BC$4="","",IF(HLOOKUP(BC$4,'Physical Effects-Numbers'!$B$1:$AZ$173,$B37,FALSE)&lt;0,HLOOKUP(BC$4,'Physical Effects-Numbers'!$B$1:$AZ$173,$B37,FALSE),""))</f>
        <v>#REF!</v>
      </c>
      <c r="BD37" s="260" t="e">
        <f>IF(BD$4="","",IF(HLOOKUP(BD$4,'Physical Effects-Numbers'!$B$1:$AZ$173,$B37,FALSE)&lt;0,HLOOKUP(BD$4,'Physical Effects-Numbers'!$B$1:$AZ$173,$B37,FALSE),""))</f>
        <v>#REF!</v>
      </c>
      <c r="BE37" s="260" t="e">
        <f>IF(BE$4="","",IF(HLOOKUP(BE$4,'Physical Effects-Numbers'!$B$1:$AZ$173,$B37,FALSE)&lt;0,HLOOKUP(BE$4,'Physical Effects-Numbers'!$B$1:$AZ$173,$B37,FALSE),""))</f>
        <v>#REF!</v>
      </c>
      <c r="BF37" s="260" t="e">
        <f>IF(BF$4="","",IF(HLOOKUP(BF$4,'Physical Effects-Numbers'!$B$1:$AZ$173,$B37,FALSE)&lt;0,HLOOKUP(BF$4,'Physical Effects-Numbers'!$B$1:$AZ$173,$B37,FALSE),""))</f>
        <v>#REF!</v>
      </c>
      <c r="BG37" s="260" t="e">
        <f>IF(BG$4="","",IF(HLOOKUP(BG$4,'Physical Effects-Numbers'!$B$1:$AZ$173,$B37,FALSE)&lt;0,HLOOKUP(BG$4,'Physical Effects-Numbers'!$B$1:$AZ$173,$B37,FALSE),""))</f>
        <v>#REF!</v>
      </c>
      <c r="BH37" s="260" t="e">
        <f>IF(BH$4="","",IF(HLOOKUP(BH$4,'Physical Effects-Numbers'!$B$1:$AZ$173,$B37,FALSE)&lt;0,HLOOKUP(BH$4,'Physical Effects-Numbers'!$B$1:$AZ$173,$B37,FALSE),""))</f>
        <v>#REF!</v>
      </c>
      <c r="BI37" s="260" t="e">
        <f>IF(BI$4="","",IF(HLOOKUP(BI$4,'Physical Effects-Numbers'!$B$1:$AZ$173,$B37,FALSE)&lt;0,HLOOKUP(BI$4,'Physical Effects-Numbers'!$B$1:$AZ$173,$B37,FALSE),""))</f>
        <v>#REF!</v>
      </c>
      <c r="BJ37" s="260" t="e">
        <f>IF(BJ$4="","",IF(HLOOKUP(BJ$4,'Physical Effects-Numbers'!$B$1:$AZ$173,$B37,FALSE)&lt;0,HLOOKUP(BJ$4,'Physical Effects-Numbers'!$B$1:$AZ$173,$B37,FALSE),""))</f>
        <v>#REF!</v>
      </c>
      <c r="BK37" s="260" t="e">
        <f>IF(BK$4="","",IF(HLOOKUP(BK$4,'Physical Effects-Numbers'!$B$1:$AZ$173,$B37,FALSE)&lt;0,HLOOKUP(BK$4,'Physical Effects-Numbers'!$B$1:$AZ$173,$B37,FALSE),""))</f>
        <v>#REF!</v>
      </c>
      <c r="BL37" s="260" t="e">
        <f>IF(BL$4="","",IF(HLOOKUP(BL$4,'Physical Effects-Numbers'!$B$1:$AZ$173,$B37,FALSE)&lt;0,HLOOKUP(BL$4,'Physical Effects-Numbers'!$B$1:$AZ$173,$B37,FALSE),""))</f>
        <v>#REF!</v>
      </c>
      <c r="BM37" s="260" t="e">
        <f>IF(BM$4="","",IF(HLOOKUP(BM$4,'Physical Effects-Numbers'!$B$1:$AZ$173,$B37,FALSE)&lt;0,HLOOKUP(BM$4,'Physical Effects-Numbers'!$B$1:$AZ$173,$B37,FALSE),""))</f>
        <v>#REF!</v>
      </c>
      <c r="BN37" s="260" t="e">
        <f>IF(BN$4="","",IF(HLOOKUP(BN$4,'Physical Effects-Numbers'!$B$1:$AZ$173,$B37,FALSE)&lt;0,HLOOKUP(BN$4,'Physical Effects-Numbers'!$B$1:$AZ$173,$B37,FALSE),""))</f>
        <v>#REF!</v>
      </c>
      <c r="BO37" s="260" t="e">
        <f>IF(BO$4="","",IF(HLOOKUP(BO$4,'Physical Effects-Numbers'!$B$1:$AZ$173,$B37,FALSE)&lt;0,HLOOKUP(BO$4,'Physical Effects-Numbers'!$B$1:$AZ$173,$B37,FALSE),""))</f>
        <v>#REF!</v>
      </c>
    </row>
    <row r="38" spans="2:67" x14ac:dyDescent="0.2">
      <c r="B38" s="259">
        <f t="shared" si="0"/>
        <v>35</v>
      </c>
      <c r="C38" s="258" t="str">
        <f>+'Physical Effects-Numbers'!B35</f>
        <v>Deep Tillage (ac)</v>
      </c>
      <c r="D38" s="260" t="str">
        <f>IF(D$4="","",IF(HLOOKUP(D$4,'Physical Effects-Numbers'!$B$1:$AZ$173,$B38,FALSE)&lt;0,HLOOKUP(D$4,'Physical Effects-Numbers'!$B$1:$AZ$173,$B38,FALSE),""))</f>
        <v/>
      </c>
      <c r="E38" s="260" t="str">
        <f>IF(E$4="","",IF(HLOOKUP(E$4,'Physical Effects-Numbers'!$B$1:$AZ$173,$B38,FALSE)&lt;0,HLOOKUP(E$4,'Physical Effects-Numbers'!$B$1:$AZ$173,$B38,FALSE),""))</f>
        <v/>
      </c>
      <c r="F38" s="260" t="str">
        <f>IF(F$4="","",IF(HLOOKUP(F$4,'Physical Effects-Numbers'!$B$1:$AZ$173,$B38,FALSE)&lt;0,HLOOKUP(F$4,'Physical Effects-Numbers'!$B$1:$AZ$173,$B38,FALSE),""))</f>
        <v/>
      </c>
      <c r="G38" s="260" t="str">
        <f>IF(G$4="","",IF(HLOOKUP(G$4,'Physical Effects-Numbers'!$B$1:$AZ$173,$B38,FALSE)&lt;0,HLOOKUP(G$4,'Physical Effects-Numbers'!$B$1:$AZ$173,$B38,FALSE),""))</f>
        <v/>
      </c>
      <c r="H38" s="260" t="str">
        <f>IF(H$4="","",IF(HLOOKUP(H$4,'Physical Effects-Numbers'!$B$1:$AZ$173,$B38,FALSE)&lt;0,HLOOKUP(H$4,'Physical Effects-Numbers'!$B$1:$AZ$173,$B38,FALSE),""))</f>
        <v/>
      </c>
      <c r="I38" s="260">
        <f>IF(I$4="","",IF(HLOOKUP(I$4,'Physical Effects-Numbers'!$B$1:$AZ$173,$B38,FALSE)&lt;0,HLOOKUP(I$4,'Physical Effects-Numbers'!$B$1:$AZ$173,$B38,FALSE),""))</f>
        <v>-1</v>
      </c>
      <c r="J38" s="260" t="str">
        <f>IF(J$4="","",IF(HLOOKUP(J$4,'Physical Effects-Numbers'!$B$1:$AZ$173,$B38,FALSE)&lt;0,HLOOKUP(J$4,'Physical Effects-Numbers'!$B$1:$AZ$173,$B38,FALSE),""))</f>
        <v/>
      </c>
      <c r="K38" s="260">
        <f>IF(K$4="","",IF(HLOOKUP(K$4,'Physical Effects-Numbers'!$B$1:$AZ$173,$B38,FALSE)&lt;0,HLOOKUP(K$4,'Physical Effects-Numbers'!$B$1:$AZ$173,$B38,FALSE),""))</f>
        <v>-4</v>
      </c>
      <c r="L38" s="260" t="str">
        <f>IF(L$4="","",IF(HLOOKUP(L$4,'Physical Effects-Numbers'!$B$1:$AZ$173,$B38,FALSE)&lt;0,HLOOKUP(L$4,'Physical Effects-Numbers'!$B$1:$AZ$173,$B38,FALSE),""))</f>
        <v/>
      </c>
      <c r="M38" s="260" t="str">
        <f>IF(M$4="","",IF(HLOOKUP(M$4,'Physical Effects-Numbers'!$B$1:$AZ$173,$B38,FALSE)&lt;0,HLOOKUP(M$4,'Physical Effects-Numbers'!$B$1:$AZ$173,$B38,FALSE),""))</f>
        <v/>
      </c>
      <c r="N38" s="260" t="str">
        <f>IF(N$4="","",IF(HLOOKUP(N$4,'Physical Effects-Numbers'!$B$1:$AZ$173,$B38,FALSE)&lt;0,HLOOKUP(N$4,'Physical Effects-Numbers'!$B$1:$AZ$173,$B38,FALSE),""))</f>
        <v/>
      </c>
      <c r="O38" s="260" t="str">
        <f>IF(O$4="","",IF(HLOOKUP(O$4,'Physical Effects-Numbers'!$B$1:$AZ$173,$B38,FALSE)&lt;0,HLOOKUP(O$4,'Physical Effects-Numbers'!$B$1:$AZ$173,$B38,FALSE),""))</f>
        <v/>
      </c>
      <c r="P38" s="260" t="str">
        <f>IF(P$4="","",IF(HLOOKUP(P$4,'Physical Effects-Numbers'!$B$1:$AZ$173,$B38,FALSE)&lt;0,HLOOKUP(P$4,'Physical Effects-Numbers'!$B$1:$AZ$173,$B38,FALSE),""))</f>
        <v/>
      </c>
      <c r="Q38" s="260">
        <f>IF(Q$4="","",IF(HLOOKUP(Q$4,'Physical Effects-Numbers'!$B$1:$AZ$173,$B38,FALSE)&lt;0,HLOOKUP(Q$4,'Physical Effects-Numbers'!$B$1:$AZ$173,$B38,FALSE),""))</f>
        <v>-2</v>
      </c>
      <c r="R38" s="260" t="str">
        <f>IF(R$4="","",IF(HLOOKUP(R$4,'Physical Effects-Numbers'!$B$1:$AZ$173,$B38,FALSE)&lt;0,HLOOKUP(R$4,'Physical Effects-Numbers'!$B$1:$AZ$173,$B38,FALSE),""))</f>
        <v/>
      </c>
      <c r="S38" s="260" t="str">
        <f>IF(S$4="","",IF(HLOOKUP(S$4,'Physical Effects-Numbers'!$B$1:$AZ$173,$B38,FALSE)&lt;0,HLOOKUP(S$4,'Physical Effects-Numbers'!$B$1:$AZ$173,$B38,FALSE),""))</f>
        <v/>
      </c>
      <c r="T38" s="260" t="str">
        <f>IF(T$4="","",IF(HLOOKUP(T$4,'Physical Effects-Numbers'!$B$1:$AZ$173,$B38,FALSE)&lt;0,HLOOKUP(T$4,'Physical Effects-Numbers'!$B$1:$AZ$173,$B38,FALSE),""))</f>
        <v/>
      </c>
      <c r="U38" s="260" t="str">
        <f>IF(U$4="","",IF(HLOOKUP(U$4,'Physical Effects-Numbers'!$B$1:$AZ$173,$B38,FALSE)&lt;0,HLOOKUP(U$4,'Physical Effects-Numbers'!$B$1:$AZ$173,$B38,FALSE),""))</f>
        <v/>
      </c>
      <c r="V38" s="260" t="str">
        <f>IF(V$4="","",IF(HLOOKUP(V$4,'Physical Effects-Numbers'!$B$1:$AZ$173,$B38,FALSE)&lt;0,HLOOKUP(V$4,'Physical Effects-Numbers'!$B$1:$AZ$173,$B38,FALSE),""))</f>
        <v/>
      </c>
      <c r="W38" s="260" t="str">
        <f>IF(W$4="","",IF(HLOOKUP(W$4,'Physical Effects-Numbers'!$B$1:$AZ$173,$B38,FALSE)&lt;0,HLOOKUP(W$4,'Physical Effects-Numbers'!$B$1:$AZ$173,$B38,FALSE),""))</f>
        <v/>
      </c>
      <c r="X38" s="260">
        <f>IF(X$4="","",IF(HLOOKUP(X$4,'Physical Effects-Numbers'!$B$1:$AZ$173,$B38,FALSE)&lt;0,HLOOKUP(X$4,'Physical Effects-Numbers'!$B$1:$AZ$173,$B38,FALSE),""))</f>
        <v>-2</v>
      </c>
      <c r="Y38" s="260" t="str">
        <f>IF(Y$4="","",IF(HLOOKUP(Y$4,'Physical Effects-Numbers'!$B$1:$AZ$173,$B38,FALSE)&lt;0,HLOOKUP(Y$4,'Physical Effects-Numbers'!$B$1:$AZ$173,$B38,FALSE),""))</f>
        <v/>
      </c>
      <c r="Z38" s="260" t="str">
        <f>IF(Z$4="","",IF(HLOOKUP(Z$4,'Physical Effects-Numbers'!$B$1:$AZ$173,$B38,FALSE)&lt;0,HLOOKUP(Z$4,'Physical Effects-Numbers'!$B$1:$AZ$173,$B38,FALSE),""))</f>
        <v/>
      </c>
      <c r="AA38" s="260" t="str">
        <f>IF(AA$4="","",IF(HLOOKUP(AA$4,'Physical Effects-Numbers'!$B$1:$AZ$173,$B38,FALSE)&lt;0,HLOOKUP(AA$4,'Physical Effects-Numbers'!$B$1:$AZ$173,$B38,FALSE),""))</f>
        <v/>
      </c>
      <c r="AB38" s="260" t="str">
        <f>IF(AB$4="","",IF(HLOOKUP(AB$4,'Physical Effects-Numbers'!$B$1:$AZ$173,$B38,FALSE)&lt;0,HLOOKUP(AB$4,'Physical Effects-Numbers'!$B$1:$AZ$173,$B38,FALSE),""))</f>
        <v/>
      </c>
      <c r="AC38" s="260" t="str">
        <f>IF(AC$4="","",IF(HLOOKUP(AC$4,'Physical Effects-Numbers'!$B$1:$AZ$173,$B38,FALSE)&lt;0,HLOOKUP(AC$4,'Physical Effects-Numbers'!$B$1:$AZ$173,$B38,FALSE),""))</f>
        <v/>
      </c>
      <c r="AD38" s="260" t="str">
        <f>IF(AD$4="","",IF(HLOOKUP(AD$4,'Physical Effects-Numbers'!$B$1:$AZ$173,$B38,FALSE)&lt;0,HLOOKUP(AD$4,'Physical Effects-Numbers'!$B$1:$AZ$173,$B38,FALSE),""))</f>
        <v/>
      </c>
      <c r="AE38" s="260" t="str">
        <f>IF(AE$4="","",IF(HLOOKUP(AE$4,'Physical Effects-Numbers'!$B$1:$AZ$173,$B38,FALSE)&lt;0,HLOOKUP(AE$4,'Physical Effects-Numbers'!$B$1:$AZ$173,$B38,FALSE),""))</f>
        <v/>
      </c>
      <c r="AF38" s="260" t="e">
        <f>IF(AF$4="","",IF(HLOOKUP(AF$4,'Physical Effects-Numbers'!$B$1:$AZ$173,$B38,FALSE)&lt;0,HLOOKUP(AF$4,'Physical Effects-Numbers'!$B$1:$AZ$173,$B38,FALSE),""))</f>
        <v>#REF!</v>
      </c>
      <c r="AG38" s="260" t="e">
        <f>IF(AG$4="","",IF(HLOOKUP(AG$4,'Physical Effects-Numbers'!$B$1:$AZ$173,$B38,FALSE)&lt;0,HLOOKUP(AG$4,'Physical Effects-Numbers'!$B$1:$AZ$173,$B38,FALSE),""))</f>
        <v>#REF!</v>
      </c>
      <c r="AH38" s="260" t="str">
        <f>IF(AH$4="","",IF(HLOOKUP(AH$4,'Physical Effects-Numbers'!$B$1:$AZ$173,$B38,FALSE)&lt;0,HLOOKUP(AH$4,'Physical Effects-Numbers'!$B$1:$AZ$173,$B38,FALSE),""))</f>
        <v/>
      </c>
      <c r="AI38" s="260" t="str">
        <f>IF(AI$4="","",IF(HLOOKUP(AI$4,'Physical Effects-Numbers'!$B$1:$AZ$173,$B38,FALSE)&lt;0,HLOOKUP(AI$4,'Physical Effects-Numbers'!$B$1:$AZ$173,$B38,FALSE),""))</f>
        <v/>
      </c>
      <c r="AJ38" s="260" t="str">
        <f>IF(AJ$4="","",IF(HLOOKUP(AJ$4,'Physical Effects-Numbers'!$B$1:$AZ$173,$B38,FALSE)&lt;0,HLOOKUP(AJ$4,'Physical Effects-Numbers'!$B$1:$AZ$173,$B38,FALSE),""))</f>
        <v/>
      </c>
      <c r="AK38" s="260">
        <f>IF(AK$4="","",IF(HLOOKUP(AK$4,'Physical Effects-Numbers'!$B$1:$AZ$173,$B38,FALSE)&lt;0,HLOOKUP(AK$4,'Physical Effects-Numbers'!$B$1:$AZ$173,$B38,FALSE),""))</f>
        <v>-2</v>
      </c>
      <c r="AL38" s="260">
        <f>IF(AL$4="","",IF(HLOOKUP(AL$4,'Physical Effects-Numbers'!$B$1:$AZ$173,$B38,FALSE)&lt;0,HLOOKUP(AL$4,'Physical Effects-Numbers'!$B$1:$AZ$173,$B38,FALSE),""))</f>
        <v>-1</v>
      </c>
      <c r="AM38" s="260">
        <f>IF(AM$4="","",IF(HLOOKUP(AM$4,'Physical Effects-Numbers'!$B$1:$AZ$173,$B38,FALSE)&lt;0,HLOOKUP(AM$4,'Physical Effects-Numbers'!$B$1:$AZ$173,$B38,FALSE),""))</f>
        <v>-1</v>
      </c>
      <c r="AN38" s="260" t="str">
        <f>IF(AN$4="","",IF(HLOOKUP(AN$4,'Physical Effects-Numbers'!$B$1:$AZ$173,$B38,FALSE)&lt;0,HLOOKUP(AN$4,'Physical Effects-Numbers'!$B$1:$AZ$173,$B38,FALSE),""))</f>
        <v/>
      </c>
      <c r="AO38" s="260">
        <f>IF(AO$4="","",IF(HLOOKUP(AO$4,'Physical Effects-Numbers'!$B$1:$AZ$173,$B38,FALSE)&lt;0,HLOOKUP(AO$4,'Physical Effects-Numbers'!$B$1:$AZ$173,$B38,FALSE),""))</f>
        <v>-1</v>
      </c>
      <c r="AP38" s="260" t="str">
        <f>IF(AP$4="","",IF(HLOOKUP(AP$4,'Physical Effects-Numbers'!$B$1:$AZ$173,$B38,FALSE)&lt;0,HLOOKUP(AP$4,'Physical Effects-Numbers'!$B$1:$AZ$173,$B38,FALSE),""))</f>
        <v/>
      </c>
      <c r="AQ38" s="260" t="str">
        <f>IF(AQ$4="","",IF(HLOOKUP(AQ$4,'Physical Effects-Numbers'!$B$1:$AZ$173,$B38,FALSE)&lt;0,HLOOKUP(AQ$4,'Physical Effects-Numbers'!$B$1:$AZ$173,$B38,FALSE),""))</f>
        <v/>
      </c>
      <c r="AR38" s="260" t="str">
        <f>IF(AR$4="","",IF(HLOOKUP(AR$4,'Physical Effects-Numbers'!$B$1:$AZ$173,$B38,FALSE)&lt;0,HLOOKUP(AR$4,'Physical Effects-Numbers'!$B$1:$AZ$173,$B38,FALSE),""))</f>
        <v/>
      </c>
      <c r="AS38" s="260" t="str">
        <f>IF(AS$4="","",IF(HLOOKUP(AS$4,'Physical Effects-Numbers'!$B$1:$AZ$173,$B38,FALSE)&lt;0,HLOOKUP(AS$4,'Physical Effects-Numbers'!$B$1:$AZ$173,$B38,FALSE),""))</f>
        <v/>
      </c>
      <c r="AT38" s="260" t="str">
        <f>IF(AT$4="","",IF(HLOOKUP(AT$4,'Physical Effects-Numbers'!$B$1:$AZ$173,$B38,FALSE)&lt;0,HLOOKUP(AT$4,'Physical Effects-Numbers'!$B$1:$AZ$173,$B38,FALSE),""))</f>
        <v/>
      </c>
      <c r="AU38" s="260" t="str">
        <f>IF(AU$4="","",IF(HLOOKUP(AU$4,'Physical Effects-Numbers'!$B$1:$AZ$173,$B38,FALSE)&lt;0,HLOOKUP(AU$4,'Physical Effects-Numbers'!$B$1:$AZ$173,$B38,FALSE),""))</f>
        <v/>
      </c>
      <c r="AV38" s="260" t="str">
        <f>IF(AV$4="","",IF(HLOOKUP(AV$4,'Physical Effects-Numbers'!$B$1:$AZ$173,$B38,FALSE)&lt;0,HLOOKUP(AV$4,'Physical Effects-Numbers'!$B$1:$AZ$173,$B38,FALSE),""))</f>
        <v/>
      </c>
      <c r="AW38" s="260" t="str">
        <f>IF(AW$4="","",IF(HLOOKUP(AW$4,'Physical Effects-Numbers'!$B$1:$AZ$173,$B38,FALSE)&lt;0,HLOOKUP(AW$4,'Physical Effects-Numbers'!$B$1:$AZ$173,$B38,FALSE),""))</f>
        <v/>
      </c>
      <c r="AX38" s="260" t="str">
        <f>IF(AX$4="","",IF(HLOOKUP(AX$4,'Physical Effects-Numbers'!$B$1:$AZ$173,$B38,FALSE)&lt;0,HLOOKUP(AX$4,'Physical Effects-Numbers'!$B$1:$AZ$173,$B38,FALSE),""))</f>
        <v/>
      </c>
      <c r="AY38" s="260" t="str">
        <f>IF(AY$4="","",IF(HLOOKUP(AY$4,'Physical Effects-Numbers'!$B$1:$AZ$173,$B38,FALSE)&lt;0,HLOOKUP(AY$4,'Physical Effects-Numbers'!$B$1:$AZ$173,$B38,FALSE),""))</f>
        <v/>
      </c>
      <c r="AZ38" s="260" t="str">
        <f>IF(AZ$4="","",IF(HLOOKUP(AZ$4,'Physical Effects-Numbers'!$B$1:$AZ$173,$B38,FALSE)&lt;0,HLOOKUP(AZ$4,'Physical Effects-Numbers'!$B$1:$AZ$173,$B38,FALSE),""))</f>
        <v/>
      </c>
      <c r="BA38" s="260" t="e">
        <f>IF(BA$4="","",IF(HLOOKUP(BA$4,'Physical Effects-Numbers'!$B$1:$AZ$173,$B38,FALSE)&lt;0,HLOOKUP(BA$4,'Physical Effects-Numbers'!$B$1:$AZ$173,$B38,FALSE),""))</f>
        <v>#N/A</v>
      </c>
      <c r="BB38" s="260" t="e">
        <f>IF(BB$4="","",IF(HLOOKUP(BB$4,'Physical Effects-Numbers'!$B$1:$AZ$173,$B38,FALSE)&lt;0,HLOOKUP(BB$4,'Physical Effects-Numbers'!$B$1:$AZ$173,$B38,FALSE),""))</f>
        <v>#N/A</v>
      </c>
      <c r="BC38" s="260" t="e">
        <f>IF(BC$4="","",IF(HLOOKUP(BC$4,'Physical Effects-Numbers'!$B$1:$AZ$173,$B38,FALSE)&lt;0,HLOOKUP(BC$4,'Physical Effects-Numbers'!$B$1:$AZ$173,$B38,FALSE),""))</f>
        <v>#REF!</v>
      </c>
      <c r="BD38" s="260" t="e">
        <f>IF(BD$4="","",IF(HLOOKUP(BD$4,'Physical Effects-Numbers'!$B$1:$AZ$173,$B38,FALSE)&lt;0,HLOOKUP(BD$4,'Physical Effects-Numbers'!$B$1:$AZ$173,$B38,FALSE),""))</f>
        <v>#REF!</v>
      </c>
      <c r="BE38" s="260" t="e">
        <f>IF(BE$4="","",IF(HLOOKUP(BE$4,'Physical Effects-Numbers'!$B$1:$AZ$173,$B38,FALSE)&lt;0,HLOOKUP(BE$4,'Physical Effects-Numbers'!$B$1:$AZ$173,$B38,FALSE),""))</f>
        <v>#REF!</v>
      </c>
      <c r="BF38" s="260" t="e">
        <f>IF(BF$4="","",IF(HLOOKUP(BF$4,'Physical Effects-Numbers'!$B$1:$AZ$173,$B38,FALSE)&lt;0,HLOOKUP(BF$4,'Physical Effects-Numbers'!$B$1:$AZ$173,$B38,FALSE),""))</f>
        <v>#REF!</v>
      </c>
      <c r="BG38" s="260" t="e">
        <f>IF(BG$4="","",IF(HLOOKUP(BG$4,'Physical Effects-Numbers'!$B$1:$AZ$173,$B38,FALSE)&lt;0,HLOOKUP(BG$4,'Physical Effects-Numbers'!$B$1:$AZ$173,$B38,FALSE),""))</f>
        <v>#REF!</v>
      </c>
      <c r="BH38" s="260" t="e">
        <f>IF(BH$4="","",IF(HLOOKUP(BH$4,'Physical Effects-Numbers'!$B$1:$AZ$173,$B38,FALSE)&lt;0,HLOOKUP(BH$4,'Physical Effects-Numbers'!$B$1:$AZ$173,$B38,FALSE),""))</f>
        <v>#REF!</v>
      </c>
      <c r="BI38" s="260" t="e">
        <f>IF(BI$4="","",IF(HLOOKUP(BI$4,'Physical Effects-Numbers'!$B$1:$AZ$173,$B38,FALSE)&lt;0,HLOOKUP(BI$4,'Physical Effects-Numbers'!$B$1:$AZ$173,$B38,FALSE),""))</f>
        <v>#REF!</v>
      </c>
      <c r="BJ38" s="260" t="e">
        <f>IF(BJ$4="","",IF(HLOOKUP(BJ$4,'Physical Effects-Numbers'!$B$1:$AZ$173,$B38,FALSE)&lt;0,HLOOKUP(BJ$4,'Physical Effects-Numbers'!$B$1:$AZ$173,$B38,FALSE),""))</f>
        <v>#REF!</v>
      </c>
      <c r="BK38" s="260" t="e">
        <f>IF(BK$4="","",IF(HLOOKUP(BK$4,'Physical Effects-Numbers'!$B$1:$AZ$173,$B38,FALSE)&lt;0,HLOOKUP(BK$4,'Physical Effects-Numbers'!$B$1:$AZ$173,$B38,FALSE),""))</f>
        <v>#REF!</v>
      </c>
      <c r="BL38" s="260" t="e">
        <f>IF(BL$4="","",IF(HLOOKUP(BL$4,'Physical Effects-Numbers'!$B$1:$AZ$173,$B38,FALSE)&lt;0,HLOOKUP(BL$4,'Physical Effects-Numbers'!$B$1:$AZ$173,$B38,FALSE),""))</f>
        <v>#REF!</v>
      </c>
      <c r="BM38" s="260" t="e">
        <f>IF(BM$4="","",IF(HLOOKUP(BM$4,'Physical Effects-Numbers'!$B$1:$AZ$173,$B38,FALSE)&lt;0,HLOOKUP(BM$4,'Physical Effects-Numbers'!$B$1:$AZ$173,$B38,FALSE),""))</f>
        <v>#REF!</v>
      </c>
      <c r="BN38" s="260" t="e">
        <f>IF(BN$4="","",IF(HLOOKUP(BN$4,'Physical Effects-Numbers'!$B$1:$AZ$173,$B38,FALSE)&lt;0,HLOOKUP(BN$4,'Physical Effects-Numbers'!$B$1:$AZ$173,$B38,FALSE),""))</f>
        <v>#REF!</v>
      </c>
      <c r="BO38" s="260" t="e">
        <f>IF(BO$4="","",IF(HLOOKUP(BO$4,'Physical Effects-Numbers'!$B$1:$AZ$173,$B38,FALSE)&lt;0,HLOOKUP(BO$4,'Physical Effects-Numbers'!$B$1:$AZ$173,$B38,FALSE),""))</f>
        <v>#REF!</v>
      </c>
    </row>
    <row r="39" spans="2:67" x14ac:dyDescent="0.2">
      <c r="B39" s="259">
        <f t="shared" si="0"/>
        <v>36</v>
      </c>
      <c r="C39" s="258" t="str">
        <f>+'Physical Effects-Numbers'!B36</f>
        <v>Denitrifying Bioreactor (no)</v>
      </c>
      <c r="D39" s="260" t="str">
        <f>IF(D$4="","",IF(HLOOKUP(D$4,'Physical Effects-Numbers'!$B$1:$AZ$173,$B39,FALSE)&lt;0,HLOOKUP(D$4,'Physical Effects-Numbers'!$B$1:$AZ$173,$B39,FALSE),""))</f>
        <v/>
      </c>
      <c r="E39" s="260" t="str">
        <f>IF(E$4="","",IF(HLOOKUP(E$4,'Physical Effects-Numbers'!$B$1:$AZ$173,$B39,FALSE)&lt;0,HLOOKUP(E$4,'Physical Effects-Numbers'!$B$1:$AZ$173,$B39,FALSE),""))</f>
        <v/>
      </c>
      <c r="F39" s="260" t="str">
        <f>IF(F$4="","",IF(HLOOKUP(F$4,'Physical Effects-Numbers'!$B$1:$AZ$173,$B39,FALSE)&lt;0,HLOOKUP(F$4,'Physical Effects-Numbers'!$B$1:$AZ$173,$B39,FALSE),""))</f>
        <v/>
      </c>
      <c r="G39" s="260" t="str">
        <f>IF(G$4="","",IF(HLOOKUP(G$4,'Physical Effects-Numbers'!$B$1:$AZ$173,$B39,FALSE)&lt;0,HLOOKUP(G$4,'Physical Effects-Numbers'!$B$1:$AZ$173,$B39,FALSE),""))</f>
        <v/>
      </c>
      <c r="H39" s="260" t="str">
        <f>IF(H$4="","",IF(HLOOKUP(H$4,'Physical Effects-Numbers'!$B$1:$AZ$173,$B39,FALSE)&lt;0,HLOOKUP(H$4,'Physical Effects-Numbers'!$B$1:$AZ$173,$B39,FALSE),""))</f>
        <v/>
      </c>
      <c r="I39" s="260" t="str">
        <f>IF(I$4="","",IF(HLOOKUP(I$4,'Physical Effects-Numbers'!$B$1:$AZ$173,$B39,FALSE)&lt;0,HLOOKUP(I$4,'Physical Effects-Numbers'!$B$1:$AZ$173,$B39,FALSE),""))</f>
        <v/>
      </c>
      <c r="J39" s="260" t="str">
        <f>IF(J$4="","",IF(HLOOKUP(J$4,'Physical Effects-Numbers'!$B$1:$AZ$173,$B39,FALSE)&lt;0,HLOOKUP(J$4,'Physical Effects-Numbers'!$B$1:$AZ$173,$B39,FALSE),""))</f>
        <v/>
      </c>
      <c r="K39" s="260" t="str">
        <f>IF(K$4="","",IF(HLOOKUP(K$4,'Physical Effects-Numbers'!$B$1:$AZ$173,$B39,FALSE)&lt;0,HLOOKUP(K$4,'Physical Effects-Numbers'!$B$1:$AZ$173,$B39,FALSE),""))</f>
        <v/>
      </c>
      <c r="L39" s="260" t="str">
        <f>IF(L$4="","",IF(HLOOKUP(L$4,'Physical Effects-Numbers'!$B$1:$AZ$173,$B39,FALSE)&lt;0,HLOOKUP(L$4,'Physical Effects-Numbers'!$B$1:$AZ$173,$B39,FALSE),""))</f>
        <v/>
      </c>
      <c r="M39" s="260" t="str">
        <f>IF(M$4="","",IF(HLOOKUP(M$4,'Physical Effects-Numbers'!$B$1:$AZ$173,$B39,FALSE)&lt;0,HLOOKUP(M$4,'Physical Effects-Numbers'!$B$1:$AZ$173,$B39,FALSE),""))</f>
        <v/>
      </c>
      <c r="N39" s="260" t="str">
        <f>IF(N$4="","",IF(HLOOKUP(N$4,'Physical Effects-Numbers'!$B$1:$AZ$173,$B39,FALSE)&lt;0,HLOOKUP(N$4,'Physical Effects-Numbers'!$B$1:$AZ$173,$B39,FALSE),""))</f>
        <v/>
      </c>
      <c r="O39" s="260" t="str">
        <f>IF(O$4="","",IF(HLOOKUP(O$4,'Physical Effects-Numbers'!$B$1:$AZ$173,$B39,FALSE)&lt;0,HLOOKUP(O$4,'Physical Effects-Numbers'!$B$1:$AZ$173,$B39,FALSE),""))</f>
        <v/>
      </c>
      <c r="P39" s="260" t="str">
        <f>IF(P$4="","",IF(HLOOKUP(P$4,'Physical Effects-Numbers'!$B$1:$AZ$173,$B39,FALSE)&lt;0,HLOOKUP(P$4,'Physical Effects-Numbers'!$B$1:$AZ$173,$B39,FALSE),""))</f>
        <v/>
      </c>
      <c r="Q39" s="260" t="str">
        <f>IF(Q$4="","",IF(HLOOKUP(Q$4,'Physical Effects-Numbers'!$B$1:$AZ$173,$B39,FALSE)&lt;0,HLOOKUP(Q$4,'Physical Effects-Numbers'!$B$1:$AZ$173,$B39,FALSE),""))</f>
        <v/>
      </c>
      <c r="R39" s="260" t="str">
        <f>IF(R$4="","",IF(HLOOKUP(R$4,'Physical Effects-Numbers'!$B$1:$AZ$173,$B39,FALSE)&lt;0,HLOOKUP(R$4,'Physical Effects-Numbers'!$B$1:$AZ$173,$B39,FALSE),""))</f>
        <v/>
      </c>
      <c r="S39" s="260" t="str">
        <f>IF(S$4="","",IF(HLOOKUP(S$4,'Physical Effects-Numbers'!$B$1:$AZ$173,$B39,FALSE)&lt;0,HLOOKUP(S$4,'Physical Effects-Numbers'!$B$1:$AZ$173,$B39,FALSE),""))</f>
        <v/>
      </c>
      <c r="T39" s="260" t="str">
        <f>IF(T$4="","",IF(HLOOKUP(T$4,'Physical Effects-Numbers'!$B$1:$AZ$173,$B39,FALSE)&lt;0,HLOOKUP(T$4,'Physical Effects-Numbers'!$B$1:$AZ$173,$B39,FALSE),""))</f>
        <v/>
      </c>
      <c r="U39" s="260" t="str">
        <f>IF(U$4="","",IF(HLOOKUP(U$4,'Physical Effects-Numbers'!$B$1:$AZ$173,$B39,FALSE)&lt;0,HLOOKUP(U$4,'Physical Effects-Numbers'!$B$1:$AZ$173,$B39,FALSE),""))</f>
        <v/>
      </c>
      <c r="V39" s="260" t="str">
        <f>IF(V$4="","",IF(HLOOKUP(V$4,'Physical Effects-Numbers'!$B$1:$AZ$173,$B39,FALSE)&lt;0,HLOOKUP(V$4,'Physical Effects-Numbers'!$B$1:$AZ$173,$B39,FALSE),""))</f>
        <v/>
      </c>
      <c r="W39" s="260" t="str">
        <f>IF(W$4="","",IF(HLOOKUP(W$4,'Physical Effects-Numbers'!$B$1:$AZ$173,$B39,FALSE)&lt;0,HLOOKUP(W$4,'Physical Effects-Numbers'!$B$1:$AZ$173,$B39,FALSE),""))</f>
        <v/>
      </c>
      <c r="X39" s="260" t="str">
        <f>IF(X$4="","",IF(HLOOKUP(X$4,'Physical Effects-Numbers'!$B$1:$AZ$173,$B39,FALSE)&lt;0,HLOOKUP(X$4,'Physical Effects-Numbers'!$B$1:$AZ$173,$B39,FALSE),""))</f>
        <v/>
      </c>
      <c r="Y39" s="260" t="str">
        <f>IF(Y$4="","",IF(HLOOKUP(Y$4,'Physical Effects-Numbers'!$B$1:$AZ$173,$B39,FALSE)&lt;0,HLOOKUP(Y$4,'Physical Effects-Numbers'!$B$1:$AZ$173,$B39,FALSE),""))</f>
        <v/>
      </c>
      <c r="Z39" s="260" t="str">
        <f>IF(Z$4="","",IF(HLOOKUP(Z$4,'Physical Effects-Numbers'!$B$1:$AZ$173,$B39,FALSE)&lt;0,HLOOKUP(Z$4,'Physical Effects-Numbers'!$B$1:$AZ$173,$B39,FALSE),""))</f>
        <v/>
      </c>
      <c r="AA39" s="260" t="str">
        <f>IF(AA$4="","",IF(HLOOKUP(AA$4,'Physical Effects-Numbers'!$B$1:$AZ$173,$B39,FALSE)&lt;0,HLOOKUP(AA$4,'Physical Effects-Numbers'!$B$1:$AZ$173,$B39,FALSE),""))</f>
        <v/>
      </c>
      <c r="AB39" s="260" t="str">
        <f>IF(AB$4="","",IF(HLOOKUP(AB$4,'Physical Effects-Numbers'!$B$1:$AZ$173,$B39,FALSE)&lt;0,HLOOKUP(AB$4,'Physical Effects-Numbers'!$B$1:$AZ$173,$B39,FALSE),""))</f>
        <v/>
      </c>
      <c r="AC39" s="260" t="str">
        <f>IF(AC$4="","",IF(HLOOKUP(AC$4,'Physical Effects-Numbers'!$B$1:$AZ$173,$B39,FALSE)&lt;0,HLOOKUP(AC$4,'Physical Effects-Numbers'!$B$1:$AZ$173,$B39,FALSE),""))</f>
        <v/>
      </c>
      <c r="AD39" s="260" t="str">
        <f>IF(AD$4="","",IF(HLOOKUP(AD$4,'Physical Effects-Numbers'!$B$1:$AZ$173,$B39,FALSE)&lt;0,HLOOKUP(AD$4,'Physical Effects-Numbers'!$B$1:$AZ$173,$B39,FALSE),""))</f>
        <v/>
      </c>
      <c r="AE39" s="260" t="str">
        <f>IF(AE$4="","",IF(HLOOKUP(AE$4,'Physical Effects-Numbers'!$B$1:$AZ$173,$B39,FALSE)&lt;0,HLOOKUP(AE$4,'Physical Effects-Numbers'!$B$1:$AZ$173,$B39,FALSE),""))</f>
        <v/>
      </c>
      <c r="AF39" s="260" t="e">
        <f>IF(AF$4="","",IF(HLOOKUP(AF$4,'Physical Effects-Numbers'!$B$1:$AZ$173,$B39,FALSE)&lt;0,HLOOKUP(AF$4,'Physical Effects-Numbers'!$B$1:$AZ$173,$B39,FALSE),""))</f>
        <v>#REF!</v>
      </c>
      <c r="AG39" s="260" t="e">
        <f>IF(AG$4="","",IF(HLOOKUP(AG$4,'Physical Effects-Numbers'!$B$1:$AZ$173,$B39,FALSE)&lt;0,HLOOKUP(AG$4,'Physical Effects-Numbers'!$B$1:$AZ$173,$B39,FALSE),""))</f>
        <v>#REF!</v>
      </c>
      <c r="AH39" s="260" t="str">
        <f>IF(AH$4="","",IF(HLOOKUP(AH$4,'Physical Effects-Numbers'!$B$1:$AZ$173,$B39,FALSE)&lt;0,HLOOKUP(AH$4,'Physical Effects-Numbers'!$B$1:$AZ$173,$B39,FALSE),""))</f>
        <v/>
      </c>
      <c r="AI39" s="260" t="str">
        <f>IF(AI$4="","",IF(HLOOKUP(AI$4,'Physical Effects-Numbers'!$B$1:$AZ$173,$B39,FALSE)&lt;0,HLOOKUP(AI$4,'Physical Effects-Numbers'!$B$1:$AZ$173,$B39,FALSE),""))</f>
        <v/>
      </c>
      <c r="AJ39" s="260" t="str">
        <f>IF(AJ$4="","",IF(HLOOKUP(AJ$4,'Physical Effects-Numbers'!$B$1:$AZ$173,$B39,FALSE)&lt;0,HLOOKUP(AJ$4,'Physical Effects-Numbers'!$B$1:$AZ$173,$B39,FALSE),""))</f>
        <v/>
      </c>
      <c r="AK39" s="260" t="str">
        <f>IF(AK$4="","",IF(HLOOKUP(AK$4,'Physical Effects-Numbers'!$B$1:$AZ$173,$B39,FALSE)&lt;0,HLOOKUP(AK$4,'Physical Effects-Numbers'!$B$1:$AZ$173,$B39,FALSE),""))</f>
        <v/>
      </c>
      <c r="AL39" s="260">
        <f>IF(AL$4="","",IF(HLOOKUP(AL$4,'Physical Effects-Numbers'!$B$1:$AZ$173,$B39,FALSE)&lt;0,HLOOKUP(AL$4,'Physical Effects-Numbers'!$B$1:$AZ$173,$B39,FALSE),""))</f>
        <v>-1</v>
      </c>
      <c r="AM39" s="260" t="str">
        <f>IF(AM$4="","",IF(HLOOKUP(AM$4,'Physical Effects-Numbers'!$B$1:$AZ$173,$B39,FALSE)&lt;0,HLOOKUP(AM$4,'Physical Effects-Numbers'!$B$1:$AZ$173,$B39,FALSE),""))</f>
        <v/>
      </c>
      <c r="AN39" s="260" t="str">
        <f>IF(AN$4="","",IF(HLOOKUP(AN$4,'Physical Effects-Numbers'!$B$1:$AZ$173,$B39,FALSE)&lt;0,HLOOKUP(AN$4,'Physical Effects-Numbers'!$B$1:$AZ$173,$B39,FALSE),""))</f>
        <v/>
      </c>
      <c r="AO39" s="260" t="str">
        <f>IF(AO$4="","",IF(HLOOKUP(AO$4,'Physical Effects-Numbers'!$B$1:$AZ$173,$B39,FALSE)&lt;0,HLOOKUP(AO$4,'Physical Effects-Numbers'!$B$1:$AZ$173,$B39,FALSE),""))</f>
        <v/>
      </c>
      <c r="AP39" s="260" t="str">
        <f>IF(AP$4="","",IF(HLOOKUP(AP$4,'Physical Effects-Numbers'!$B$1:$AZ$173,$B39,FALSE)&lt;0,HLOOKUP(AP$4,'Physical Effects-Numbers'!$B$1:$AZ$173,$B39,FALSE),""))</f>
        <v/>
      </c>
      <c r="AQ39" s="260" t="str">
        <f>IF(AQ$4="","",IF(HLOOKUP(AQ$4,'Physical Effects-Numbers'!$B$1:$AZ$173,$B39,FALSE)&lt;0,HLOOKUP(AQ$4,'Physical Effects-Numbers'!$B$1:$AZ$173,$B39,FALSE),""))</f>
        <v/>
      </c>
      <c r="AR39" s="260" t="str">
        <f>IF(AR$4="","",IF(HLOOKUP(AR$4,'Physical Effects-Numbers'!$B$1:$AZ$173,$B39,FALSE)&lt;0,HLOOKUP(AR$4,'Physical Effects-Numbers'!$B$1:$AZ$173,$B39,FALSE),""))</f>
        <v/>
      </c>
      <c r="AS39" s="260" t="str">
        <f>IF(AS$4="","",IF(HLOOKUP(AS$4,'Physical Effects-Numbers'!$B$1:$AZ$173,$B39,FALSE)&lt;0,HLOOKUP(AS$4,'Physical Effects-Numbers'!$B$1:$AZ$173,$B39,FALSE),""))</f>
        <v/>
      </c>
      <c r="AT39" s="260" t="str">
        <f>IF(AT$4="","",IF(HLOOKUP(AT$4,'Physical Effects-Numbers'!$B$1:$AZ$173,$B39,FALSE)&lt;0,HLOOKUP(AT$4,'Physical Effects-Numbers'!$B$1:$AZ$173,$B39,FALSE),""))</f>
        <v/>
      </c>
      <c r="AU39" s="260" t="str">
        <f>IF(AU$4="","",IF(HLOOKUP(AU$4,'Physical Effects-Numbers'!$B$1:$AZ$173,$B39,FALSE)&lt;0,HLOOKUP(AU$4,'Physical Effects-Numbers'!$B$1:$AZ$173,$B39,FALSE),""))</f>
        <v/>
      </c>
      <c r="AV39" s="260" t="str">
        <f>IF(AV$4="","",IF(HLOOKUP(AV$4,'Physical Effects-Numbers'!$B$1:$AZ$173,$B39,FALSE)&lt;0,HLOOKUP(AV$4,'Physical Effects-Numbers'!$B$1:$AZ$173,$B39,FALSE),""))</f>
        <v/>
      </c>
      <c r="AW39" s="260" t="str">
        <f>IF(AW$4="","",IF(HLOOKUP(AW$4,'Physical Effects-Numbers'!$B$1:$AZ$173,$B39,FALSE)&lt;0,HLOOKUP(AW$4,'Physical Effects-Numbers'!$B$1:$AZ$173,$B39,FALSE),""))</f>
        <v/>
      </c>
      <c r="AX39" s="260" t="str">
        <f>IF(AX$4="","",IF(HLOOKUP(AX$4,'Physical Effects-Numbers'!$B$1:$AZ$173,$B39,FALSE)&lt;0,HLOOKUP(AX$4,'Physical Effects-Numbers'!$B$1:$AZ$173,$B39,FALSE),""))</f>
        <v/>
      </c>
      <c r="AY39" s="260" t="str">
        <f>IF(AY$4="","",IF(HLOOKUP(AY$4,'Physical Effects-Numbers'!$B$1:$AZ$173,$B39,FALSE)&lt;0,HLOOKUP(AY$4,'Physical Effects-Numbers'!$B$1:$AZ$173,$B39,FALSE),""))</f>
        <v/>
      </c>
      <c r="AZ39" s="260" t="str">
        <f>IF(AZ$4="","",IF(HLOOKUP(AZ$4,'Physical Effects-Numbers'!$B$1:$AZ$173,$B39,FALSE)&lt;0,HLOOKUP(AZ$4,'Physical Effects-Numbers'!$B$1:$AZ$173,$B39,FALSE),""))</f>
        <v/>
      </c>
      <c r="BA39" s="260" t="e">
        <f>IF(BA$4="","",IF(HLOOKUP(BA$4,'Physical Effects-Numbers'!$B$1:$AZ$173,$B39,FALSE)&lt;0,HLOOKUP(BA$4,'Physical Effects-Numbers'!$B$1:$AZ$173,$B39,FALSE),""))</f>
        <v>#N/A</v>
      </c>
      <c r="BB39" s="260" t="e">
        <f>IF(BB$4="","",IF(HLOOKUP(BB$4,'Physical Effects-Numbers'!$B$1:$AZ$173,$B39,FALSE)&lt;0,HLOOKUP(BB$4,'Physical Effects-Numbers'!$B$1:$AZ$173,$B39,FALSE),""))</f>
        <v>#N/A</v>
      </c>
      <c r="BC39" s="260" t="e">
        <f>IF(BC$4="","",IF(HLOOKUP(BC$4,'Physical Effects-Numbers'!$B$1:$AZ$173,$B39,FALSE)&lt;0,HLOOKUP(BC$4,'Physical Effects-Numbers'!$B$1:$AZ$173,$B39,FALSE),""))</f>
        <v>#REF!</v>
      </c>
      <c r="BD39" s="260" t="e">
        <f>IF(BD$4="","",IF(HLOOKUP(BD$4,'Physical Effects-Numbers'!$B$1:$AZ$173,$B39,FALSE)&lt;0,HLOOKUP(BD$4,'Physical Effects-Numbers'!$B$1:$AZ$173,$B39,FALSE),""))</f>
        <v>#REF!</v>
      </c>
      <c r="BE39" s="260" t="e">
        <f>IF(BE$4="","",IF(HLOOKUP(BE$4,'Physical Effects-Numbers'!$B$1:$AZ$173,$B39,FALSE)&lt;0,HLOOKUP(BE$4,'Physical Effects-Numbers'!$B$1:$AZ$173,$B39,FALSE),""))</f>
        <v>#REF!</v>
      </c>
      <c r="BF39" s="260" t="e">
        <f>IF(BF$4="","",IF(HLOOKUP(BF$4,'Physical Effects-Numbers'!$B$1:$AZ$173,$B39,FALSE)&lt;0,HLOOKUP(BF$4,'Physical Effects-Numbers'!$B$1:$AZ$173,$B39,FALSE),""))</f>
        <v>#REF!</v>
      </c>
      <c r="BG39" s="260" t="e">
        <f>IF(BG$4="","",IF(HLOOKUP(BG$4,'Physical Effects-Numbers'!$B$1:$AZ$173,$B39,FALSE)&lt;0,HLOOKUP(BG$4,'Physical Effects-Numbers'!$B$1:$AZ$173,$B39,FALSE),""))</f>
        <v>#REF!</v>
      </c>
      <c r="BH39" s="260" t="e">
        <f>IF(BH$4="","",IF(HLOOKUP(BH$4,'Physical Effects-Numbers'!$B$1:$AZ$173,$B39,FALSE)&lt;0,HLOOKUP(BH$4,'Physical Effects-Numbers'!$B$1:$AZ$173,$B39,FALSE),""))</f>
        <v>#REF!</v>
      </c>
      <c r="BI39" s="260" t="e">
        <f>IF(BI$4="","",IF(HLOOKUP(BI$4,'Physical Effects-Numbers'!$B$1:$AZ$173,$B39,FALSE)&lt;0,HLOOKUP(BI$4,'Physical Effects-Numbers'!$B$1:$AZ$173,$B39,FALSE),""))</f>
        <v>#REF!</v>
      </c>
      <c r="BJ39" s="260" t="e">
        <f>IF(BJ$4="","",IF(HLOOKUP(BJ$4,'Physical Effects-Numbers'!$B$1:$AZ$173,$B39,FALSE)&lt;0,HLOOKUP(BJ$4,'Physical Effects-Numbers'!$B$1:$AZ$173,$B39,FALSE),""))</f>
        <v>#REF!</v>
      </c>
      <c r="BK39" s="260" t="e">
        <f>IF(BK$4="","",IF(HLOOKUP(BK$4,'Physical Effects-Numbers'!$B$1:$AZ$173,$B39,FALSE)&lt;0,HLOOKUP(BK$4,'Physical Effects-Numbers'!$B$1:$AZ$173,$B39,FALSE),""))</f>
        <v>#REF!</v>
      </c>
      <c r="BL39" s="260" t="e">
        <f>IF(BL$4="","",IF(HLOOKUP(BL$4,'Physical Effects-Numbers'!$B$1:$AZ$173,$B39,FALSE)&lt;0,HLOOKUP(BL$4,'Physical Effects-Numbers'!$B$1:$AZ$173,$B39,FALSE),""))</f>
        <v>#REF!</v>
      </c>
      <c r="BM39" s="260" t="e">
        <f>IF(BM$4="","",IF(HLOOKUP(BM$4,'Physical Effects-Numbers'!$B$1:$AZ$173,$B39,FALSE)&lt;0,HLOOKUP(BM$4,'Physical Effects-Numbers'!$B$1:$AZ$173,$B39,FALSE),""))</f>
        <v>#REF!</v>
      </c>
      <c r="BN39" s="260" t="e">
        <f>IF(BN$4="","",IF(HLOOKUP(BN$4,'Physical Effects-Numbers'!$B$1:$AZ$173,$B39,FALSE)&lt;0,HLOOKUP(BN$4,'Physical Effects-Numbers'!$B$1:$AZ$173,$B39,FALSE),""))</f>
        <v>#REF!</v>
      </c>
      <c r="BO39" s="260" t="e">
        <f>IF(BO$4="","",IF(HLOOKUP(BO$4,'Physical Effects-Numbers'!$B$1:$AZ$173,$B39,FALSE)&lt;0,HLOOKUP(BO$4,'Physical Effects-Numbers'!$B$1:$AZ$173,$B39,FALSE),""))</f>
        <v>#REF!</v>
      </c>
    </row>
    <row r="40" spans="2:67" x14ac:dyDescent="0.2">
      <c r="B40" s="259">
        <f t="shared" si="0"/>
        <v>37</v>
      </c>
      <c r="C40" s="258" t="str">
        <f>+'Physical Effects-Numbers'!B37</f>
        <v>Dike (ft)</v>
      </c>
      <c r="D40" s="260" t="str">
        <f>IF(D$4="","",IF(HLOOKUP(D$4,'Physical Effects-Numbers'!$B$1:$AZ$173,$B40,FALSE)&lt;0,HLOOKUP(D$4,'Physical Effects-Numbers'!$B$1:$AZ$173,$B40,FALSE),""))</f>
        <v/>
      </c>
      <c r="E40" s="260" t="str">
        <f>IF(E$4="","",IF(HLOOKUP(E$4,'Physical Effects-Numbers'!$B$1:$AZ$173,$B40,FALSE)&lt;0,HLOOKUP(E$4,'Physical Effects-Numbers'!$B$1:$AZ$173,$B40,FALSE),""))</f>
        <v/>
      </c>
      <c r="F40" s="260" t="str">
        <f>IF(F$4="","",IF(HLOOKUP(F$4,'Physical Effects-Numbers'!$B$1:$AZ$173,$B40,FALSE)&lt;0,HLOOKUP(F$4,'Physical Effects-Numbers'!$B$1:$AZ$173,$B40,FALSE),""))</f>
        <v/>
      </c>
      <c r="G40" s="260" t="str">
        <f>IF(G$4="","",IF(HLOOKUP(G$4,'Physical Effects-Numbers'!$B$1:$AZ$173,$B40,FALSE)&lt;0,HLOOKUP(G$4,'Physical Effects-Numbers'!$B$1:$AZ$173,$B40,FALSE),""))</f>
        <v/>
      </c>
      <c r="H40" s="260">
        <f>IF(H$4="","",IF(HLOOKUP(H$4,'Physical Effects-Numbers'!$B$1:$AZ$173,$B40,FALSE)&lt;0,HLOOKUP(H$4,'Physical Effects-Numbers'!$B$1:$AZ$173,$B40,FALSE),""))</f>
        <v>-2</v>
      </c>
      <c r="I40" s="260" t="str">
        <f>IF(I$4="","",IF(HLOOKUP(I$4,'Physical Effects-Numbers'!$B$1:$AZ$173,$B40,FALSE)&lt;0,HLOOKUP(I$4,'Physical Effects-Numbers'!$B$1:$AZ$173,$B40,FALSE),""))</f>
        <v/>
      </c>
      <c r="J40" s="260" t="str">
        <f>IF(J$4="","",IF(HLOOKUP(J$4,'Physical Effects-Numbers'!$B$1:$AZ$173,$B40,FALSE)&lt;0,HLOOKUP(J$4,'Physical Effects-Numbers'!$B$1:$AZ$173,$B40,FALSE),""))</f>
        <v/>
      </c>
      <c r="K40" s="260" t="str">
        <f>IF(K$4="","",IF(HLOOKUP(K$4,'Physical Effects-Numbers'!$B$1:$AZ$173,$B40,FALSE)&lt;0,HLOOKUP(K$4,'Physical Effects-Numbers'!$B$1:$AZ$173,$B40,FALSE),""))</f>
        <v/>
      </c>
      <c r="L40" s="260" t="str">
        <f>IF(L$4="","",IF(HLOOKUP(L$4,'Physical Effects-Numbers'!$B$1:$AZ$173,$B40,FALSE)&lt;0,HLOOKUP(L$4,'Physical Effects-Numbers'!$B$1:$AZ$173,$B40,FALSE),""))</f>
        <v/>
      </c>
      <c r="M40" s="260" t="str">
        <f>IF(M$4="","",IF(HLOOKUP(M$4,'Physical Effects-Numbers'!$B$1:$AZ$173,$B40,FALSE)&lt;0,HLOOKUP(M$4,'Physical Effects-Numbers'!$B$1:$AZ$173,$B40,FALSE),""))</f>
        <v/>
      </c>
      <c r="N40" s="260" t="str">
        <f>IF(N$4="","",IF(HLOOKUP(N$4,'Physical Effects-Numbers'!$B$1:$AZ$173,$B40,FALSE)&lt;0,HLOOKUP(N$4,'Physical Effects-Numbers'!$B$1:$AZ$173,$B40,FALSE),""))</f>
        <v/>
      </c>
      <c r="O40" s="260" t="str">
        <f>IF(O$4="","",IF(HLOOKUP(O$4,'Physical Effects-Numbers'!$B$1:$AZ$173,$B40,FALSE)&lt;0,HLOOKUP(O$4,'Physical Effects-Numbers'!$B$1:$AZ$173,$B40,FALSE),""))</f>
        <v/>
      </c>
      <c r="P40" s="260">
        <f>IF(P$4="","",IF(HLOOKUP(P$4,'Physical Effects-Numbers'!$B$1:$AZ$173,$B40,FALSE)&lt;0,HLOOKUP(P$4,'Physical Effects-Numbers'!$B$1:$AZ$173,$B40,FALSE),""))</f>
        <v>-1</v>
      </c>
      <c r="Q40" s="260">
        <f>IF(Q$4="","",IF(HLOOKUP(Q$4,'Physical Effects-Numbers'!$B$1:$AZ$173,$B40,FALSE)&lt;0,HLOOKUP(Q$4,'Physical Effects-Numbers'!$B$1:$AZ$173,$B40,FALSE),""))</f>
        <v>-1</v>
      </c>
      <c r="R40" s="260" t="str">
        <f>IF(R$4="","",IF(HLOOKUP(R$4,'Physical Effects-Numbers'!$B$1:$AZ$173,$B40,FALSE)&lt;0,HLOOKUP(R$4,'Physical Effects-Numbers'!$B$1:$AZ$173,$B40,FALSE),""))</f>
        <v/>
      </c>
      <c r="S40" s="260" t="str">
        <f>IF(S$4="","",IF(HLOOKUP(S$4,'Physical Effects-Numbers'!$B$1:$AZ$173,$B40,FALSE)&lt;0,HLOOKUP(S$4,'Physical Effects-Numbers'!$B$1:$AZ$173,$B40,FALSE),""))</f>
        <v/>
      </c>
      <c r="T40" s="260" t="str">
        <f>IF(T$4="","",IF(HLOOKUP(T$4,'Physical Effects-Numbers'!$B$1:$AZ$173,$B40,FALSE)&lt;0,HLOOKUP(T$4,'Physical Effects-Numbers'!$B$1:$AZ$173,$B40,FALSE),""))</f>
        <v/>
      </c>
      <c r="U40" s="260" t="str">
        <f>IF(U$4="","",IF(HLOOKUP(U$4,'Physical Effects-Numbers'!$B$1:$AZ$173,$B40,FALSE)&lt;0,HLOOKUP(U$4,'Physical Effects-Numbers'!$B$1:$AZ$173,$B40,FALSE),""))</f>
        <v/>
      </c>
      <c r="V40" s="260" t="str">
        <f>IF(V$4="","",IF(HLOOKUP(V$4,'Physical Effects-Numbers'!$B$1:$AZ$173,$B40,FALSE)&lt;0,HLOOKUP(V$4,'Physical Effects-Numbers'!$B$1:$AZ$173,$B40,FALSE),""))</f>
        <v/>
      </c>
      <c r="W40" s="260" t="str">
        <f>IF(W$4="","",IF(HLOOKUP(W$4,'Physical Effects-Numbers'!$B$1:$AZ$173,$B40,FALSE)&lt;0,HLOOKUP(W$4,'Physical Effects-Numbers'!$B$1:$AZ$173,$B40,FALSE),""))</f>
        <v/>
      </c>
      <c r="X40" s="260" t="str">
        <f>IF(X$4="","",IF(HLOOKUP(X$4,'Physical Effects-Numbers'!$B$1:$AZ$173,$B40,FALSE)&lt;0,HLOOKUP(X$4,'Physical Effects-Numbers'!$B$1:$AZ$173,$B40,FALSE),""))</f>
        <v/>
      </c>
      <c r="Y40" s="260" t="str">
        <f>IF(Y$4="","",IF(HLOOKUP(Y$4,'Physical Effects-Numbers'!$B$1:$AZ$173,$B40,FALSE)&lt;0,HLOOKUP(Y$4,'Physical Effects-Numbers'!$B$1:$AZ$173,$B40,FALSE),""))</f>
        <v/>
      </c>
      <c r="Z40" s="260" t="str">
        <f>IF(Z$4="","",IF(HLOOKUP(Z$4,'Physical Effects-Numbers'!$B$1:$AZ$173,$B40,FALSE)&lt;0,HLOOKUP(Z$4,'Physical Effects-Numbers'!$B$1:$AZ$173,$B40,FALSE),""))</f>
        <v/>
      </c>
      <c r="AA40" s="260" t="str">
        <f>IF(AA$4="","",IF(HLOOKUP(AA$4,'Physical Effects-Numbers'!$B$1:$AZ$173,$B40,FALSE)&lt;0,HLOOKUP(AA$4,'Physical Effects-Numbers'!$B$1:$AZ$173,$B40,FALSE),""))</f>
        <v/>
      </c>
      <c r="AB40" s="260" t="str">
        <f>IF(AB$4="","",IF(HLOOKUP(AB$4,'Physical Effects-Numbers'!$B$1:$AZ$173,$B40,FALSE)&lt;0,HLOOKUP(AB$4,'Physical Effects-Numbers'!$B$1:$AZ$173,$B40,FALSE),""))</f>
        <v/>
      </c>
      <c r="AC40" s="260" t="str">
        <f>IF(AC$4="","",IF(HLOOKUP(AC$4,'Physical Effects-Numbers'!$B$1:$AZ$173,$B40,FALSE)&lt;0,HLOOKUP(AC$4,'Physical Effects-Numbers'!$B$1:$AZ$173,$B40,FALSE),""))</f>
        <v/>
      </c>
      <c r="AD40" s="260" t="str">
        <f>IF(AD$4="","",IF(HLOOKUP(AD$4,'Physical Effects-Numbers'!$B$1:$AZ$173,$B40,FALSE)&lt;0,HLOOKUP(AD$4,'Physical Effects-Numbers'!$B$1:$AZ$173,$B40,FALSE),""))</f>
        <v/>
      </c>
      <c r="AE40" s="260" t="str">
        <f>IF(AE$4="","",IF(HLOOKUP(AE$4,'Physical Effects-Numbers'!$B$1:$AZ$173,$B40,FALSE)&lt;0,HLOOKUP(AE$4,'Physical Effects-Numbers'!$B$1:$AZ$173,$B40,FALSE),""))</f>
        <v/>
      </c>
      <c r="AF40" s="260" t="e">
        <f>IF(AF$4="","",IF(HLOOKUP(AF$4,'Physical Effects-Numbers'!$B$1:$AZ$173,$B40,FALSE)&lt;0,HLOOKUP(AF$4,'Physical Effects-Numbers'!$B$1:$AZ$173,$B40,FALSE),""))</f>
        <v>#REF!</v>
      </c>
      <c r="AG40" s="260" t="e">
        <f>IF(AG$4="","",IF(HLOOKUP(AG$4,'Physical Effects-Numbers'!$B$1:$AZ$173,$B40,FALSE)&lt;0,HLOOKUP(AG$4,'Physical Effects-Numbers'!$B$1:$AZ$173,$B40,FALSE),""))</f>
        <v>#REF!</v>
      </c>
      <c r="AH40" s="260" t="str">
        <f>IF(AH$4="","",IF(HLOOKUP(AH$4,'Physical Effects-Numbers'!$B$1:$AZ$173,$B40,FALSE)&lt;0,HLOOKUP(AH$4,'Physical Effects-Numbers'!$B$1:$AZ$173,$B40,FALSE),""))</f>
        <v/>
      </c>
      <c r="AI40" s="260" t="str">
        <f>IF(AI$4="","",IF(HLOOKUP(AI$4,'Physical Effects-Numbers'!$B$1:$AZ$173,$B40,FALSE)&lt;0,HLOOKUP(AI$4,'Physical Effects-Numbers'!$B$1:$AZ$173,$B40,FALSE),""))</f>
        <v/>
      </c>
      <c r="AJ40" s="260" t="str">
        <f>IF(AJ$4="","",IF(HLOOKUP(AJ$4,'Physical Effects-Numbers'!$B$1:$AZ$173,$B40,FALSE)&lt;0,HLOOKUP(AJ$4,'Physical Effects-Numbers'!$B$1:$AZ$173,$B40,FALSE),""))</f>
        <v/>
      </c>
      <c r="AK40" s="260" t="str">
        <f>IF(AK$4="","",IF(HLOOKUP(AK$4,'Physical Effects-Numbers'!$B$1:$AZ$173,$B40,FALSE)&lt;0,HLOOKUP(AK$4,'Physical Effects-Numbers'!$B$1:$AZ$173,$B40,FALSE),""))</f>
        <v/>
      </c>
      <c r="AL40" s="260" t="str">
        <f>IF(AL$4="","",IF(HLOOKUP(AL$4,'Physical Effects-Numbers'!$B$1:$AZ$173,$B40,FALSE)&lt;0,HLOOKUP(AL$4,'Physical Effects-Numbers'!$B$1:$AZ$173,$B40,FALSE),""))</f>
        <v/>
      </c>
      <c r="AM40" s="260" t="str">
        <f>IF(AM$4="","",IF(HLOOKUP(AM$4,'Physical Effects-Numbers'!$B$1:$AZ$173,$B40,FALSE)&lt;0,HLOOKUP(AM$4,'Physical Effects-Numbers'!$B$1:$AZ$173,$B40,FALSE),""))</f>
        <v/>
      </c>
      <c r="AN40" s="260" t="str">
        <f>IF(AN$4="","",IF(HLOOKUP(AN$4,'Physical Effects-Numbers'!$B$1:$AZ$173,$B40,FALSE)&lt;0,HLOOKUP(AN$4,'Physical Effects-Numbers'!$B$1:$AZ$173,$B40,FALSE),""))</f>
        <v/>
      </c>
      <c r="AO40" s="260" t="str">
        <f>IF(AO$4="","",IF(HLOOKUP(AO$4,'Physical Effects-Numbers'!$B$1:$AZ$173,$B40,FALSE)&lt;0,HLOOKUP(AO$4,'Physical Effects-Numbers'!$B$1:$AZ$173,$B40,FALSE),""))</f>
        <v/>
      </c>
      <c r="AP40" s="260" t="str">
        <f>IF(AP$4="","",IF(HLOOKUP(AP$4,'Physical Effects-Numbers'!$B$1:$AZ$173,$B40,FALSE)&lt;0,HLOOKUP(AP$4,'Physical Effects-Numbers'!$B$1:$AZ$173,$B40,FALSE),""))</f>
        <v/>
      </c>
      <c r="AQ40" s="260" t="str">
        <f>IF(AQ$4="","",IF(HLOOKUP(AQ$4,'Physical Effects-Numbers'!$B$1:$AZ$173,$B40,FALSE)&lt;0,HLOOKUP(AQ$4,'Physical Effects-Numbers'!$B$1:$AZ$173,$B40,FALSE),""))</f>
        <v/>
      </c>
      <c r="AR40" s="260" t="str">
        <f>IF(AR$4="","",IF(HLOOKUP(AR$4,'Physical Effects-Numbers'!$B$1:$AZ$173,$B40,FALSE)&lt;0,HLOOKUP(AR$4,'Physical Effects-Numbers'!$B$1:$AZ$173,$B40,FALSE),""))</f>
        <v/>
      </c>
      <c r="AS40" s="260" t="str">
        <f>IF(AS$4="","",IF(HLOOKUP(AS$4,'Physical Effects-Numbers'!$B$1:$AZ$173,$B40,FALSE)&lt;0,HLOOKUP(AS$4,'Physical Effects-Numbers'!$B$1:$AZ$173,$B40,FALSE),""))</f>
        <v/>
      </c>
      <c r="AT40" s="260" t="str">
        <f>IF(AT$4="","",IF(HLOOKUP(AT$4,'Physical Effects-Numbers'!$B$1:$AZ$173,$B40,FALSE)&lt;0,HLOOKUP(AT$4,'Physical Effects-Numbers'!$B$1:$AZ$173,$B40,FALSE),""))</f>
        <v/>
      </c>
      <c r="AU40" s="260">
        <f>IF(AU$4="","",IF(HLOOKUP(AU$4,'Physical Effects-Numbers'!$B$1:$AZ$173,$B40,FALSE)&lt;0,HLOOKUP(AU$4,'Physical Effects-Numbers'!$B$1:$AZ$173,$B40,FALSE),""))</f>
        <v>-1</v>
      </c>
      <c r="AV40" s="260" t="str">
        <f>IF(AV$4="","",IF(HLOOKUP(AV$4,'Physical Effects-Numbers'!$B$1:$AZ$173,$B40,FALSE)&lt;0,HLOOKUP(AV$4,'Physical Effects-Numbers'!$B$1:$AZ$173,$B40,FALSE),""))</f>
        <v/>
      </c>
      <c r="AW40" s="260" t="str">
        <f>IF(AW$4="","",IF(HLOOKUP(AW$4,'Physical Effects-Numbers'!$B$1:$AZ$173,$B40,FALSE)&lt;0,HLOOKUP(AW$4,'Physical Effects-Numbers'!$B$1:$AZ$173,$B40,FALSE),""))</f>
        <v/>
      </c>
      <c r="AX40" s="260" t="str">
        <f>IF(AX$4="","",IF(HLOOKUP(AX$4,'Physical Effects-Numbers'!$B$1:$AZ$173,$B40,FALSE)&lt;0,HLOOKUP(AX$4,'Physical Effects-Numbers'!$B$1:$AZ$173,$B40,FALSE),""))</f>
        <v/>
      </c>
      <c r="AY40" s="260" t="str">
        <f>IF(AY$4="","",IF(HLOOKUP(AY$4,'Physical Effects-Numbers'!$B$1:$AZ$173,$B40,FALSE)&lt;0,HLOOKUP(AY$4,'Physical Effects-Numbers'!$B$1:$AZ$173,$B40,FALSE),""))</f>
        <v/>
      </c>
      <c r="AZ40" s="260" t="str">
        <f>IF(AZ$4="","",IF(HLOOKUP(AZ$4,'Physical Effects-Numbers'!$B$1:$AZ$173,$B40,FALSE)&lt;0,HLOOKUP(AZ$4,'Physical Effects-Numbers'!$B$1:$AZ$173,$B40,FALSE),""))</f>
        <v/>
      </c>
      <c r="BA40" s="260" t="e">
        <f>IF(BA$4="","",IF(HLOOKUP(BA$4,'Physical Effects-Numbers'!$B$1:$AZ$173,$B40,FALSE)&lt;0,HLOOKUP(BA$4,'Physical Effects-Numbers'!$B$1:$AZ$173,$B40,FALSE),""))</f>
        <v>#N/A</v>
      </c>
      <c r="BB40" s="260" t="e">
        <f>IF(BB$4="","",IF(HLOOKUP(BB$4,'Physical Effects-Numbers'!$B$1:$AZ$173,$B40,FALSE)&lt;0,HLOOKUP(BB$4,'Physical Effects-Numbers'!$B$1:$AZ$173,$B40,FALSE),""))</f>
        <v>#N/A</v>
      </c>
      <c r="BC40" s="260" t="e">
        <f>IF(BC$4="","",IF(HLOOKUP(BC$4,'Physical Effects-Numbers'!$B$1:$AZ$173,$B40,FALSE)&lt;0,HLOOKUP(BC$4,'Physical Effects-Numbers'!$B$1:$AZ$173,$B40,FALSE),""))</f>
        <v>#REF!</v>
      </c>
      <c r="BD40" s="260" t="e">
        <f>IF(BD$4="","",IF(HLOOKUP(BD$4,'Physical Effects-Numbers'!$B$1:$AZ$173,$B40,FALSE)&lt;0,HLOOKUP(BD$4,'Physical Effects-Numbers'!$B$1:$AZ$173,$B40,FALSE),""))</f>
        <v>#REF!</v>
      </c>
      <c r="BE40" s="260" t="e">
        <f>IF(BE$4="","",IF(HLOOKUP(BE$4,'Physical Effects-Numbers'!$B$1:$AZ$173,$B40,FALSE)&lt;0,HLOOKUP(BE$4,'Physical Effects-Numbers'!$B$1:$AZ$173,$B40,FALSE),""))</f>
        <v>#REF!</v>
      </c>
      <c r="BF40" s="260" t="e">
        <f>IF(BF$4="","",IF(HLOOKUP(BF$4,'Physical Effects-Numbers'!$B$1:$AZ$173,$B40,FALSE)&lt;0,HLOOKUP(BF$4,'Physical Effects-Numbers'!$B$1:$AZ$173,$B40,FALSE),""))</f>
        <v>#REF!</v>
      </c>
      <c r="BG40" s="260" t="e">
        <f>IF(BG$4="","",IF(HLOOKUP(BG$4,'Physical Effects-Numbers'!$B$1:$AZ$173,$B40,FALSE)&lt;0,HLOOKUP(BG$4,'Physical Effects-Numbers'!$B$1:$AZ$173,$B40,FALSE),""))</f>
        <v>#REF!</v>
      </c>
      <c r="BH40" s="260" t="e">
        <f>IF(BH$4="","",IF(HLOOKUP(BH$4,'Physical Effects-Numbers'!$B$1:$AZ$173,$B40,FALSE)&lt;0,HLOOKUP(BH$4,'Physical Effects-Numbers'!$B$1:$AZ$173,$B40,FALSE),""))</f>
        <v>#REF!</v>
      </c>
      <c r="BI40" s="260" t="e">
        <f>IF(BI$4="","",IF(HLOOKUP(BI$4,'Physical Effects-Numbers'!$B$1:$AZ$173,$B40,FALSE)&lt;0,HLOOKUP(BI$4,'Physical Effects-Numbers'!$B$1:$AZ$173,$B40,FALSE),""))</f>
        <v>#REF!</v>
      </c>
      <c r="BJ40" s="260" t="e">
        <f>IF(BJ$4="","",IF(HLOOKUP(BJ$4,'Physical Effects-Numbers'!$B$1:$AZ$173,$B40,FALSE)&lt;0,HLOOKUP(BJ$4,'Physical Effects-Numbers'!$B$1:$AZ$173,$B40,FALSE),""))</f>
        <v>#REF!</v>
      </c>
      <c r="BK40" s="260" t="e">
        <f>IF(BK$4="","",IF(HLOOKUP(BK$4,'Physical Effects-Numbers'!$B$1:$AZ$173,$B40,FALSE)&lt;0,HLOOKUP(BK$4,'Physical Effects-Numbers'!$B$1:$AZ$173,$B40,FALSE),""))</f>
        <v>#REF!</v>
      </c>
      <c r="BL40" s="260" t="e">
        <f>IF(BL$4="","",IF(HLOOKUP(BL$4,'Physical Effects-Numbers'!$B$1:$AZ$173,$B40,FALSE)&lt;0,HLOOKUP(BL$4,'Physical Effects-Numbers'!$B$1:$AZ$173,$B40,FALSE),""))</f>
        <v>#REF!</v>
      </c>
      <c r="BM40" s="260" t="e">
        <f>IF(BM$4="","",IF(HLOOKUP(BM$4,'Physical Effects-Numbers'!$B$1:$AZ$173,$B40,FALSE)&lt;0,HLOOKUP(BM$4,'Physical Effects-Numbers'!$B$1:$AZ$173,$B40,FALSE),""))</f>
        <v>#REF!</v>
      </c>
      <c r="BN40" s="260" t="e">
        <f>IF(BN$4="","",IF(HLOOKUP(BN$4,'Physical Effects-Numbers'!$B$1:$AZ$173,$B40,FALSE)&lt;0,HLOOKUP(BN$4,'Physical Effects-Numbers'!$B$1:$AZ$173,$B40,FALSE),""))</f>
        <v>#REF!</v>
      </c>
      <c r="BO40" s="260" t="e">
        <f>IF(BO$4="","",IF(HLOOKUP(BO$4,'Physical Effects-Numbers'!$B$1:$AZ$173,$B40,FALSE)&lt;0,HLOOKUP(BO$4,'Physical Effects-Numbers'!$B$1:$AZ$173,$B40,FALSE),""))</f>
        <v>#REF!</v>
      </c>
    </row>
    <row r="41" spans="2:67" x14ac:dyDescent="0.2">
      <c r="B41" s="259">
        <f t="shared" si="0"/>
        <v>38</v>
      </c>
      <c r="C41" s="258" t="str">
        <f>+'Physical Effects-Numbers'!B38</f>
        <v>Diversion (ft)</v>
      </c>
      <c r="D41" s="260" t="str">
        <f>IF(D$4="","",IF(HLOOKUP(D$4,'Physical Effects-Numbers'!$B$1:$AZ$173,$B41,FALSE)&lt;0,HLOOKUP(D$4,'Physical Effects-Numbers'!$B$1:$AZ$173,$B41,FALSE),""))</f>
        <v/>
      </c>
      <c r="E41" s="260" t="str">
        <f>IF(E$4="","",IF(HLOOKUP(E$4,'Physical Effects-Numbers'!$B$1:$AZ$173,$B41,FALSE)&lt;0,HLOOKUP(E$4,'Physical Effects-Numbers'!$B$1:$AZ$173,$B41,FALSE),""))</f>
        <v/>
      </c>
      <c r="F41" s="260" t="str">
        <f>IF(F$4="","",IF(HLOOKUP(F$4,'Physical Effects-Numbers'!$B$1:$AZ$173,$B41,FALSE)&lt;0,HLOOKUP(F$4,'Physical Effects-Numbers'!$B$1:$AZ$173,$B41,FALSE),""))</f>
        <v/>
      </c>
      <c r="G41" s="260" t="str">
        <f>IF(G$4="","",IF(HLOOKUP(G$4,'Physical Effects-Numbers'!$B$1:$AZ$173,$B41,FALSE)&lt;0,HLOOKUP(G$4,'Physical Effects-Numbers'!$B$1:$AZ$173,$B41,FALSE),""))</f>
        <v/>
      </c>
      <c r="H41" s="260" t="str">
        <f>IF(H$4="","",IF(HLOOKUP(H$4,'Physical Effects-Numbers'!$B$1:$AZ$173,$B41,FALSE)&lt;0,HLOOKUP(H$4,'Physical Effects-Numbers'!$B$1:$AZ$173,$B41,FALSE),""))</f>
        <v/>
      </c>
      <c r="I41" s="260" t="str">
        <f>IF(I$4="","",IF(HLOOKUP(I$4,'Physical Effects-Numbers'!$B$1:$AZ$173,$B41,FALSE)&lt;0,HLOOKUP(I$4,'Physical Effects-Numbers'!$B$1:$AZ$173,$B41,FALSE),""))</f>
        <v/>
      </c>
      <c r="J41" s="260" t="str">
        <f>IF(J$4="","",IF(HLOOKUP(J$4,'Physical Effects-Numbers'!$B$1:$AZ$173,$B41,FALSE)&lt;0,HLOOKUP(J$4,'Physical Effects-Numbers'!$B$1:$AZ$173,$B41,FALSE),""))</f>
        <v/>
      </c>
      <c r="K41" s="260" t="str">
        <f>IF(K$4="","",IF(HLOOKUP(K$4,'Physical Effects-Numbers'!$B$1:$AZ$173,$B41,FALSE)&lt;0,HLOOKUP(K$4,'Physical Effects-Numbers'!$B$1:$AZ$173,$B41,FALSE),""))</f>
        <v/>
      </c>
      <c r="L41" s="260" t="str">
        <f>IF(L$4="","",IF(HLOOKUP(L$4,'Physical Effects-Numbers'!$B$1:$AZ$173,$B41,FALSE)&lt;0,HLOOKUP(L$4,'Physical Effects-Numbers'!$B$1:$AZ$173,$B41,FALSE),""))</f>
        <v/>
      </c>
      <c r="M41" s="260" t="str">
        <f>IF(M$4="","",IF(HLOOKUP(M$4,'Physical Effects-Numbers'!$B$1:$AZ$173,$B41,FALSE)&lt;0,HLOOKUP(M$4,'Physical Effects-Numbers'!$B$1:$AZ$173,$B41,FALSE),""))</f>
        <v/>
      </c>
      <c r="N41" s="260" t="str">
        <f>IF(N$4="","",IF(HLOOKUP(N$4,'Physical Effects-Numbers'!$B$1:$AZ$173,$B41,FALSE)&lt;0,HLOOKUP(N$4,'Physical Effects-Numbers'!$B$1:$AZ$173,$B41,FALSE),""))</f>
        <v/>
      </c>
      <c r="O41" s="260" t="str">
        <f>IF(O$4="","",IF(HLOOKUP(O$4,'Physical Effects-Numbers'!$B$1:$AZ$173,$B41,FALSE)&lt;0,HLOOKUP(O$4,'Physical Effects-Numbers'!$B$1:$AZ$173,$B41,FALSE),""))</f>
        <v/>
      </c>
      <c r="P41" s="260" t="str">
        <f>IF(P$4="","",IF(HLOOKUP(P$4,'Physical Effects-Numbers'!$B$1:$AZ$173,$B41,FALSE)&lt;0,HLOOKUP(P$4,'Physical Effects-Numbers'!$B$1:$AZ$173,$B41,FALSE),""))</f>
        <v/>
      </c>
      <c r="Q41" s="260">
        <f>IF(Q$4="","",IF(HLOOKUP(Q$4,'Physical Effects-Numbers'!$B$1:$AZ$173,$B41,FALSE)&lt;0,HLOOKUP(Q$4,'Physical Effects-Numbers'!$B$1:$AZ$173,$B41,FALSE),""))</f>
        <v>-1</v>
      </c>
      <c r="R41" s="260" t="str">
        <f>IF(R$4="","",IF(HLOOKUP(R$4,'Physical Effects-Numbers'!$B$1:$AZ$173,$B41,FALSE)&lt;0,HLOOKUP(R$4,'Physical Effects-Numbers'!$B$1:$AZ$173,$B41,FALSE),""))</f>
        <v/>
      </c>
      <c r="S41" s="260">
        <f>IF(S$4="","",IF(HLOOKUP(S$4,'Physical Effects-Numbers'!$B$1:$AZ$173,$B41,FALSE)&lt;0,HLOOKUP(S$4,'Physical Effects-Numbers'!$B$1:$AZ$173,$B41,FALSE),""))</f>
        <v>-1</v>
      </c>
      <c r="T41" s="260" t="str">
        <f>IF(T$4="","",IF(HLOOKUP(T$4,'Physical Effects-Numbers'!$B$1:$AZ$173,$B41,FALSE)&lt;0,HLOOKUP(T$4,'Physical Effects-Numbers'!$B$1:$AZ$173,$B41,FALSE),""))</f>
        <v/>
      </c>
      <c r="U41" s="260" t="str">
        <f>IF(U$4="","",IF(HLOOKUP(U$4,'Physical Effects-Numbers'!$B$1:$AZ$173,$B41,FALSE)&lt;0,HLOOKUP(U$4,'Physical Effects-Numbers'!$B$1:$AZ$173,$B41,FALSE),""))</f>
        <v/>
      </c>
      <c r="V41" s="260" t="str">
        <f>IF(V$4="","",IF(HLOOKUP(V$4,'Physical Effects-Numbers'!$B$1:$AZ$173,$B41,FALSE)&lt;0,HLOOKUP(V$4,'Physical Effects-Numbers'!$B$1:$AZ$173,$B41,FALSE),""))</f>
        <v/>
      </c>
      <c r="W41" s="260" t="str">
        <f>IF(W$4="","",IF(HLOOKUP(W$4,'Physical Effects-Numbers'!$B$1:$AZ$173,$B41,FALSE)&lt;0,HLOOKUP(W$4,'Physical Effects-Numbers'!$B$1:$AZ$173,$B41,FALSE),""))</f>
        <v/>
      </c>
      <c r="X41" s="260" t="str">
        <f>IF(X$4="","",IF(HLOOKUP(X$4,'Physical Effects-Numbers'!$B$1:$AZ$173,$B41,FALSE)&lt;0,HLOOKUP(X$4,'Physical Effects-Numbers'!$B$1:$AZ$173,$B41,FALSE),""))</f>
        <v/>
      </c>
      <c r="Y41" s="260" t="str">
        <f>IF(Y$4="","",IF(HLOOKUP(Y$4,'Physical Effects-Numbers'!$B$1:$AZ$173,$B41,FALSE)&lt;0,HLOOKUP(Y$4,'Physical Effects-Numbers'!$B$1:$AZ$173,$B41,FALSE),""))</f>
        <v/>
      </c>
      <c r="Z41" s="260" t="str">
        <f>IF(Z$4="","",IF(HLOOKUP(Z$4,'Physical Effects-Numbers'!$B$1:$AZ$173,$B41,FALSE)&lt;0,HLOOKUP(Z$4,'Physical Effects-Numbers'!$B$1:$AZ$173,$B41,FALSE),""))</f>
        <v/>
      </c>
      <c r="AA41" s="260" t="str">
        <f>IF(AA$4="","",IF(HLOOKUP(AA$4,'Physical Effects-Numbers'!$B$1:$AZ$173,$B41,FALSE)&lt;0,HLOOKUP(AA$4,'Physical Effects-Numbers'!$B$1:$AZ$173,$B41,FALSE),""))</f>
        <v/>
      </c>
      <c r="AB41" s="260" t="str">
        <f>IF(AB$4="","",IF(HLOOKUP(AB$4,'Physical Effects-Numbers'!$B$1:$AZ$173,$B41,FALSE)&lt;0,HLOOKUP(AB$4,'Physical Effects-Numbers'!$B$1:$AZ$173,$B41,FALSE),""))</f>
        <v/>
      </c>
      <c r="AC41" s="260" t="str">
        <f>IF(AC$4="","",IF(HLOOKUP(AC$4,'Physical Effects-Numbers'!$B$1:$AZ$173,$B41,FALSE)&lt;0,HLOOKUP(AC$4,'Physical Effects-Numbers'!$B$1:$AZ$173,$B41,FALSE),""))</f>
        <v/>
      </c>
      <c r="AD41" s="260" t="str">
        <f>IF(AD$4="","",IF(HLOOKUP(AD$4,'Physical Effects-Numbers'!$B$1:$AZ$173,$B41,FALSE)&lt;0,HLOOKUP(AD$4,'Physical Effects-Numbers'!$B$1:$AZ$173,$B41,FALSE),""))</f>
        <v/>
      </c>
      <c r="AE41" s="260" t="str">
        <f>IF(AE$4="","",IF(HLOOKUP(AE$4,'Physical Effects-Numbers'!$B$1:$AZ$173,$B41,FALSE)&lt;0,HLOOKUP(AE$4,'Physical Effects-Numbers'!$B$1:$AZ$173,$B41,FALSE),""))</f>
        <v/>
      </c>
      <c r="AF41" s="260" t="e">
        <f>IF(AF$4="","",IF(HLOOKUP(AF$4,'Physical Effects-Numbers'!$B$1:$AZ$173,$B41,FALSE)&lt;0,HLOOKUP(AF$4,'Physical Effects-Numbers'!$B$1:$AZ$173,$B41,FALSE),""))</f>
        <v>#REF!</v>
      </c>
      <c r="AG41" s="260" t="e">
        <f>IF(AG$4="","",IF(HLOOKUP(AG$4,'Physical Effects-Numbers'!$B$1:$AZ$173,$B41,FALSE)&lt;0,HLOOKUP(AG$4,'Physical Effects-Numbers'!$B$1:$AZ$173,$B41,FALSE),""))</f>
        <v>#REF!</v>
      </c>
      <c r="AH41" s="260" t="str">
        <f>IF(AH$4="","",IF(HLOOKUP(AH$4,'Physical Effects-Numbers'!$B$1:$AZ$173,$B41,FALSE)&lt;0,HLOOKUP(AH$4,'Physical Effects-Numbers'!$B$1:$AZ$173,$B41,FALSE),""))</f>
        <v/>
      </c>
      <c r="AI41" s="260" t="str">
        <f>IF(AI$4="","",IF(HLOOKUP(AI$4,'Physical Effects-Numbers'!$B$1:$AZ$173,$B41,FALSE)&lt;0,HLOOKUP(AI$4,'Physical Effects-Numbers'!$B$1:$AZ$173,$B41,FALSE),""))</f>
        <v/>
      </c>
      <c r="AJ41" s="260" t="str">
        <f>IF(AJ$4="","",IF(HLOOKUP(AJ$4,'Physical Effects-Numbers'!$B$1:$AZ$173,$B41,FALSE)&lt;0,HLOOKUP(AJ$4,'Physical Effects-Numbers'!$B$1:$AZ$173,$B41,FALSE),""))</f>
        <v/>
      </c>
      <c r="AK41" s="260" t="str">
        <f>IF(AK$4="","",IF(HLOOKUP(AK$4,'Physical Effects-Numbers'!$B$1:$AZ$173,$B41,FALSE)&lt;0,HLOOKUP(AK$4,'Physical Effects-Numbers'!$B$1:$AZ$173,$B41,FALSE),""))</f>
        <v/>
      </c>
      <c r="AL41" s="260" t="str">
        <f>IF(AL$4="","",IF(HLOOKUP(AL$4,'Physical Effects-Numbers'!$B$1:$AZ$173,$B41,FALSE)&lt;0,HLOOKUP(AL$4,'Physical Effects-Numbers'!$B$1:$AZ$173,$B41,FALSE),""))</f>
        <v/>
      </c>
      <c r="AM41" s="260" t="str">
        <f>IF(AM$4="","",IF(HLOOKUP(AM$4,'Physical Effects-Numbers'!$B$1:$AZ$173,$B41,FALSE)&lt;0,HLOOKUP(AM$4,'Physical Effects-Numbers'!$B$1:$AZ$173,$B41,FALSE),""))</f>
        <v/>
      </c>
      <c r="AN41" s="260" t="str">
        <f>IF(AN$4="","",IF(HLOOKUP(AN$4,'Physical Effects-Numbers'!$B$1:$AZ$173,$B41,FALSE)&lt;0,HLOOKUP(AN$4,'Physical Effects-Numbers'!$B$1:$AZ$173,$B41,FALSE),""))</f>
        <v/>
      </c>
      <c r="AO41" s="260" t="str">
        <f>IF(AO$4="","",IF(HLOOKUP(AO$4,'Physical Effects-Numbers'!$B$1:$AZ$173,$B41,FALSE)&lt;0,HLOOKUP(AO$4,'Physical Effects-Numbers'!$B$1:$AZ$173,$B41,FALSE),""))</f>
        <v/>
      </c>
      <c r="AP41" s="260" t="str">
        <f>IF(AP$4="","",IF(HLOOKUP(AP$4,'Physical Effects-Numbers'!$B$1:$AZ$173,$B41,FALSE)&lt;0,HLOOKUP(AP$4,'Physical Effects-Numbers'!$B$1:$AZ$173,$B41,FALSE),""))</f>
        <v/>
      </c>
      <c r="AQ41" s="260" t="str">
        <f>IF(AQ$4="","",IF(HLOOKUP(AQ$4,'Physical Effects-Numbers'!$B$1:$AZ$173,$B41,FALSE)&lt;0,HLOOKUP(AQ$4,'Physical Effects-Numbers'!$B$1:$AZ$173,$B41,FALSE),""))</f>
        <v/>
      </c>
      <c r="AR41" s="260" t="str">
        <f>IF(AR$4="","",IF(HLOOKUP(AR$4,'Physical Effects-Numbers'!$B$1:$AZ$173,$B41,FALSE)&lt;0,HLOOKUP(AR$4,'Physical Effects-Numbers'!$B$1:$AZ$173,$B41,FALSE),""))</f>
        <v/>
      </c>
      <c r="AS41" s="260" t="str">
        <f>IF(AS$4="","",IF(HLOOKUP(AS$4,'Physical Effects-Numbers'!$B$1:$AZ$173,$B41,FALSE)&lt;0,HLOOKUP(AS$4,'Physical Effects-Numbers'!$B$1:$AZ$173,$B41,FALSE),""))</f>
        <v/>
      </c>
      <c r="AT41" s="260" t="str">
        <f>IF(AT$4="","",IF(HLOOKUP(AT$4,'Physical Effects-Numbers'!$B$1:$AZ$173,$B41,FALSE)&lt;0,HLOOKUP(AT$4,'Physical Effects-Numbers'!$B$1:$AZ$173,$B41,FALSE),""))</f>
        <v/>
      </c>
      <c r="AU41" s="260" t="str">
        <f>IF(AU$4="","",IF(HLOOKUP(AU$4,'Physical Effects-Numbers'!$B$1:$AZ$173,$B41,FALSE)&lt;0,HLOOKUP(AU$4,'Physical Effects-Numbers'!$B$1:$AZ$173,$B41,FALSE),""))</f>
        <v/>
      </c>
      <c r="AV41" s="260" t="str">
        <f>IF(AV$4="","",IF(HLOOKUP(AV$4,'Physical Effects-Numbers'!$B$1:$AZ$173,$B41,FALSE)&lt;0,HLOOKUP(AV$4,'Physical Effects-Numbers'!$B$1:$AZ$173,$B41,FALSE),""))</f>
        <v/>
      </c>
      <c r="AW41" s="260" t="str">
        <f>IF(AW$4="","",IF(HLOOKUP(AW$4,'Physical Effects-Numbers'!$B$1:$AZ$173,$B41,FALSE)&lt;0,HLOOKUP(AW$4,'Physical Effects-Numbers'!$B$1:$AZ$173,$B41,FALSE),""))</f>
        <v/>
      </c>
      <c r="AX41" s="260" t="str">
        <f>IF(AX$4="","",IF(HLOOKUP(AX$4,'Physical Effects-Numbers'!$B$1:$AZ$173,$B41,FALSE)&lt;0,HLOOKUP(AX$4,'Physical Effects-Numbers'!$B$1:$AZ$173,$B41,FALSE),""))</f>
        <v/>
      </c>
      <c r="AY41" s="260" t="str">
        <f>IF(AY$4="","",IF(HLOOKUP(AY$4,'Physical Effects-Numbers'!$B$1:$AZ$173,$B41,FALSE)&lt;0,HLOOKUP(AY$4,'Physical Effects-Numbers'!$B$1:$AZ$173,$B41,FALSE),""))</f>
        <v/>
      </c>
      <c r="AZ41" s="260" t="str">
        <f>IF(AZ$4="","",IF(HLOOKUP(AZ$4,'Physical Effects-Numbers'!$B$1:$AZ$173,$B41,FALSE)&lt;0,HLOOKUP(AZ$4,'Physical Effects-Numbers'!$B$1:$AZ$173,$B41,FALSE),""))</f>
        <v/>
      </c>
      <c r="BA41" s="260" t="e">
        <f>IF(BA$4="","",IF(HLOOKUP(BA$4,'Physical Effects-Numbers'!$B$1:$AZ$173,$B41,FALSE)&lt;0,HLOOKUP(BA$4,'Physical Effects-Numbers'!$B$1:$AZ$173,$B41,FALSE),""))</f>
        <v>#N/A</v>
      </c>
      <c r="BB41" s="260" t="e">
        <f>IF(BB$4="","",IF(HLOOKUP(BB$4,'Physical Effects-Numbers'!$B$1:$AZ$173,$B41,FALSE)&lt;0,HLOOKUP(BB$4,'Physical Effects-Numbers'!$B$1:$AZ$173,$B41,FALSE),""))</f>
        <v>#N/A</v>
      </c>
      <c r="BC41" s="260" t="e">
        <f>IF(BC$4="","",IF(HLOOKUP(BC$4,'Physical Effects-Numbers'!$B$1:$AZ$173,$B41,FALSE)&lt;0,HLOOKUP(BC$4,'Physical Effects-Numbers'!$B$1:$AZ$173,$B41,FALSE),""))</f>
        <v>#REF!</v>
      </c>
      <c r="BD41" s="260" t="e">
        <f>IF(BD$4="","",IF(HLOOKUP(BD$4,'Physical Effects-Numbers'!$B$1:$AZ$173,$B41,FALSE)&lt;0,HLOOKUP(BD$4,'Physical Effects-Numbers'!$B$1:$AZ$173,$B41,FALSE),""))</f>
        <v>#REF!</v>
      </c>
      <c r="BE41" s="260" t="e">
        <f>IF(BE$4="","",IF(HLOOKUP(BE$4,'Physical Effects-Numbers'!$B$1:$AZ$173,$B41,FALSE)&lt;0,HLOOKUP(BE$4,'Physical Effects-Numbers'!$B$1:$AZ$173,$B41,FALSE),""))</f>
        <v>#REF!</v>
      </c>
      <c r="BF41" s="260" t="e">
        <f>IF(BF$4="","",IF(HLOOKUP(BF$4,'Physical Effects-Numbers'!$B$1:$AZ$173,$B41,FALSE)&lt;0,HLOOKUP(BF$4,'Physical Effects-Numbers'!$B$1:$AZ$173,$B41,FALSE),""))</f>
        <v>#REF!</v>
      </c>
      <c r="BG41" s="260" t="e">
        <f>IF(BG$4="","",IF(HLOOKUP(BG$4,'Physical Effects-Numbers'!$B$1:$AZ$173,$B41,FALSE)&lt;0,HLOOKUP(BG$4,'Physical Effects-Numbers'!$B$1:$AZ$173,$B41,FALSE),""))</f>
        <v>#REF!</v>
      </c>
      <c r="BH41" s="260" t="e">
        <f>IF(BH$4="","",IF(HLOOKUP(BH$4,'Physical Effects-Numbers'!$B$1:$AZ$173,$B41,FALSE)&lt;0,HLOOKUP(BH$4,'Physical Effects-Numbers'!$B$1:$AZ$173,$B41,FALSE),""))</f>
        <v>#REF!</v>
      </c>
      <c r="BI41" s="260" t="e">
        <f>IF(BI$4="","",IF(HLOOKUP(BI$4,'Physical Effects-Numbers'!$B$1:$AZ$173,$B41,FALSE)&lt;0,HLOOKUP(BI$4,'Physical Effects-Numbers'!$B$1:$AZ$173,$B41,FALSE),""))</f>
        <v>#REF!</v>
      </c>
      <c r="BJ41" s="260" t="e">
        <f>IF(BJ$4="","",IF(HLOOKUP(BJ$4,'Physical Effects-Numbers'!$B$1:$AZ$173,$B41,FALSE)&lt;0,HLOOKUP(BJ$4,'Physical Effects-Numbers'!$B$1:$AZ$173,$B41,FALSE),""))</f>
        <v>#REF!</v>
      </c>
      <c r="BK41" s="260" t="e">
        <f>IF(BK$4="","",IF(HLOOKUP(BK$4,'Physical Effects-Numbers'!$B$1:$AZ$173,$B41,FALSE)&lt;0,HLOOKUP(BK$4,'Physical Effects-Numbers'!$B$1:$AZ$173,$B41,FALSE),""))</f>
        <v>#REF!</v>
      </c>
      <c r="BL41" s="260" t="e">
        <f>IF(BL$4="","",IF(HLOOKUP(BL$4,'Physical Effects-Numbers'!$B$1:$AZ$173,$B41,FALSE)&lt;0,HLOOKUP(BL$4,'Physical Effects-Numbers'!$B$1:$AZ$173,$B41,FALSE),""))</f>
        <v>#REF!</v>
      </c>
      <c r="BM41" s="260" t="e">
        <f>IF(BM$4="","",IF(HLOOKUP(BM$4,'Physical Effects-Numbers'!$B$1:$AZ$173,$B41,FALSE)&lt;0,HLOOKUP(BM$4,'Physical Effects-Numbers'!$B$1:$AZ$173,$B41,FALSE),""))</f>
        <v>#REF!</v>
      </c>
      <c r="BN41" s="260" t="e">
        <f>IF(BN$4="","",IF(HLOOKUP(BN$4,'Physical Effects-Numbers'!$B$1:$AZ$173,$B41,FALSE)&lt;0,HLOOKUP(BN$4,'Physical Effects-Numbers'!$B$1:$AZ$173,$B41,FALSE),""))</f>
        <v>#REF!</v>
      </c>
      <c r="BO41" s="260" t="e">
        <f>IF(BO$4="","",IF(HLOOKUP(BO$4,'Physical Effects-Numbers'!$B$1:$AZ$173,$B41,FALSE)&lt;0,HLOOKUP(BO$4,'Physical Effects-Numbers'!$B$1:$AZ$173,$B41,FALSE),""))</f>
        <v>#REF!</v>
      </c>
    </row>
    <row r="42" spans="2:67" x14ac:dyDescent="0.2">
      <c r="B42" s="259">
        <f t="shared" si="0"/>
        <v>39</v>
      </c>
      <c r="C42" s="258" t="str">
        <f>+'Physical Effects-Numbers'!B39</f>
        <v>Drainage Water Management (ac)</v>
      </c>
      <c r="D42" s="260" t="str">
        <f>IF(D$4="","",IF(HLOOKUP(D$4,'Physical Effects-Numbers'!$B$1:$AZ$173,$B42,FALSE)&lt;0,HLOOKUP(D$4,'Physical Effects-Numbers'!$B$1:$AZ$173,$B42,FALSE),""))</f>
        <v/>
      </c>
      <c r="E42" s="260" t="str">
        <f>IF(E$4="","",IF(HLOOKUP(E$4,'Physical Effects-Numbers'!$B$1:$AZ$173,$B42,FALSE)&lt;0,HLOOKUP(E$4,'Physical Effects-Numbers'!$B$1:$AZ$173,$B42,FALSE),""))</f>
        <v/>
      </c>
      <c r="F42" s="260" t="str">
        <f>IF(F$4="","",IF(HLOOKUP(F$4,'Physical Effects-Numbers'!$B$1:$AZ$173,$B42,FALSE)&lt;0,HLOOKUP(F$4,'Physical Effects-Numbers'!$B$1:$AZ$173,$B42,FALSE),""))</f>
        <v/>
      </c>
      <c r="G42" s="260" t="str">
        <f>IF(G$4="","",IF(HLOOKUP(G$4,'Physical Effects-Numbers'!$B$1:$AZ$173,$B42,FALSE)&lt;0,HLOOKUP(G$4,'Physical Effects-Numbers'!$B$1:$AZ$173,$B42,FALSE),""))</f>
        <v/>
      </c>
      <c r="H42" s="260" t="str">
        <f>IF(H$4="","",IF(HLOOKUP(H$4,'Physical Effects-Numbers'!$B$1:$AZ$173,$B42,FALSE)&lt;0,HLOOKUP(H$4,'Physical Effects-Numbers'!$B$1:$AZ$173,$B42,FALSE),""))</f>
        <v/>
      </c>
      <c r="I42" s="260" t="str">
        <f>IF(I$4="","",IF(HLOOKUP(I$4,'Physical Effects-Numbers'!$B$1:$AZ$173,$B42,FALSE)&lt;0,HLOOKUP(I$4,'Physical Effects-Numbers'!$B$1:$AZ$173,$B42,FALSE),""))</f>
        <v/>
      </c>
      <c r="J42" s="260">
        <f>IF(J$4="","",IF(HLOOKUP(J$4,'Physical Effects-Numbers'!$B$1:$AZ$173,$B42,FALSE)&lt;0,HLOOKUP(J$4,'Physical Effects-Numbers'!$B$1:$AZ$173,$B42,FALSE),""))</f>
        <v>-1</v>
      </c>
      <c r="K42" s="260" t="str">
        <f>IF(K$4="","",IF(HLOOKUP(K$4,'Physical Effects-Numbers'!$B$1:$AZ$173,$B42,FALSE)&lt;0,HLOOKUP(K$4,'Physical Effects-Numbers'!$B$1:$AZ$173,$B42,FALSE),""))</f>
        <v/>
      </c>
      <c r="L42" s="260" t="str">
        <f>IF(L$4="","",IF(HLOOKUP(L$4,'Physical Effects-Numbers'!$B$1:$AZ$173,$B42,FALSE)&lt;0,HLOOKUP(L$4,'Physical Effects-Numbers'!$B$1:$AZ$173,$B42,FALSE),""))</f>
        <v/>
      </c>
      <c r="M42" s="260" t="str">
        <f>IF(M$4="","",IF(HLOOKUP(M$4,'Physical Effects-Numbers'!$B$1:$AZ$173,$B42,FALSE)&lt;0,HLOOKUP(M$4,'Physical Effects-Numbers'!$B$1:$AZ$173,$B42,FALSE),""))</f>
        <v/>
      </c>
      <c r="N42" s="260" t="str">
        <f>IF(N$4="","",IF(HLOOKUP(N$4,'Physical Effects-Numbers'!$B$1:$AZ$173,$B42,FALSE)&lt;0,HLOOKUP(N$4,'Physical Effects-Numbers'!$B$1:$AZ$173,$B42,FALSE),""))</f>
        <v/>
      </c>
      <c r="O42" s="260">
        <f>IF(O$4="","",IF(HLOOKUP(O$4,'Physical Effects-Numbers'!$B$1:$AZ$173,$B42,FALSE)&lt;0,HLOOKUP(O$4,'Physical Effects-Numbers'!$B$1:$AZ$173,$B42,FALSE),""))</f>
        <v>-2</v>
      </c>
      <c r="P42" s="260" t="str">
        <f>IF(P$4="","",IF(HLOOKUP(P$4,'Physical Effects-Numbers'!$B$1:$AZ$173,$B42,FALSE)&lt;0,HLOOKUP(P$4,'Physical Effects-Numbers'!$B$1:$AZ$173,$B42,FALSE),""))</f>
        <v/>
      </c>
      <c r="Q42" s="260" t="str">
        <f>IF(Q$4="","",IF(HLOOKUP(Q$4,'Physical Effects-Numbers'!$B$1:$AZ$173,$B42,FALSE)&lt;0,HLOOKUP(Q$4,'Physical Effects-Numbers'!$B$1:$AZ$173,$B42,FALSE),""))</f>
        <v/>
      </c>
      <c r="R42" s="260" t="str">
        <f>IF(R$4="","",IF(HLOOKUP(R$4,'Physical Effects-Numbers'!$B$1:$AZ$173,$B42,FALSE)&lt;0,HLOOKUP(R$4,'Physical Effects-Numbers'!$B$1:$AZ$173,$B42,FALSE),""))</f>
        <v/>
      </c>
      <c r="S42" s="260" t="str">
        <f>IF(S$4="","",IF(HLOOKUP(S$4,'Physical Effects-Numbers'!$B$1:$AZ$173,$B42,FALSE)&lt;0,HLOOKUP(S$4,'Physical Effects-Numbers'!$B$1:$AZ$173,$B42,FALSE),""))</f>
        <v/>
      </c>
      <c r="T42" s="260" t="str">
        <f>IF(T$4="","",IF(HLOOKUP(T$4,'Physical Effects-Numbers'!$B$1:$AZ$173,$B42,FALSE)&lt;0,HLOOKUP(T$4,'Physical Effects-Numbers'!$B$1:$AZ$173,$B42,FALSE),""))</f>
        <v/>
      </c>
      <c r="U42" s="260" t="str">
        <f>IF(U$4="","",IF(HLOOKUP(U$4,'Physical Effects-Numbers'!$B$1:$AZ$173,$B42,FALSE)&lt;0,HLOOKUP(U$4,'Physical Effects-Numbers'!$B$1:$AZ$173,$B42,FALSE),""))</f>
        <v/>
      </c>
      <c r="V42" s="260" t="str">
        <f>IF(V$4="","",IF(HLOOKUP(V$4,'Physical Effects-Numbers'!$B$1:$AZ$173,$B42,FALSE)&lt;0,HLOOKUP(V$4,'Physical Effects-Numbers'!$B$1:$AZ$173,$B42,FALSE),""))</f>
        <v/>
      </c>
      <c r="W42" s="260" t="str">
        <f>IF(W$4="","",IF(HLOOKUP(W$4,'Physical Effects-Numbers'!$B$1:$AZ$173,$B42,FALSE)&lt;0,HLOOKUP(W$4,'Physical Effects-Numbers'!$B$1:$AZ$173,$B42,FALSE),""))</f>
        <v/>
      </c>
      <c r="X42" s="260">
        <f>IF(X$4="","",IF(HLOOKUP(X$4,'Physical Effects-Numbers'!$B$1:$AZ$173,$B42,FALSE)&lt;0,HLOOKUP(X$4,'Physical Effects-Numbers'!$B$1:$AZ$173,$B42,FALSE),""))</f>
        <v>-1</v>
      </c>
      <c r="Y42" s="260" t="str">
        <f>IF(Y$4="","",IF(HLOOKUP(Y$4,'Physical Effects-Numbers'!$B$1:$AZ$173,$B42,FALSE)&lt;0,HLOOKUP(Y$4,'Physical Effects-Numbers'!$B$1:$AZ$173,$B42,FALSE),""))</f>
        <v/>
      </c>
      <c r="Z42" s="260" t="str">
        <f>IF(Z$4="","",IF(HLOOKUP(Z$4,'Physical Effects-Numbers'!$B$1:$AZ$173,$B42,FALSE)&lt;0,HLOOKUP(Z$4,'Physical Effects-Numbers'!$B$1:$AZ$173,$B42,FALSE),""))</f>
        <v/>
      </c>
      <c r="AA42" s="260" t="str">
        <f>IF(AA$4="","",IF(HLOOKUP(AA$4,'Physical Effects-Numbers'!$B$1:$AZ$173,$B42,FALSE)&lt;0,HLOOKUP(AA$4,'Physical Effects-Numbers'!$B$1:$AZ$173,$B42,FALSE),""))</f>
        <v/>
      </c>
      <c r="AB42" s="260" t="str">
        <f>IF(AB$4="","",IF(HLOOKUP(AB$4,'Physical Effects-Numbers'!$B$1:$AZ$173,$B42,FALSE)&lt;0,HLOOKUP(AB$4,'Physical Effects-Numbers'!$B$1:$AZ$173,$B42,FALSE),""))</f>
        <v/>
      </c>
      <c r="AC42" s="260" t="str">
        <f>IF(AC$4="","",IF(HLOOKUP(AC$4,'Physical Effects-Numbers'!$B$1:$AZ$173,$B42,FALSE)&lt;0,HLOOKUP(AC$4,'Physical Effects-Numbers'!$B$1:$AZ$173,$B42,FALSE),""))</f>
        <v/>
      </c>
      <c r="AD42" s="260" t="str">
        <f>IF(AD$4="","",IF(HLOOKUP(AD$4,'Physical Effects-Numbers'!$B$1:$AZ$173,$B42,FALSE)&lt;0,HLOOKUP(AD$4,'Physical Effects-Numbers'!$B$1:$AZ$173,$B42,FALSE),""))</f>
        <v/>
      </c>
      <c r="AE42" s="260" t="str">
        <f>IF(AE$4="","",IF(HLOOKUP(AE$4,'Physical Effects-Numbers'!$B$1:$AZ$173,$B42,FALSE)&lt;0,HLOOKUP(AE$4,'Physical Effects-Numbers'!$B$1:$AZ$173,$B42,FALSE),""))</f>
        <v/>
      </c>
      <c r="AF42" s="260" t="e">
        <f>IF(AF$4="","",IF(HLOOKUP(AF$4,'Physical Effects-Numbers'!$B$1:$AZ$173,$B42,FALSE)&lt;0,HLOOKUP(AF$4,'Physical Effects-Numbers'!$B$1:$AZ$173,$B42,FALSE),""))</f>
        <v>#REF!</v>
      </c>
      <c r="AG42" s="260" t="e">
        <f>IF(AG$4="","",IF(HLOOKUP(AG$4,'Physical Effects-Numbers'!$B$1:$AZ$173,$B42,FALSE)&lt;0,HLOOKUP(AG$4,'Physical Effects-Numbers'!$B$1:$AZ$173,$B42,FALSE),""))</f>
        <v>#REF!</v>
      </c>
      <c r="AH42" s="260" t="str">
        <f>IF(AH$4="","",IF(HLOOKUP(AH$4,'Physical Effects-Numbers'!$B$1:$AZ$173,$B42,FALSE)&lt;0,HLOOKUP(AH$4,'Physical Effects-Numbers'!$B$1:$AZ$173,$B42,FALSE),""))</f>
        <v/>
      </c>
      <c r="AI42" s="260" t="str">
        <f>IF(AI$4="","",IF(HLOOKUP(AI$4,'Physical Effects-Numbers'!$B$1:$AZ$173,$B42,FALSE)&lt;0,HLOOKUP(AI$4,'Physical Effects-Numbers'!$B$1:$AZ$173,$B42,FALSE),""))</f>
        <v/>
      </c>
      <c r="AJ42" s="260" t="str">
        <f>IF(AJ$4="","",IF(HLOOKUP(AJ$4,'Physical Effects-Numbers'!$B$1:$AZ$173,$B42,FALSE)&lt;0,HLOOKUP(AJ$4,'Physical Effects-Numbers'!$B$1:$AZ$173,$B42,FALSE),""))</f>
        <v/>
      </c>
      <c r="AK42" s="260" t="str">
        <f>IF(AK$4="","",IF(HLOOKUP(AK$4,'Physical Effects-Numbers'!$B$1:$AZ$173,$B42,FALSE)&lt;0,HLOOKUP(AK$4,'Physical Effects-Numbers'!$B$1:$AZ$173,$B42,FALSE),""))</f>
        <v/>
      </c>
      <c r="AL42" s="260" t="str">
        <f>IF(AL$4="","",IF(HLOOKUP(AL$4,'Physical Effects-Numbers'!$B$1:$AZ$173,$B42,FALSE)&lt;0,HLOOKUP(AL$4,'Physical Effects-Numbers'!$B$1:$AZ$173,$B42,FALSE),""))</f>
        <v/>
      </c>
      <c r="AM42" s="260" t="str">
        <f>IF(AM$4="","",IF(HLOOKUP(AM$4,'Physical Effects-Numbers'!$B$1:$AZ$173,$B42,FALSE)&lt;0,HLOOKUP(AM$4,'Physical Effects-Numbers'!$B$1:$AZ$173,$B42,FALSE),""))</f>
        <v/>
      </c>
      <c r="AN42" s="260" t="str">
        <f>IF(AN$4="","",IF(HLOOKUP(AN$4,'Physical Effects-Numbers'!$B$1:$AZ$173,$B42,FALSE)&lt;0,HLOOKUP(AN$4,'Physical Effects-Numbers'!$B$1:$AZ$173,$B42,FALSE),""))</f>
        <v/>
      </c>
      <c r="AO42" s="260" t="str">
        <f>IF(AO$4="","",IF(HLOOKUP(AO$4,'Physical Effects-Numbers'!$B$1:$AZ$173,$B42,FALSE)&lt;0,HLOOKUP(AO$4,'Physical Effects-Numbers'!$B$1:$AZ$173,$B42,FALSE),""))</f>
        <v/>
      </c>
      <c r="AP42" s="260" t="str">
        <f>IF(AP$4="","",IF(HLOOKUP(AP$4,'Physical Effects-Numbers'!$B$1:$AZ$173,$B42,FALSE)&lt;0,HLOOKUP(AP$4,'Physical Effects-Numbers'!$B$1:$AZ$173,$B42,FALSE),""))</f>
        <v/>
      </c>
      <c r="AQ42" s="260" t="str">
        <f>IF(AQ$4="","",IF(HLOOKUP(AQ$4,'Physical Effects-Numbers'!$B$1:$AZ$173,$B42,FALSE)&lt;0,HLOOKUP(AQ$4,'Physical Effects-Numbers'!$B$1:$AZ$173,$B42,FALSE),""))</f>
        <v/>
      </c>
      <c r="AR42" s="260" t="str">
        <f>IF(AR$4="","",IF(HLOOKUP(AR$4,'Physical Effects-Numbers'!$B$1:$AZ$173,$B42,FALSE)&lt;0,HLOOKUP(AR$4,'Physical Effects-Numbers'!$B$1:$AZ$173,$B42,FALSE),""))</f>
        <v/>
      </c>
      <c r="AS42" s="260" t="str">
        <f>IF(AS$4="","",IF(HLOOKUP(AS$4,'Physical Effects-Numbers'!$B$1:$AZ$173,$B42,FALSE)&lt;0,HLOOKUP(AS$4,'Physical Effects-Numbers'!$B$1:$AZ$173,$B42,FALSE),""))</f>
        <v/>
      </c>
      <c r="AT42" s="260" t="str">
        <f>IF(AT$4="","",IF(HLOOKUP(AT$4,'Physical Effects-Numbers'!$B$1:$AZ$173,$B42,FALSE)&lt;0,HLOOKUP(AT$4,'Physical Effects-Numbers'!$B$1:$AZ$173,$B42,FALSE),""))</f>
        <v/>
      </c>
      <c r="AU42" s="260" t="str">
        <f>IF(AU$4="","",IF(HLOOKUP(AU$4,'Physical Effects-Numbers'!$B$1:$AZ$173,$B42,FALSE)&lt;0,HLOOKUP(AU$4,'Physical Effects-Numbers'!$B$1:$AZ$173,$B42,FALSE),""))</f>
        <v/>
      </c>
      <c r="AV42" s="260" t="str">
        <f>IF(AV$4="","",IF(HLOOKUP(AV$4,'Physical Effects-Numbers'!$B$1:$AZ$173,$B42,FALSE)&lt;0,HLOOKUP(AV$4,'Physical Effects-Numbers'!$B$1:$AZ$173,$B42,FALSE),""))</f>
        <v/>
      </c>
      <c r="AW42" s="260" t="str">
        <f>IF(AW$4="","",IF(HLOOKUP(AW$4,'Physical Effects-Numbers'!$B$1:$AZ$173,$B42,FALSE)&lt;0,HLOOKUP(AW$4,'Physical Effects-Numbers'!$B$1:$AZ$173,$B42,FALSE),""))</f>
        <v/>
      </c>
      <c r="AX42" s="260" t="str">
        <f>IF(AX$4="","",IF(HLOOKUP(AX$4,'Physical Effects-Numbers'!$B$1:$AZ$173,$B42,FALSE)&lt;0,HLOOKUP(AX$4,'Physical Effects-Numbers'!$B$1:$AZ$173,$B42,FALSE),""))</f>
        <v/>
      </c>
      <c r="AY42" s="260" t="str">
        <f>IF(AY$4="","",IF(HLOOKUP(AY$4,'Physical Effects-Numbers'!$B$1:$AZ$173,$B42,FALSE)&lt;0,HLOOKUP(AY$4,'Physical Effects-Numbers'!$B$1:$AZ$173,$B42,FALSE),""))</f>
        <v/>
      </c>
      <c r="AZ42" s="260" t="str">
        <f>IF(AZ$4="","",IF(HLOOKUP(AZ$4,'Physical Effects-Numbers'!$B$1:$AZ$173,$B42,FALSE)&lt;0,HLOOKUP(AZ$4,'Physical Effects-Numbers'!$B$1:$AZ$173,$B42,FALSE),""))</f>
        <v/>
      </c>
      <c r="BA42" s="260" t="e">
        <f>IF(BA$4="","",IF(HLOOKUP(BA$4,'Physical Effects-Numbers'!$B$1:$AZ$173,$B42,FALSE)&lt;0,HLOOKUP(BA$4,'Physical Effects-Numbers'!$B$1:$AZ$173,$B42,FALSE),""))</f>
        <v>#N/A</v>
      </c>
      <c r="BB42" s="260" t="e">
        <f>IF(BB$4="","",IF(HLOOKUP(BB$4,'Physical Effects-Numbers'!$B$1:$AZ$173,$B42,FALSE)&lt;0,HLOOKUP(BB$4,'Physical Effects-Numbers'!$B$1:$AZ$173,$B42,FALSE),""))</f>
        <v>#N/A</v>
      </c>
      <c r="BC42" s="260" t="e">
        <f>IF(BC$4="","",IF(HLOOKUP(BC$4,'Physical Effects-Numbers'!$B$1:$AZ$173,$B42,FALSE)&lt;0,HLOOKUP(BC$4,'Physical Effects-Numbers'!$B$1:$AZ$173,$B42,FALSE),""))</f>
        <v>#REF!</v>
      </c>
      <c r="BD42" s="260" t="e">
        <f>IF(BD$4="","",IF(HLOOKUP(BD$4,'Physical Effects-Numbers'!$B$1:$AZ$173,$B42,FALSE)&lt;0,HLOOKUP(BD$4,'Physical Effects-Numbers'!$B$1:$AZ$173,$B42,FALSE),""))</f>
        <v>#REF!</v>
      </c>
      <c r="BE42" s="260" t="e">
        <f>IF(BE$4="","",IF(HLOOKUP(BE$4,'Physical Effects-Numbers'!$B$1:$AZ$173,$B42,FALSE)&lt;0,HLOOKUP(BE$4,'Physical Effects-Numbers'!$B$1:$AZ$173,$B42,FALSE),""))</f>
        <v>#REF!</v>
      </c>
      <c r="BF42" s="260" t="e">
        <f>IF(BF$4="","",IF(HLOOKUP(BF$4,'Physical Effects-Numbers'!$B$1:$AZ$173,$B42,FALSE)&lt;0,HLOOKUP(BF$4,'Physical Effects-Numbers'!$B$1:$AZ$173,$B42,FALSE),""))</f>
        <v>#REF!</v>
      </c>
      <c r="BG42" s="260" t="e">
        <f>IF(BG$4="","",IF(HLOOKUP(BG$4,'Physical Effects-Numbers'!$B$1:$AZ$173,$B42,FALSE)&lt;0,HLOOKUP(BG$4,'Physical Effects-Numbers'!$B$1:$AZ$173,$B42,FALSE),""))</f>
        <v>#REF!</v>
      </c>
      <c r="BH42" s="260" t="e">
        <f>IF(BH$4="","",IF(HLOOKUP(BH$4,'Physical Effects-Numbers'!$B$1:$AZ$173,$B42,FALSE)&lt;0,HLOOKUP(BH$4,'Physical Effects-Numbers'!$B$1:$AZ$173,$B42,FALSE),""))</f>
        <v>#REF!</v>
      </c>
      <c r="BI42" s="260" t="e">
        <f>IF(BI$4="","",IF(HLOOKUP(BI$4,'Physical Effects-Numbers'!$B$1:$AZ$173,$B42,FALSE)&lt;0,HLOOKUP(BI$4,'Physical Effects-Numbers'!$B$1:$AZ$173,$B42,FALSE),""))</f>
        <v>#REF!</v>
      </c>
      <c r="BJ42" s="260" t="e">
        <f>IF(BJ$4="","",IF(HLOOKUP(BJ$4,'Physical Effects-Numbers'!$B$1:$AZ$173,$B42,FALSE)&lt;0,HLOOKUP(BJ$4,'Physical Effects-Numbers'!$B$1:$AZ$173,$B42,FALSE),""))</f>
        <v>#REF!</v>
      </c>
      <c r="BK42" s="260" t="e">
        <f>IF(BK$4="","",IF(HLOOKUP(BK$4,'Physical Effects-Numbers'!$B$1:$AZ$173,$B42,FALSE)&lt;0,HLOOKUP(BK$4,'Physical Effects-Numbers'!$B$1:$AZ$173,$B42,FALSE),""))</f>
        <v>#REF!</v>
      </c>
      <c r="BL42" s="260" t="e">
        <f>IF(BL$4="","",IF(HLOOKUP(BL$4,'Physical Effects-Numbers'!$B$1:$AZ$173,$B42,FALSE)&lt;0,HLOOKUP(BL$4,'Physical Effects-Numbers'!$B$1:$AZ$173,$B42,FALSE),""))</f>
        <v>#REF!</v>
      </c>
      <c r="BM42" s="260" t="e">
        <f>IF(BM$4="","",IF(HLOOKUP(BM$4,'Physical Effects-Numbers'!$B$1:$AZ$173,$B42,FALSE)&lt;0,HLOOKUP(BM$4,'Physical Effects-Numbers'!$B$1:$AZ$173,$B42,FALSE),""))</f>
        <v>#REF!</v>
      </c>
      <c r="BN42" s="260" t="e">
        <f>IF(BN$4="","",IF(HLOOKUP(BN$4,'Physical Effects-Numbers'!$B$1:$AZ$173,$B42,FALSE)&lt;0,HLOOKUP(BN$4,'Physical Effects-Numbers'!$B$1:$AZ$173,$B42,FALSE),""))</f>
        <v>#REF!</v>
      </c>
      <c r="BO42" s="260" t="e">
        <f>IF(BO$4="","",IF(HLOOKUP(BO$4,'Physical Effects-Numbers'!$B$1:$AZ$173,$B42,FALSE)&lt;0,HLOOKUP(BO$4,'Physical Effects-Numbers'!$B$1:$AZ$173,$B42,FALSE),""))</f>
        <v>#REF!</v>
      </c>
    </row>
    <row r="43" spans="2:67" x14ac:dyDescent="0.2">
      <c r="B43" s="259">
        <f t="shared" si="0"/>
        <v>40</v>
      </c>
      <c r="C43" s="258" t="str">
        <f>+'Physical Effects-Numbers'!B40</f>
        <v>Dry Hydrant (no)</v>
      </c>
      <c r="D43" s="260" t="str">
        <f>IF(D$4="","",IF(HLOOKUP(D$4,'Physical Effects-Numbers'!$B$1:$AZ$173,$B43,FALSE)&lt;0,HLOOKUP(D$4,'Physical Effects-Numbers'!$B$1:$AZ$173,$B43,FALSE),""))</f>
        <v/>
      </c>
      <c r="E43" s="260" t="str">
        <f>IF(E$4="","",IF(HLOOKUP(E$4,'Physical Effects-Numbers'!$B$1:$AZ$173,$B43,FALSE)&lt;0,HLOOKUP(E$4,'Physical Effects-Numbers'!$B$1:$AZ$173,$B43,FALSE),""))</f>
        <v/>
      </c>
      <c r="F43" s="260" t="str">
        <f>IF(F$4="","",IF(HLOOKUP(F$4,'Physical Effects-Numbers'!$B$1:$AZ$173,$B43,FALSE)&lt;0,HLOOKUP(F$4,'Physical Effects-Numbers'!$B$1:$AZ$173,$B43,FALSE),""))</f>
        <v/>
      </c>
      <c r="G43" s="260" t="str">
        <f>IF(G$4="","",IF(HLOOKUP(G$4,'Physical Effects-Numbers'!$B$1:$AZ$173,$B43,FALSE)&lt;0,HLOOKUP(G$4,'Physical Effects-Numbers'!$B$1:$AZ$173,$B43,FALSE),""))</f>
        <v/>
      </c>
      <c r="H43" s="260" t="str">
        <f>IF(H$4="","",IF(HLOOKUP(H$4,'Physical Effects-Numbers'!$B$1:$AZ$173,$B43,FALSE)&lt;0,HLOOKUP(H$4,'Physical Effects-Numbers'!$B$1:$AZ$173,$B43,FALSE),""))</f>
        <v/>
      </c>
      <c r="I43" s="260" t="str">
        <f>IF(I$4="","",IF(HLOOKUP(I$4,'Physical Effects-Numbers'!$B$1:$AZ$173,$B43,FALSE)&lt;0,HLOOKUP(I$4,'Physical Effects-Numbers'!$B$1:$AZ$173,$B43,FALSE),""))</f>
        <v/>
      </c>
      <c r="J43" s="260" t="str">
        <f>IF(J$4="","",IF(HLOOKUP(J$4,'Physical Effects-Numbers'!$B$1:$AZ$173,$B43,FALSE)&lt;0,HLOOKUP(J$4,'Physical Effects-Numbers'!$B$1:$AZ$173,$B43,FALSE),""))</f>
        <v/>
      </c>
      <c r="K43" s="260" t="str">
        <f>IF(K$4="","",IF(HLOOKUP(K$4,'Physical Effects-Numbers'!$B$1:$AZ$173,$B43,FALSE)&lt;0,HLOOKUP(K$4,'Physical Effects-Numbers'!$B$1:$AZ$173,$B43,FALSE),""))</f>
        <v/>
      </c>
      <c r="L43" s="260" t="str">
        <f>IF(L$4="","",IF(HLOOKUP(L$4,'Physical Effects-Numbers'!$B$1:$AZ$173,$B43,FALSE)&lt;0,HLOOKUP(L$4,'Physical Effects-Numbers'!$B$1:$AZ$173,$B43,FALSE),""))</f>
        <v/>
      </c>
      <c r="M43" s="260" t="str">
        <f>IF(M$4="","",IF(HLOOKUP(M$4,'Physical Effects-Numbers'!$B$1:$AZ$173,$B43,FALSE)&lt;0,HLOOKUP(M$4,'Physical Effects-Numbers'!$B$1:$AZ$173,$B43,FALSE),""))</f>
        <v/>
      </c>
      <c r="N43" s="260" t="str">
        <f>IF(N$4="","",IF(HLOOKUP(N$4,'Physical Effects-Numbers'!$B$1:$AZ$173,$B43,FALSE)&lt;0,HLOOKUP(N$4,'Physical Effects-Numbers'!$B$1:$AZ$173,$B43,FALSE),""))</f>
        <v/>
      </c>
      <c r="O43" s="260" t="str">
        <f>IF(O$4="","",IF(HLOOKUP(O$4,'Physical Effects-Numbers'!$B$1:$AZ$173,$B43,FALSE)&lt;0,HLOOKUP(O$4,'Physical Effects-Numbers'!$B$1:$AZ$173,$B43,FALSE),""))</f>
        <v/>
      </c>
      <c r="P43" s="260" t="str">
        <f>IF(P$4="","",IF(HLOOKUP(P$4,'Physical Effects-Numbers'!$B$1:$AZ$173,$B43,FALSE)&lt;0,HLOOKUP(P$4,'Physical Effects-Numbers'!$B$1:$AZ$173,$B43,FALSE),""))</f>
        <v/>
      </c>
      <c r="Q43" s="260" t="str">
        <f>IF(Q$4="","",IF(HLOOKUP(Q$4,'Physical Effects-Numbers'!$B$1:$AZ$173,$B43,FALSE)&lt;0,HLOOKUP(Q$4,'Physical Effects-Numbers'!$B$1:$AZ$173,$B43,FALSE),""))</f>
        <v/>
      </c>
      <c r="R43" s="260" t="str">
        <f>IF(R$4="","",IF(HLOOKUP(R$4,'Physical Effects-Numbers'!$B$1:$AZ$173,$B43,FALSE)&lt;0,HLOOKUP(R$4,'Physical Effects-Numbers'!$B$1:$AZ$173,$B43,FALSE),""))</f>
        <v/>
      </c>
      <c r="S43" s="260" t="str">
        <f>IF(S$4="","",IF(HLOOKUP(S$4,'Physical Effects-Numbers'!$B$1:$AZ$173,$B43,FALSE)&lt;0,HLOOKUP(S$4,'Physical Effects-Numbers'!$B$1:$AZ$173,$B43,FALSE),""))</f>
        <v/>
      </c>
      <c r="T43" s="260" t="str">
        <f>IF(T$4="","",IF(HLOOKUP(T$4,'Physical Effects-Numbers'!$B$1:$AZ$173,$B43,FALSE)&lt;0,HLOOKUP(T$4,'Physical Effects-Numbers'!$B$1:$AZ$173,$B43,FALSE),""))</f>
        <v/>
      </c>
      <c r="U43" s="260">
        <f>IF(U$4="","",IF(HLOOKUP(U$4,'Physical Effects-Numbers'!$B$1:$AZ$173,$B43,FALSE)&lt;0,HLOOKUP(U$4,'Physical Effects-Numbers'!$B$1:$AZ$173,$B43,FALSE),""))</f>
        <v>-1</v>
      </c>
      <c r="V43" s="260">
        <f>IF(V$4="","",IF(HLOOKUP(V$4,'Physical Effects-Numbers'!$B$1:$AZ$173,$B43,FALSE)&lt;0,HLOOKUP(V$4,'Physical Effects-Numbers'!$B$1:$AZ$173,$B43,FALSE),""))</f>
        <v>-1</v>
      </c>
      <c r="W43" s="260" t="str">
        <f>IF(W$4="","",IF(HLOOKUP(W$4,'Physical Effects-Numbers'!$B$1:$AZ$173,$B43,FALSE)&lt;0,HLOOKUP(W$4,'Physical Effects-Numbers'!$B$1:$AZ$173,$B43,FALSE),""))</f>
        <v/>
      </c>
      <c r="X43" s="260" t="str">
        <f>IF(X$4="","",IF(HLOOKUP(X$4,'Physical Effects-Numbers'!$B$1:$AZ$173,$B43,FALSE)&lt;0,HLOOKUP(X$4,'Physical Effects-Numbers'!$B$1:$AZ$173,$B43,FALSE),""))</f>
        <v/>
      </c>
      <c r="Y43" s="260" t="str">
        <f>IF(Y$4="","",IF(HLOOKUP(Y$4,'Physical Effects-Numbers'!$B$1:$AZ$173,$B43,FALSE)&lt;0,HLOOKUP(Y$4,'Physical Effects-Numbers'!$B$1:$AZ$173,$B43,FALSE),""))</f>
        <v/>
      </c>
      <c r="Z43" s="260" t="str">
        <f>IF(Z$4="","",IF(HLOOKUP(Z$4,'Physical Effects-Numbers'!$B$1:$AZ$173,$B43,FALSE)&lt;0,HLOOKUP(Z$4,'Physical Effects-Numbers'!$B$1:$AZ$173,$B43,FALSE),""))</f>
        <v/>
      </c>
      <c r="AA43" s="260" t="str">
        <f>IF(AA$4="","",IF(HLOOKUP(AA$4,'Physical Effects-Numbers'!$B$1:$AZ$173,$B43,FALSE)&lt;0,HLOOKUP(AA$4,'Physical Effects-Numbers'!$B$1:$AZ$173,$B43,FALSE),""))</f>
        <v/>
      </c>
      <c r="AB43" s="260" t="str">
        <f>IF(AB$4="","",IF(HLOOKUP(AB$4,'Physical Effects-Numbers'!$B$1:$AZ$173,$B43,FALSE)&lt;0,HLOOKUP(AB$4,'Physical Effects-Numbers'!$B$1:$AZ$173,$B43,FALSE),""))</f>
        <v/>
      </c>
      <c r="AC43" s="260" t="str">
        <f>IF(AC$4="","",IF(HLOOKUP(AC$4,'Physical Effects-Numbers'!$B$1:$AZ$173,$B43,FALSE)&lt;0,HLOOKUP(AC$4,'Physical Effects-Numbers'!$B$1:$AZ$173,$B43,FALSE),""))</f>
        <v/>
      </c>
      <c r="AD43" s="260" t="str">
        <f>IF(AD$4="","",IF(HLOOKUP(AD$4,'Physical Effects-Numbers'!$B$1:$AZ$173,$B43,FALSE)&lt;0,HLOOKUP(AD$4,'Physical Effects-Numbers'!$B$1:$AZ$173,$B43,FALSE),""))</f>
        <v/>
      </c>
      <c r="AE43" s="260" t="str">
        <f>IF(AE$4="","",IF(HLOOKUP(AE$4,'Physical Effects-Numbers'!$B$1:$AZ$173,$B43,FALSE)&lt;0,HLOOKUP(AE$4,'Physical Effects-Numbers'!$B$1:$AZ$173,$B43,FALSE),""))</f>
        <v/>
      </c>
      <c r="AF43" s="260" t="e">
        <f>IF(AF$4="","",IF(HLOOKUP(AF$4,'Physical Effects-Numbers'!$B$1:$AZ$173,$B43,FALSE)&lt;0,HLOOKUP(AF$4,'Physical Effects-Numbers'!$B$1:$AZ$173,$B43,FALSE),""))</f>
        <v>#REF!</v>
      </c>
      <c r="AG43" s="260" t="e">
        <f>IF(AG$4="","",IF(HLOOKUP(AG$4,'Physical Effects-Numbers'!$B$1:$AZ$173,$B43,FALSE)&lt;0,HLOOKUP(AG$4,'Physical Effects-Numbers'!$B$1:$AZ$173,$B43,FALSE),""))</f>
        <v>#REF!</v>
      </c>
      <c r="AH43" s="260" t="str">
        <f>IF(AH$4="","",IF(HLOOKUP(AH$4,'Physical Effects-Numbers'!$B$1:$AZ$173,$B43,FALSE)&lt;0,HLOOKUP(AH$4,'Physical Effects-Numbers'!$B$1:$AZ$173,$B43,FALSE),""))</f>
        <v/>
      </c>
      <c r="AI43" s="260" t="str">
        <f>IF(AI$4="","",IF(HLOOKUP(AI$4,'Physical Effects-Numbers'!$B$1:$AZ$173,$B43,FALSE)&lt;0,HLOOKUP(AI$4,'Physical Effects-Numbers'!$B$1:$AZ$173,$B43,FALSE),""))</f>
        <v/>
      </c>
      <c r="AJ43" s="260" t="str">
        <f>IF(AJ$4="","",IF(HLOOKUP(AJ$4,'Physical Effects-Numbers'!$B$1:$AZ$173,$B43,FALSE)&lt;0,HLOOKUP(AJ$4,'Physical Effects-Numbers'!$B$1:$AZ$173,$B43,FALSE),""))</f>
        <v/>
      </c>
      <c r="AK43" s="260" t="str">
        <f>IF(AK$4="","",IF(HLOOKUP(AK$4,'Physical Effects-Numbers'!$B$1:$AZ$173,$B43,FALSE)&lt;0,HLOOKUP(AK$4,'Physical Effects-Numbers'!$B$1:$AZ$173,$B43,FALSE),""))</f>
        <v/>
      </c>
      <c r="AL43" s="260" t="str">
        <f>IF(AL$4="","",IF(HLOOKUP(AL$4,'Physical Effects-Numbers'!$B$1:$AZ$173,$B43,FALSE)&lt;0,HLOOKUP(AL$4,'Physical Effects-Numbers'!$B$1:$AZ$173,$B43,FALSE),""))</f>
        <v/>
      </c>
      <c r="AM43" s="260" t="str">
        <f>IF(AM$4="","",IF(HLOOKUP(AM$4,'Physical Effects-Numbers'!$B$1:$AZ$173,$B43,FALSE)&lt;0,HLOOKUP(AM$4,'Physical Effects-Numbers'!$B$1:$AZ$173,$B43,FALSE),""))</f>
        <v/>
      </c>
      <c r="AN43" s="260" t="str">
        <f>IF(AN$4="","",IF(HLOOKUP(AN$4,'Physical Effects-Numbers'!$B$1:$AZ$173,$B43,FALSE)&lt;0,HLOOKUP(AN$4,'Physical Effects-Numbers'!$B$1:$AZ$173,$B43,FALSE),""))</f>
        <v/>
      </c>
      <c r="AO43" s="260" t="str">
        <f>IF(AO$4="","",IF(HLOOKUP(AO$4,'Physical Effects-Numbers'!$B$1:$AZ$173,$B43,FALSE)&lt;0,HLOOKUP(AO$4,'Physical Effects-Numbers'!$B$1:$AZ$173,$B43,FALSE),""))</f>
        <v/>
      </c>
      <c r="AP43" s="260" t="str">
        <f>IF(AP$4="","",IF(HLOOKUP(AP$4,'Physical Effects-Numbers'!$B$1:$AZ$173,$B43,FALSE)&lt;0,HLOOKUP(AP$4,'Physical Effects-Numbers'!$B$1:$AZ$173,$B43,FALSE),""))</f>
        <v/>
      </c>
      <c r="AQ43" s="260" t="str">
        <f>IF(AQ$4="","",IF(HLOOKUP(AQ$4,'Physical Effects-Numbers'!$B$1:$AZ$173,$B43,FALSE)&lt;0,HLOOKUP(AQ$4,'Physical Effects-Numbers'!$B$1:$AZ$173,$B43,FALSE),""))</f>
        <v/>
      </c>
      <c r="AR43" s="260" t="str">
        <f>IF(AR$4="","",IF(HLOOKUP(AR$4,'Physical Effects-Numbers'!$B$1:$AZ$173,$B43,FALSE)&lt;0,HLOOKUP(AR$4,'Physical Effects-Numbers'!$B$1:$AZ$173,$B43,FALSE),""))</f>
        <v/>
      </c>
      <c r="AS43" s="260" t="str">
        <f>IF(AS$4="","",IF(HLOOKUP(AS$4,'Physical Effects-Numbers'!$B$1:$AZ$173,$B43,FALSE)&lt;0,HLOOKUP(AS$4,'Physical Effects-Numbers'!$B$1:$AZ$173,$B43,FALSE),""))</f>
        <v/>
      </c>
      <c r="AT43" s="260" t="str">
        <f>IF(AT$4="","",IF(HLOOKUP(AT$4,'Physical Effects-Numbers'!$B$1:$AZ$173,$B43,FALSE)&lt;0,HLOOKUP(AT$4,'Physical Effects-Numbers'!$B$1:$AZ$173,$B43,FALSE),""))</f>
        <v/>
      </c>
      <c r="AU43" s="260" t="str">
        <f>IF(AU$4="","",IF(HLOOKUP(AU$4,'Physical Effects-Numbers'!$B$1:$AZ$173,$B43,FALSE)&lt;0,HLOOKUP(AU$4,'Physical Effects-Numbers'!$B$1:$AZ$173,$B43,FALSE),""))</f>
        <v/>
      </c>
      <c r="AV43" s="260" t="str">
        <f>IF(AV$4="","",IF(HLOOKUP(AV$4,'Physical Effects-Numbers'!$B$1:$AZ$173,$B43,FALSE)&lt;0,HLOOKUP(AV$4,'Physical Effects-Numbers'!$B$1:$AZ$173,$B43,FALSE),""))</f>
        <v/>
      </c>
      <c r="AW43" s="260" t="str">
        <f>IF(AW$4="","",IF(HLOOKUP(AW$4,'Physical Effects-Numbers'!$B$1:$AZ$173,$B43,FALSE)&lt;0,HLOOKUP(AW$4,'Physical Effects-Numbers'!$B$1:$AZ$173,$B43,FALSE),""))</f>
        <v/>
      </c>
      <c r="AX43" s="260" t="str">
        <f>IF(AX$4="","",IF(HLOOKUP(AX$4,'Physical Effects-Numbers'!$B$1:$AZ$173,$B43,FALSE)&lt;0,HLOOKUP(AX$4,'Physical Effects-Numbers'!$B$1:$AZ$173,$B43,FALSE),""))</f>
        <v/>
      </c>
      <c r="AY43" s="260" t="str">
        <f>IF(AY$4="","",IF(HLOOKUP(AY$4,'Physical Effects-Numbers'!$B$1:$AZ$173,$B43,FALSE)&lt;0,HLOOKUP(AY$4,'Physical Effects-Numbers'!$B$1:$AZ$173,$B43,FALSE),""))</f>
        <v/>
      </c>
      <c r="AZ43" s="260" t="str">
        <f>IF(AZ$4="","",IF(HLOOKUP(AZ$4,'Physical Effects-Numbers'!$B$1:$AZ$173,$B43,FALSE)&lt;0,HLOOKUP(AZ$4,'Physical Effects-Numbers'!$B$1:$AZ$173,$B43,FALSE),""))</f>
        <v/>
      </c>
      <c r="BA43" s="260" t="e">
        <f>IF(BA$4="","",IF(HLOOKUP(BA$4,'Physical Effects-Numbers'!$B$1:$AZ$173,$B43,FALSE)&lt;0,HLOOKUP(BA$4,'Physical Effects-Numbers'!$B$1:$AZ$173,$B43,FALSE),""))</f>
        <v>#N/A</v>
      </c>
      <c r="BB43" s="260" t="e">
        <f>IF(BB$4="","",IF(HLOOKUP(BB$4,'Physical Effects-Numbers'!$B$1:$AZ$173,$B43,FALSE)&lt;0,HLOOKUP(BB$4,'Physical Effects-Numbers'!$B$1:$AZ$173,$B43,FALSE),""))</f>
        <v>#N/A</v>
      </c>
      <c r="BC43" s="260" t="e">
        <f>IF(BC$4="","",IF(HLOOKUP(BC$4,'Physical Effects-Numbers'!$B$1:$AZ$173,$B43,FALSE)&lt;0,HLOOKUP(BC$4,'Physical Effects-Numbers'!$B$1:$AZ$173,$B43,FALSE),""))</f>
        <v>#REF!</v>
      </c>
      <c r="BD43" s="260" t="e">
        <f>IF(BD$4="","",IF(HLOOKUP(BD$4,'Physical Effects-Numbers'!$B$1:$AZ$173,$B43,FALSE)&lt;0,HLOOKUP(BD$4,'Physical Effects-Numbers'!$B$1:$AZ$173,$B43,FALSE),""))</f>
        <v>#REF!</v>
      </c>
      <c r="BE43" s="260" t="e">
        <f>IF(BE$4="","",IF(HLOOKUP(BE$4,'Physical Effects-Numbers'!$B$1:$AZ$173,$B43,FALSE)&lt;0,HLOOKUP(BE$4,'Physical Effects-Numbers'!$B$1:$AZ$173,$B43,FALSE),""))</f>
        <v>#REF!</v>
      </c>
      <c r="BF43" s="260" t="e">
        <f>IF(BF$4="","",IF(HLOOKUP(BF$4,'Physical Effects-Numbers'!$B$1:$AZ$173,$B43,FALSE)&lt;0,HLOOKUP(BF$4,'Physical Effects-Numbers'!$B$1:$AZ$173,$B43,FALSE),""))</f>
        <v>#REF!</v>
      </c>
      <c r="BG43" s="260" t="e">
        <f>IF(BG$4="","",IF(HLOOKUP(BG$4,'Physical Effects-Numbers'!$B$1:$AZ$173,$B43,FALSE)&lt;0,HLOOKUP(BG$4,'Physical Effects-Numbers'!$B$1:$AZ$173,$B43,FALSE),""))</f>
        <v>#REF!</v>
      </c>
      <c r="BH43" s="260" t="e">
        <f>IF(BH$4="","",IF(HLOOKUP(BH$4,'Physical Effects-Numbers'!$B$1:$AZ$173,$B43,FALSE)&lt;0,HLOOKUP(BH$4,'Physical Effects-Numbers'!$B$1:$AZ$173,$B43,FALSE),""))</f>
        <v>#REF!</v>
      </c>
      <c r="BI43" s="260" t="e">
        <f>IF(BI$4="","",IF(HLOOKUP(BI$4,'Physical Effects-Numbers'!$B$1:$AZ$173,$B43,FALSE)&lt;0,HLOOKUP(BI$4,'Physical Effects-Numbers'!$B$1:$AZ$173,$B43,FALSE),""))</f>
        <v>#REF!</v>
      </c>
      <c r="BJ43" s="260" t="e">
        <f>IF(BJ$4="","",IF(HLOOKUP(BJ$4,'Physical Effects-Numbers'!$B$1:$AZ$173,$B43,FALSE)&lt;0,HLOOKUP(BJ$4,'Physical Effects-Numbers'!$B$1:$AZ$173,$B43,FALSE),""))</f>
        <v>#REF!</v>
      </c>
      <c r="BK43" s="260" t="e">
        <f>IF(BK$4="","",IF(HLOOKUP(BK$4,'Physical Effects-Numbers'!$B$1:$AZ$173,$B43,FALSE)&lt;0,HLOOKUP(BK$4,'Physical Effects-Numbers'!$B$1:$AZ$173,$B43,FALSE),""))</f>
        <v>#REF!</v>
      </c>
      <c r="BL43" s="260" t="e">
        <f>IF(BL$4="","",IF(HLOOKUP(BL$4,'Physical Effects-Numbers'!$B$1:$AZ$173,$B43,FALSE)&lt;0,HLOOKUP(BL$4,'Physical Effects-Numbers'!$B$1:$AZ$173,$B43,FALSE),""))</f>
        <v>#REF!</v>
      </c>
      <c r="BM43" s="260" t="e">
        <f>IF(BM$4="","",IF(HLOOKUP(BM$4,'Physical Effects-Numbers'!$B$1:$AZ$173,$B43,FALSE)&lt;0,HLOOKUP(BM$4,'Physical Effects-Numbers'!$B$1:$AZ$173,$B43,FALSE),""))</f>
        <v>#REF!</v>
      </c>
      <c r="BN43" s="260" t="e">
        <f>IF(BN$4="","",IF(HLOOKUP(BN$4,'Physical Effects-Numbers'!$B$1:$AZ$173,$B43,FALSE)&lt;0,HLOOKUP(BN$4,'Physical Effects-Numbers'!$B$1:$AZ$173,$B43,FALSE),""))</f>
        <v>#REF!</v>
      </c>
      <c r="BO43" s="260" t="e">
        <f>IF(BO$4="","",IF(HLOOKUP(BO$4,'Physical Effects-Numbers'!$B$1:$AZ$173,$B43,FALSE)&lt;0,HLOOKUP(BO$4,'Physical Effects-Numbers'!$B$1:$AZ$173,$B43,FALSE),""))</f>
        <v>#REF!</v>
      </c>
    </row>
    <row r="44" spans="2:67" x14ac:dyDescent="0.2">
      <c r="B44" s="259">
        <f t="shared" si="0"/>
        <v>41</v>
      </c>
      <c r="C44" s="258" t="str">
        <f>+'Physical Effects-Numbers'!B41</f>
        <v>Dust Control from Animal Activity on Open Lot Surfaces (ac)</v>
      </c>
      <c r="D44" s="260" t="str">
        <f>IF(D$4="","",IF(HLOOKUP(D$4,'Physical Effects-Numbers'!$B$1:$AZ$173,$B44,FALSE)&lt;0,HLOOKUP(D$4,'Physical Effects-Numbers'!$B$1:$AZ$173,$B44,FALSE),""))</f>
        <v/>
      </c>
      <c r="E44" s="260" t="str">
        <f>IF(E$4="","",IF(HLOOKUP(E$4,'Physical Effects-Numbers'!$B$1:$AZ$173,$B44,FALSE)&lt;0,HLOOKUP(E$4,'Physical Effects-Numbers'!$B$1:$AZ$173,$B44,FALSE),""))</f>
        <v/>
      </c>
      <c r="F44" s="260" t="str">
        <f>IF(F$4="","",IF(HLOOKUP(F$4,'Physical Effects-Numbers'!$B$1:$AZ$173,$B44,FALSE)&lt;0,HLOOKUP(F$4,'Physical Effects-Numbers'!$B$1:$AZ$173,$B44,FALSE),""))</f>
        <v/>
      </c>
      <c r="G44" s="260" t="str">
        <f>IF(G$4="","",IF(HLOOKUP(G$4,'Physical Effects-Numbers'!$B$1:$AZ$173,$B44,FALSE)&lt;0,HLOOKUP(G$4,'Physical Effects-Numbers'!$B$1:$AZ$173,$B44,FALSE),""))</f>
        <v/>
      </c>
      <c r="H44" s="260" t="str">
        <f>IF(H$4="","",IF(HLOOKUP(H$4,'Physical Effects-Numbers'!$B$1:$AZ$173,$B44,FALSE)&lt;0,HLOOKUP(H$4,'Physical Effects-Numbers'!$B$1:$AZ$173,$B44,FALSE),""))</f>
        <v/>
      </c>
      <c r="I44" s="260" t="str">
        <f>IF(I$4="","",IF(HLOOKUP(I$4,'Physical Effects-Numbers'!$B$1:$AZ$173,$B44,FALSE)&lt;0,HLOOKUP(I$4,'Physical Effects-Numbers'!$B$1:$AZ$173,$B44,FALSE),""))</f>
        <v/>
      </c>
      <c r="J44" s="260" t="str">
        <f>IF(J$4="","",IF(HLOOKUP(J$4,'Physical Effects-Numbers'!$B$1:$AZ$173,$B44,FALSE)&lt;0,HLOOKUP(J$4,'Physical Effects-Numbers'!$B$1:$AZ$173,$B44,FALSE),""))</f>
        <v/>
      </c>
      <c r="K44" s="260" t="str">
        <f>IF(K$4="","",IF(HLOOKUP(K$4,'Physical Effects-Numbers'!$B$1:$AZ$173,$B44,FALSE)&lt;0,HLOOKUP(K$4,'Physical Effects-Numbers'!$B$1:$AZ$173,$B44,FALSE),""))</f>
        <v/>
      </c>
      <c r="L44" s="260" t="str">
        <f>IF(L$4="","",IF(HLOOKUP(L$4,'Physical Effects-Numbers'!$B$1:$AZ$173,$B44,FALSE)&lt;0,HLOOKUP(L$4,'Physical Effects-Numbers'!$B$1:$AZ$173,$B44,FALSE),""))</f>
        <v/>
      </c>
      <c r="M44" s="260" t="str">
        <f>IF(M$4="","",IF(HLOOKUP(M$4,'Physical Effects-Numbers'!$B$1:$AZ$173,$B44,FALSE)&lt;0,HLOOKUP(M$4,'Physical Effects-Numbers'!$B$1:$AZ$173,$B44,FALSE),""))</f>
        <v/>
      </c>
      <c r="N44" s="260" t="str">
        <f>IF(N$4="","",IF(HLOOKUP(N$4,'Physical Effects-Numbers'!$B$1:$AZ$173,$B44,FALSE)&lt;0,HLOOKUP(N$4,'Physical Effects-Numbers'!$B$1:$AZ$173,$B44,FALSE),""))</f>
        <v/>
      </c>
      <c r="O44" s="260" t="str">
        <f>IF(O$4="","",IF(HLOOKUP(O$4,'Physical Effects-Numbers'!$B$1:$AZ$173,$B44,FALSE)&lt;0,HLOOKUP(O$4,'Physical Effects-Numbers'!$B$1:$AZ$173,$B44,FALSE),""))</f>
        <v/>
      </c>
      <c r="P44" s="260" t="str">
        <f>IF(P$4="","",IF(HLOOKUP(P$4,'Physical Effects-Numbers'!$B$1:$AZ$173,$B44,FALSE)&lt;0,HLOOKUP(P$4,'Physical Effects-Numbers'!$B$1:$AZ$173,$B44,FALSE),""))</f>
        <v/>
      </c>
      <c r="Q44" s="260" t="str">
        <f>IF(Q$4="","",IF(HLOOKUP(Q$4,'Physical Effects-Numbers'!$B$1:$AZ$173,$B44,FALSE)&lt;0,HLOOKUP(Q$4,'Physical Effects-Numbers'!$B$1:$AZ$173,$B44,FALSE),""))</f>
        <v/>
      </c>
      <c r="R44" s="260" t="str">
        <f>IF(R$4="","",IF(HLOOKUP(R$4,'Physical Effects-Numbers'!$B$1:$AZ$173,$B44,FALSE)&lt;0,HLOOKUP(R$4,'Physical Effects-Numbers'!$B$1:$AZ$173,$B44,FALSE),""))</f>
        <v/>
      </c>
      <c r="S44" s="260" t="str">
        <f>IF(S$4="","",IF(HLOOKUP(S$4,'Physical Effects-Numbers'!$B$1:$AZ$173,$B44,FALSE)&lt;0,HLOOKUP(S$4,'Physical Effects-Numbers'!$B$1:$AZ$173,$B44,FALSE),""))</f>
        <v/>
      </c>
      <c r="T44" s="260" t="str">
        <f>IF(T$4="","",IF(HLOOKUP(T$4,'Physical Effects-Numbers'!$B$1:$AZ$173,$B44,FALSE)&lt;0,HLOOKUP(T$4,'Physical Effects-Numbers'!$B$1:$AZ$173,$B44,FALSE),""))</f>
        <v/>
      </c>
      <c r="U44" s="260" t="str">
        <f>IF(U$4="","",IF(HLOOKUP(U$4,'Physical Effects-Numbers'!$B$1:$AZ$173,$B44,FALSE)&lt;0,HLOOKUP(U$4,'Physical Effects-Numbers'!$B$1:$AZ$173,$B44,FALSE),""))</f>
        <v/>
      </c>
      <c r="V44" s="260" t="str">
        <f>IF(V$4="","",IF(HLOOKUP(V$4,'Physical Effects-Numbers'!$B$1:$AZ$173,$B44,FALSE)&lt;0,HLOOKUP(V$4,'Physical Effects-Numbers'!$B$1:$AZ$173,$B44,FALSE),""))</f>
        <v/>
      </c>
      <c r="W44" s="260" t="str">
        <f>IF(W$4="","",IF(HLOOKUP(W$4,'Physical Effects-Numbers'!$B$1:$AZ$173,$B44,FALSE)&lt;0,HLOOKUP(W$4,'Physical Effects-Numbers'!$B$1:$AZ$173,$B44,FALSE),""))</f>
        <v/>
      </c>
      <c r="X44" s="260" t="str">
        <f>IF(X$4="","",IF(HLOOKUP(X$4,'Physical Effects-Numbers'!$B$1:$AZ$173,$B44,FALSE)&lt;0,HLOOKUP(X$4,'Physical Effects-Numbers'!$B$1:$AZ$173,$B44,FALSE),""))</f>
        <v/>
      </c>
      <c r="Y44" s="260" t="str">
        <f>IF(Y$4="","",IF(HLOOKUP(Y$4,'Physical Effects-Numbers'!$B$1:$AZ$173,$B44,FALSE)&lt;0,HLOOKUP(Y$4,'Physical Effects-Numbers'!$B$1:$AZ$173,$B44,FALSE),""))</f>
        <v/>
      </c>
      <c r="Z44" s="260" t="str">
        <f>IF(Z$4="","",IF(HLOOKUP(Z$4,'Physical Effects-Numbers'!$B$1:$AZ$173,$B44,FALSE)&lt;0,HLOOKUP(Z$4,'Physical Effects-Numbers'!$B$1:$AZ$173,$B44,FALSE),""))</f>
        <v/>
      </c>
      <c r="AA44" s="260" t="str">
        <f>IF(AA$4="","",IF(HLOOKUP(AA$4,'Physical Effects-Numbers'!$B$1:$AZ$173,$B44,FALSE)&lt;0,HLOOKUP(AA$4,'Physical Effects-Numbers'!$B$1:$AZ$173,$B44,FALSE),""))</f>
        <v/>
      </c>
      <c r="AB44" s="260" t="str">
        <f>IF(AB$4="","",IF(HLOOKUP(AB$4,'Physical Effects-Numbers'!$B$1:$AZ$173,$B44,FALSE)&lt;0,HLOOKUP(AB$4,'Physical Effects-Numbers'!$B$1:$AZ$173,$B44,FALSE),""))</f>
        <v/>
      </c>
      <c r="AC44" s="260" t="str">
        <f>IF(AC$4="","",IF(HLOOKUP(AC$4,'Physical Effects-Numbers'!$B$1:$AZ$173,$B44,FALSE)&lt;0,HLOOKUP(AC$4,'Physical Effects-Numbers'!$B$1:$AZ$173,$B44,FALSE),""))</f>
        <v/>
      </c>
      <c r="AD44" s="260" t="str">
        <f>IF(AD$4="","",IF(HLOOKUP(AD$4,'Physical Effects-Numbers'!$B$1:$AZ$173,$B44,FALSE)&lt;0,HLOOKUP(AD$4,'Physical Effects-Numbers'!$B$1:$AZ$173,$B44,FALSE),""))</f>
        <v/>
      </c>
      <c r="AE44" s="260" t="str">
        <f>IF(AE$4="","",IF(HLOOKUP(AE$4,'Physical Effects-Numbers'!$B$1:$AZ$173,$B44,FALSE)&lt;0,HLOOKUP(AE$4,'Physical Effects-Numbers'!$B$1:$AZ$173,$B44,FALSE),""))</f>
        <v/>
      </c>
      <c r="AF44" s="260" t="e">
        <f>IF(AF$4="","",IF(HLOOKUP(AF$4,'Physical Effects-Numbers'!$B$1:$AZ$173,$B44,FALSE)&lt;0,HLOOKUP(AF$4,'Physical Effects-Numbers'!$B$1:$AZ$173,$B44,FALSE),""))</f>
        <v>#REF!</v>
      </c>
      <c r="AG44" s="260" t="e">
        <f>IF(AG$4="","",IF(HLOOKUP(AG$4,'Physical Effects-Numbers'!$B$1:$AZ$173,$B44,FALSE)&lt;0,HLOOKUP(AG$4,'Physical Effects-Numbers'!$B$1:$AZ$173,$B44,FALSE),""))</f>
        <v>#REF!</v>
      </c>
      <c r="AH44" s="260" t="str">
        <f>IF(AH$4="","",IF(HLOOKUP(AH$4,'Physical Effects-Numbers'!$B$1:$AZ$173,$B44,FALSE)&lt;0,HLOOKUP(AH$4,'Physical Effects-Numbers'!$B$1:$AZ$173,$B44,FALSE),""))</f>
        <v/>
      </c>
      <c r="AI44" s="260" t="str">
        <f>IF(AI$4="","",IF(HLOOKUP(AI$4,'Physical Effects-Numbers'!$B$1:$AZ$173,$B44,FALSE)&lt;0,HLOOKUP(AI$4,'Physical Effects-Numbers'!$B$1:$AZ$173,$B44,FALSE),""))</f>
        <v/>
      </c>
      <c r="AJ44" s="260" t="str">
        <f>IF(AJ$4="","",IF(HLOOKUP(AJ$4,'Physical Effects-Numbers'!$B$1:$AZ$173,$B44,FALSE)&lt;0,HLOOKUP(AJ$4,'Physical Effects-Numbers'!$B$1:$AZ$173,$B44,FALSE),""))</f>
        <v/>
      </c>
      <c r="AK44" s="260" t="str">
        <f>IF(AK$4="","",IF(HLOOKUP(AK$4,'Physical Effects-Numbers'!$B$1:$AZ$173,$B44,FALSE)&lt;0,HLOOKUP(AK$4,'Physical Effects-Numbers'!$B$1:$AZ$173,$B44,FALSE),""))</f>
        <v/>
      </c>
      <c r="AL44" s="260" t="str">
        <f>IF(AL$4="","",IF(HLOOKUP(AL$4,'Physical Effects-Numbers'!$B$1:$AZ$173,$B44,FALSE)&lt;0,HLOOKUP(AL$4,'Physical Effects-Numbers'!$B$1:$AZ$173,$B44,FALSE),""))</f>
        <v/>
      </c>
      <c r="AM44" s="260" t="str">
        <f>IF(AM$4="","",IF(HLOOKUP(AM$4,'Physical Effects-Numbers'!$B$1:$AZ$173,$B44,FALSE)&lt;0,HLOOKUP(AM$4,'Physical Effects-Numbers'!$B$1:$AZ$173,$B44,FALSE),""))</f>
        <v/>
      </c>
      <c r="AN44" s="260" t="str">
        <f>IF(AN$4="","",IF(HLOOKUP(AN$4,'Physical Effects-Numbers'!$B$1:$AZ$173,$B44,FALSE)&lt;0,HLOOKUP(AN$4,'Physical Effects-Numbers'!$B$1:$AZ$173,$B44,FALSE),""))</f>
        <v/>
      </c>
      <c r="AO44" s="260" t="str">
        <f>IF(AO$4="","",IF(HLOOKUP(AO$4,'Physical Effects-Numbers'!$B$1:$AZ$173,$B44,FALSE)&lt;0,HLOOKUP(AO$4,'Physical Effects-Numbers'!$B$1:$AZ$173,$B44,FALSE),""))</f>
        <v/>
      </c>
      <c r="AP44" s="260" t="str">
        <f>IF(AP$4="","",IF(HLOOKUP(AP$4,'Physical Effects-Numbers'!$B$1:$AZ$173,$B44,FALSE)&lt;0,HLOOKUP(AP$4,'Physical Effects-Numbers'!$B$1:$AZ$173,$B44,FALSE),""))</f>
        <v/>
      </c>
      <c r="AQ44" s="260" t="str">
        <f>IF(AQ$4="","",IF(HLOOKUP(AQ$4,'Physical Effects-Numbers'!$B$1:$AZ$173,$B44,FALSE)&lt;0,HLOOKUP(AQ$4,'Physical Effects-Numbers'!$B$1:$AZ$173,$B44,FALSE),""))</f>
        <v/>
      </c>
      <c r="AR44" s="260" t="str">
        <f>IF(AR$4="","",IF(HLOOKUP(AR$4,'Physical Effects-Numbers'!$B$1:$AZ$173,$B44,FALSE)&lt;0,HLOOKUP(AR$4,'Physical Effects-Numbers'!$B$1:$AZ$173,$B44,FALSE),""))</f>
        <v/>
      </c>
      <c r="AS44" s="260" t="str">
        <f>IF(AS$4="","",IF(HLOOKUP(AS$4,'Physical Effects-Numbers'!$B$1:$AZ$173,$B44,FALSE)&lt;0,HLOOKUP(AS$4,'Physical Effects-Numbers'!$B$1:$AZ$173,$B44,FALSE),""))</f>
        <v/>
      </c>
      <c r="AT44" s="260" t="str">
        <f>IF(AT$4="","",IF(HLOOKUP(AT$4,'Physical Effects-Numbers'!$B$1:$AZ$173,$B44,FALSE)&lt;0,HLOOKUP(AT$4,'Physical Effects-Numbers'!$B$1:$AZ$173,$B44,FALSE),""))</f>
        <v/>
      </c>
      <c r="AU44" s="260" t="str">
        <f>IF(AU$4="","",IF(HLOOKUP(AU$4,'Physical Effects-Numbers'!$B$1:$AZ$173,$B44,FALSE)&lt;0,HLOOKUP(AU$4,'Physical Effects-Numbers'!$B$1:$AZ$173,$B44,FALSE),""))</f>
        <v/>
      </c>
      <c r="AV44" s="260" t="str">
        <f>IF(AV$4="","",IF(HLOOKUP(AV$4,'Physical Effects-Numbers'!$B$1:$AZ$173,$B44,FALSE)&lt;0,HLOOKUP(AV$4,'Physical Effects-Numbers'!$B$1:$AZ$173,$B44,FALSE),""))</f>
        <v/>
      </c>
      <c r="AW44" s="260" t="str">
        <f>IF(AW$4="","",IF(HLOOKUP(AW$4,'Physical Effects-Numbers'!$B$1:$AZ$173,$B44,FALSE)&lt;0,HLOOKUP(AW$4,'Physical Effects-Numbers'!$B$1:$AZ$173,$B44,FALSE),""))</f>
        <v/>
      </c>
      <c r="AX44" s="260" t="str">
        <f>IF(AX$4="","",IF(HLOOKUP(AX$4,'Physical Effects-Numbers'!$B$1:$AZ$173,$B44,FALSE)&lt;0,HLOOKUP(AX$4,'Physical Effects-Numbers'!$B$1:$AZ$173,$B44,FALSE),""))</f>
        <v/>
      </c>
      <c r="AY44" s="260" t="str">
        <f>IF(AY$4="","",IF(HLOOKUP(AY$4,'Physical Effects-Numbers'!$B$1:$AZ$173,$B44,FALSE)&lt;0,HLOOKUP(AY$4,'Physical Effects-Numbers'!$B$1:$AZ$173,$B44,FALSE),""))</f>
        <v/>
      </c>
      <c r="AZ44" s="260" t="str">
        <f>IF(AZ$4="","",IF(HLOOKUP(AZ$4,'Physical Effects-Numbers'!$B$1:$AZ$173,$B44,FALSE)&lt;0,HLOOKUP(AZ$4,'Physical Effects-Numbers'!$B$1:$AZ$173,$B44,FALSE),""))</f>
        <v/>
      </c>
      <c r="BA44" s="260" t="e">
        <f>IF(BA$4="","",IF(HLOOKUP(BA$4,'Physical Effects-Numbers'!$B$1:$AZ$173,$B44,FALSE)&lt;0,HLOOKUP(BA$4,'Physical Effects-Numbers'!$B$1:$AZ$173,$B44,FALSE),""))</f>
        <v>#N/A</v>
      </c>
      <c r="BB44" s="260" t="e">
        <f>IF(BB$4="","",IF(HLOOKUP(BB$4,'Physical Effects-Numbers'!$B$1:$AZ$173,$B44,FALSE)&lt;0,HLOOKUP(BB$4,'Physical Effects-Numbers'!$B$1:$AZ$173,$B44,FALSE),""))</f>
        <v>#N/A</v>
      </c>
      <c r="BC44" s="260" t="e">
        <f>IF(BC$4="","",IF(HLOOKUP(BC$4,'Physical Effects-Numbers'!$B$1:$AZ$173,$B44,FALSE)&lt;0,HLOOKUP(BC$4,'Physical Effects-Numbers'!$B$1:$AZ$173,$B44,FALSE),""))</f>
        <v>#REF!</v>
      </c>
      <c r="BD44" s="260" t="e">
        <f>IF(BD$4="","",IF(HLOOKUP(BD$4,'Physical Effects-Numbers'!$B$1:$AZ$173,$B44,FALSE)&lt;0,HLOOKUP(BD$4,'Physical Effects-Numbers'!$B$1:$AZ$173,$B44,FALSE),""))</f>
        <v>#REF!</v>
      </c>
      <c r="BE44" s="260" t="e">
        <f>IF(BE$4="","",IF(HLOOKUP(BE$4,'Physical Effects-Numbers'!$B$1:$AZ$173,$B44,FALSE)&lt;0,HLOOKUP(BE$4,'Physical Effects-Numbers'!$B$1:$AZ$173,$B44,FALSE),""))</f>
        <v>#REF!</v>
      </c>
      <c r="BF44" s="260" t="e">
        <f>IF(BF$4="","",IF(HLOOKUP(BF$4,'Physical Effects-Numbers'!$B$1:$AZ$173,$B44,FALSE)&lt;0,HLOOKUP(BF$4,'Physical Effects-Numbers'!$B$1:$AZ$173,$B44,FALSE),""))</f>
        <v>#REF!</v>
      </c>
      <c r="BG44" s="260" t="e">
        <f>IF(BG$4="","",IF(HLOOKUP(BG$4,'Physical Effects-Numbers'!$B$1:$AZ$173,$B44,FALSE)&lt;0,HLOOKUP(BG$4,'Physical Effects-Numbers'!$B$1:$AZ$173,$B44,FALSE),""))</f>
        <v>#REF!</v>
      </c>
      <c r="BH44" s="260" t="e">
        <f>IF(BH$4="","",IF(HLOOKUP(BH$4,'Physical Effects-Numbers'!$B$1:$AZ$173,$B44,FALSE)&lt;0,HLOOKUP(BH$4,'Physical Effects-Numbers'!$B$1:$AZ$173,$B44,FALSE),""))</f>
        <v>#REF!</v>
      </c>
      <c r="BI44" s="260" t="e">
        <f>IF(BI$4="","",IF(HLOOKUP(BI$4,'Physical Effects-Numbers'!$B$1:$AZ$173,$B44,FALSE)&lt;0,HLOOKUP(BI$4,'Physical Effects-Numbers'!$B$1:$AZ$173,$B44,FALSE),""))</f>
        <v>#REF!</v>
      </c>
      <c r="BJ44" s="260" t="e">
        <f>IF(BJ$4="","",IF(HLOOKUP(BJ$4,'Physical Effects-Numbers'!$B$1:$AZ$173,$B44,FALSE)&lt;0,HLOOKUP(BJ$4,'Physical Effects-Numbers'!$B$1:$AZ$173,$B44,FALSE),""))</f>
        <v>#REF!</v>
      </c>
      <c r="BK44" s="260" t="e">
        <f>IF(BK$4="","",IF(HLOOKUP(BK$4,'Physical Effects-Numbers'!$B$1:$AZ$173,$B44,FALSE)&lt;0,HLOOKUP(BK$4,'Physical Effects-Numbers'!$B$1:$AZ$173,$B44,FALSE),""))</f>
        <v>#REF!</v>
      </c>
      <c r="BL44" s="260" t="e">
        <f>IF(BL$4="","",IF(HLOOKUP(BL$4,'Physical Effects-Numbers'!$B$1:$AZ$173,$B44,FALSE)&lt;0,HLOOKUP(BL$4,'Physical Effects-Numbers'!$B$1:$AZ$173,$B44,FALSE),""))</f>
        <v>#REF!</v>
      </c>
      <c r="BM44" s="260" t="e">
        <f>IF(BM$4="","",IF(HLOOKUP(BM$4,'Physical Effects-Numbers'!$B$1:$AZ$173,$B44,FALSE)&lt;0,HLOOKUP(BM$4,'Physical Effects-Numbers'!$B$1:$AZ$173,$B44,FALSE),""))</f>
        <v>#REF!</v>
      </c>
      <c r="BN44" s="260" t="e">
        <f>IF(BN$4="","",IF(HLOOKUP(BN$4,'Physical Effects-Numbers'!$B$1:$AZ$173,$B44,FALSE)&lt;0,HLOOKUP(BN$4,'Physical Effects-Numbers'!$B$1:$AZ$173,$B44,FALSE),""))</f>
        <v>#REF!</v>
      </c>
      <c r="BO44" s="260" t="e">
        <f>IF(BO$4="","",IF(HLOOKUP(BO$4,'Physical Effects-Numbers'!$B$1:$AZ$173,$B44,FALSE)&lt;0,HLOOKUP(BO$4,'Physical Effects-Numbers'!$B$1:$AZ$173,$B44,FALSE),""))</f>
        <v>#REF!</v>
      </c>
    </row>
    <row r="45" spans="2:67" x14ac:dyDescent="0.2">
      <c r="B45" s="259">
        <f t="shared" si="0"/>
        <v>42</v>
      </c>
      <c r="C45" s="258" t="str">
        <f>+'Physical Effects-Numbers'!B42</f>
        <v>Dust Control on Unpaved Roads and Surfaces (sf)</v>
      </c>
      <c r="D45" s="260" t="str">
        <f>IF(D$4="","",IF(HLOOKUP(D$4,'Physical Effects-Numbers'!$B$1:$AZ$173,$B45,FALSE)&lt;0,HLOOKUP(D$4,'Physical Effects-Numbers'!$B$1:$AZ$173,$B45,FALSE),""))</f>
        <v/>
      </c>
      <c r="E45" s="260" t="str">
        <f>IF(E$4="","",IF(HLOOKUP(E$4,'Physical Effects-Numbers'!$B$1:$AZ$173,$B45,FALSE)&lt;0,HLOOKUP(E$4,'Physical Effects-Numbers'!$B$1:$AZ$173,$B45,FALSE),""))</f>
        <v/>
      </c>
      <c r="F45" s="260" t="str">
        <f>IF(F$4="","",IF(HLOOKUP(F$4,'Physical Effects-Numbers'!$B$1:$AZ$173,$B45,FALSE)&lt;0,HLOOKUP(F$4,'Physical Effects-Numbers'!$B$1:$AZ$173,$B45,FALSE),""))</f>
        <v/>
      </c>
      <c r="G45" s="260" t="str">
        <f>IF(G$4="","",IF(HLOOKUP(G$4,'Physical Effects-Numbers'!$B$1:$AZ$173,$B45,FALSE)&lt;0,HLOOKUP(G$4,'Physical Effects-Numbers'!$B$1:$AZ$173,$B45,FALSE),""))</f>
        <v/>
      </c>
      <c r="H45" s="260" t="str">
        <f>IF(H$4="","",IF(HLOOKUP(H$4,'Physical Effects-Numbers'!$B$1:$AZ$173,$B45,FALSE)&lt;0,HLOOKUP(H$4,'Physical Effects-Numbers'!$B$1:$AZ$173,$B45,FALSE),""))</f>
        <v/>
      </c>
      <c r="I45" s="260" t="str">
        <f>IF(I$4="","",IF(HLOOKUP(I$4,'Physical Effects-Numbers'!$B$1:$AZ$173,$B45,FALSE)&lt;0,HLOOKUP(I$4,'Physical Effects-Numbers'!$B$1:$AZ$173,$B45,FALSE),""))</f>
        <v/>
      </c>
      <c r="J45" s="260" t="str">
        <f>IF(J$4="","",IF(HLOOKUP(J$4,'Physical Effects-Numbers'!$B$1:$AZ$173,$B45,FALSE)&lt;0,HLOOKUP(J$4,'Physical Effects-Numbers'!$B$1:$AZ$173,$B45,FALSE),""))</f>
        <v/>
      </c>
      <c r="K45" s="260" t="str">
        <f>IF(K$4="","",IF(HLOOKUP(K$4,'Physical Effects-Numbers'!$B$1:$AZ$173,$B45,FALSE)&lt;0,HLOOKUP(K$4,'Physical Effects-Numbers'!$B$1:$AZ$173,$B45,FALSE),""))</f>
        <v/>
      </c>
      <c r="L45" s="260">
        <f>IF(L$4="","",IF(HLOOKUP(L$4,'Physical Effects-Numbers'!$B$1:$AZ$173,$B45,FALSE)&lt;0,HLOOKUP(L$4,'Physical Effects-Numbers'!$B$1:$AZ$173,$B45,FALSE),""))</f>
        <v>-1</v>
      </c>
      <c r="M45" s="260" t="str">
        <f>IF(M$4="","",IF(HLOOKUP(M$4,'Physical Effects-Numbers'!$B$1:$AZ$173,$B45,FALSE)&lt;0,HLOOKUP(M$4,'Physical Effects-Numbers'!$B$1:$AZ$173,$B45,FALSE),""))</f>
        <v/>
      </c>
      <c r="N45" s="260" t="str">
        <f>IF(N$4="","",IF(HLOOKUP(N$4,'Physical Effects-Numbers'!$B$1:$AZ$173,$B45,FALSE)&lt;0,HLOOKUP(N$4,'Physical Effects-Numbers'!$B$1:$AZ$173,$B45,FALSE),""))</f>
        <v/>
      </c>
      <c r="O45" s="260" t="str">
        <f>IF(O$4="","",IF(HLOOKUP(O$4,'Physical Effects-Numbers'!$B$1:$AZ$173,$B45,FALSE)&lt;0,HLOOKUP(O$4,'Physical Effects-Numbers'!$B$1:$AZ$173,$B45,FALSE),""))</f>
        <v/>
      </c>
      <c r="P45" s="260" t="str">
        <f>IF(P$4="","",IF(HLOOKUP(P$4,'Physical Effects-Numbers'!$B$1:$AZ$173,$B45,FALSE)&lt;0,HLOOKUP(P$4,'Physical Effects-Numbers'!$B$1:$AZ$173,$B45,FALSE),""))</f>
        <v/>
      </c>
      <c r="Q45" s="260" t="str">
        <f>IF(Q$4="","",IF(HLOOKUP(Q$4,'Physical Effects-Numbers'!$B$1:$AZ$173,$B45,FALSE)&lt;0,HLOOKUP(Q$4,'Physical Effects-Numbers'!$B$1:$AZ$173,$B45,FALSE),""))</f>
        <v/>
      </c>
      <c r="R45" s="260" t="str">
        <f>IF(R$4="","",IF(HLOOKUP(R$4,'Physical Effects-Numbers'!$B$1:$AZ$173,$B45,FALSE)&lt;0,HLOOKUP(R$4,'Physical Effects-Numbers'!$B$1:$AZ$173,$B45,FALSE),""))</f>
        <v/>
      </c>
      <c r="S45" s="260" t="str">
        <f>IF(S$4="","",IF(HLOOKUP(S$4,'Physical Effects-Numbers'!$B$1:$AZ$173,$B45,FALSE)&lt;0,HLOOKUP(S$4,'Physical Effects-Numbers'!$B$1:$AZ$173,$B45,FALSE),""))</f>
        <v/>
      </c>
      <c r="T45" s="260" t="str">
        <f>IF(T$4="","",IF(HLOOKUP(T$4,'Physical Effects-Numbers'!$B$1:$AZ$173,$B45,FALSE)&lt;0,HLOOKUP(T$4,'Physical Effects-Numbers'!$B$1:$AZ$173,$B45,FALSE),""))</f>
        <v/>
      </c>
      <c r="U45" s="260" t="str">
        <f>IF(U$4="","",IF(HLOOKUP(U$4,'Physical Effects-Numbers'!$B$1:$AZ$173,$B45,FALSE)&lt;0,HLOOKUP(U$4,'Physical Effects-Numbers'!$B$1:$AZ$173,$B45,FALSE),""))</f>
        <v/>
      </c>
      <c r="V45" s="260" t="str">
        <f>IF(V$4="","",IF(HLOOKUP(V$4,'Physical Effects-Numbers'!$B$1:$AZ$173,$B45,FALSE)&lt;0,HLOOKUP(V$4,'Physical Effects-Numbers'!$B$1:$AZ$173,$B45,FALSE),""))</f>
        <v/>
      </c>
      <c r="W45" s="260">
        <f>IF(W$4="","",IF(HLOOKUP(W$4,'Physical Effects-Numbers'!$B$1:$AZ$173,$B45,FALSE)&lt;0,HLOOKUP(W$4,'Physical Effects-Numbers'!$B$1:$AZ$173,$B45,FALSE),""))</f>
        <v>-1</v>
      </c>
      <c r="X45" s="260" t="str">
        <f>IF(X$4="","",IF(HLOOKUP(X$4,'Physical Effects-Numbers'!$B$1:$AZ$173,$B45,FALSE)&lt;0,HLOOKUP(X$4,'Physical Effects-Numbers'!$B$1:$AZ$173,$B45,FALSE),""))</f>
        <v/>
      </c>
      <c r="Y45" s="260" t="str">
        <f>IF(Y$4="","",IF(HLOOKUP(Y$4,'Physical Effects-Numbers'!$B$1:$AZ$173,$B45,FALSE)&lt;0,HLOOKUP(Y$4,'Physical Effects-Numbers'!$B$1:$AZ$173,$B45,FALSE),""))</f>
        <v/>
      </c>
      <c r="Z45" s="260" t="str">
        <f>IF(Z$4="","",IF(HLOOKUP(Z$4,'Physical Effects-Numbers'!$B$1:$AZ$173,$B45,FALSE)&lt;0,HLOOKUP(Z$4,'Physical Effects-Numbers'!$B$1:$AZ$173,$B45,FALSE),""))</f>
        <v/>
      </c>
      <c r="AA45" s="260" t="str">
        <f>IF(AA$4="","",IF(HLOOKUP(AA$4,'Physical Effects-Numbers'!$B$1:$AZ$173,$B45,FALSE)&lt;0,HLOOKUP(AA$4,'Physical Effects-Numbers'!$B$1:$AZ$173,$B45,FALSE),""))</f>
        <v/>
      </c>
      <c r="AB45" s="260" t="str">
        <f>IF(AB$4="","",IF(HLOOKUP(AB$4,'Physical Effects-Numbers'!$B$1:$AZ$173,$B45,FALSE)&lt;0,HLOOKUP(AB$4,'Physical Effects-Numbers'!$B$1:$AZ$173,$B45,FALSE),""))</f>
        <v/>
      </c>
      <c r="AC45" s="260">
        <f>IF(AC$4="","",IF(HLOOKUP(AC$4,'Physical Effects-Numbers'!$B$1:$AZ$173,$B45,FALSE)&lt;0,HLOOKUP(AC$4,'Physical Effects-Numbers'!$B$1:$AZ$173,$B45,FALSE),""))</f>
        <v>-1</v>
      </c>
      <c r="AD45" s="260" t="str">
        <f>IF(AD$4="","",IF(HLOOKUP(AD$4,'Physical Effects-Numbers'!$B$1:$AZ$173,$B45,FALSE)&lt;0,HLOOKUP(AD$4,'Physical Effects-Numbers'!$B$1:$AZ$173,$B45,FALSE),""))</f>
        <v/>
      </c>
      <c r="AE45" s="260">
        <f>IF(AE$4="","",IF(HLOOKUP(AE$4,'Physical Effects-Numbers'!$B$1:$AZ$173,$B45,FALSE)&lt;0,HLOOKUP(AE$4,'Physical Effects-Numbers'!$B$1:$AZ$173,$B45,FALSE),""))</f>
        <v>-1</v>
      </c>
      <c r="AF45" s="260" t="e">
        <f>IF(AF$4="","",IF(HLOOKUP(AF$4,'Physical Effects-Numbers'!$B$1:$AZ$173,$B45,FALSE)&lt;0,HLOOKUP(AF$4,'Physical Effects-Numbers'!$B$1:$AZ$173,$B45,FALSE),""))</f>
        <v>#REF!</v>
      </c>
      <c r="AG45" s="260" t="e">
        <f>IF(AG$4="","",IF(HLOOKUP(AG$4,'Physical Effects-Numbers'!$B$1:$AZ$173,$B45,FALSE)&lt;0,HLOOKUP(AG$4,'Physical Effects-Numbers'!$B$1:$AZ$173,$B45,FALSE),""))</f>
        <v>#REF!</v>
      </c>
      <c r="AH45" s="260" t="str">
        <f>IF(AH$4="","",IF(HLOOKUP(AH$4,'Physical Effects-Numbers'!$B$1:$AZ$173,$B45,FALSE)&lt;0,HLOOKUP(AH$4,'Physical Effects-Numbers'!$B$1:$AZ$173,$B45,FALSE),""))</f>
        <v/>
      </c>
      <c r="AI45" s="260" t="str">
        <f>IF(AI$4="","",IF(HLOOKUP(AI$4,'Physical Effects-Numbers'!$B$1:$AZ$173,$B45,FALSE)&lt;0,HLOOKUP(AI$4,'Physical Effects-Numbers'!$B$1:$AZ$173,$B45,FALSE),""))</f>
        <v/>
      </c>
      <c r="AJ45" s="260" t="str">
        <f>IF(AJ$4="","",IF(HLOOKUP(AJ$4,'Physical Effects-Numbers'!$B$1:$AZ$173,$B45,FALSE)&lt;0,HLOOKUP(AJ$4,'Physical Effects-Numbers'!$B$1:$AZ$173,$B45,FALSE),""))</f>
        <v/>
      </c>
      <c r="AK45" s="260" t="str">
        <f>IF(AK$4="","",IF(HLOOKUP(AK$4,'Physical Effects-Numbers'!$B$1:$AZ$173,$B45,FALSE)&lt;0,HLOOKUP(AK$4,'Physical Effects-Numbers'!$B$1:$AZ$173,$B45,FALSE),""))</f>
        <v/>
      </c>
      <c r="AL45" s="260" t="str">
        <f>IF(AL$4="","",IF(HLOOKUP(AL$4,'Physical Effects-Numbers'!$B$1:$AZ$173,$B45,FALSE)&lt;0,HLOOKUP(AL$4,'Physical Effects-Numbers'!$B$1:$AZ$173,$B45,FALSE),""))</f>
        <v/>
      </c>
      <c r="AM45" s="260" t="str">
        <f>IF(AM$4="","",IF(HLOOKUP(AM$4,'Physical Effects-Numbers'!$B$1:$AZ$173,$B45,FALSE)&lt;0,HLOOKUP(AM$4,'Physical Effects-Numbers'!$B$1:$AZ$173,$B45,FALSE),""))</f>
        <v/>
      </c>
      <c r="AN45" s="260" t="str">
        <f>IF(AN$4="","",IF(HLOOKUP(AN$4,'Physical Effects-Numbers'!$B$1:$AZ$173,$B45,FALSE)&lt;0,HLOOKUP(AN$4,'Physical Effects-Numbers'!$B$1:$AZ$173,$B45,FALSE),""))</f>
        <v/>
      </c>
      <c r="AO45" s="260" t="str">
        <f>IF(AO$4="","",IF(HLOOKUP(AO$4,'Physical Effects-Numbers'!$B$1:$AZ$173,$B45,FALSE)&lt;0,HLOOKUP(AO$4,'Physical Effects-Numbers'!$B$1:$AZ$173,$B45,FALSE),""))</f>
        <v/>
      </c>
      <c r="AP45" s="260" t="str">
        <f>IF(AP$4="","",IF(HLOOKUP(AP$4,'Physical Effects-Numbers'!$B$1:$AZ$173,$B45,FALSE)&lt;0,HLOOKUP(AP$4,'Physical Effects-Numbers'!$B$1:$AZ$173,$B45,FALSE),""))</f>
        <v/>
      </c>
      <c r="AQ45" s="260" t="str">
        <f>IF(AQ$4="","",IF(HLOOKUP(AQ$4,'Physical Effects-Numbers'!$B$1:$AZ$173,$B45,FALSE)&lt;0,HLOOKUP(AQ$4,'Physical Effects-Numbers'!$B$1:$AZ$173,$B45,FALSE),""))</f>
        <v/>
      </c>
      <c r="AR45" s="260" t="str">
        <f>IF(AR$4="","",IF(HLOOKUP(AR$4,'Physical Effects-Numbers'!$B$1:$AZ$173,$B45,FALSE)&lt;0,HLOOKUP(AR$4,'Physical Effects-Numbers'!$B$1:$AZ$173,$B45,FALSE),""))</f>
        <v/>
      </c>
      <c r="AS45" s="260" t="str">
        <f>IF(AS$4="","",IF(HLOOKUP(AS$4,'Physical Effects-Numbers'!$B$1:$AZ$173,$B45,FALSE)&lt;0,HLOOKUP(AS$4,'Physical Effects-Numbers'!$B$1:$AZ$173,$B45,FALSE),""))</f>
        <v/>
      </c>
      <c r="AT45" s="260" t="str">
        <f>IF(AT$4="","",IF(HLOOKUP(AT$4,'Physical Effects-Numbers'!$B$1:$AZ$173,$B45,FALSE)&lt;0,HLOOKUP(AT$4,'Physical Effects-Numbers'!$B$1:$AZ$173,$B45,FALSE),""))</f>
        <v/>
      </c>
      <c r="AU45" s="260" t="str">
        <f>IF(AU$4="","",IF(HLOOKUP(AU$4,'Physical Effects-Numbers'!$B$1:$AZ$173,$B45,FALSE)&lt;0,HLOOKUP(AU$4,'Physical Effects-Numbers'!$B$1:$AZ$173,$B45,FALSE),""))</f>
        <v/>
      </c>
      <c r="AV45" s="260" t="str">
        <f>IF(AV$4="","",IF(HLOOKUP(AV$4,'Physical Effects-Numbers'!$B$1:$AZ$173,$B45,FALSE)&lt;0,HLOOKUP(AV$4,'Physical Effects-Numbers'!$B$1:$AZ$173,$B45,FALSE),""))</f>
        <v/>
      </c>
      <c r="AW45" s="260" t="str">
        <f>IF(AW$4="","",IF(HLOOKUP(AW$4,'Physical Effects-Numbers'!$B$1:$AZ$173,$B45,FALSE)&lt;0,HLOOKUP(AW$4,'Physical Effects-Numbers'!$B$1:$AZ$173,$B45,FALSE),""))</f>
        <v/>
      </c>
      <c r="AX45" s="260" t="str">
        <f>IF(AX$4="","",IF(HLOOKUP(AX$4,'Physical Effects-Numbers'!$B$1:$AZ$173,$B45,FALSE)&lt;0,HLOOKUP(AX$4,'Physical Effects-Numbers'!$B$1:$AZ$173,$B45,FALSE),""))</f>
        <v/>
      </c>
      <c r="AY45" s="260" t="str">
        <f>IF(AY$4="","",IF(HLOOKUP(AY$4,'Physical Effects-Numbers'!$B$1:$AZ$173,$B45,FALSE)&lt;0,HLOOKUP(AY$4,'Physical Effects-Numbers'!$B$1:$AZ$173,$B45,FALSE),""))</f>
        <v/>
      </c>
      <c r="AZ45" s="260" t="str">
        <f>IF(AZ$4="","",IF(HLOOKUP(AZ$4,'Physical Effects-Numbers'!$B$1:$AZ$173,$B45,FALSE)&lt;0,HLOOKUP(AZ$4,'Physical Effects-Numbers'!$B$1:$AZ$173,$B45,FALSE),""))</f>
        <v/>
      </c>
      <c r="BA45" s="260" t="e">
        <f>IF(BA$4="","",IF(HLOOKUP(BA$4,'Physical Effects-Numbers'!$B$1:$AZ$173,$B45,FALSE)&lt;0,HLOOKUP(BA$4,'Physical Effects-Numbers'!$B$1:$AZ$173,$B45,FALSE),""))</f>
        <v>#N/A</v>
      </c>
      <c r="BB45" s="260" t="e">
        <f>IF(BB$4="","",IF(HLOOKUP(BB$4,'Physical Effects-Numbers'!$B$1:$AZ$173,$B45,FALSE)&lt;0,HLOOKUP(BB$4,'Physical Effects-Numbers'!$B$1:$AZ$173,$B45,FALSE),""))</f>
        <v>#N/A</v>
      </c>
      <c r="BC45" s="260" t="e">
        <f>IF(BC$4="","",IF(HLOOKUP(BC$4,'Physical Effects-Numbers'!$B$1:$AZ$173,$B45,FALSE)&lt;0,HLOOKUP(BC$4,'Physical Effects-Numbers'!$B$1:$AZ$173,$B45,FALSE),""))</f>
        <v>#REF!</v>
      </c>
      <c r="BD45" s="260" t="e">
        <f>IF(BD$4="","",IF(HLOOKUP(BD$4,'Physical Effects-Numbers'!$B$1:$AZ$173,$B45,FALSE)&lt;0,HLOOKUP(BD$4,'Physical Effects-Numbers'!$B$1:$AZ$173,$B45,FALSE),""))</f>
        <v>#REF!</v>
      </c>
      <c r="BE45" s="260" t="e">
        <f>IF(BE$4="","",IF(HLOOKUP(BE$4,'Physical Effects-Numbers'!$B$1:$AZ$173,$B45,FALSE)&lt;0,HLOOKUP(BE$4,'Physical Effects-Numbers'!$B$1:$AZ$173,$B45,FALSE),""))</f>
        <v>#REF!</v>
      </c>
      <c r="BF45" s="260" t="e">
        <f>IF(BF$4="","",IF(HLOOKUP(BF$4,'Physical Effects-Numbers'!$B$1:$AZ$173,$B45,FALSE)&lt;0,HLOOKUP(BF$4,'Physical Effects-Numbers'!$B$1:$AZ$173,$B45,FALSE),""))</f>
        <v>#REF!</v>
      </c>
      <c r="BG45" s="260" t="e">
        <f>IF(BG$4="","",IF(HLOOKUP(BG$4,'Physical Effects-Numbers'!$B$1:$AZ$173,$B45,FALSE)&lt;0,HLOOKUP(BG$4,'Physical Effects-Numbers'!$B$1:$AZ$173,$B45,FALSE),""))</f>
        <v>#REF!</v>
      </c>
      <c r="BH45" s="260" t="e">
        <f>IF(BH$4="","",IF(HLOOKUP(BH$4,'Physical Effects-Numbers'!$B$1:$AZ$173,$B45,FALSE)&lt;0,HLOOKUP(BH$4,'Physical Effects-Numbers'!$B$1:$AZ$173,$B45,FALSE),""))</f>
        <v>#REF!</v>
      </c>
      <c r="BI45" s="260" t="e">
        <f>IF(BI$4="","",IF(HLOOKUP(BI$4,'Physical Effects-Numbers'!$B$1:$AZ$173,$B45,FALSE)&lt;0,HLOOKUP(BI$4,'Physical Effects-Numbers'!$B$1:$AZ$173,$B45,FALSE),""))</f>
        <v>#REF!</v>
      </c>
      <c r="BJ45" s="260" t="e">
        <f>IF(BJ$4="","",IF(HLOOKUP(BJ$4,'Physical Effects-Numbers'!$B$1:$AZ$173,$B45,FALSE)&lt;0,HLOOKUP(BJ$4,'Physical Effects-Numbers'!$B$1:$AZ$173,$B45,FALSE),""))</f>
        <v>#REF!</v>
      </c>
      <c r="BK45" s="260" t="e">
        <f>IF(BK$4="","",IF(HLOOKUP(BK$4,'Physical Effects-Numbers'!$B$1:$AZ$173,$B45,FALSE)&lt;0,HLOOKUP(BK$4,'Physical Effects-Numbers'!$B$1:$AZ$173,$B45,FALSE),""))</f>
        <v>#REF!</v>
      </c>
      <c r="BL45" s="260" t="e">
        <f>IF(BL$4="","",IF(HLOOKUP(BL$4,'Physical Effects-Numbers'!$B$1:$AZ$173,$B45,FALSE)&lt;0,HLOOKUP(BL$4,'Physical Effects-Numbers'!$B$1:$AZ$173,$B45,FALSE),""))</f>
        <v>#REF!</v>
      </c>
      <c r="BM45" s="260" t="e">
        <f>IF(BM$4="","",IF(HLOOKUP(BM$4,'Physical Effects-Numbers'!$B$1:$AZ$173,$B45,FALSE)&lt;0,HLOOKUP(BM$4,'Physical Effects-Numbers'!$B$1:$AZ$173,$B45,FALSE),""))</f>
        <v>#REF!</v>
      </c>
      <c r="BN45" s="260" t="e">
        <f>IF(BN$4="","",IF(HLOOKUP(BN$4,'Physical Effects-Numbers'!$B$1:$AZ$173,$B45,FALSE)&lt;0,HLOOKUP(BN$4,'Physical Effects-Numbers'!$B$1:$AZ$173,$B45,FALSE),""))</f>
        <v>#REF!</v>
      </c>
      <c r="BO45" s="260" t="e">
        <f>IF(BO$4="","",IF(HLOOKUP(BO$4,'Physical Effects-Numbers'!$B$1:$AZ$173,$B45,FALSE)&lt;0,HLOOKUP(BO$4,'Physical Effects-Numbers'!$B$1:$AZ$173,$B45,FALSE),""))</f>
        <v>#REF!</v>
      </c>
    </row>
    <row r="46" spans="2:67" x14ac:dyDescent="0.2">
      <c r="B46" s="259">
        <f t="shared" si="0"/>
        <v>43</v>
      </c>
      <c r="C46" s="258" t="str">
        <f>+'Physical Effects-Numbers'!B43</f>
        <v>Early Successional Habitat Development-Mgt (ac)</v>
      </c>
      <c r="D46" s="260" t="str">
        <f>IF(D$4="","",IF(HLOOKUP(D$4,'Physical Effects-Numbers'!$B$1:$AZ$173,$B46,FALSE)&lt;0,HLOOKUP(D$4,'Physical Effects-Numbers'!$B$1:$AZ$173,$B46,FALSE),""))</f>
        <v/>
      </c>
      <c r="E46" s="260" t="str">
        <f>IF(E$4="","",IF(HLOOKUP(E$4,'Physical Effects-Numbers'!$B$1:$AZ$173,$B46,FALSE)&lt;0,HLOOKUP(E$4,'Physical Effects-Numbers'!$B$1:$AZ$173,$B46,FALSE),""))</f>
        <v/>
      </c>
      <c r="F46" s="260" t="str">
        <f>IF(F$4="","",IF(HLOOKUP(F$4,'Physical Effects-Numbers'!$B$1:$AZ$173,$B46,FALSE)&lt;0,HLOOKUP(F$4,'Physical Effects-Numbers'!$B$1:$AZ$173,$B46,FALSE),""))</f>
        <v/>
      </c>
      <c r="G46" s="260" t="str">
        <f>IF(G$4="","",IF(HLOOKUP(G$4,'Physical Effects-Numbers'!$B$1:$AZ$173,$B46,FALSE)&lt;0,HLOOKUP(G$4,'Physical Effects-Numbers'!$B$1:$AZ$173,$B46,FALSE),""))</f>
        <v/>
      </c>
      <c r="H46" s="260" t="str">
        <f>IF(H$4="","",IF(HLOOKUP(H$4,'Physical Effects-Numbers'!$B$1:$AZ$173,$B46,FALSE)&lt;0,HLOOKUP(H$4,'Physical Effects-Numbers'!$B$1:$AZ$173,$B46,FALSE),""))</f>
        <v/>
      </c>
      <c r="I46" s="260" t="str">
        <f>IF(I$4="","",IF(HLOOKUP(I$4,'Physical Effects-Numbers'!$B$1:$AZ$173,$B46,FALSE)&lt;0,HLOOKUP(I$4,'Physical Effects-Numbers'!$B$1:$AZ$173,$B46,FALSE),""))</f>
        <v/>
      </c>
      <c r="J46" s="260" t="str">
        <f>IF(J$4="","",IF(HLOOKUP(J$4,'Physical Effects-Numbers'!$B$1:$AZ$173,$B46,FALSE)&lt;0,HLOOKUP(J$4,'Physical Effects-Numbers'!$B$1:$AZ$173,$B46,FALSE),""))</f>
        <v/>
      </c>
      <c r="K46" s="260" t="str">
        <f>IF(K$4="","",IF(HLOOKUP(K$4,'Physical Effects-Numbers'!$B$1:$AZ$173,$B46,FALSE)&lt;0,HLOOKUP(K$4,'Physical Effects-Numbers'!$B$1:$AZ$173,$B46,FALSE),""))</f>
        <v/>
      </c>
      <c r="L46" s="260" t="str">
        <f>IF(L$4="","",IF(HLOOKUP(L$4,'Physical Effects-Numbers'!$B$1:$AZ$173,$B46,FALSE)&lt;0,HLOOKUP(L$4,'Physical Effects-Numbers'!$B$1:$AZ$173,$B46,FALSE),""))</f>
        <v/>
      </c>
      <c r="M46" s="260" t="str">
        <f>IF(M$4="","",IF(HLOOKUP(M$4,'Physical Effects-Numbers'!$B$1:$AZ$173,$B46,FALSE)&lt;0,HLOOKUP(M$4,'Physical Effects-Numbers'!$B$1:$AZ$173,$B46,FALSE),""))</f>
        <v/>
      </c>
      <c r="N46" s="260" t="str">
        <f>IF(N$4="","",IF(HLOOKUP(N$4,'Physical Effects-Numbers'!$B$1:$AZ$173,$B46,FALSE)&lt;0,HLOOKUP(N$4,'Physical Effects-Numbers'!$B$1:$AZ$173,$B46,FALSE),""))</f>
        <v/>
      </c>
      <c r="O46" s="260" t="str">
        <f>IF(O$4="","",IF(HLOOKUP(O$4,'Physical Effects-Numbers'!$B$1:$AZ$173,$B46,FALSE)&lt;0,HLOOKUP(O$4,'Physical Effects-Numbers'!$B$1:$AZ$173,$B46,FALSE),""))</f>
        <v/>
      </c>
      <c r="P46" s="260" t="str">
        <f>IF(P$4="","",IF(HLOOKUP(P$4,'Physical Effects-Numbers'!$B$1:$AZ$173,$B46,FALSE)&lt;0,HLOOKUP(P$4,'Physical Effects-Numbers'!$B$1:$AZ$173,$B46,FALSE),""))</f>
        <v/>
      </c>
      <c r="Q46" s="260" t="str">
        <f>IF(Q$4="","",IF(HLOOKUP(Q$4,'Physical Effects-Numbers'!$B$1:$AZ$173,$B46,FALSE)&lt;0,HLOOKUP(Q$4,'Physical Effects-Numbers'!$B$1:$AZ$173,$B46,FALSE),""))</f>
        <v/>
      </c>
      <c r="R46" s="260" t="str">
        <f>IF(R$4="","",IF(HLOOKUP(R$4,'Physical Effects-Numbers'!$B$1:$AZ$173,$B46,FALSE)&lt;0,HLOOKUP(R$4,'Physical Effects-Numbers'!$B$1:$AZ$173,$B46,FALSE),""))</f>
        <v/>
      </c>
      <c r="S46" s="260" t="str">
        <f>IF(S$4="","",IF(HLOOKUP(S$4,'Physical Effects-Numbers'!$B$1:$AZ$173,$B46,FALSE)&lt;0,HLOOKUP(S$4,'Physical Effects-Numbers'!$B$1:$AZ$173,$B46,FALSE),""))</f>
        <v/>
      </c>
      <c r="T46" s="260" t="str">
        <f>IF(T$4="","",IF(HLOOKUP(T$4,'Physical Effects-Numbers'!$B$1:$AZ$173,$B46,FALSE)&lt;0,HLOOKUP(T$4,'Physical Effects-Numbers'!$B$1:$AZ$173,$B46,FALSE),""))</f>
        <v/>
      </c>
      <c r="U46" s="260" t="str">
        <f>IF(U$4="","",IF(HLOOKUP(U$4,'Physical Effects-Numbers'!$B$1:$AZ$173,$B46,FALSE)&lt;0,HLOOKUP(U$4,'Physical Effects-Numbers'!$B$1:$AZ$173,$B46,FALSE),""))</f>
        <v/>
      </c>
      <c r="V46" s="260" t="str">
        <f>IF(V$4="","",IF(HLOOKUP(V$4,'Physical Effects-Numbers'!$B$1:$AZ$173,$B46,FALSE)&lt;0,HLOOKUP(V$4,'Physical Effects-Numbers'!$B$1:$AZ$173,$B46,FALSE),""))</f>
        <v/>
      </c>
      <c r="W46" s="260" t="str">
        <f>IF(W$4="","",IF(HLOOKUP(W$4,'Physical Effects-Numbers'!$B$1:$AZ$173,$B46,FALSE)&lt;0,HLOOKUP(W$4,'Physical Effects-Numbers'!$B$1:$AZ$173,$B46,FALSE),""))</f>
        <v/>
      </c>
      <c r="X46" s="260" t="str">
        <f>IF(X$4="","",IF(HLOOKUP(X$4,'Physical Effects-Numbers'!$B$1:$AZ$173,$B46,FALSE)&lt;0,HLOOKUP(X$4,'Physical Effects-Numbers'!$B$1:$AZ$173,$B46,FALSE),""))</f>
        <v/>
      </c>
      <c r="Y46" s="260" t="str">
        <f>IF(Y$4="","",IF(HLOOKUP(Y$4,'Physical Effects-Numbers'!$B$1:$AZ$173,$B46,FALSE)&lt;0,HLOOKUP(Y$4,'Physical Effects-Numbers'!$B$1:$AZ$173,$B46,FALSE),""))</f>
        <v/>
      </c>
      <c r="Z46" s="260" t="str">
        <f>IF(Z$4="","",IF(HLOOKUP(Z$4,'Physical Effects-Numbers'!$B$1:$AZ$173,$B46,FALSE)&lt;0,HLOOKUP(Z$4,'Physical Effects-Numbers'!$B$1:$AZ$173,$B46,FALSE),""))</f>
        <v/>
      </c>
      <c r="AA46" s="260" t="str">
        <f>IF(AA$4="","",IF(HLOOKUP(AA$4,'Physical Effects-Numbers'!$B$1:$AZ$173,$B46,FALSE)&lt;0,HLOOKUP(AA$4,'Physical Effects-Numbers'!$B$1:$AZ$173,$B46,FALSE),""))</f>
        <v/>
      </c>
      <c r="AB46" s="260" t="str">
        <f>IF(AB$4="","",IF(HLOOKUP(AB$4,'Physical Effects-Numbers'!$B$1:$AZ$173,$B46,FALSE)&lt;0,HLOOKUP(AB$4,'Physical Effects-Numbers'!$B$1:$AZ$173,$B46,FALSE),""))</f>
        <v/>
      </c>
      <c r="AC46" s="260" t="str">
        <f>IF(AC$4="","",IF(HLOOKUP(AC$4,'Physical Effects-Numbers'!$B$1:$AZ$173,$B46,FALSE)&lt;0,HLOOKUP(AC$4,'Physical Effects-Numbers'!$B$1:$AZ$173,$B46,FALSE),""))</f>
        <v/>
      </c>
      <c r="AD46" s="260" t="str">
        <f>IF(AD$4="","",IF(HLOOKUP(AD$4,'Physical Effects-Numbers'!$B$1:$AZ$173,$B46,FALSE)&lt;0,HLOOKUP(AD$4,'Physical Effects-Numbers'!$B$1:$AZ$173,$B46,FALSE),""))</f>
        <v/>
      </c>
      <c r="AE46" s="260" t="str">
        <f>IF(AE$4="","",IF(HLOOKUP(AE$4,'Physical Effects-Numbers'!$B$1:$AZ$173,$B46,FALSE)&lt;0,HLOOKUP(AE$4,'Physical Effects-Numbers'!$B$1:$AZ$173,$B46,FALSE),""))</f>
        <v/>
      </c>
      <c r="AF46" s="260" t="e">
        <f>IF(AF$4="","",IF(HLOOKUP(AF$4,'Physical Effects-Numbers'!$B$1:$AZ$173,$B46,FALSE)&lt;0,HLOOKUP(AF$4,'Physical Effects-Numbers'!$B$1:$AZ$173,$B46,FALSE),""))</f>
        <v>#REF!</v>
      </c>
      <c r="AG46" s="260" t="e">
        <f>IF(AG$4="","",IF(HLOOKUP(AG$4,'Physical Effects-Numbers'!$B$1:$AZ$173,$B46,FALSE)&lt;0,HLOOKUP(AG$4,'Physical Effects-Numbers'!$B$1:$AZ$173,$B46,FALSE),""))</f>
        <v>#REF!</v>
      </c>
      <c r="AH46" s="260" t="str">
        <f>IF(AH$4="","",IF(HLOOKUP(AH$4,'Physical Effects-Numbers'!$B$1:$AZ$173,$B46,FALSE)&lt;0,HLOOKUP(AH$4,'Physical Effects-Numbers'!$B$1:$AZ$173,$B46,FALSE),""))</f>
        <v/>
      </c>
      <c r="AI46" s="260" t="str">
        <f>IF(AI$4="","",IF(HLOOKUP(AI$4,'Physical Effects-Numbers'!$B$1:$AZ$173,$B46,FALSE)&lt;0,HLOOKUP(AI$4,'Physical Effects-Numbers'!$B$1:$AZ$173,$B46,FALSE),""))</f>
        <v/>
      </c>
      <c r="AJ46" s="260">
        <f>IF(AJ$4="","",IF(HLOOKUP(AJ$4,'Physical Effects-Numbers'!$B$1:$AZ$173,$B46,FALSE)&lt;0,HLOOKUP(AJ$4,'Physical Effects-Numbers'!$B$1:$AZ$173,$B46,FALSE),""))</f>
        <v>-2</v>
      </c>
      <c r="AK46" s="260" t="str">
        <f>IF(AK$4="","",IF(HLOOKUP(AK$4,'Physical Effects-Numbers'!$B$1:$AZ$173,$B46,FALSE)&lt;0,HLOOKUP(AK$4,'Physical Effects-Numbers'!$B$1:$AZ$173,$B46,FALSE),""))</f>
        <v/>
      </c>
      <c r="AL46" s="260" t="str">
        <f>IF(AL$4="","",IF(HLOOKUP(AL$4,'Physical Effects-Numbers'!$B$1:$AZ$173,$B46,FALSE)&lt;0,HLOOKUP(AL$4,'Physical Effects-Numbers'!$B$1:$AZ$173,$B46,FALSE),""))</f>
        <v/>
      </c>
      <c r="AM46" s="260" t="str">
        <f>IF(AM$4="","",IF(HLOOKUP(AM$4,'Physical Effects-Numbers'!$B$1:$AZ$173,$B46,FALSE)&lt;0,HLOOKUP(AM$4,'Physical Effects-Numbers'!$B$1:$AZ$173,$B46,FALSE),""))</f>
        <v/>
      </c>
      <c r="AN46" s="260" t="str">
        <f>IF(AN$4="","",IF(HLOOKUP(AN$4,'Physical Effects-Numbers'!$B$1:$AZ$173,$B46,FALSE)&lt;0,HLOOKUP(AN$4,'Physical Effects-Numbers'!$B$1:$AZ$173,$B46,FALSE),""))</f>
        <v/>
      </c>
      <c r="AO46" s="260" t="str">
        <f>IF(AO$4="","",IF(HLOOKUP(AO$4,'Physical Effects-Numbers'!$B$1:$AZ$173,$B46,FALSE)&lt;0,HLOOKUP(AO$4,'Physical Effects-Numbers'!$B$1:$AZ$173,$B46,FALSE),""))</f>
        <v/>
      </c>
      <c r="AP46" s="260" t="str">
        <f>IF(AP$4="","",IF(HLOOKUP(AP$4,'Physical Effects-Numbers'!$B$1:$AZ$173,$B46,FALSE)&lt;0,HLOOKUP(AP$4,'Physical Effects-Numbers'!$B$1:$AZ$173,$B46,FALSE),""))</f>
        <v/>
      </c>
      <c r="AQ46" s="260" t="str">
        <f>IF(AQ$4="","",IF(HLOOKUP(AQ$4,'Physical Effects-Numbers'!$B$1:$AZ$173,$B46,FALSE)&lt;0,HLOOKUP(AQ$4,'Physical Effects-Numbers'!$B$1:$AZ$173,$B46,FALSE),""))</f>
        <v/>
      </c>
      <c r="AR46" s="260" t="str">
        <f>IF(AR$4="","",IF(HLOOKUP(AR$4,'Physical Effects-Numbers'!$B$1:$AZ$173,$B46,FALSE)&lt;0,HLOOKUP(AR$4,'Physical Effects-Numbers'!$B$1:$AZ$173,$B46,FALSE),""))</f>
        <v/>
      </c>
      <c r="AS46" s="260" t="str">
        <f>IF(AS$4="","",IF(HLOOKUP(AS$4,'Physical Effects-Numbers'!$B$1:$AZ$173,$B46,FALSE)&lt;0,HLOOKUP(AS$4,'Physical Effects-Numbers'!$B$1:$AZ$173,$B46,FALSE),""))</f>
        <v/>
      </c>
      <c r="AT46" s="260" t="str">
        <f>IF(AT$4="","",IF(HLOOKUP(AT$4,'Physical Effects-Numbers'!$B$1:$AZ$173,$B46,FALSE)&lt;0,HLOOKUP(AT$4,'Physical Effects-Numbers'!$B$1:$AZ$173,$B46,FALSE),""))</f>
        <v/>
      </c>
      <c r="AU46" s="260" t="str">
        <f>IF(AU$4="","",IF(HLOOKUP(AU$4,'Physical Effects-Numbers'!$B$1:$AZ$173,$B46,FALSE)&lt;0,HLOOKUP(AU$4,'Physical Effects-Numbers'!$B$1:$AZ$173,$B46,FALSE),""))</f>
        <v/>
      </c>
      <c r="AV46" s="260" t="str">
        <f>IF(AV$4="","",IF(HLOOKUP(AV$4,'Physical Effects-Numbers'!$B$1:$AZ$173,$B46,FALSE)&lt;0,HLOOKUP(AV$4,'Physical Effects-Numbers'!$B$1:$AZ$173,$B46,FALSE),""))</f>
        <v/>
      </c>
      <c r="AW46" s="260" t="str">
        <f>IF(AW$4="","",IF(HLOOKUP(AW$4,'Physical Effects-Numbers'!$B$1:$AZ$173,$B46,FALSE)&lt;0,HLOOKUP(AW$4,'Physical Effects-Numbers'!$B$1:$AZ$173,$B46,FALSE),""))</f>
        <v/>
      </c>
      <c r="AX46" s="260" t="str">
        <f>IF(AX$4="","",IF(HLOOKUP(AX$4,'Physical Effects-Numbers'!$B$1:$AZ$173,$B46,FALSE)&lt;0,HLOOKUP(AX$4,'Physical Effects-Numbers'!$B$1:$AZ$173,$B46,FALSE),""))</f>
        <v/>
      </c>
      <c r="AY46" s="260" t="str">
        <f>IF(AY$4="","",IF(HLOOKUP(AY$4,'Physical Effects-Numbers'!$B$1:$AZ$173,$B46,FALSE)&lt;0,HLOOKUP(AY$4,'Physical Effects-Numbers'!$B$1:$AZ$173,$B46,FALSE),""))</f>
        <v/>
      </c>
      <c r="AZ46" s="260" t="str">
        <f>IF(AZ$4="","",IF(HLOOKUP(AZ$4,'Physical Effects-Numbers'!$B$1:$AZ$173,$B46,FALSE)&lt;0,HLOOKUP(AZ$4,'Physical Effects-Numbers'!$B$1:$AZ$173,$B46,FALSE),""))</f>
        <v/>
      </c>
      <c r="BA46" s="260" t="e">
        <f>IF(BA$4="","",IF(HLOOKUP(BA$4,'Physical Effects-Numbers'!$B$1:$AZ$173,$B46,FALSE)&lt;0,HLOOKUP(BA$4,'Physical Effects-Numbers'!$B$1:$AZ$173,$B46,FALSE),""))</f>
        <v>#N/A</v>
      </c>
      <c r="BB46" s="260" t="e">
        <f>IF(BB$4="","",IF(HLOOKUP(BB$4,'Physical Effects-Numbers'!$B$1:$AZ$173,$B46,FALSE)&lt;0,HLOOKUP(BB$4,'Physical Effects-Numbers'!$B$1:$AZ$173,$B46,FALSE),""))</f>
        <v>#N/A</v>
      </c>
      <c r="BC46" s="260" t="e">
        <f>IF(BC$4="","",IF(HLOOKUP(BC$4,'Physical Effects-Numbers'!$B$1:$AZ$173,$B46,FALSE)&lt;0,HLOOKUP(BC$4,'Physical Effects-Numbers'!$B$1:$AZ$173,$B46,FALSE),""))</f>
        <v>#REF!</v>
      </c>
      <c r="BD46" s="260" t="e">
        <f>IF(BD$4="","",IF(HLOOKUP(BD$4,'Physical Effects-Numbers'!$B$1:$AZ$173,$B46,FALSE)&lt;0,HLOOKUP(BD$4,'Physical Effects-Numbers'!$B$1:$AZ$173,$B46,FALSE),""))</f>
        <v>#REF!</v>
      </c>
      <c r="BE46" s="260" t="e">
        <f>IF(BE$4="","",IF(HLOOKUP(BE$4,'Physical Effects-Numbers'!$B$1:$AZ$173,$B46,FALSE)&lt;0,HLOOKUP(BE$4,'Physical Effects-Numbers'!$B$1:$AZ$173,$B46,FALSE),""))</f>
        <v>#REF!</v>
      </c>
      <c r="BF46" s="260" t="e">
        <f>IF(BF$4="","",IF(HLOOKUP(BF$4,'Physical Effects-Numbers'!$B$1:$AZ$173,$B46,FALSE)&lt;0,HLOOKUP(BF$4,'Physical Effects-Numbers'!$B$1:$AZ$173,$B46,FALSE),""))</f>
        <v>#REF!</v>
      </c>
      <c r="BG46" s="260" t="e">
        <f>IF(BG$4="","",IF(HLOOKUP(BG$4,'Physical Effects-Numbers'!$B$1:$AZ$173,$B46,FALSE)&lt;0,HLOOKUP(BG$4,'Physical Effects-Numbers'!$B$1:$AZ$173,$B46,FALSE),""))</f>
        <v>#REF!</v>
      </c>
      <c r="BH46" s="260" t="e">
        <f>IF(BH$4="","",IF(HLOOKUP(BH$4,'Physical Effects-Numbers'!$B$1:$AZ$173,$B46,FALSE)&lt;0,HLOOKUP(BH$4,'Physical Effects-Numbers'!$B$1:$AZ$173,$B46,FALSE),""))</f>
        <v>#REF!</v>
      </c>
      <c r="BI46" s="260" t="e">
        <f>IF(BI$4="","",IF(HLOOKUP(BI$4,'Physical Effects-Numbers'!$B$1:$AZ$173,$B46,FALSE)&lt;0,HLOOKUP(BI$4,'Physical Effects-Numbers'!$B$1:$AZ$173,$B46,FALSE),""))</f>
        <v>#REF!</v>
      </c>
      <c r="BJ46" s="260" t="e">
        <f>IF(BJ$4="","",IF(HLOOKUP(BJ$4,'Physical Effects-Numbers'!$B$1:$AZ$173,$B46,FALSE)&lt;0,HLOOKUP(BJ$4,'Physical Effects-Numbers'!$B$1:$AZ$173,$B46,FALSE),""))</f>
        <v>#REF!</v>
      </c>
      <c r="BK46" s="260" t="e">
        <f>IF(BK$4="","",IF(HLOOKUP(BK$4,'Physical Effects-Numbers'!$B$1:$AZ$173,$B46,FALSE)&lt;0,HLOOKUP(BK$4,'Physical Effects-Numbers'!$B$1:$AZ$173,$B46,FALSE),""))</f>
        <v>#REF!</v>
      </c>
      <c r="BL46" s="260" t="e">
        <f>IF(BL$4="","",IF(HLOOKUP(BL$4,'Physical Effects-Numbers'!$B$1:$AZ$173,$B46,FALSE)&lt;0,HLOOKUP(BL$4,'Physical Effects-Numbers'!$B$1:$AZ$173,$B46,FALSE),""))</f>
        <v>#REF!</v>
      </c>
      <c r="BM46" s="260" t="e">
        <f>IF(BM$4="","",IF(HLOOKUP(BM$4,'Physical Effects-Numbers'!$B$1:$AZ$173,$B46,FALSE)&lt;0,HLOOKUP(BM$4,'Physical Effects-Numbers'!$B$1:$AZ$173,$B46,FALSE),""))</f>
        <v>#REF!</v>
      </c>
      <c r="BN46" s="260" t="e">
        <f>IF(BN$4="","",IF(HLOOKUP(BN$4,'Physical Effects-Numbers'!$B$1:$AZ$173,$B46,FALSE)&lt;0,HLOOKUP(BN$4,'Physical Effects-Numbers'!$B$1:$AZ$173,$B46,FALSE),""))</f>
        <v>#REF!</v>
      </c>
      <c r="BO46" s="260" t="e">
        <f>IF(BO$4="","",IF(HLOOKUP(BO$4,'Physical Effects-Numbers'!$B$1:$AZ$173,$B46,FALSE)&lt;0,HLOOKUP(BO$4,'Physical Effects-Numbers'!$B$1:$AZ$173,$B46,FALSE),""))</f>
        <v>#REF!</v>
      </c>
    </row>
    <row r="47" spans="2:67" x14ac:dyDescent="0.2">
      <c r="B47" s="259">
        <f t="shared" si="0"/>
        <v>44</v>
      </c>
      <c r="C47" s="258" t="str">
        <f>+'Physical Effects-Numbers'!B44</f>
        <v>Emergency Animal Mortality Management (no)</v>
      </c>
      <c r="D47" s="260" t="str">
        <f>IF(D$4="","",IF(HLOOKUP(D$4,'Physical Effects-Numbers'!$B$1:$AZ$173,$B47,FALSE)&lt;0,HLOOKUP(D$4,'Physical Effects-Numbers'!$B$1:$AZ$173,$B47,FALSE),""))</f>
        <v/>
      </c>
      <c r="E47" s="260" t="str">
        <f>IF(E$4="","",IF(HLOOKUP(E$4,'Physical Effects-Numbers'!$B$1:$AZ$173,$B47,FALSE)&lt;0,HLOOKUP(E$4,'Physical Effects-Numbers'!$B$1:$AZ$173,$B47,FALSE),""))</f>
        <v/>
      </c>
      <c r="F47" s="260" t="str">
        <f>IF(F$4="","",IF(HLOOKUP(F$4,'Physical Effects-Numbers'!$B$1:$AZ$173,$B47,FALSE)&lt;0,HLOOKUP(F$4,'Physical Effects-Numbers'!$B$1:$AZ$173,$B47,FALSE),""))</f>
        <v/>
      </c>
      <c r="G47" s="260" t="str">
        <f>IF(G$4="","",IF(HLOOKUP(G$4,'Physical Effects-Numbers'!$B$1:$AZ$173,$B47,FALSE)&lt;0,HLOOKUP(G$4,'Physical Effects-Numbers'!$B$1:$AZ$173,$B47,FALSE),""))</f>
        <v/>
      </c>
      <c r="H47" s="260" t="str">
        <f>IF(H$4="","",IF(HLOOKUP(H$4,'Physical Effects-Numbers'!$B$1:$AZ$173,$B47,FALSE)&lt;0,HLOOKUP(H$4,'Physical Effects-Numbers'!$B$1:$AZ$173,$B47,FALSE),""))</f>
        <v/>
      </c>
      <c r="I47" s="260" t="str">
        <f>IF(I$4="","",IF(HLOOKUP(I$4,'Physical Effects-Numbers'!$B$1:$AZ$173,$B47,FALSE)&lt;0,HLOOKUP(I$4,'Physical Effects-Numbers'!$B$1:$AZ$173,$B47,FALSE),""))</f>
        <v/>
      </c>
      <c r="J47" s="260" t="str">
        <f>IF(J$4="","",IF(HLOOKUP(J$4,'Physical Effects-Numbers'!$B$1:$AZ$173,$B47,FALSE)&lt;0,HLOOKUP(J$4,'Physical Effects-Numbers'!$B$1:$AZ$173,$B47,FALSE),""))</f>
        <v/>
      </c>
      <c r="K47" s="260" t="str">
        <f>IF(K$4="","",IF(HLOOKUP(K$4,'Physical Effects-Numbers'!$B$1:$AZ$173,$B47,FALSE)&lt;0,HLOOKUP(K$4,'Physical Effects-Numbers'!$B$1:$AZ$173,$B47,FALSE),""))</f>
        <v/>
      </c>
      <c r="L47" s="260" t="str">
        <f>IF(L$4="","",IF(HLOOKUP(L$4,'Physical Effects-Numbers'!$B$1:$AZ$173,$B47,FALSE)&lt;0,HLOOKUP(L$4,'Physical Effects-Numbers'!$B$1:$AZ$173,$B47,FALSE),""))</f>
        <v/>
      </c>
      <c r="M47" s="260" t="str">
        <f>IF(M$4="","",IF(HLOOKUP(M$4,'Physical Effects-Numbers'!$B$1:$AZ$173,$B47,FALSE)&lt;0,HLOOKUP(M$4,'Physical Effects-Numbers'!$B$1:$AZ$173,$B47,FALSE),""))</f>
        <v/>
      </c>
      <c r="N47" s="260" t="str">
        <f>IF(N$4="","",IF(HLOOKUP(N$4,'Physical Effects-Numbers'!$B$1:$AZ$173,$B47,FALSE)&lt;0,HLOOKUP(N$4,'Physical Effects-Numbers'!$B$1:$AZ$173,$B47,FALSE),""))</f>
        <v/>
      </c>
      <c r="O47" s="260" t="str">
        <f>IF(O$4="","",IF(HLOOKUP(O$4,'Physical Effects-Numbers'!$B$1:$AZ$173,$B47,FALSE)&lt;0,HLOOKUP(O$4,'Physical Effects-Numbers'!$B$1:$AZ$173,$B47,FALSE),""))</f>
        <v/>
      </c>
      <c r="P47" s="260" t="str">
        <f>IF(P$4="","",IF(HLOOKUP(P$4,'Physical Effects-Numbers'!$B$1:$AZ$173,$B47,FALSE)&lt;0,HLOOKUP(P$4,'Physical Effects-Numbers'!$B$1:$AZ$173,$B47,FALSE),""))</f>
        <v/>
      </c>
      <c r="Q47" s="260" t="str">
        <f>IF(Q$4="","",IF(HLOOKUP(Q$4,'Physical Effects-Numbers'!$B$1:$AZ$173,$B47,FALSE)&lt;0,HLOOKUP(Q$4,'Physical Effects-Numbers'!$B$1:$AZ$173,$B47,FALSE),""))</f>
        <v/>
      </c>
      <c r="R47" s="260" t="str">
        <f>IF(R$4="","",IF(HLOOKUP(R$4,'Physical Effects-Numbers'!$B$1:$AZ$173,$B47,FALSE)&lt;0,HLOOKUP(R$4,'Physical Effects-Numbers'!$B$1:$AZ$173,$B47,FALSE),""))</f>
        <v/>
      </c>
      <c r="S47" s="260" t="str">
        <f>IF(S$4="","",IF(HLOOKUP(S$4,'Physical Effects-Numbers'!$B$1:$AZ$173,$B47,FALSE)&lt;0,HLOOKUP(S$4,'Physical Effects-Numbers'!$B$1:$AZ$173,$B47,FALSE),""))</f>
        <v/>
      </c>
      <c r="T47" s="260" t="str">
        <f>IF(T$4="","",IF(HLOOKUP(T$4,'Physical Effects-Numbers'!$B$1:$AZ$173,$B47,FALSE)&lt;0,HLOOKUP(T$4,'Physical Effects-Numbers'!$B$1:$AZ$173,$B47,FALSE),""))</f>
        <v/>
      </c>
      <c r="U47" s="260" t="str">
        <f>IF(U$4="","",IF(HLOOKUP(U$4,'Physical Effects-Numbers'!$B$1:$AZ$173,$B47,FALSE)&lt;0,HLOOKUP(U$4,'Physical Effects-Numbers'!$B$1:$AZ$173,$B47,FALSE),""))</f>
        <v/>
      </c>
      <c r="V47" s="260" t="str">
        <f>IF(V$4="","",IF(HLOOKUP(V$4,'Physical Effects-Numbers'!$B$1:$AZ$173,$B47,FALSE)&lt;0,HLOOKUP(V$4,'Physical Effects-Numbers'!$B$1:$AZ$173,$B47,FALSE),""))</f>
        <v/>
      </c>
      <c r="W47" s="260" t="str">
        <f>IF(W$4="","",IF(HLOOKUP(W$4,'Physical Effects-Numbers'!$B$1:$AZ$173,$B47,FALSE)&lt;0,HLOOKUP(W$4,'Physical Effects-Numbers'!$B$1:$AZ$173,$B47,FALSE),""))</f>
        <v/>
      </c>
      <c r="X47" s="260" t="str">
        <f>IF(X$4="","",IF(HLOOKUP(X$4,'Physical Effects-Numbers'!$B$1:$AZ$173,$B47,FALSE)&lt;0,HLOOKUP(X$4,'Physical Effects-Numbers'!$B$1:$AZ$173,$B47,FALSE),""))</f>
        <v/>
      </c>
      <c r="Y47" s="260" t="str">
        <f>IF(Y$4="","",IF(HLOOKUP(Y$4,'Physical Effects-Numbers'!$B$1:$AZ$173,$B47,FALSE)&lt;0,HLOOKUP(Y$4,'Physical Effects-Numbers'!$B$1:$AZ$173,$B47,FALSE),""))</f>
        <v/>
      </c>
      <c r="Z47" s="260" t="str">
        <f>IF(Z$4="","",IF(HLOOKUP(Z$4,'Physical Effects-Numbers'!$B$1:$AZ$173,$B47,FALSE)&lt;0,HLOOKUP(Z$4,'Physical Effects-Numbers'!$B$1:$AZ$173,$B47,FALSE),""))</f>
        <v/>
      </c>
      <c r="AA47" s="260" t="str">
        <f>IF(AA$4="","",IF(HLOOKUP(AA$4,'Physical Effects-Numbers'!$B$1:$AZ$173,$B47,FALSE)&lt;0,HLOOKUP(AA$4,'Physical Effects-Numbers'!$B$1:$AZ$173,$B47,FALSE),""))</f>
        <v/>
      </c>
      <c r="AB47" s="260" t="str">
        <f>IF(AB$4="","",IF(HLOOKUP(AB$4,'Physical Effects-Numbers'!$B$1:$AZ$173,$B47,FALSE)&lt;0,HLOOKUP(AB$4,'Physical Effects-Numbers'!$B$1:$AZ$173,$B47,FALSE),""))</f>
        <v/>
      </c>
      <c r="AC47" s="260" t="str">
        <f>IF(AC$4="","",IF(HLOOKUP(AC$4,'Physical Effects-Numbers'!$B$1:$AZ$173,$B47,FALSE)&lt;0,HLOOKUP(AC$4,'Physical Effects-Numbers'!$B$1:$AZ$173,$B47,FALSE),""))</f>
        <v/>
      </c>
      <c r="AD47" s="260" t="str">
        <f>IF(AD$4="","",IF(HLOOKUP(AD$4,'Physical Effects-Numbers'!$B$1:$AZ$173,$B47,FALSE)&lt;0,HLOOKUP(AD$4,'Physical Effects-Numbers'!$B$1:$AZ$173,$B47,FALSE),""))</f>
        <v/>
      </c>
      <c r="AE47" s="260" t="str">
        <f>IF(AE$4="","",IF(HLOOKUP(AE$4,'Physical Effects-Numbers'!$B$1:$AZ$173,$B47,FALSE)&lt;0,HLOOKUP(AE$4,'Physical Effects-Numbers'!$B$1:$AZ$173,$B47,FALSE),""))</f>
        <v/>
      </c>
      <c r="AF47" s="260" t="e">
        <f>IF(AF$4="","",IF(HLOOKUP(AF$4,'Physical Effects-Numbers'!$B$1:$AZ$173,$B47,FALSE)&lt;0,HLOOKUP(AF$4,'Physical Effects-Numbers'!$B$1:$AZ$173,$B47,FALSE),""))</f>
        <v>#REF!</v>
      </c>
      <c r="AG47" s="260" t="e">
        <f>IF(AG$4="","",IF(HLOOKUP(AG$4,'Physical Effects-Numbers'!$B$1:$AZ$173,$B47,FALSE)&lt;0,HLOOKUP(AG$4,'Physical Effects-Numbers'!$B$1:$AZ$173,$B47,FALSE),""))</f>
        <v>#REF!</v>
      </c>
      <c r="AH47" s="260" t="str">
        <f>IF(AH$4="","",IF(HLOOKUP(AH$4,'Physical Effects-Numbers'!$B$1:$AZ$173,$B47,FALSE)&lt;0,HLOOKUP(AH$4,'Physical Effects-Numbers'!$B$1:$AZ$173,$B47,FALSE),""))</f>
        <v/>
      </c>
      <c r="AI47" s="260" t="str">
        <f>IF(AI$4="","",IF(HLOOKUP(AI$4,'Physical Effects-Numbers'!$B$1:$AZ$173,$B47,FALSE)&lt;0,HLOOKUP(AI$4,'Physical Effects-Numbers'!$B$1:$AZ$173,$B47,FALSE),""))</f>
        <v/>
      </c>
      <c r="AJ47" s="260" t="str">
        <f>IF(AJ$4="","",IF(HLOOKUP(AJ$4,'Physical Effects-Numbers'!$B$1:$AZ$173,$B47,FALSE)&lt;0,HLOOKUP(AJ$4,'Physical Effects-Numbers'!$B$1:$AZ$173,$B47,FALSE),""))</f>
        <v/>
      </c>
      <c r="AK47" s="260" t="str">
        <f>IF(AK$4="","",IF(HLOOKUP(AK$4,'Physical Effects-Numbers'!$B$1:$AZ$173,$B47,FALSE)&lt;0,HLOOKUP(AK$4,'Physical Effects-Numbers'!$B$1:$AZ$173,$B47,FALSE),""))</f>
        <v/>
      </c>
      <c r="AL47" s="260" t="str">
        <f>IF(AL$4="","",IF(HLOOKUP(AL$4,'Physical Effects-Numbers'!$B$1:$AZ$173,$B47,FALSE)&lt;0,HLOOKUP(AL$4,'Physical Effects-Numbers'!$B$1:$AZ$173,$B47,FALSE),""))</f>
        <v/>
      </c>
      <c r="AM47" s="260">
        <f>IF(AM$4="","",IF(HLOOKUP(AM$4,'Physical Effects-Numbers'!$B$1:$AZ$173,$B47,FALSE)&lt;0,HLOOKUP(AM$4,'Physical Effects-Numbers'!$B$1:$AZ$173,$B47,FALSE),""))</f>
        <v>-1</v>
      </c>
      <c r="AN47" s="260" t="str">
        <f>IF(AN$4="","",IF(HLOOKUP(AN$4,'Physical Effects-Numbers'!$B$1:$AZ$173,$B47,FALSE)&lt;0,HLOOKUP(AN$4,'Physical Effects-Numbers'!$B$1:$AZ$173,$B47,FALSE),""))</f>
        <v/>
      </c>
      <c r="AO47" s="260">
        <f>IF(AO$4="","",IF(HLOOKUP(AO$4,'Physical Effects-Numbers'!$B$1:$AZ$173,$B47,FALSE)&lt;0,HLOOKUP(AO$4,'Physical Effects-Numbers'!$B$1:$AZ$173,$B47,FALSE),""))</f>
        <v>-1</v>
      </c>
      <c r="AP47" s="260" t="str">
        <f>IF(AP$4="","",IF(HLOOKUP(AP$4,'Physical Effects-Numbers'!$B$1:$AZ$173,$B47,FALSE)&lt;0,HLOOKUP(AP$4,'Physical Effects-Numbers'!$B$1:$AZ$173,$B47,FALSE),""))</f>
        <v/>
      </c>
      <c r="AQ47" s="260" t="str">
        <f>IF(AQ$4="","",IF(HLOOKUP(AQ$4,'Physical Effects-Numbers'!$B$1:$AZ$173,$B47,FALSE)&lt;0,HLOOKUP(AQ$4,'Physical Effects-Numbers'!$B$1:$AZ$173,$B47,FALSE),""))</f>
        <v/>
      </c>
      <c r="AR47" s="260" t="str">
        <f>IF(AR$4="","",IF(HLOOKUP(AR$4,'Physical Effects-Numbers'!$B$1:$AZ$173,$B47,FALSE)&lt;0,HLOOKUP(AR$4,'Physical Effects-Numbers'!$B$1:$AZ$173,$B47,FALSE),""))</f>
        <v/>
      </c>
      <c r="AS47" s="260" t="str">
        <f>IF(AS$4="","",IF(HLOOKUP(AS$4,'Physical Effects-Numbers'!$B$1:$AZ$173,$B47,FALSE)&lt;0,HLOOKUP(AS$4,'Physical Effects-Numbers'!$B$1:$AZ$173,$B47,FALSE),""))</f>
        <v/>
      </c>
      <c r="AT47" s="260" t="str">
        <f>IF(AT$4="","",IF(HLOOKUP(AT$4,'Physical Effects-Numbers'!$B$1:$AZ$173,$B47,FALSE)&lt;0,HLOOKUP(AT$4,'Physical Effects-Numbers'!$B$1:$AZ$173,$B47,FALSE),""))</f>
        <v/>
      </c>
      <c r="AU47" s="260" t="str">
        <f>IF(AU$4="","",IF(HLOOKUP(AU$4,'Physical Effects-Numbers'!$B$1:$AZ$173,$B47,FALSE)&lt;0,HLOOKUP(AU$4,'Physical Effects-Numbers'!$B$1:$AZ$173,$B47,FALSE),""))</f>
        <v/>
      </c>
      <c r="AV47" s="260" t="str">
        <f>IF(AV$4="","",IF(HLOOKUP(AV$4,'Physical Effects-Numbers'!$B$1:$AZ$173,$B47,FALSE)&lt;0,HLOOKUP(AV$4,'Physical Effects-Numbers'!$B$1:$AZ$173,$B47,FALSE),""))</f>
        <v/>
      </c>
      <c r="AW47" s="260" t="str">
        <f>IF(AW$4="","",IF(HLOOKUP(AW$4,'Physical Effects-Numbers'!$B$1:$AZ$173,$B47,FALSE)&lt;0,HLOOKUP(AW$4,'Physical Effects-Numbers'!$B$1:$AZ$173,$B47,FALSE),""))</f>
        <v/>
      </c>
      <c r="AX47" s="260" t="str">
        <f>IF(AX$4="","",IF(HLOOKUP(AX$4,'Physical Effects-Numbers'!$B$1:$AZ$173,$B47,FALSE)&lt;0,HLOOKUP(AX$4,'Physical Effects-Numbers'!$B$1:$AZ$173,$B47,FALSE),""))</f>
        <v/>
      </c>
      <c r="AY47" s="260" t="str">
        <f>IF(AY$4="","",IF(HLOOKUP(AY$4,'Physical Effects-Numbers'!$B$1:$AZ$173,$B47,FALSE)&lt;0,HLOOKUP(AY$4,'Physical Effects-Numbers'!$B$1:$AZ$173,$B47,FALSE),""))</f>
        <v/>
      </c>
      <c r="AZ47" s="260" t="str">
        <f>IF(AZ$4="","",IF(HLOOKUP(AZ$4,'Physical Effects-Numbers'!$B$1:$AZ$173,$B47,FALSE)&lt;0,HLOOKUP(AZ$4,'Physical Effects-Numbers'!$B$1:$AZ$173,$B47,FALSE),""))</f>
        <v/>
      </c>
      <c r="BA47" s="260" t="e">
        <f>IF(BA$4="","",IF(HLOOKUP(BA$4,'Physical Effects-Numbers'!$B$1:$AZ$173,$B47,FALSE)&lt;0,HLOOKUP(BA$4,'Physical Effects-Numbers'!$B$1:$AZ$173,$B47,FALSE),""))</f>
        <v>#N/A</v>
      </c>
      <c r="BB47" s="260" t="e">
        <f>IF(BB$4="","",IF(HLOOKUP(BB$4,'Physical Effects-Numbers'!$B$1:$AZ$173,$B47,FALSE)&lt;0,HLOOKUP(BB$4,'Physical Effects-Numbers'!$B$1:$AZ$173,$B47,FALSE),""))</f>
        <v>#N/A</v>
      </c>
      <c r="BC47" s="260" t="e">
        <f>IF(BC$4="","",IF(HLOOKUP(BC$4,'Physical Effects-Numbers'!$B$1:$AZ$173,$B47,FALSE)&lt;0,HLOOKUP(BC$4,'Physical Effects-Numbers'!$B$1:$AZ$173,$B47,FALSE),""))</f>
        <v>#REF!</v>
      </c>
      <c r="BD47" s="260" t="e">
        <f>IF(BD$4="","",IF(HLOOKUP(BD$4,'Physical Effects-Numbers'!$B$1:$AZ$173,$B47,FALSE)&lt;0,HLOOKUP(BD$4,'Physical Effects-Numbers'!$B$1:$AZ$173,$B47,FALSE),""))</f>
        <v>#REF!</v>
      </c>
      <c r="BE47" s="260" t="e">
        <f>IF(BE$4="","",IF(HLOOKUP(BE$4,'Physical Effects-Numbers'!$B$1:$AZ$173,$B47,FALSE)&lt;0,HLOOKUP(BE$4,'Physical Effects-Numbers'!$B$1:$AZ$173,$B47,FALSE),""))</f>
        <v>#REF!</v>
      </c>
      <c r="BF47" s="260" t="e">
        <f>IF(BF$4="","",IF(HLOOKUP(BF$4,'Physical Effects-Numbers'!$B$1:$AZ$173,$B47,FALSE)&lt;0,HLOOKUP(BF$4,'Physical Effects-Numbers'!$B$1:$AZ$173,$B47,FALSE),""))</f>
        <v>#REF!</v>
      </c>
      <c r="BG47" s="260" t="e">
        <f>IF(BG$4="","",IF(HLOOKUP(BG$4,'Physical Effects-Numbers'!$B$1:$AZ$173,$B47,FALSE)&lt;0,HLOOKUP(BG$4,'Physical Effects-Numbers'!$B$1:$AZ$173,$B47,FALSE),""))</f>
        <v>#REF!</v>
      </c>
      <c r="BH47" s="260" t="e">
        <f>IF(BH$4="","",IF(HLOOKUP(BH$4,'Physical Effects-Numbers'!$B$1:$AZ$173,$B47,FALSE)&lt;0,HLOOKUP(BH$4,'Physical Effects-Numbers'!$B$1:$AZ$173,$B47,FALSE),""))</f>
        <v>#REF!</v>
      </c>
      <c r="BI47" s="260" t="e">
        <f>IF(BI$4="","",IF(HLOOKUP(BI$4,'Physical Effects-Numbers'!$B$1:$AZ$173,$B47,FALSE)&lt;0,HLOOKUP(BI$4,'Physical Effects-Numbers'!$B$1:$AZ$173,$B47,FALSE),""))</f>
        <v>#REF!</v>
      </c>
      <c r="BJ47" s="260" t="e">
        <f>IF(BJ$4="","",IF(HLOOKUP(BJ$4,'Physical Effects-Numbers'!$B$1:$AZ$173,$B47,FALSE)&lt;0,HLOOKUP(BJ$4,'Physical Effects-Numbers'!$B$1:$AZ$173,$B47,FALSE),""))</f>
        <v>#REF!</v>
      </c>
      <c r="BK47" s="260" t="e">
        <f>IF(BK$4="","",IF(HLOOKUP(BK$4,'Physical Effects-Numbers'!$B$1:$AZ$173,$B47,FALSE)&lt;0,HLOOKUP(BK$4,'Physical Effects-Numbers'!$B$1:$AZ$173,$B47,FALSE),""))</f>
        <v>#REF!</v>
      </c>
      <c r="BL47" s="260" t="e">
        <f>IF(BL$4="","",IF(HLOOKUP(BL$4,'Physical Effects-Numbers'!$B$1:$AZ$173,$B47,FALSE)&lt;0,HLOOKUP(BL$4,'Physical Effects-Numbers'!$B$1:$AZ$173,$B47,FALSE),""))</f>
        <v>#REF!</v>
      </c>
      <c r="BM47" s="260" t="e">
        <f>IF(BM$4="","",IF(HLOOKUP(BM$4,'Physical Effects-Numbers'!$B$1:$AZ$173,$B47,FALSE)&lt;0,HLOOKUP(BM$4,'Physical Effects-Numbers'!$B$1:$AZ$173,$B47,FALSE),""))</f>
        <v>#REF!</v>
      </c>
      <c r="BN47" s="260" t="e">
        <f>IF(BN$4="","",IF(HLOOKUP(BN$4,'Physical Effects-Numbers'!$B$1:$AZ$173,$B47,FALSE)&lt;0,HLOOKUP(BN$4,'Physical Effects-Numbers'!$B$1:$AZ$173,$B47,FALSE),""))</f>
        <v>#REF!</v>
      </c>
      <c r="BO47" s="260" t="e">
        <f>IF(BO$4="","",IF(HLOOKUP(BO$4,'Physical Effects-Numbers'!$B$1:$AZ$173,$B47,FALSE)&lt;0,HLOOKUP(BO$4,'Physical Effects-Numbers'!$B$1:$AZ$173,$B47,FALSE),""))</f>
        <v>#REF!</v>
      </c>
    </row>
    <row r="48" spans="2:67" x14ac:dyDescent="0.2">
      <c r="B48" s="259">
        <f t="shared" si="0"/>
        <v>45</v>
      </c>
      <c r="C48" s="258" t="str">
        <f>+'Physical Effects-Numbers'!B45</f>
        <v>Farmstead Energy Improvement (no)</v>
      </c>
      <c r="D48" s="260" t="str">
        <f>IF(D$4="","",IF(HLOOKUP(D$4,'Physical Effects-Numbers'!$B$1:$AZ$173,$B48,FALSE)&lt;0,HLOOKUP(D$4,'Physical Effects-Numbers'!$B$1:$AZ$173,$B48,FALSE),""))</f>
        <v/>
      </c>
      <c r="E48" s="260" t="str">
        <f>IF(E$4="","",IF(HLOOKUP(E$4,'Physical Effects-Numbers'!$B$1:$AZ$173,$B48,FALSE)&lt;0,HLOOKUP(E$4,'Physical Effects-Numbers'!$B$1:$AZ$173,$B48,FALSE),""))</f>
        <v/>
      </c>
      <c r="F48" s="260" t="str">
        <f>IF(F$4="","",IF(HLOOKUP(F$4,'Physical Effects-Numbers'!$B$1:$AZ$173,$B48,FALSE)&lt;0,HLOOKUP(F$4,'Physical Effects-Numbers'!$B$1:$AZ$173,$B48,FALSE),""))</f>
        <v/>
      </c>
      <c r="G48" s="260" t="str">
        <f>IF(G$4="","",IF(HLOOKUP(G$4,'Physical Effects-Numbers'!$B$1:$AZ$173,$B48,FALSE)&lt;0,HLOOKUP(G$4,'Physical Effects-Numbers'!$B$1:$AZ$173,$B48,FALSE),""))</f>
        <v/>
      </c>
      <c r="H48" s="260" t="str">
        <f>IF(H$4="","",IF(HLOOKUP(H$4,'Physical Effects-Numbers'!$B$1:$AZ$173,$B48,FALSE)&lt;0,HLOOKUP(H$4,'Physical Effects-Numbers'!$B$1:$AZ$173,$B48,FALSE),""))</f>
        <v/>
      </c>
      <c r="I48" s="260" t="str">
        <f>IF(I$4="","",IF(HLOOKUP(I$4,'Physical Effects-Numbers'!$B$1:$AZ$173,$B48,FALSE)&lt;0,HLOOKUP(I$4,'Physical Effects-Numbers'!$B$1:$AZ$173,$B48,FALSE),""))</f>
        <v/>
      </c>
      <c r="J48" s="260" t="str">
        <f>IF(J$4="","",IF(HLOOKUP(J$4,'Physical Effects-Numbers'!$B$1:$AZ$173,$B48,FALSE)&lt;0,HLOOKUP(J$4,'Physical Effects-Numbers'!$B$1:$AZ$173,$B48,FALSE),""))</f>
        <v/>
      </c>
      <c r="K48" s="260" t="str">
        <f>IF(K$4="","",IF(HLOOKUP(K$4,'Physical Effects-Numbers'!$B$1:$AZ$173,$B48,FALSE)&lt;0,HLOOKUP(K$4,'Physical Effects-Numbers'!$B$1:$AZ$173,$B48,FALSE),""))</f>
        <v/>
      </c>
      <c r="L48" s="260" t="str">
        <f>IF(L$4="","",IF(HLOOKUP(L$4,'Physical Effects-Numbers'!$B$1:$AZ$173,$B48,FALSE)&lt;0,HLOOKUP(L$4,'Physical Effects-Numbers'!$B$1:$AZ$173,$B48,FALSE),""))</f>
        <v/>
      </c>
      <c r="M48" s="260" t="str">
        <f>IF(M$4="","",IF(HLOOKUP(M$4,'Physical Effects-Numbers'!$B$1:$AZ$173,$B48,FALSE)&lt;0,HLOOKUP(M$4,'Physical Effects-Numbers'!$B$1:$AZ$173,$B48,FALSE),""))</f>
        <v/>
      </c>
      <c r="N48" s="260" t="str">
        <f>IF(N$4="","",IF(HLOOKUP(N$4,'Physical Effects-Numbers'!$B$1:$AZ$173,$B48,FALSE)&lt;0,HLOOKUP(N$4,'Physical Effects-Numbers'!$B$1:$AZ$173,$B48,FALSE),""))</f>
        <v/>
      </c>
      <c r="O48" s="260" t="str">
        <f>IF(O$4="","",IF(HLOOKUP(O$4,'Physical Effects-Numbers'!$B$1:$AZ$173,$B48,FALSE)&lt;0,HLOOKUP(O$4,'Physical Effects-Numbers'!$B$1:$AZ$173,$B48,FALSE),""))</f>
        <v/>
      </c>
      <c r="P48" s="260" t="str">
        <f>IF(P$4="","",IF(HLOOKUP(P$4,'Physical Effects-Numbers'!$B$1:$AZ$173,$B48,FALSE)&lt;0,HLOOKUP(P$4,'Physical Effects-Numbers'!$B$1:$AZ$173,$B48,FALSE),""))</f>
        <v/>
      </c>
      <c r="Q48" s="260" t="str">
        <f>IF(Q$4="","",IF(HLOOKUP(Q$4,'Physical Effects-Numbers'!$B$1:$AZ$173,$B48,FALSE)&lt;0,HLOOKUP(Q$4,'Physical Effects-Numbers'!$B$1:$AZ$173,$B48,FALSE),""))</f>
        <v/>
      </c>
      <c r="R48" s="260" t="str">
        <f>IF(R$4="","",IF(HLOOKUP(R$4,'Physical Effects-Numbers'!$B$1:$AZ$173,$B48,FALSE)&lt;0,HLOOKUP(R$4,'Physical Effects-Numbers'!$B$1:$AZ$173,$B48,FALSE),""))</f>
        <v/>
      </c>
      <c r="S48" s="260" t="str">
        <f>IF(S$4="","",IF(HLOOKUP(S$4,'Physical Effects-Numbers'!$B$1:$AZ$173,$B48,FALSE)&lt;0,HLOOKUP(S$4,'Physical Effects-Numbers'!$B$1:$AZ$173,$B48,FALSE),""))</f>
        <v/>
      </c>
      <c r="T48" s="260" t="str">
        <f>IF(T$4="","",IF(HLOOKUP(T$4,'Physical Effects-Numbers'!$B$1:$AZ$173,$B48,FALSE)&lt;0,HLOOKUP(T$4,'Physical Effects-Numbers'!$B$1:$AZ$173,$B48,FALSE),""))</f>
        <v/>
      </c>
      <c r="U48" s="260" t="str">
        <f>IF(U$4="","",IF(HLOOKUP(U$4,'Physical Effects-Numbers'!$B$1:$AZ$173,$B48,FALSE)&lt;0,HLOOKUP(U$4,'Physical Effects-Numbers'!$B$1:$AZ$173,$B48,FALSE),""))</f>
        <v/>
      </c>
      <c r="V48" s="260" t="str">
        <f>IF(V$4="","",IF(HLOOKUP(V$4,'Physical Effects-Numbers'!$B$1:$AZ$173,$B48,FALSE)&lt;0,HLOOKUP(V$4,'Physical Effects-Numbers'!$B$1:$AZ$173,$B48,FALSE),""))</f>
        <v/>
      </c>
      <c r="W48" s="260" t="str">
        <f>IF(W$4="","",IF(HLOOKUP(W$4,'Physical Effects-Numbers'!$B$1:$AZ$173,$B48,FALSE)&lt;0,HLOOKUP(W$4,'Physical Effects-Numbers'!$B$1:$AZ$173,$B48,FALSE),""))</f>
        <v/>
      </c>
      <c r="X48" s="260" t="str">
        <f>IF(X$4="","",IF(HLOOKUP(X$4,'Physical Effects-Numbers'!$B$1:$AZ$173,$B48,FALSE)&lt;0,HLOOKUP(X$4,'Physical Effects-Numbers'!$B$1:$AZ$173,$B48,FALSE),""))</f>
        <v/>
      </c>
      <c r="Y48" s="260" t="str">
        <f>IF(Y$4="","",IF(HLOOKUP(Y$4,'Physical Effects-Numbers'!$B$1:$AZ$173,$B48,FALSE)&lt;0,HLOOKUP(Y$4,'Physical Effects-Numbers'!$B$1:$AZ$173,$B48,FALSE),""))</f>
        <v/>
      </c>
      <c r="Z48" s="260" t="str">
        <f>IF(Z$4="","",IF(HLOOKUP(Z$4,'Physical Effects-Numbers'!$B$1:$AZ$173,$B48,FALSE)&lt;0,HLOOKUP(Z$4,'Physical Effects-Numbers'!$B$1:$AZ$173,$B48,FALSE),""))</f>
        <v/>
      </c>
      <c r="AA48" s="260" t="str">
        <f>IF(AA$4="","",IF(HLOOKUP(AA$4,'Physical Effects-Numbers'!$B$1:$AZ$173,$B48,FALSE)&lt;0,HLOOKUP(AA$4,'Physical Effects-Numbers'!$B$1:$AZ$173,$B48,FALSE),""))</f>
        <v/>
      </c>
      <c r="AB48" s="260" t="str">
        <f>IF(AB$4="","",IF(HLOOKUP(AB$4,'Physical Effects-Numbers'!$B$1:$AZ$173,$B48,FALSE)&lt;0,HLOOKUP(AB$4,'Physical Effects-Numbers'!$B$1:$AZ$173,$B48,FALSE),""))</f>
        <v/>
      </c>
      <c r="AC48" s="260" t="str">
        <f>IF(AC$4="","",IF(HLOOKUP(AC$4,'Physical Effects-Numbers'!$B$1:$AZ$173,$B48,FALSE)&lt;0,HLOOKUP(AC$4,'Physical Effects-Numbers'!$B$1:$AZ$173,$B48,FALSE),""))</f>
        <v/>
      </c>
      <c r="AD48" s="260" t="str">
        <f>IF(AD$4="","",IF(HLOOKUP(AD$4,'Physical Effects-Numbers'!$B$1:$AZ$173,$B48,FALSE)&lt;0,HLOOKUP(AD$4,'Physical Effects-Numbers'!$B$1:$AZ$173,$B48,FALSE),""))</f>
        <v/>
      </c>
      <c r="AE48" s="260" t="str">
        <f>IF(AE$4="","",IF(HLOOKUP(AE$4,'Physical Effects-Numbers'!$B$1:$AZ$173,$B48,FALSE)&lt;0,HLOOKUP(AE$4,'Physical Effects-Numbers'!$B$1:$AZ$173,$B48,FALSE),""))</f>
        <v/>
      </c>
      <c r="AF48" s="260" t="e">
        <f>IF(AF$4="","",IF(HLOOKUP(AF$4,'Physical Effects-Numbers'!$B$1:$AZ$173,$B48,FALSE)&lt;0,HLOOKUP(AF$4,'Physical Effects-Numbers'!$B$1:$AZ$173,$B48,FALSE),""))</f>
        <v>#REF!</v>
      </c>
      <c r="AG48" s="260" t="e">
        <f>IF(AG$4="","",IF(HLOOKUP(AG$4,'Physical Effects-Numbers'!$B$1:$AZ$173,$B48,FALSE)&lt;0,HLOOKUP(AG$4,'Physical Effects-Numbers'!$B$1:$AZ$173,$B48,FALSE),""))</f>
        <v>#REF!</v>
      </c>
      <c r="AH48" s="260" t="str">
        <f>IF(AH$4="","",IF(HLOOKUP(AH$4,'Physical Effects-Numbers'!$B$1:$AZ$173,$B48,FALSE)&lt;0,HLOOKUP(AH$4,'Physical Effects-Numbers'!$B$1:$AZ$173,$B48,FALSE),""))</f>
        <v/>
      </c>
      <c r="AI48" s="260" t="str">
        <f>IF(AI$4="","",IF(HLOOKUP(AI$4,'Physical Effects-Numbers'!$B$1:$AZ$173,$B48,FALSE)&lt;0,HLOOKUP(AI$4,'Physical Effects-Numbers'!$B$1:$AZ$173,$B48,FALSE),""))</f>
        <v/>
      </c>
      <c r="AJ48" s="260">
        <f>IF(AJ$4="","",IF(HLOOKUP(AJ$4,'Physical Effects-Numbers'!$B$1:$AZ$173,$B48,FALSE)&lt;0,HLOOKUP(AJ$4,'Physical Effects-Numbers'!$B$1:$AZ$173,$B48,FALSE),""))</f>
        <v>-2</v>
      </c>
      <c r="AK48" s="260" t="str">
        <f>IF(AK$4="","",IF(HLOOKUP(AK$4,'Physical Effects-Numbers'!$B$1:$AZ$173,$B48,FALSE)&lt;0,HLOOKUP(AK$4,'Physical Effects-Numbers'!$B$1:$AZ$173,$B48,FALSE),""))</f>
        <v/>
      </c>
      <c r="AL48" s="260" t="str">
        <f>IF(AL$4="","",IF(HLOOKUP(AL$4,'Physical Effects-Numbers'!$B$1:$AZ$173,$B48,FALSE)&lt;0,HLOOKUP(AL$4,'Physical Effects-Numbers'!$B$1:$AZ$173,$B48,FALSE),""))</f>
        <v/>
      </c>
      <c r="AM48" s="260" t="str">
        <f>IF(AM$4="","",IF(HLOOKUP(AM$4,'Physical Effects-Numbers'!$B$1:$AZ$173,$B48,FALSE)&lt;0,HLOOKUP(AM$4,'Physical Effects-Numbers'!$B$1:$AZ$173,$B48,FALSE),""))</f>
        <v/>
      </c>
      <c r="AN48" s="260" t="str">
        <f>IF(AN$4="","",IF(HLOOKUP(AN$4,'Physical Effects-Numbers'!$B$1:$AZ$173,$B48,FALSE)&lt;0,HLOOKUP(AN$4,'Physical Effects-Numbers'!$B$1:$AZ$173,$B48,FALSE),""))</f>
        <v/>
      </c>
      <c r="AO48" s="260" t="str">
        <f>IF(AO$4="","",IF(HLOOKUP(AO$4,'Physical Effects-Numbers'!$B$1:$AZ$173,$B48,FALSE)&lt;0,HLOOKUP(AO$4,'Physical Effects-Numbers'!$B$1:$AZ$173,$B48,FALSE),""))</f>
        <v/>
      </c>
      <c r="AP48" s="260" t="str">
        <f>IF(AP$4="","",IF(HLOOKUP(AP$4,'Physical Effects-Numbers'!$B$1:$AZ$173,$B48,FALSE)&lt;0,HLOOKUP(AP$4,'Physical Effects-Numbers'!$B$1:$AZ$173,$B48,FALSE),""))</f>
        <v/>
      </c>
      <c r="AQ48" s="260" t="str">
        <f>IF(AQ$4="","",IF(HLOOKUP(AQ$4,'Physical Effects-Numbers'!$B$1:$AZ$173,$B48,FALSE)&lt;0,HLOOKUP(AQ$4,'Physical Effects-Numbers'!$B$1:$AZ$173,$B48,FALSE),""))</f>
        <v/>
      </c>
      <c r="AR48" s="260" t="str">
        <f>IF(AR$4="","",IF(HLOOKUP(AR$4,'Physical Effects-Numbers'!$B$1:$AZ$173,$B48,FALSE)&lt;0,HLOOKUP(AR$4,'Physical Effects-Numbers'!$B$1:$AZ$173,$B48,FALSE),""))</f>
        <v/>
      </c>
      <c r="AS48" s="260" t="str">
        <f>IF(AS$4="","",IF(HLOOKUP(AS$4,'Physical Effects-Numbers'!$B$1:$AZ$173,$B48,FALSE)&lt;0,HLOOKUP(AS$4,'Physical Effects-Numbers'!$B$1:$AZ$173,$B48,FALSE),""))</f>
        <v/>
      </c>
      <c r="AT48" s="260" t="str">
        <f>IF(AT$4="","",IF(HLOOKUP(AT$4,'Physical Effects-Numbers'!$B$1:$AZ$173,$B48,FALSE)&lt;0,HLOOKUP(AT$4,'Physical Effects-Numbers'!$B$1:$AZ$173,$B48,FALSE),""))</f>
        <v/>
      </c>
      <c r="AU48" s="260" t="str">
        <f>IF(AU$4="","",IF(HLOOKUP(AU$4,'Physical Effects-Numbers'!$B$1:$AZ$173,$B48,FALSE)&lt;0,HLOOKUP(AU$4,'Physical Effects-Numbers'!$B$1:$AZ$173,$B48,FALSE),""))</f>
        <v/>
      </c>
      <c r="AV48" s="260" t="str">
        <f>IF(AV$4="","",IF(HLOOKUP(AV$4,'Physical Effects-Numbers'!$B$1:$AZ$173,$B48,FALSE)&lt;0,HLOOKUP(AV$4,'Physical Effects-Numbers'!$B$1:$AZ$173,$B48,FALSE),""))</f>
        <v/>
      </c>
      <c r="AW48" s="260" t="str">
        <f>IF(AW$4="","",IF(HLOOKUP(AW$4,'Physical Effects-Numbers'!$B$1:$AZ$173,$B48,FALSE)&lt;0,HLOOKUP(AW$4,'Physical Effects-Numbers'!$B$1:$AZ$173,$B48,FALSE),""))</f>
        <v/>
      </c>
      <c r="AX48" s="260" t="str">
        <f>IF(AX$4="","",IF(HLOOKUP(AX$4,'Physical Effects-Numbers'!$B$1:$AZ$173,$B48,FALSE)&lt;0,HLOOKUP(AX$4,'Physical Effects-Numbers'!$B$1:$AZ$173,$B48,FALSE),""))</f>
        <v/>
      </c>
      <c r="AY48" s="260" t="str">
        <f>IF(AY$4="","",IF(HLOOKUP(AY$4,'Physical Effects-Numbers'!$B$1:$AZ$173,$B48,FALSE)&lt;0,HLOOKUP(AY$4,'Physical Effects-Numbers'!$B$1:$AZ$173,$B48,FALSE),""))</f>
        <v/>
      </c>
      <c r="AZ48" s="260" t="str">
        <f>IF(AZ$4="","",IF(HLOOKUP(AZ$4,'Physical Effects-Numbers'!$B$1:$AZ$173,$B48,FALSE)&lt;0,HLOOKUP(AZ$4,'Physical Effects-Numbers'!$B$1:$AZ$173,$B48,FALSE),""))</f>
        <v/>
      </c>
      <c r="BA48" s="260" t="e">
        <f>IF(BA$4="","",IF(HLOOKUP(BA$4,'Physical Effects-Numbers'!$B$1:$AZ$173,$B48,FALSE)&lt;0,HLOOKUP(BA$4,'Physical Effects-Numbers'!$B$1:$AZ$173,$B48,FALSE),""))</f>
        <v>#N/A</v>
      </c>
      <c r="BB48" s="260" t="e">
        <f>IF(BB$4="","",IF(HLOOKUP(BB$4,'Physical Effects-Numbers'!$B$1:$AZ$173,$B48,FALSE)&lt;0,HLOOKUP(BB$4,'Physical Effects-Numbers'!$B$1:$AZ$173,$B48,FALSE),""))</f>
        <v>#N/A</v>
      </c>
      <c r="BC48" s="260" t="e">
        <f>IF(BC$4="","",IF(HLOOKUP(BC$4,'Physical Effects-Numbers'!$B$1:$AZ$173,$B48,FALSE)&lt;0,HLOOKUP(BC$4,'Physical Effects-Numbers'!$B$1:$AZ$173,$B48,FALSE),""))</f>
        <v>#REF!</v>
      </c>
      <c r="BD48" s="260" t="e">
        <f>IF(BD$4="","",IF(HLOOKUP(BD$4,'Physical Effects-Numbers'!$B$1:$AZ$173,$B48,FALSE)&lt;0,HLOOKUP(BD$4,'Physical Effects-Numbers'!$B$1:$AZ$173,$B48,FALSE),""))</f>
        <v>#REF!</v>
      </c>
      <c r="BE48" s="260" t="e">
        <f>IF(BE$4="","",IF(HLOOKUP(BE$4,'Physical Effects-Numbers'!$B$1:$AZ$173,$B48,FALSE)&lt;0,HLOOKUP(BE$4,'Physical Effects-Numbers'!$B$1:$AZ$173,$B48,FALSE),""))</f>
        <v>#REF!</v>
      </c>
      <c r="BF48" s="260" t="e">
        <f>IF(BF$4="","",IF(HLOOKUP(BF$4,'Physical Effects-Numbers'!$B$1:$AZ$173,$B48,FALSE)&lt;0,HLOOKUP(BF$4,'Physical Effects-Numbers'!$B$1:$AZ$173,$B48,FALSE),""))</f>
        <v>#REF!</v>
      </c>
      <c r="BG48" s="260" t="e">
        <f>IF(BG$4="","",IF(HLOOKUP(BG$4,'Physical Effects-Numbers'!$B$1:$AZ$173,$B48,FALSE)&lt;0,HLOOKUP(BG$4,'Physical Effects-Numbers'!$B$1:$AZ$173,$B48,FALSE),""))</f>
        <v>#REF!</v>
      </c>
      <c r="BH48" s="260" t="e">
        <f>IF(BH$4="","",IF(HLOOKUP(BH$4,'Physical Effects-Numbers'!$B$1:$AZ$173,$B48,FALSE)&lt;0,HLOOKUP(BH$4,'Physical Effects-Numbers'!$B$1:$AZ$173,$B48,FALSE),""))</f>
        <v>#REF!</v>
      </c>
      <c r="BI48" s="260" t="e">
        <f>IF(BI$4="","",IF(HLOOKUP(BI$4,'Physical Effects-Numbers'!$B$1:$AZ$173,$B48,FALSE)&lt;0,HLOOKUP(BI$4,'Physical Effects-Numbers'!$B$1:$AZ$173,$B48,FALSE),""))</f>
        <v>#REF!</v>
      </c>
      <c r="BJ48" s="260" t="e">
        <f>IF(BJ$4="","",IF(HLOOKUP(BJ$4,'Physical Effects-Numbers'!$B$1:$AZ$173,$B48,FALSE)&lt;0,HLOOKUP(BJ$4,'Physical Effects-Numbers'!$B$1:$AZ$173,$B48,FALSE),""))</f>
        <v>#REF!</v>
      </c>
      <c r="BK48" s="260" t="e">
        <f>IF(BK$4="","",IF(HLOOKUP(BK$4,'Physical Effects-Numbers'!$B$1:$AZ$173,$B48,FALSE)&lt;0,HLOOKUP(BK$4,'Physical Effects-Numbers'!$B$1:$AZ$173,$B48,FALSE),""))</f>
        <v>#REF!</v>
      </c>
      <c r="BL48" s="260" t="e">
        <f>IF(BL$4="","",IF(HLOOKUP(BL$4,'Physical Effects-Numbers'!$B$1:$AZ$173,$B48,FALSE)&lt;0,HLOOKUP(BL$4,'Physical Effects-Numbers'!$B$1:$AZ$173,$B48,FALSE),""))</f>
        <v>#REF!</v>
      </c>
      <c r="BM48" s="260" t="e">
        <f>IF(BM$4="","",IF(HLOOKUP(BM$4,'Physical Effects-Numbers'!$B$1:$AZ$173,$B48,FALSE)&lt;0,HLOOKUP(BM$4,'Physical Effects-Numbers'!$B$1:$AZ$173,$B48,FALSE),""))</f>
        <v>#REF!</v>
      </c>
      <c r="BN48" s="260" t="e">
        <f>IF(BN$4="","",IF(HLOOKUP(BN$4,'Physical Effects-Numbers'!$B$1:$AZ$173,$B48,FALSE)&lt;0,HLOOKUP(BN$4,'Physical Effects-Numbers'!$B$1:$AZ$173,$B48,FALSE),""))</f>
        <v>#REF!</v>
      </c>
      <c r="BO48" s="260" t="e">
        <f>IF(BO$4="","",IF(HLOOKUP(BO$4,'Physical Effects-Numbers'!$B$1:$AZ$173,$B48,FALSE)&lt;0,HLOOKUP(BO$4,'Physical Effects-Numbers'!$B$1:$AZ$173,$B48,FALSE),""))</f>
        <v>#REF!</v>
      </c>
    </row>
    <row r="49" spans="2:67" x14ac:dyDescent="0.2">
      <c r="B49" s="259">
        <f t="shared" si="0"/>
        <v>46</v>
      </c>
      <c r="C49" s="258" t="str">
        <f>+'Physical Effects-Numbers'!B46</f>
        <v>Feed Management (au)</v>
      </c>
      <c r="D49" s="260" t="str">
        <f>IF(D$4="","",IF(HLOOKUP(D$4,'Physical Effects-Numbers'!$B$1:$AZ$173,$B49,FALSE)&lt;0,HLOOKUP(D$4,'Physical Effects-Numbers'!$B$1:$AZ$173,$B49,FALSE),""))</f>
        <v/>
      </c>
      <c r="E49" s="260" t="str">
        <f>IF(E$4="","",IF(HLOOKUP(E$4,'Physical Effects-Numbers'!$B$1:$AZ$173,$B49,FALSE)&lt;0,HLOOKUP(E$4,'Physical Effects-Numbers'!$B$1:$AZ$173,$B49,FALSE),""))</f>
        <v/>
      </c>
      <c r="F49" s="260" t="str">
        <f>IF(F$4="","",IF(HLOOKUP(F$4,'Physical Effects-Numbers'!$B$1:$AZ$173,$B49,FALSE)&lt;0,HLOOKUP(F$4,'Physical Effects-Numbers'!$B$1:$AZ$173,$B49,FALSE),""))</f>
        <v/>
      </c>
      <c r="G49" s="260" t="str">
        <f>IF(G$4="","",IF(HLOOKUP(G$4,'Physical Effects-Numbers'!$B$1:$AZ$173,$B49,FALSE)&lt;0,HLOOKUP(G$4,'Physical Effects-Numbers'!$B$1:$AZ$173,$B49,FALSE),""))</f>
        <v/>
      </c>
      <c r="H49" s="260" t="str">
        <f>IF(H$4="","",IF(HLOOKUP(H$4,'Physical Effects-Numbers'!$B$1:$AZ$173,$B49,FALSE)&lt;0,HLOOKUP(H$4,'Physical Effects-Numbers'!$B$1:$AZ$173,$B49,FALSE),""))</f>
        <v/>
      </c>
      <c r="I49" s="260" t="str">
        <f>IF(I$4="","",IF(HLOOKUP(I$4,'Physical Effects-Numbers'!$B$1:$AZ$173,$B49,FALSE)&lt;0,HLOOKUP(I$4,'Physical Effects-Numbers'!$B$1:$AZ$173,$B49,FALSE),""))</f>
        <v/>
      </c>
      <c r="J49" s="260" t="str">
        <f>IF(J$4="","",IF(HLOOKUP(J$4,'Physical Effects-Numbers'!$B$1:$AZ$173,$B49,FALSE)&lt;0,HLOOKUP(J$4,'Physical Effects-Numbers'!$B$1:$AZ$173,$B49,FALSE),""))</f>
        <v/>
      </c>
      <c r="K49" s="260" t="str">
        <f>IF(K$4="","",IF(HLOOKUP(K$4,'Physical Effects-Numbers'!$B$1:$AZ$173,$B49,FALSE)&lt;0,HLOOKUP(K$4,'Physical Effects-Numbers'!$B$1:$AZ$173,$B49,FALSE),""))</f>
        <v/>
      </c>
      <c r="L49" s="260" t="str">
        <f>IF(L$4="","",IF(HLOOKUP(L$4,'Physical Effects-Numbers'!$B$1:$AZ$173,$B49,FALSE)&lt;0,HLOOKUP(L$4,'Physical Effects-Numbers'!$B$1:$AZ$173,$B49,FALSE),""))</f>
        <v/>
      </c>
      <c r="M49" s="260" t="str">
        <f>IF(M$4="","",IF(HLOOKUP(M$4,'Physical Effects-Numbers'!$B$1:$AZ$173,$B49,FALSE)&lt;0,HLOOKUP(M$4,'Physical Effects-Numbers'!$B$1:$AZ$173,$B49,FALSE),""))</f>
        <v/>
      </c>
      <c r="N49" s="260" t="str">
        <f>IF(N$4="","",IF(HLOOKUP(N$4,'Physical Effects-Numbers'!$B$1:$AZ$173,$B49,FALSE)&lt;0,HLOOKUP(N$4,'Physical Effects-Numbers'!$B$1:$AZ$173,$B49,FALSE),""))</f>
        <v/>
      </c>
      <c r="O49" s="260" t="str">
        <f>IF(O$4="","",IF(HLOOKUP(O$4,'Physical Effects-Numbers'!$B$1:$AZ$173,$B49,FALSE)&lt;0,HLOOKUP(O$4,'Physical Effects-Numbers'!$B$1:$AZ$173,$B49,FALSE),""))</f>
        <v/>
      </c>
      <c r="P49" s="260" t="str">
        <f>IF(P$4="","",IF(HLOOKUP(P$4,'Physical Effects-Numbers'!$B$1:$AZ$173,$B49,FALSE)&lt;0,HLOOKUP(P$4,'Physical Effects-Numbers'!$B$1:$AZ$173,$B49,FALSE),""))</f>
        <v/>
      </c>
      <c r="Q49" s="260" t="str">
        <f>IF(Q$4="","",IF(HLOOKUP(Q$4,'Physical Effects-Numbers'!$B$1:$AZ$173,$B49,FALSE)&lt;0,HLOOKUP(Q$4,'Physical Effects-Numbers'!$B$1:$AZ$173,$B49,FALSE),""))</f>
        <v/>
      </c>
      <c r="R49" s="260" t="str">
        <f>IF(R$4="","",IF(HLOOKUP(R$4,'Physical Effects-Numbers'!$B$1:$AZ$173,$B49,FALSE)&lt;0,HLOOKUP(R$4,'Physical Effects-Numbers'!$B$1:$AZ$173,$B49,FALSE),""))</f>
        <v/>
      </c>
      <c r="S49" s="260" t="str">
        <f>IF(S$4="","",IF(HLOOKUP(S$4,'Physical Effects-Numbers'!$B$1:$AZ$173,$B49,FALSE)&lt;0,HLOOKUP(S$4,'Physical Effects-Numbers'!$B$1:$AZ$173,$B49,FALSE),""))</f>
        <v/>
      </c>
      <c r="T49" s="260" t="str">
        <f>IF(T$4="","",IF(HLOOKUP(T$4,'Physical Effects-Numbers'!$B$1:$AZ$173,$B49,FALSE)&lt;0,HLOOKUP(T$4,'Physical Effects-Numbers'!$B$1:$AZ$173,$B49,FALSE),""))</f>
        <v/>
      </c>
      <c r="U49" s="260" t="str">
        <f>IF(U$4="","",IF(HLOOKUP(U$4,'Physical Effects-Numbers'!$B$1:$AZ$173,$B49,FALSE)&lt;0,HLOOKUP(U$4,'Physical Effects-Numbers'!$B$1:$AZ$173,$B49,FALSE),""))</f>
        <v/>
      </c>
      <c r="V49" s="260" t="str">
        <f>IF(V$4="","",IF(HLOOKUP(V$4,'Physical Effects-Numbers'!$B$1:$AZ$173,$B49,FALSE)&lt;0,HLOOKUP(V$4,'Physical Effects-Numbers'!$B$1:$AZ$173,$B49,FALSE),""))</f>
        <v/>
      </c>
      <c r="W49" s="260" t="str">
        <f>IF(W$4="","",IF(HLOOKUP(W$4,'Physical Effects-Numbers'!$B$1:$AZ$173,$B49,FALSE)&lt;0,HLOOKUP(W$4,'Physical Effects-Numbers'!$B$1:$AZ$173,$B49,FALSE),""))</f>
        <v/>
      </c>
      <c r="X49" s="260" t="str">
        <f>IF(X$4="","",IF(HLOOKUP(X$4,'Physical Effects-Numbers'!$B$1:$AZ$173,$B49,FALSE)&lt;0,HLOOKUP(X$4,'Physical Effects-Numbers'!$B$1:$AZ$173,$B49,FALSE),""))</f>
        <v/>
      </c>
      <c r="Y49" s="260" t="str">
        <f>IF(Y$4="","",IF(HLOOKUP(Y$4,'Physical Effects-Numbers'!$B$1:$AZ$173,$B49,FALSE)&lt;0,HLOOKUP(Y$4,'Physical Effects-Numbers'!$B$1:$AZ$173,$B49,FALSE),""))</f>
        <v/>
      </c>
      <c r="Z49" s="260" t="str">
        <f>IF(Z$4="","",IF(HLOOKUP(Z$4,'Physical Effects-Numbers'!$B$1:$AZ$173,$B49,FALSE)&lt;0,HLOOKUP(Z$4,'Physical Effects-Numbers'!$B$1:$AZ$173,$B49,FALSE),""))</f>
        <v/>
      </c>
      <c r="AA49" s="260" t="str">
        <f>IF(AA$4="","",IF(HLOOKUP(AA$4,'Physical Effects-Numbers'!$B$1:$AZ$173,$B49,FALSE)&lt;0,HLOOKUP(AA$4,'Physical Effects-Numbers'!$B$1:$AZ$173,$B49,FALSE),""))</f>
        <v/>
      </c>
      <c r="AB49" s="260" t="str">
        <f>IF(AB$4="","",IF(HLOOKUP(AB$4,'Physical Effects-Numbers'!$B$1:$AZ$173,$B49,FALSE)&lt;0,HLOOKUP(AB$4,'Physical Effects-Numbers'!$B$1:$AZ$173,$B49,FALSE),""))</f>
        <v/>
      </c>
      <c r="AC49" s="260" t="str">
        <f>IF(AC$4="","",IF(HLOOKUP(AC$4,'Physical Effects-Numbers'!$B$1:$AZ$173,$B49,FALSE)&lt;0,HLOOKUP(AC$4,'Physical Effects-Numbers'!$B$1:$AZ$173,$B49,FALSE),""))</f>
        <v/>
      </c>
      <c r="AD49" s="260" t="str">
        <f>IF(AD$4="","",IF(HLOOKUP(AD$4,'Physical Effects-Numbers'!$B$1:$AZ$173,$B49,FALSE)&lt;0,HLOOKUP(AD$4,'Physical Effects-Numbers'!$B$1:$AZ$173,$B49,FALSE),""))</f>
        <v/>
      </c>
      <c r="AE49" s="260" t="str">
        <f>IF(AE$4="","",IF(HLOOKUP(AE$4,'Physical Effects-Numbers'!$B$1:$AZ$173,$B49,FALSE)&lt;0,HLOOKUP(AE$4,'Physical Effects-Numbers'!$B$1:$AZ$173,$B49,FALSE),""))</f>
        <v/>
      </c>
      <c r="AF49" s="260" t="e">
        <f>IF(AF$4="","",IF(HLOOKUP(AF$4,'Physical Effects-Numbers'!$B$1:$AZ$173,$B49,FALSE)&lt;0,HLOOKUP(AF$4,'Physical Effects-Numbers'!$B$1:$AZ$173,$B49,FALSE),""))</f>
        <v>#REF!</v>
      </c>
      <c r="AG49" s="260" t="e">
        <f>IF(AG$4="","",IF(HLOOKUP(AG$4,'Physical Effects-Numbers'!$B$1:$AZ$173,$B49,FALSE)&lt;0,HLOOKUP(AG$4,'Physical Effects-Numbers'!$B$1:$AZ$173,$B49,FALSE),""))</f>
        <v>#REF!</v>
      </c>
      <c r="AH49" s="260" t="str">
        <f>IF(AH$4="","",IF(HLOOKUP(AH$4,'Physical Effects-Numbers'!$B$1:$AZ$173,$B49,FALSE)&lt;0,HLOOKUP(AH$4,'Physical Effects-Numbers'!$B$1:$AZ$173,$B49,FALSE),""))</f>
        <v/>
      </c>
      <c r="AI49" s="260" t="str">
        <f>IF(AI$4="","",IF(HLOOKUP(AI$4,'Physical Effects-Numbers'!$B$1:$AZ$173,$B49,FALSE)&lt;0,HLOOKUP(AI$4,'Physical Effects-Numbers'!$B$1:$AZ$173,$B49,FALSE),""))</f>
        <v/>
      </c>
      <c r="AJ49" s="260" t="str">
        <f>IF(AJ$4="","",IF(HLOOKUP(AJ$4,'Physical Effects-Numbers'!$B$1:$AZ$173,$B49,FALSE)&lt;0,HLOOKUP(AJ$4,'Physical Effects-Numbers'!$B$1:$AZ$173,$B49,FALSE),""))</f>
        <v/>
      </c>
      <c r="AK49" s="260" t="str">
        <f>IF(AK$4="","",IF(HLOOKUP(AK$4,'Physical Effects-Numbers'!$B$1:$AZ$173,$B49,FALSE)&lt;0,HLOOKUP(AK$4,'Physical Effects-Numbers'!$B$1:$AZ$173,$B49,FALSE),""))</f>
        <v/>
      </c>
      <c r="AL49" s="260" t="str">
        <f>IF(AL$4="","",IF(HLOOKUP(AL$4,'Physical Effects-Numbers'!$B$1:$AZ$173,$B49,FALSE)&lt;0,HLOOKUP(AL$4,'Physical Effects-Numbers'!$B$1:$AZ$173,$B49,FALSE),""))</f>
        <v/>
      </c>
      <c r="AM49" s="260" t="str">
        <f>IF(AM$4="","",IF(HLOOKUP(AM$4,'Physical Effects-Numbers'!$B$1:$AZ$173,$B49,FALSE)&lt;0,HLOOKUP(AM$4,'Physical Effects-Numbers'!$B$1:$AZ$173,$B49,FALSE),""))</f>
        <v/>
      </c>
      <c r="AN49" s="260" t="str">
        <f>IF(AN$4="","",IF(HLOOKUP(AN$4,'Physical Effects-Numbers'!$B$1:$AZ$173,$B49,FALSE)&lt;0,HLOOKUP(AN$4,'Physical Effects-Numbers'!$B$1:$AZ$173,$B49,FALSE),""))</f>
        <v/>
      </c>
      <c r="AO49" s="260" t="str">
        <f>IF(AO$4="","",IF(HLOOKUP(AO$4,'Physical Effects-Numbers'!$B$1:$AZ$173,$B49,FALSE)&lt;0,HLOOKUP(AO$4,'Physical Effects-Numbers'!$B$1:$AZ$173,$B49,FALSE),""))</f>
        <v/>
      </c>
      <c r="AP49" s="260" t="str">
        <f>IF(AP$4="","",IF(HLOOKUP(AP$4,'Physical Effects-Numbers'!$B$1:$AZ$173,$B49,FALSE)&lt;0,HLOOKUP(AP$4,'Physical Effects-Numbers'!$B$1:$AZ$173,$B49,FALSE),""))</f>
        <v/>
      </c>
      <c r="AQ49" s="260" t="str">
        <f>IF(AQ$4="","",IF(HLOOKUP(AQ$4,'Physical Effects-Numbers'!$B$1:$AZ$173,$B49,FALSE)&lt;0,HLOOKUP(AQ$4,'Physical Effects-Numbers'!$B$1:$AZ$173,$B49,FALSE),""))</f>
        <v/>
      </c>
      <c r="AR49" s="260" t="str">
        <f>IF(AR$4="","",IF(HLOOKUP(AR$4,'Physical Effects-Numbers'!$B$1:$AZ$173,$B49,FALSE)&lt;0,HLOOKUP(AR$4,'Physical Effects-Numbers'!$B$1:$AZ$173,$B49,FALSE),""))</f>
        <v/>
      </c>
      <c r="AS49" s="260" t="str">
        <f>IF(AS$4="","",IF(HLOOKUP(AS$4,'Physical Effects-Numbers'!$B$1:$AZ$173,$B49,FALSE)&lt;0,HLOOKUP(AS$4,'Physical Effects-Numbers'!$B$1:$AZ$173,$B49,FALSE),""))</f>
        <v/>
      </c>
      <c r="AT49" s="260" t="str">
        <f>IF(AT$4="","",IF(HLOOKUP(AT$4,'Physical Effects-Numbers'!$B$1:$AZ$173,$B49,FALSE)&lt;0,HLOOKUP(AT$4,'Physical Effects-Numbers'!$B$1:$AZ$173,$B49,FALSE),""))</f>
        <v/>
      </c>
      <c r="AU49" s="260" t="str">
        <f>IF(AU$4="","",IF(HLOOKUP(AU$4,'Physical Effects-Numbers'!$B$1:$AZ$173,$B49,FALSE)&lt;0,HLOOKUP(AU$4,'Physical Effects-Numbers'!$B$1:$AZ$173,$B49,FALSE),""))</f>
        <v/>
      </c>
      <c r="AV49" s="260" t="str">
        <f>IF(AV$4="","",IF(HLOOKUP(AV$4,'Physical Effects-Numbers'!$B$1:$AZ$173,$B49,FALSE)&lt;0,HLOOKUP(AV$4,'Physical Effects-Numbers'!$B$1:$AZ$173,$B49,FALSE),""))</f>
        <v/>
      </c>
      <c r="AW49" s="260" t="str">
        <f>IF(AW$4="","",IF(HLOOKUP(AW$4,'Physical Effects-Numbers'!$B$1:$AZ$173,$B49,FALSE)&lt;0,HLOOKUP(AW$4,'Physical Effects-Numbers'!$B$1:$AZ$173,$B49,FALSE),""))</f>
        <v/>
      </c>
      <c r="AX49" s="260" t="str">
        <f>IF(AX$4="","",IF(HLOOKUP(AX$4,'Physical Effects-Numbers'!$B$1:$AZ$173,$B49,FALSE)&lt;0,HLOOKUP(AX$4,'Physical Effects-Numbers'!$B$1:$AZ$173,$B49,FALSE),""))</f>
        <v/>
      </c>
      <c r="AY49" s="260" t="str">
        <f>IF(AY$4="","",IF(HLOOKUP(AY$4,'Physical Effects-Numbers'!$B$1:$AZ$173,$B49,FALSE)&lt;0,HLOOKUP(AY$4,'Physical Effects-Numbers'!$B$1:$AZ$173,$B49,FALSE),""))</f>
        <v/>
      </c>
      <c r="AZ49" s="260" t="str">
        <f>IF(AZ$4="","",IF(HLOOKUP(AZ$4,'Physical Effects-Numbers'!$B$1:$AZ$173,$B49,FALSE)&lt;0,HLOOKUP(AZ$4,'Physical Effects-Numbers'!$B$1:$AZ$173,$B49,FALSE),""))</f>
        <v/>
      </c>
      <c r="BA49" s="260" t="e">
        <f>IF(BA$4="","",IF(HLOOKUP(BA$4,'Physical Effects-Numbers'!$B$1:$AZ$173,$B49,FALSE)&lt;0,HLOOKUP(BA$4,'Physical Effects-Numbers'!$B$1:$AZ$173,$B49,FALSE),""))</f>
        <v>#N/A</v>
      </c>
      <c r="BB49" s="260" t="e">
        <f>IF(BB$4="","",IF(HLOOKUP(BB$4,'Physical Effects-Numbers'!$B$1:$AZ$173,$B49,FALSE)&lt;0,HLOOKUP(BB$4,'Physical Effects-Numbers'!$B$1:$AZ$173,$B49,FALSE),""))</f>
        <v>#N/A</v>
      </c>
      <c r="BC49" s="260" t="e">
        <f>IF(BC$4="","",IF(HLOOKUP(BC$4,'Physical Effects-Numbers'!$B$1:$AZ$173,$B49,FALSE)&lt;0,HLOOKUP(BC$4,'Physical Effects-Numbers'!$B$1:$AZ$173,$B49,FALSE),""))</f>
        <v>#REF!</v>
      </c>
      <c r="BD49" s="260" t="e">
        <f>IF(BD$4="","",IF(HLOOKUP(BD$4,'Physical Effects-Numbers'!$B$1:$AZ$173,$B49,FALSE)&lt;0,HLOOKUP(BD$4,'Physical Effects-Numbers'!$B$1:$AZ$173,$B49,FALSE),""))</f>
        <v>#REF!</v>
      </c>
      <c r="BE49" s="260" t="e">
        <f>IF(BE$4="","",IF(HLOOKUP(BE$4,'Physical Effects-Numbers'!$B$1:$AZ$173,$B49,FALSE)&lt;0,HLOOKUP(BE$4,'Physical Effects-Numbers'!$B$1:$AZ$173,$B49,FALSE),""))</f>
        <v>#REF!</v>
      </c>
      <c r="BF49" s="260" t="e">
        <f>IF(BF$4="","",IF(HLOOKUP(BF$4,'Physical Effects-Numbers'!$B$1:$AZ$173,$B49,FALSE)&lt;0,HLOOKUP(BF$4,'Physical Effects-Numbers'!$B$1:$AZ$173,$B49,FALSE),""))</f>
        <v>#REF!</v>
      </c>
      <c r="BG49" s="260" t="e">
        <f>IF(BG$4="","",IF(HLOOKUP(BG$4,'Physical Effects-Numbers'!$B$1:$AZ$173,$B49,FALSE)&lt;0,HLOOKUP(BG$4,'Physical Effects-Numbers'!$B$1:$AZ$173,$B49,FALSE),""))</f>
        <v>#REF!</v>
      </c>
      <c r="BH49" s="260" t="e">
        <f>IF(BH$4="","",IF(HLOOKUP(BH$4,'Physical Effects-Numbers'!$B$1:$AZ$173,$B49,FALSE)&lt;0,HLOOKUP(BH$4,'Physical Effects-Numbers'!$B$1:$AZ$173,$B49,FALSE),""))</f>
        <v>#REF!</v>
      </c>
      <c r="BI49" s="260" t="e">
        <f>IF(BI$4="","",IF(HLOOKUP(BI$4,'Physical Effects-Numbers'!$B$1:$AZ$173,$B49,FALSE)&lt;0,HLOOKUP(BI$4,'Physical Effects-Numbers'!$B$1:$AZ$173,$B49,FALSE),""))</f>
        <v>#REF!</v>
      </c>
      <c r="BJ49" s="260" t="e">
        <f>IF(BJ$4="","",IF(HLOOKUP(BJ$4,'Physical Effects-Numbers'!$B$1:$AZ$173,$B49,FALSE)&lt;0,HLOOKUP(BJ$4,'Physical Effects-Numbers'!$B$1:$AZ$173,$B49,FALSE),""))</f>
        <v>#REF!</v>
      </c>
      <c r="BK49" s="260" t="e">
        <f>IF(BK$4="","",IF(HLOOKUP(BK$4,'Physical Effects-Numbers'!$B$1:$AZ$173,$B49,FALSE)&lt;0,HLOOKUP(BK$4,'Physical Effects-Numbers'!$B$1:$AZ$173,$B49,FALSE),""))</f>
        <v>#REF!</v>
      </c>
      <c r="BL49" s="260" t="e">
        <f>IF(BL$4="","",IF(HLOOKUP(BL$4,'Physical Effects-Numbers'!$B$1:$AZ$173,$B49,FALSE)&lt;0,HLOOKUP(BL$4,'Physical Effects-Numbers'!$B$1:$AZ$173,$B49,FALSE),""))</f>
        <v>#REF!</v>
      </c>
      <c r="BM49" s="260" t="e">
        <f>IF(BM$4="","",IF(HLOOKUP(BM$4,'Physical Effects-Numbers'!$B$1:$AZ$173,$B49,FALSE)&lt;0,HLOOKUP(BM$4,'Physical Effects-Numbers'!$B$1:$AZ$173,$B49,FALSE),""))</f>
        <v>#REF!</v>
      </c>
      <c r="BN49" s="260" t="e">
        <f>IF(BN$4="","",IF(HLOOKUP(BN$4,'Physical Effects-Numbers'!$B$1:$AZ$173,$B49,FALSE)&lt;0,HLOOKUP(BN$4,'Physical Effects-Numbers'!$B$1:$AZ$173,$B49,FALSE),""))</f>
        <v>#REF!</v>
      </c>
      <c r="BO49" s="260" t="e">
        <f>IF(BO$4="","",IF(HLOOKUP(BO$4,'Physical Effects-Numbers'!$B$1:$AZ$173,$B49,FALSE)&lt;0,HLOOKUP(BO$4,'Physical Effects-Numbers'!$B$1:$AZ$173,$B49,FALSE),""))</f>
        <v>#REF!</v>
      </c>
    </row>
    <row r="50" spans="2:67" x14ac:dyDescent="0.2">
      <c r="B50" s="259">
        <f t="shared" si="0"/>
        <v>47</v>
      </c>
      <c r="C50" s="258" t="str">
        <f>+'Physical Effects-Numbers'!B47</f>
        <v>Fence (ft)</v>
      </c>
      <c r="D50" s="260" t="str">
        <f>IF(D$4="","",IF(HLOOKUP(D$4,'Physical Effects-Numbers'!$B$1:$AZ$173,$B50,FALSE)&lt;0,HLOOKUP(D$4,'Physical Effects-Numbers'!$B$1:$AZ$173,$B50,FALSE),""))</f>
        <v/>
      </c>
      <c r="E50" s="260" t="str">
        <f>IF(E$4="","",IF(HLOOKUP(E$4,'Physical Effects-Numbers'!$B$1:$AZ$173,$B50,FALSE)&lt;0,HLOOKUP(E$4,'Physical Effects-Numbers'!$B$1:$AZ$173,$B50,FALSE),""))</f>
        <v/>
      </c>
      <c r="F50" s="260" t="str">
        <f>IF(F$4="","",IF(HLOOKUP(F$4,'Physical Effects-Numbers'!$B$1:$AZ$173,$B50,FALSE)&lt;0,HLOOKUP(F$4,'Physical Effects-Numbers'!$B$1:$AZ$173,$B50,FALSE),""))</f>
        <v/>
      </c>
      <c r="G50" s="260" t="str">
        <f>IF(G$4="","",IF(HLOOKUP(G$4,'Physical Effects-Numbers'!$B$1:$AZ$173,$B50,FALSE)&lt;0,HLOOKUP(G$4,'Physical Effects-Numbers'!$B$1:$AZ$173,$B50,FALSE),""))</f>
        <v/>
      </c>
      <c r="H50" s="260" t="str">
        <f>IF(H$4="","",IF(HLOOKUP(H$4,'Physical Effects-Numbers'!$B$1:$AZ$173,$B50,FALSE)&lt;0,HLOOKUP(H$4,'Physical Effects-Numbers'!$B$1:$AZ$173,$B50,FALSE),""))</f>
        <v/>
      </c>
      <c r="I50" s="260" t="str">
        <f>IF(I$4="","",IF(HLOOKUP(I$4,'Physical Effects-Numbers'!$B$1:$AZ$173,$B50,FALSE)&lt;0,HLOOKUP(I$4,'Physical Effects-Numbers'!$B$1:$AZ$173,$B50,FALSE),""))</f>
        <v/>
      </c>
      <c r="J50" s="260" t="str">
        <f>IF(J$4="","",IF(HLOOKUP(J$4,'Physical Effects-Numbers'!$B$1:$AZ$173,$B50,FALSE)&lt;0,HLOOKUP(J$4,'Physical Effects-Numbers'!$B$1:$AZ$173,$B50,FALSE),""))</f>
        <v/>
      </c>
      <c r="K50" s="260" t="str">
        <f>IF(K$4="","",IF(HLOOKUP(K$4,'Physical Effects-Numbers'!$B$1:$AZ$173,$B50,FALSE)&lt;0,HLOOKUP(K$4,'Physical Effects-Numbers'!$B$1:$AZ$173,$B50,FALSE),""))</f>
        <v/>
      </c>
      <c r="L50" s="260" t="str">
        <f>IF(L$4="","",IF(HLOOKUP(L$4,'Physical Effects-Numbers'!$B$1:$AZ$173,$B50,FALSE)&lt;0,HLOOKUP(L$4,'Physical Effects-Numbers'!$B$1:$AZ$173,$B50,FALSE),""))</f>
        <v/>
      </c>
      <c r="M50" s="260" t="str">
        <f>IF(M$4="","",IF(HLOOKUP(M$4,'Physical Effects-Numbers'!$B$1:$AZ$173,$B50,FALSE)&lt;0,HLOOKUP(M$4,'Physical Effects-Numbers'!$B$1:$AZ$173,$B50,FALSE),""))</f>
        <v/>
      </c>
      <c r="N50" s="260" t="str">
        <f>IF(N$4="","",IF(HLOOKUP(N$4,'Physical Effects-Numbers'!$B$1:$AZ$173,$B50,FALSE)&lt;0,HLOOKUP(N$4,'Physical Effects-Numbers'!$B$1:$AZ$173,$B50,FALSE),""))</f>
        <v/>
      </c>
      <c r="O50" s="260" t="str">
        <f>IF(O$4="","",IF(HLOOKUP(O$4,'Physical Effects-Numbers'!$B$1:$AZ$173,$B50,FALSE)&lt;0,HLOOKUP(O$4,'Physical Effects-Numbers'!$B$1:$AZ$173,$B50,FALSE),""))</f>
        <v/>
      </c>
      <c r="P50" s="260" t="str">
        <f>IF(P$4="","",IF(HLOOKUP(P$4,'Physical Effects-Numbers'!$B$1:$AZ$173,$B50,FALSE)&lt;0,HLOOKUP(P$4,'Physical Effects-Numbers'!$B$1:$AZ$173,$B50,FALSE),""))</f>
        <v/>
      </c>
      <c r="Q50" s="260" t="str">
        <f>IF(Q$4="","",IF(HLOOKUP(Q$4,'Physical Effects-Numbers'!$B$1:$AZ$173,$B50,FALSE)&lt;0,HLOOKUP(Q$4,'Physical Effects-Numbers'!$B$1:$AZ$173,$B50,FALSE),""))</f>
        <v/>
      </c>
      <c r="R50" s="260" t="str">
        <f>IF(R$4="","",IF(HLOOKUP(R$4,'Physical Effects-Numbers'!$B$1:$AZ$173,$B50,FALSE)&lt;0,HLOOKUP(R$4,'Physical Effects-Numbers'!$B$1:$AZ$173,$B50,FALSE),""))</f>
        <v/>
      </c>
      <c r="S50" s="260" t="str">
        <f>IF(S$4="","",IF(HLOOKUP(S$4,'Physical Effects-Numbers'!$B$1:$AZ$173,$B50,FALSE)&lt;0,HLOOKUP(S$4,'Physical Effects-Numbers'!$B$1:$AZ$173,$B50,FALSE),""))</f>
        <v/>
      </c>
      <c r="T50" s="260" t="str">
        <f>IF(T$4="","",IF(HLOOKUP(T$4,'Physical Effects-Numbers'!$B$1:$AZ$173,$B50,FALSE)&lt;0,HLOOKUP(T$4,'Physical Effects-Numbers'!$B$1:$AZ$173,$B50,FALSE),""))</f>
        <v/>
      </c>
      <c r="U50" s="260" t="str">
        <f>IF(U$4="","",IF(HLOOKUP(U$4,'Physical Effects-Numbers'!$B$1:$AZ$173,$B50,FALSE)&lt;0,HLOOKUP(U$4,'Physical Effects-Numbers'!$B$1:$AZ$173,$B50,FALSE),""))</f>
        <v/>
      </c>
      <c r="V50" s="260" t="str">
        <f>IF(V$4="","",IF(HLOOKUP(V$4,'Physical Effects-Numbers'!$B$1:$AZ$173,$B50,FALSE)&lt;0,HLOOKUP(V$4,'Physical Effects-Numbers'!$B$1:$AZ$173,$B50,FALSE),""))</f>
        <v/>
      </c>
      <c r="W50" s="260" t="str">
        <f>IF(W$4="","",IF(HLOOKUP(W$4,'Physical Effects-Numbers'!$B$1:$AZ$173,$B50,FALSE)&lt;0,HLOOKUP(W$4,'Physical Effects-Numbers'!$B$1:$AZ$173,$B50,FALSE),""))</f>
        <v/>
      </c>
      <c r="X50" s="260" t="str">
        <f>IF(X$4="","",IF(HLOOKUP(X$4,'Physical Effects-Numbers'!$B$1:$AZ$173,$B50,FALSE)&lt;0,HLOOKUP(X$4,'Physical Effects-Numbers'!$B$1:$AZ$173,$B50,FALSE),""))</f>
        <v/>
      </c>
      <c r="Y50" s="260" t="str">
        <f>IF(Y$4="","",IF(HLOOKUP(Y$4,'Physical Effects-Numbers'!$B$1:$AZ$173,$B50,FALSE)&lt;0,HLOOKUP(Y$4,'Physical Effects-Numbers'!$B$1:$AZ$173,$B50,FALSE),""))</f>
        <v/>
      </c>
      <c r="Z50" s="260" t="str">
        <f>IF(Z$4="","",IF(HLOOKUP(Z$4,'Physical Effects-Numbers'!$B$1:$AZ$173,$B50,FALSE)&lt;0,HLOOKUP(Z$4,'Physical Effects-Numbers'!$B$1:$AZ$173,$B50,FALSE),""))</f>
        <v/>
      </c>
      <c r="AA50" s="260" t="str">
        <f>IF(AA$4="","",IF(HLOOKUP(AA$4,'Physical Effects-Numbers'!$B$1:$AZ$173,$B50,FALSE)&lt;0,HLOOKUP(AA$4,'Physical Effects-Numbers'!$B$1:$AZ$173,$B50,FALSE),""))</f>
        <v/>
      </c>
      <c r="AB50" s="260" t="str">
        <f>IF(AB$4="","",IF(HLOOKUP(AB$4,'Physical Effects-Numbers'!$B$1:$AZ$173,$B50,FALSE)&lt;0,HLOOKUP(AB$4,'Physical Effects-Numbers'!$B$1:$AZ$173,$B50,FALSE),""))</f>
        <v/>
      </c>
      <c r="AC50" s="260" t="str">
        <f>IF(AC$4="","",IF(HLOOKUP(AC$4,'Physical Effects-Numbers'!$B$1:$AZ$173,$B50,FALSE)&lt;0,HLOOKUP(AC$4,'Physical Effects-Numbers'!$B$1:$AZ$173,$B50,FALSE),""))</f>
        <v/>
      </c>
      <c r="AD50" s="260" t="str">
        <f>IF(AD$4="","",IF(HLOOKUP(AD$4,'Physical Effects-Numbers'!$B$1:$AZ$173,$B50,FALSE)&lt;0,HLOOKUP(AD$4,'Physical Effects-Numbers'!$B$1:$AZ$173,$B50,FALSE),""))</f>
        <v/>
      </c>
      <c r="AE50" s="260" t="str">
        <f>IF(AE$4="","",IF(HLOOKUP(AE$4,'Physical Effects-Numbers'!$B$1:$AZ$173,$B50,FALSE)&lt;0,HLOOKUP(AE$4,'Physical Effects-Numbers'!$B$1:$AZ$173,$B50,FALSE),""))</f>
        <v/>
      </c>
      <c r="AF50" s="260" t="e">
        <f>IF(AF$4="","",IF(HLOOKUP(AF$4,'Physical Effects-Numbers'!$B$1:$AZ$173,$B50,FALSE)&lt;0,HLOOKUP(AF$4,'Physical Effects-Numbers'!$B$1:$AZ$173,$B50,FALSE),""))</f>
        <v>#REF!</v>
      </c>
      <c r="AG50" s="260" t="e">
        <f>IF(AG$4="","",IF(HLOOKUP(AG$4,'Physical Effects-Numbers'!$B$1:$AZ$173,$B50,FALSE)&lt;0,HLOOKUP(AG$4,'Physical Effects-Numbers'!$B$1:$AZ$173,$B50,FALSE),""))</f>
        <v>#REF!</v>
      </c>
      <c r="AH50" s="260" t="str">
        <f>IF(AH$4="","",IF(HLOOKUP(AH$4,'Physical Effects-Numbers'!$B$1:$AZ$173,$B50,FALSE)&lt;0,HLOOKUP(AH$4,'Physical Effects-Numbers'!$B$1:$AZ$173,$B50,FALSE),""))</f>
        <v/>
      </c>
      <c r="AI50" s="260" t="str">
        <f>IF(AI$4="","",IF(HLOOKUP(AI$4,'Physical Effects-Numbers'!$B$1:$AZ$173,$B50,FALSE)&lt;0,HLOOKUP(AI$4,'Physical Effects-Numbers'!$B$1:$AZ$173,$B50,FALSE),""))</f>
        <v/>
      </c>
      <c r="AJ50" s="260" t="str">
        <f>IF(AJ$4="","",IF(HLOOKUP(AJ$4,'Physical Effects-Numbers'!$B$1:$AZ$173,$B50,FALSE)&lt;0,HLOOKUP(AJ$4,'Physical Effects-Numbers'!$B$1:$AZ$173,$B50,FALSE),""))</f>
        <v/>
      </c>
      <c r="AK50" s="260" t="str">
        <f>IF(AK$4="","",IF(HLOOKUP(AK$4,'Physical Effects-Numbers'!$B$1:$AZ$173,$B50,FALSE)&lt;0,HLOOKUP(AK$4,'Physical Effects-Numbers'!$B$1:$AZ$173,$B50,FALSE),""))</f>
        <v/>
      </c>
      <c r="AL50" s="260" t="str">
        <f>IF(AL$4="","",IF(HLOOKUP(AL$4,'Physical Effects-Numbers'!$B$1:$AZ$173,$B50,FALSE)&lt;0,HLOOKUP(AL$4,'Physical Effects-Numbers'!$B$1:$AZ$173,$B50,FALSE),""))</f>
        <v/>
      </c>
      <c r="AM50" s="260" t="str">
        <f>IF(AM$4="","",IF(HLOOKUP(AM$4,'Physical Effects-Numbers'!$B$1:$AZ$173,$B50,FALSE)&lt;0,HLOOKUP(AM$4,'Physical Effects-Numbers'!$B$1:$AZ$173,$B50,FALSE),""))</f>
        <v/>
      </c>
      <c r="AN50" s="260" t="str">
        <f>IF(AN$4="","",IF(HLOOKUP(AN$4,'Physical Effects-Numbers'!$B$1:$AZ$173,$B50,FALSE)&lt;0,HLOOKUP(AN$4,'Physical Effects-Numbers'!$B$1:$AZ$173,$B50,FALSE),""))</f>
        <v/>
      </c>
      <c r="AO50" s="260" t="str">
        <f>IF(AO$4="","",IF(HLOOKUP(AO$4,'Physical Effects-Numbers'!$B$1:$AZ$173,$B50,FALSE)&lt;0,HLOOKUP(AO$4,'Physical Effects-Numbers'!$B$1:$AZ$173,$B50,FALSE),""))</f>
        <v/>
      </c>
      <c r="AP50" s="260" t="str">
        <f>IF(AP$4="","",IF(HLOOKUP(AP$4,'Physical Effects-Numbers'!$B$1:$AZ$173,$B50,FALSE)&lt;0,HLOOKUP(AP$4,'Physical Effects-Numbers'!$B$1:$AZ$173,$B50,FALSE),""))</f>
        <v/>
      </c>
      <c r="AQ50" s="260" t="str">
        <f>IF(AQ$4="","",IF(HLOOKUP(AQ$4,'Physical Effects-Numbers'!$B$1:$AZ$173,$B50,FALSE)&lt;0,HLOOKUP(AQ$4,'Physical Effects-Numbers'!$B$1:$AZ$173,$B50,FALSE),""))</f>
        <v/>
      </c>
      <c r="AR50" s="260" t="str">
        <f>IF(AR$4="","",IF(HLOOKUP(AR$4,'Physical Effects-Numbers'!$B$1:$AZ$173,$B50,FALSE)&lt;0,HLOOKUP(AR$4,'Physical Effects-Numbers'!$B$1:$AZ$173,$B50,FALSE),""))</f>
        <v/>
      </c>
      <c r="AS50" s="260" t="str">
        <f>IF(AS$4="","",IF(HLOOKUP(AS$4,'Physical Effects-Numbers'!$B$1:$AZ$173,$B50,FALSE)&lt;0,HLOOKUP(AS$4,'Physical Effects-Numbers'!$B$1:$AZ$173,$B50,FALSE),""))</f>
        <v/>
      </c>
      <c r="AT50" s="260" t="str">
        <f>IF(AT$4="","",IF(HLOOKUP(AT$4,'Physical Effects-Numbers'!$B$1:$AZ$173,$B50,FALSE)&lt;0,HLOOKUP(AT$4,'Physical Effects-Numbers'!$B$1:$AZ$173,$B50,FALSE),""))</f>
        <v/>
      </c>
      <c r="AU50" s="260" t="str">
        <f>IF(AU$4="","",IF(HLOOKUP(AU$4,'Physical Effects-Numbers'!$B$1:$AZ$173,$B50,FALSE)&lt;0,HLOOKUP(AU$4,'Physical Effects-Numbers'!$B$1:$AZ$173,$B50,FALSE),""))</f>
        <v/>
      </c>
      <c r="AV50" s="260" t="str">
        <f>IF(AV$4="","",IF(HLOOKUP(AV$4,'Physical Effects-Numbers'!$B$1:$AZ$173,$B50,FALSE)&lt;0,HLOOKUP(AV$4,'Physical Effects-Numbers'!$B$1:$AZ$173,$B50,FALSE),""))</f>
        <v/>
      </c>
      <c r="AW50" s="260" t="str">
        <f>IF(AW$4="","",IF(HLOOKUP(AW$4,'Physical Effects-Numbers'!$B$1:$AZ$173,$B50,FALSE)&lt;0,HLOOKUP(AW$4,'Physical Effects-Numbers'!$B$1:$AZ$173,$B50,FALSE),""))</f>
        <v/>
      </c>
      <c r="AX50" s="260" t="str">
        <f>IF(AX$4="","",IF(HLOOKUP(AX$4,'Physical Effects-Numbers'!$B$1:$AZ$173,$B50,FALSE)&lt;0,HLOOKUP(AX$4,'Physical Effects-Numbers'!$B$1:$AZ$173,$B50,FALSE),""))</f>
        <v/>
      </c>
      <c r="AY50" s="260" t="str">
        <f>IF(AY$4="","",IF(HLOOKUP(AY$4,'Physical Effects-Numbers'!$B$1:$AZ$173,$B50,FALSE)&lt;0,HLOOKUP(AY$4,'Physical Effects-Numbers'!$B$1:$AZ$173,$B50,FALSE),""))</f>
        <v/>
      </c>
      <c r="AZ50" s="260" t="str">
        <f>IF(AZ$4="","",IF(HLOOKUP(AZ$4,'Physical Effects-Numbers'!$B$1:$AZ$173,$B50,FALSE)&lt;0,HLOOKUP(AZ$4,'Physical Effects-Numbers'!$B$1:$AZ$173,$B50,FALSE),""))</f>
        <v/>
      </c>
      <c r="BA50" s="260" t="e">
        <f>IF(BA$4="","",IF(HLOOKUP(BA$4,'Physical Effects-Numbers'!$B$1:$AZ$173,$B50,FALSE)&lt;0,HLOOKUP(BA$4,'Physical Effects-Numbers'!$B$1:$AZ$173,$B50,FALSE),""))</f>
        <v>#N/A</v>
      </c>
      <c r="BB50" s="260" t="e">
        <f>IF(BB$4="","",IF(HLOOKUP(BB$4,'Physical Effects-Numbers'!$B$1:$AZ$173,$B50,FALSE)&lt;0,HLOOKUP(BB$4,'Physical Effects-Numbers'!$B$1:$AZ$173,$B50,FALSE),""))</f>
        <v>#N/A</v>
      </c>
      <c r="BC50" s="260" t="e">
        <f>IF(BC$4="","",IF(HLOOKUP(BC$4,'Physical Effects-Numbers'!$B$1:$AZ$173,$B50,FALSE)&lt;0,HLOOKUP(BC$4,'Physical Effects-Numbers'!$B$1:$AZ$173,$B50,FALSE),""))</f>
        <v>#REF!</v>
      </c>
      <c r="BD50" s="260" t="e">
        <f>IF(BD$4="","",IF(HLOOKUP(BD$4,'Physical Effects-Numbers'!$B$1:$AZ$173,$B50,FALSE)&lt;0,HLOOKUP(BD$4,'Physical Effects-Numbers'!$B$1:$AZ$173,$B50,FALSE),""))</f>
        <v>#REF!</v>
      </c>
      <c r="BE50" s="260" t="e">
        <f>IF(BE$4="","",IF(HLOOKUP(BE$4,'Physical Effects-Numbers'!$B$1:$AZ$173,$B50,FALSE)&lt;0,HLOOKUP(BE$4,'Physical Effects-Numbers'!$B$1:$AZ$173,$B50,FALSE),""))</f>
        <v>#REF!</v>
      </c>
      <c r="BF50" s="260" t="e">
        <f>IF(BF$4="","",IF(HLOOKUP(BF$4,'Physical Effects-Numbers'!$B$1:$AZ$173,$B50,FALSE)&lt;0,HLOOKUP(BF$4,'Physical Effects-Numbers'!$B$1:$AZ$173,$B50,FALSE),""))</f>
        <v>#REF!</v>
      </c>
      <c r="BG50" s="260" t="e">
        <f>IF(BG$4="","",IF(HLOOKUP(BG$4,'Physical Effects-Numbers'!$B$1:$AZ$173,$B50,FALSE)&lt;0,HLOOKUP(BG$4,'Physical Effects-Numbers'!$B$1:$AZ$173,$B50,FALSE),""))</f>
        <v>#REF!</v>
      </c>
      <c r="BH50" s="260" t="e">
        <f>IF(BH$4="","",IF(HLOOKUP(BH$4,'Physical Effects-Numbers'!$B$1:$AZ$173,$B50,FALSE)&lt;0,HLOOKUP(BH$4,'Physical Effects-Numbers'!$B$1:$AZ$173,$B50,FALSE),""))</f>
        <v>#REF!</v>
      </c>
      <c r="BI50" s="260" t="e">
        <f>IF(BI$4="","",IF(HLOOKUP(BI$4,'Physical Effects-Numbers'!$B$1:$AZ$173,$B50,FALSE)&lt;0,HLOOKUP(BI$4,'Physical Effects-Numbers'!$B$1:$AZ$173,$B50,FALSE),""))</f>
        <v>#REF!</v>
      </c>
      <c r="BJ50" s="260" t="e">
        <f>IF(BJ$4="","",IF(HLOOKUP(BJ$4,'Physical Effects-Numbers'!$B$1:$AZ$173,$B50,FALSE)&lt;0,HLOOKUP(BJ$4,'Physical Effects-Numbers'!$B$1:$AZ$173,$B50,FALSE),""))</f>
        <v>#REF!</v>
      </c>
      <c r="BK50" s="260" t="e">
        <f>IF(BK$4="","",IF(HLOOKUP(BK$4,'Physical Effects-Numbers'!$B$1:$AZ$173,$B50,FALSE)&lt;0,HLOOKUP(BK$4,'Physical Effects-Numbers'!$B$1:$AZ$173,$B50,FALSE),""))</f>
        <v>#REF!</v>
      </c>
      <c r="BL50" s="260" t="e">
        <f>IF(BL$4="","",IF(HLOOKUP(BL$4,'Physical Effects-Numbers'!$B$1:$AZ$173,$B50,FALSE)&lt;0,HLOOKUP(BL$4,'Physical Effects-Numbers'!$B$1:$AZ$173,$B50,FALSE),""))</f>
        <v>#REF!</v>
      </c>
      <c r="BM50" s="260" t="e">
        <f>IF(BM$4="","",IF(HLOOKUP(BM$4,'Physical Effects-Numbers'!$B$1:$AZ$173,$B50,FALSE)&lt;0,HLOOKUP(BM$4,'Physical Effects-Numbers'!$B$1:$AZ$173,$B50,FALSE),""))</f>
        <v>#REF!</v>
      </c>
      <c r="BN50" s="260" t="e">
        <f>IF(BN$4="","",IF(HLOOKUP(BN$4,'Physical Effects-Numbers'!$B$1:$AZ$173,$B50,FALSE)&lt;0,HLOOKUP(BN$4,'Physical Effects-Numbers'!$B$1:$AZ$173,$B50,FALSE),""))</f>
        <v>#REF!</v>
      </c>
      <c r="BO50" s="260" t="e">
        <f>IF(BO$4="","",IF(HLOOKUP(BO$4,'Physical Effects-Numbers'!$B$1:$AZ$173,$B50,FALSE)&lt;0,HLOOKUP(BO$4,'Physical Effects-Numbers'!$B$1:$AZ$173,$B50,FALSE),""))</f>
        <v>#REF!</v>
      </c>
    </row>
    <row r="51" spans="2:67" x14ac:dyDescent="0.2">
      <c r="B51" s="259">
        <f t="shared" si="0"/>
        <v>48</v>
      </c>
      <c r="C51" s="258" t="str">
        <f>+'Physical Effects-Numbers'!B48</f>
        <v>Field Border (ac)</v>
      </c>
      <c r="D51" s="260" t="str">
        <f>IF(D$4="","",IF(HLOOKUP(D$4,'Physical Effects-Numbers'!$B$1:$AZ$173,$B51,FALSE)&lt;0,HLOOKUP(D$4,'Physical Effects-Numbers'!$B$1:$AZ$173,$B51,FALSE),""))</f>
        <v/>
      </c>
      <c r="E51" s="260" t="str">
        <f>IF(E$4="","",IF(HLOOKUP(E$4,'Physical Effects-Numbers'!$B$1:$AZ$173,$B51,FALSE)&lt;0,HLOOKUP(E$4,'Physical Effects-Numbers'!$B$1:$AZ$173,$B51,FALSE),""))</f>
        <v/>
      </c>
      <c r="F51" s="260" t="str">
        <f>IF(F$4="","",IF(HLOOKUP(F$4,'Physical Effects-Numbers'!$B$1:$AZ$173,$B51,FALSE)&lt;0,HLOOKUP(F$4,'Physical Effects-Numbers'!$B$1:$AZ$173,$B51,FALSE),""))</f>
        <v/>
      </c>
      <c r="G51" s="260" t="str">
        <f>IF(G$4="","",IF(HLOOKUP(G$4,'Physical Effects-Numbers'!$B$1:$AZ$173,$B51,FALSE)&lt;0,HLOOKUP(G$4,'Physical Effects-Numbers'!$B$1:$AZ$173,$B51,FALSE),""))</f>
        <v/>
      </c>
      <c r="H51" s="260" t="str">
        <f>IF(H$4="","",IF(HLOOKUP(H$4,'Physical Effects-Numbers'!$B$1:$AZ$173,$B51,FALSE)&lt;0,HLOOKUP(H$4,'Physical Effects-Numbers'!$B$1:$AZ$173,$B51,FALSE),""))</f>
        <v/>
      </c>
      <c r="I51" s="260" t="str">
        <f>IF(I$4="","",IF(HLOOKUP(I$4,'Physical Effects-Numbers'!$B$1:$AZ$173,$B51,FALSE)&lt;0,HLOOKUP(I$4,'Physical Effects-Numbers'!$B$1:$AZ$173,$B51,FALSE),""))</f>
        <v/>
      </c>
      <c r="J51" s="260" t="str">
        <f>IF(J$4="","",IF(HLOOKUP(J$4,'Physical Effects-Numbers'!$B$1:$AZ$173,$B51,FALSE)&lt;0,HLOOKUP(J$4,'Physical Effects-Numbers'!$B$1:$AZ$173,$B51,FALSE),""))</f>
        <v/>
      </c>
      <c r="K51" s="260" t="str">
        <f>IF(K$4="","",IF(HLOOKUP(K$4,'Physical Effects-Numbers'!$B$1:$AZ$173,$B51,FALSE)&lt;0,HLOOKUP(K$4,'Physical Effects-Numbers'!$B$1:$AZ$173,$B51,FALSE),""))</f>
        <v/>
      </c>
      <c r="L51" s="260" t="str">
        <f>IF(L$4="","",IF(HLOOKUP(L$4,'Physical Effects-Numbers'!$B$1:$AZ$173,$B51,FALSE)&lt;0,HLOOKUP(L$4,'Physical Effects-Numbers'!$B$1:$AZ$173,$B51,FALSE),""))</f>
        <v/>
      </c>
      <c r="M51" s="260" t="str">
        <f>IF(M$4="","",IF(HLOOKUP(M$4,'Physical Effects-Numbers'!$B$1:$AZ$173,$B51,FALSE)&lt;0,HLOOKUP(M$4,'Physical Effects-Numbers'!$B$1:$AZ$173,$B51,FALSE),""))</f>
        <v/>
      </c>
      <c r="N51" s="260" t="str">
        <f>IF(N$4="","",IF(HLOOKUP(N$4,'Physical Effects-Numbers'!$B$1:$AZ$173,$B51,FALSE)&lt;0,HLOOKUP(N$4,'Physical Effects-Numbers'!$B$1:$AZ$173,$B51,FALSE),""))</f>
        <v/>
      </c>
      <c r="O51" s="260" t="str">
        <f>IF(O$4="","",IF(HLOOKUP(O$4,'Physical Effects-Numbers'!$B$1:$AZ$173,$B51,FALSE)&lt;0,HLOOKUP(O$4,'Physical Effects-Numbers'!$B$1:$AZ$173,$B51,FALSE),""))</f>
        <v/>
      </c>
      <c r="P51" s="260" t="str">
        <f>IF(P$4="","",IF(HLOOKUP(P$4,'Physical Effects-Numbers'!$B$1:$AZ$173,$B51,FALSE)&lt;0,HLOOKUP(P$4,'Physical Effects-Numbers'!$B$1:$AZ$173,$B51,FALSE),""))</f>
        <v/>
      </c>
      <c r="Q51" s="260" t="str">
        <f>IF(Q$4="","",IF(HLOOKUP(Q$4,'Physical Effects-Numbers'!$B$1:$AZ$173,$B51,FALSE)&lt;0,HLOOKUP(Q$4,'Physical Effects-Numbers'!$B$1:$AZ$173,$B51,FALSE),""))</f>
        <v/>
      </c>
      <c r="R51" s="260" t="str">
        <f>IF(R$4="","",IF(HLOOKUP(R$4,'Physical Effects-Numbers'!$B$1:$AZ$173,$B51,FALSE)&lt;0,HLOOKUP(R$4,'Physical Effects-Numbers'!$B$1:$AZ$173,$B51,FALSE),""))</f>
        <v/>
      </c>
      <c r="S51" s="260" t="str">
        <f>IF(S$4="","",IF(HLOOKUP(S$4,'Physical Effects-Numbers'!$B$1:$AZ$173,$B51,FALSE)&lt;0,HLOOKUP(S$4,'Physical Effects-Numbers'!$B$1:$AZ$173,$B51,FALSE),""))</f>
        <v/>
      </c>
      <c r="T51" s="260" t="str">
        <f>IF(T$4="","",IF(HLOOKUP(T$4,'Physical Effects-Numbers'!$B$1:$AZ$173,$B51,FALSE)&lt;0,HLOOKUP(T$4,'Physical Effects-Numbers'!$B$1:$AZ$173,$B51,FALSE),""))</f>
        <v/>
      </c>
      <c r="U51" s="260" t="str">
        <f>IF(U$4="","",IF(HLOOKUP(U$4,'Physical Effects-Numbers'!$B$1:$AZ$173,$B51,FALSE)&lt;0,HLOOKUP(U$4,'Physical Effects-Numbers'!$B$1:$AZ$173,$B51,FALSE),""))</f>
        <v/>
      </c>
      <c r="V51" s="260" t="str">
        <f>IF(V$4="","",IF(HLOOKUP(V$4,'Physical Effects-Numbers'!$B$1:$AZ$173,$B51,FALSE)&lt;0,HLOOKUP(V$4,'Physical Effects-Numbers'!$B$1:$AZ$173,$B51,FALSE),""))</f>
        <v/>
      </c>
      <c r="W51" s="260" t="str">
        <f>IF(W$4="","",IF(HLOOKUP(W$4,'Physical Effects-Numbers'!$B$1:$AZ$173,$B51,FALSE)&lt;0,HLOOKUP(W$4,'Physical Effects-Numbers'!$B$1:$AZ$173,$B51,FALSE),""))</f>
        <v/>
      </c>
      <c r="X51" s="260" t="str">
        <f>IF(X$4="","",IF(HLOOKUP(X$4,'Physical Effects-Numbers'!$B$1:$AZ$173,$B51,FALSE)&lt;0,HLOOKUP(X$4,'Physical Effects-Numbers'!$B$1:$AZ$173,$B51,FALSE),""))</f>
        <v/>
      </c>
      <c r="Y51" s="260" t="str">
        <f>IF(Y$4="","",IF(HLOOKUP(Y$4,'Physical Effects-Numbers'!$B$1:$AZ$173,$B51,FALSE)&lt;0,HLOOKUP(Y$4,'Physical Effects-Numbers'!$B$1:$AZ$173,$B51,FALSE),""))</f>
        <v/>
      </c>
      <c r="Z51" s="260" t="str">
        <f>IF(Z$4="","",IF(HLOOKUP(Z$4,'Physical Effects-Numbers'!$B$1:$AZ$173,$B51,FALSE)&lt;0,HLOOKUP(Z$4,'Physical Effects-Numbers'!$B$1:$AZ$173,$B51,FALSE),""))</f>
        <v/>
      </c>
      <c r="AA51" s="260" t="str">
        <f>IF(AA$4="","",IF(HLOOKUP(AA$4,'Physical Effects-Numbers'!$B$1:$AZ$173,$B51,FALSE)&lt;0,HLOOKUP(AA$4,'Physical Effects-Numbers'!$B$1:$AZ$173,$B51,FALSE),""))</f>
        <v/>
      </c>
      <c r="AB51" s="260" t="str">
        <f>IF(AB$4="","",IF(HLOOKUP(AB$4,'Physical Effects-Numbers'!$B$1:$AZ$173,$B51,FALSE)&lt;0,HLOOKUP(AB$4,'Physical Effects-Numbers'!$B$1:$AZ$173,$B51,FALSE),""))</f>
        <v/>
      </c>
      <c r="AC51" s="260" t="str">
        <f>IF(AC$4="","",IF(HLOOKUP(AC$4,'Physical Effects-Numbers'!$B$1:$AZ$173,$B51,FALSE)&lt;0,HLOOKUP(AC$4,'Physical Effects-Numbers'!$B$1:$AZ$173,$B51,FALSE),""))</f>
        <v/>
      </c>
      <c r="AD51" s="260" t="str">
        <f>IF(AD$4="","",IF(HLOOKUP(AD$4,'Physical Effects-Numbers'!$B$1:$AZ$173,$B51,FALSE)&lt;0,HLOOKUP(AD$4,'Physical Effects-Numbers'!$B$1:$AZ$173,$B51,FALSE),""))</f>
        <v/>
      </c>
      <c r="AE51" s="260" t="str">
        <f>IF(AE$4="","",IF(HLOOKUP(AE$4,'Physical Effects-Numbers'!$B$1:$AZ$173,$B51,FALSE)&lt;0,HLOOKUP(AE$4,'Physical Effects-Numbers'!$B$1:$AZ$173,$B51,FALSE),""))</f>
        <v/>
      </c>
      <c r="AF51" s="260" t="e">
        <f>IF(AF$4="","",IF(HLOOKUP(AF$4,'Physical Effects-Numbers'!$B$1:$AZ$173,$B51,FALSE)&lt;0,HLOOKUP(AF$4,'Physical Effects-Numbers'!$B$1:$AZ$173,$B51,FALSE),""))</f>
        <v>#REF!</v>
      </c>
      <c r="AG51" s="260" t="e">
        <f>IF(AG$4="","",IF(HLOOKUP(AG$4,'Physical Effects-Numbers'!$B$1:$AZ$173,$B51,FALSE)&lt;0,HLOOKUP(AG$4,'Physical Effects-Numbers'!$B$1:$AZ$173,$B51,FALSE),""))</f>
        <v>#REF!</v>
      </c>
      <c r="AH51" s="260" t="str">
        <f>IF(AH$4="","",IF(HLOOKUP(AH$4,'Physical Effects-Numbers'!$B$1:$AZ$173,$B51,FALSE)&lt;0,HLOOKUP(AH$4,'Physical Effects-Numbers'!$B$1:$AZ$173,$B51,FALSE),""))</f>
        <v/>
      </c>
      <c r="AI51" s="260" t="str">
        <f>IF(AI$4="","",IF(HLOOKUP(AI$4,'Physical Effects-Numbers'!$B$1:$AZ$173,$B51,FALSE)&lt;0,HLOOKUP(AI$4,'Physical Effects-Numbers'!$B$1:$AZ$173,$B51,FALSE),""))</f>
        <v/>
      </c>
      <c r="AJ51" s="260" t="str">
        <f>IF(AJ$4="","",IF(HLOOKUP(AJ$4,'Physical Effects-Numbers'!$B$1:$AZ$173,$B51,FALSE)&lt;0,HLOOKUP(AJ$4,'Physical Effects-Numbers'!$B$1:$AZ$173,$B51,FALSE),""))</f>
        <v/>
      </c>
      <c r="AK51" s="260" t="str">
        <f>IF(AK$4="","",IF(HLOOKUP(AK$4,'Physical Effects-Numbers'!$B$1:$AZ$173,$B51,FALSE)&lt;0,HLOOKUP(AK$4,'Physical Effects-Numbers'!$B$1:$AZ$173,$B51,FALSE),""))</f>
        <v/>
      </c>
      <c r="AL51" s="260" t="str">
        <f>IF(AL$4="","",IF(HLOOKUP(AL$4,'Physical Effects-Numbers'!$B$1:$AZ$173,$B51,FALSE)&lt;0,HLOOKUP(AL$4,'Physical Effects-Numbers'!$B$1:$AZ$173,$B51,FALSE),""))</f>
        <v/>
      </c>
      <c r="AM51" s="260" t="str">
        <f>IF(AM$4="","",IF(HLOOKUP(AM$4,'Physical Effects-Numbers'!$B$1:$AZ$173,$B51,FALSE)&lt;0,HLOOKUP(AM$4,'Physical Effects-Numbers'!$B$1:$AZ$173,$B51,FALSE),""))</f>
        <v/>
      </c>
      <c r="AN51" s="260" t="str">
        <f>IF(AN$4="","",IF(HLOOKUP(AN$4,'Physical Effects-Numbers'!$B$1:$AZ$173,$B51,FALSE)&lt;0,HLOOKUP(AN$4,'Physical Effects-Numbers'!$B$1:$AZ$173,$B51,FALSE),""))</f>
        <v/>
      </c>
      <c r="AO51" s="260" t="str">
        <f>IF(AO$4="","",IF(HLOOKUP(AO$4,'Physical Effects-Numbers'!$B$1:$AZ$173,$B51,FALSE)&lt;0,HLOOKUP(AO$4,'Physical Effects-Numbers'!$B$1:$AZ$173,$B51,FALSE),""))</f>
        <v/>
      </c>
      <c r="AP51" s="260" t="str">
        <f>IF(AP$4="","",IF(HLOOKUP(AP$4,'Physical Effects-Numbers'!$B$1:$AZ$173,$B51,FALSE)&lt;0,HLOOKUP(AP$4,'Physical Effects-Numbers'!$B$1:$AZ$173,$B51,FALSE),""))</f>
        <v/>
      </c>
      <c r="AQ51" s="260" t="str">
        <f>IF(AQ$4="","",IF(HLOOKUP(AQ$4,'Physical Effects-Numbers'!$B$1:$AZ$173,$B51,FALSE)&lt;0,HLOOKUP(AQ$4,'Physical Effects-Numbers'!$B$1:$AZ$173,$B51,FALSE),""))</f>
        <v/>
      </c>
      <c r="AR51" s="260" t="str">
        <f>IF(AR$4="","",IF(HLOOKUP(AR$4,'Physical Effects-Numbers'!$B$1:$AZ$173,$B51,FALSE)&lt;0,HLOOKUP(AR$4,'Physical Effects-Numbers'!$B$1:$AZ$173,$B51,FALSE),""))</f>
        <v/>
      </c>
      <c r="AS51" s="260" t="str">
        <f>IF(AS$4="","",IF(HLOOKUP(AS$4,'Physical Effects-Numbers'!$B$1:$AZ$173,$B51,FALSE)&lt;0,HLOOKUP(AS$4,'Physical Effects-Numbers'!$B$1:$AZ$173,$B51,FALSE),""))</f>
        <v/>
      </c>
      <c r="AT51" s="260" t="str">
        <f>IF(AT$4="","",IF(HLOOKUP(AT$4,'Physical Effects-Numbers'!$B$1:$AZ$173,$B51,FALSE)&lt;0,HLOOKUP(AT$4,'Physical Effects-Numbers'!$B$1:$AZ$173,$B51,FALSE),""))</f>
        <v/>
      </c>
      <c r="AU51" s="260" t="str">
        <f>IF(AU$4="","",IF(HLOOKUP(AU$4,'Physical Effects-Numbers'!$B$1:$AZ$173,$B51,FALSE)&lt;0,HLOOKUP(AU$4,'Physical Effects-Numbers'!$B$1:$AZ$173,$B51,FALSE),""))</f>
        <v/>
      </c>
      <c r="AV51" s="260" t="str">
        <f>IF(AV$4="","",IF(HLOOKUP(AV$4,'Physical Effects-Numbers'!$B$1:$AZ$173,$B51,FALSE)&lt;0,HLOOKUP(AV$4,'Physical Effects-Numbers'!$B$1:$AZ$173,$B51,FALSE),""))</f>
        <v/>
      </c>
      <c r="AW51" s="260" t="str">
        <f>IF(AW$4="","",IF(HLOOKUP(AW$4,'Physical Effects-Numbers'!$B$1:$AZ$173,$B51,FALSE)&lt;0,HLOOKUP(AW$4,'Physical Effects-Numbers'!$B$1:$AZ$173,$B51,FALSE),""))</f>
        <v/>
      </c>
      <c r="AX51" s="260" t="str">
        <f>IF(AX$4="","",IF(HLOOKUP(AX$4,'Physical Effects-Numbers'!$B$1:$AZ$173,$B51,FALSE)&lt;0,HLOOKUP(AX$4,'Physical Effects-Numbers'!$B$1:$AZ$173,$B51,FALSE),""))</f>
        <v/>
      </c>
      <c r="AY51" s="260" t="str">
        <f>IF(AY$4="","",IF(HLOOKUP(AY$4,'Physical Effects-Numbers'!$B$1:$AZ$173,$B51,FALSE)&lt;0,HLOOKUP(AY$4,'Physical Effects-Numbers'!$B$1:$AZ$173,$B51,FALSE),""))</f>
        <v/>
      </c>
      <c r="AZ51" s="260" t="str">
        <f>IF(AZ$4="","",IF(HLOOKUP(AZ$4,'Physical Effects-Numbers'!$B$1:$AZ$173,$B51,FALSE)&lt;0,HLOOKUP(AZ$4,'Physical Effects-Numbers'!$B$1:$AZ$173,$B51,FALSE),""))</f>
        <v/>
      </c>
      <c r="BA51" s="260" t="e">
        <f>IF(BA$4="","",IF(HLOOKUP(BA$4,'Physical Effects-Numbers'!$B$1:$AZ$173,$B51,FALSE)&lt;0,HLOOKUP(BA$4,'Physical Effects-Numbers'!$B$1:$AZ$173,$B51,FALSE),""))</f>
        <v>#N/A</v>
      </c>
      <c r="BB51" s="260" t="e">
        <f>IF(BB$4="","",IF(HLOOKUP(BB$4,'Physical Effects-Numbers'!$B$1:$AZ$173,$B51,FALSE)&lt;0,HLOOKUP(BB$4,'Physical Effects-Numbers'!$B$1:$AZ$173,$B51,FALSE),""))</f>
        <v>#N/A</v>
      </c>
      <c r="BC51" s="260" t="e">
        <f>IF(BC$4="","",IF(HLOOKUP(BC$4,'Physical Effects-Numbers'!$B$1:$AZ$173,$B51,FALSE)&lt;0,HLOOKUP(BC$4,'Physical Effects-Numbers'!$B$1:$AZ$173,$B51,FALSE),""))</f>
        <v>#REF!</v>
      </c>
      <c r="BD51" s="260" t="e">
        <f>IF(BD$4="","",IF(HLOOKUP(BD$4,'Physical Effects-Numbers'!$B$1:$AZ$173,$B51,FALSE)&lt;0,HLOOKUP(BD$4,'Physical Effects-Numbers'!$B$1:$AZ$173,$B51,FALSE),""))</f>
        <v>#REF!</v>
      </c>
      <c r="BE51" s="260" t="e">
        <f>IF(BE$4="","",IF(HLOOKUP(BE$4,'Physical Effects-Numbers'!$B$1:$AZ$173,$B51,FALSE)&lt;0,HLOOKUP(BE$4,'Physical Effects-Numbers'!$B$1:$AZ$173,$B51,FALSE),""))</f>
        <v>#REF!</v>
      </c>
      <c r="BF51" s="260" t="e">
        <f>IF(BF$4="","",IF(HLOOKUP(BF$4,'Physical Effects-Numbers'!$B$1:$AZ$173,$B51,FALSE)&lt;0,HLOOKUP(BF$4,'Physical Effects-Numbers'!$B$1:$AZ$173,$B51,FALSE),""))</f>
        <v>#REF!</v>
      </c>
      <c r="BG51" s="260" t="e">
        <f>IF(BG$4="","",IF(HLOOKUP(BG$4,'Physical Effects-Numbers'!$B$1:$AZ$173,$B51,FALSE)&lt;0,HLOOKUP(BG$4,'Physical Effects-Numbers'!$B$1:$AZ$173,$B51,FALSE),""))</f>
        <v>#REF!</v>
      </c>
      <c r="BH51" s="260" t="e">
        <f>IF(BH$4="","",IF(HLOOKUP(BH$4,'Physical Effects-Numbers'!$B$1:$AZ$173,$B51,FALSE)&lt;0,HLOOKUP(BH$4,'Physical Effects-Numbers'!$B$1:$AZ$173,$B51,FALSE),""))</f>
        <v>#REF!</v>
      </c>
      <c r="BI51" s="260" t="e">
        <f>IF(BI$4="","",IF(HLOOKUP(BI$4,'Physical Effects-Numbers'!$B$1:$AZ$173,$B51,FALSE)&lt;0,HLOOKUP(BI$4,'Physical Effects-Numbers'!$B$1:$AZ$173,$B51,FALSE),""))</f>
        <v>#REF!</v>
      </c>
      <c r="BJ51" s="260" t="e">
        <f>IF(BJ$4="","",IF(HLOOKUP(BJ$4,'Physical Effects-Numbers'!$B$1:$AZ$173,$B51,FALSE)&lt;0,HLOOKUP(BJ$4,'Physical Effects-Numbers'!$B$1:$AZ$173,$B51,FALSE),""))</f>
        <v>#REF!</v>
      </c>
      <c r="BK51" s="260" t="e">
        <f>IF(BK$4="","",IF(HLOOKUP(BK$4,'Physical Effects-Numbers'!$B$1:$AZ$173,$B51,FALSE)&lt;0,HLOOKUP(BK$4,'Physical Effects-Numbers'!$B$1:$AZ$173,$B51,FALSE),""))</f>
        <v>#REF!</v>
      </c>
      <c r="BL51" s="260" t="e">
        <f>IF(BL$4="","",IF(HLOOKUP(BL$4,'Physical Effects-Numbers'!$B$1:$AZ$173,$B51,FALSE)&lt;0,HLOOKUP(BL$4,'Physical Effects-Numbers'!$B$1:$AZ$173,$B51,FALSE),""))</f>
        <v>#REF!</v>
      </c>
      <c r="BM51" s="260" t="e">
        <f>IF(BM$4="","",IF(HLOOKUP(BM$4,'Physical Effects-Numbers'!$B$1:$AZ$173,$B51,FALSE)&lt;0,HLOOKUP(BM$4,'Physical Effects-Numbers'!$B$1:$AZ$173,$B51,FALSE),""))</f>
        <v>#REF!</v>
      </c>
      <c r="BN51" s="260" t="e">
        <f>IF(BN$4="","",IF(HLOOKUP(BN$4,'Physical Effects-Numbers'!$B$1:$AZ$173,$B51,FALSE)&lt;0,HLOOKUP(BN$4,'Physical Effects-Numbers'!$B$1:$AZ$173,$B51,FALSE),""))</f>
        <v>#REF!</v>
      </c>
      <c r="BO51" s="260" t="e">
        <f>IF(BO$4="","",IF(HLOOKUP(BO$4,'Physical Effects-Numbers'!$B$1:$AZ$173,$B51,FALSE)&lt;0,HLOOKUP(BO$4,'Physical Effects-Numbers'!$B$1:$AZ$173,$B51,FALSE),""))</f>
        <v>#REF!</v>
      </c>
    </row>
    <row r="52" spans="2:67" x14ac:dyDescent="0.2">
      <c r="B52" s="259">
        <f t="shared" si="0"/>
        <v>49</v>
      </c>
      <c r="C52" s="258" t="str">
        <f>+'Physical Effects-Numbers'!B49</f>
        <v>Field Operations Emissions Reduction (ac)</v>
      </c>
      <c r="D52" s="260" t="str">
        <f>IF(D$4="","",IF(HLOOKUP(D$4,'Physical Effects-Numbers'!$B$1:$AZ$173,$B52,FALSE)&lt;0,HLOOKUP(D$4,'Physical Effects-Numbers'!$B$1:$AZ$173,$B52,FALSE),""))</f>
        <v/>
      </c>
      <c r="E52" s="260" t="str">
        <f>IF(E$4="","",IF(HLOOKUP(E$4,'Physical Effects-Numbers'!$B$1:$AZ$173,$B52,FALSE)&lt;0,HLOOKUP(E$4,'Physical Effects-Numbers'!$B$1:$AZ$173,$B52,FALSE),""))</f>
        <v/>
      </c>
      <c r="F52" s="260" t="str">
        <f>IF(F$4="","",IF(HLOOKUP(F$4,'Physical Effects-Numbers'!$B$1:$AZ$173,$B52,FALSE)&lt;0,HLOOKUP(F$4,'Physical Effects-Numbers'!$B$1:$AZ$173,$B52,FALSE),""))</f>
        <v/>
      </c>
      <c r="G52" s="260" t="str">
        <f>IF(G$4="","",IF(HLOOKUP(G$4,'Physical Effects-Numbers'!$B$1:$AZ$173,$B52,FALSE)&lt;0,HLOOKUP(G$4,'Physical Effects-Numbers'!$B$1:$AZ$173,$B52,FALSE),""))</f>
        <v/>
      </c>
      <c r="H52" s="260" t="str">
        <f>IF(H$4="","",IF(HLOOKUP(H$4,'Physical Effects-Numbers'!$B$1:$AZ$173,$B52,FALSE)&lt;0,HLOOKUP(H$4,'Physical Effects-Numbers'!$B$1:$AZ$173,$B52,FALSE),""))</f>
        <v/>
      </c>
      <c r="I52" s="260" t="str">
        <f>IF(I$4="","",IF(HLOOKUP(I$4,'Physical Effects-Numbers'!$B$1:$AZ$173,$B52,FALSE)&lt;0,HLOOKUP(I$4,'Physical Effects-Numbers'!$B$1:$AZ$173,$B52,FALSE),""))</f>
        <v/>
      </c>
      <c r="J52" s="260" t="str">
        <f>IF(J$4="","",IF(HLOOKUP(J$4,'Physical Effects-Numbers'!$B$1:$AZ$173,$B52,FALSE)&lt;0,HLOOKUP(J$4,'Physical Effects-Numbers'!$B$1:$AZ$173,$B52,FALSE),""))</f>
        <v/>
      </c>
      <c r="K52" s="260" t="str">
        <f>IF(K$4="","",IF(HLOOKUP(K$4,'Physical Effects-Numbers'!$B$1:$AZ$173,$B52,FALSE)&lt;0,HLOOKUP(K$4,'Physical Effects-Numbers'!$B$1:$AZ$173,$B52,FALSE),""))</f>
        <v/>
      </c>
      <c r="L52" s="260" t="str">
        <f>IF(L$4="","",IF(HLOOKUP(L$4,'Physical Effects-Numbers'!$B$1:$AZ$173,$B52,FALSE)&lt;0,HLOOKUP(L$4,'Physical Effects-Numbers'!$B$1:$AZ$173,$B52,FALSE),""))</f>
        <v/>
      </c>
      <c r="M52" s="260" t="str">
        <f>IF(M$4="","",IF(HLOOKUP(M$4,'Physical Effects-Numbers'!$B$1:$AZ$173,$B52,FALSE)&lt;0,HLOOKUP(M$4,'Physical Effects-Numbers'!$B$1:$AZ$173,$B52,FALSE),""))</f>
        <v/>
      </c>
      <c r="N52" s="260" t="str">
        <f>IF(N$4="","",IF(HLOOKUP(N$4,'Physical Effects-Numbers'!$B$1:$AZ$173,$B52,FALSE)&lt;0,HLOOKUP(N$4,'Physical Effects-Numbers'!$B$1:$AZ$173,$B52,FALSE),""))</f>
        <v/>
      </c>
      <c r="O52" s="260" t="str">
        <f>IF(O$4="","",IF(HLOOKUP(O$4,'Physical Effects-Numbers'!$B$1:$AZ$173,$B52,FALSE)&lt;0,HLOOKUP(O$4,'Physical Effects-Numbers'!$B$1:$AZ$173,$B52,FALSE),""))</f>
        <v/>
      </c>
      <c r="P52" s="260" t="str">
        <f>IF(P$4="","",IF(HLOOKUP(P$4,'Physical Effects-Numbers'!$B$1:$AZ$173,$B52,FALSE)&lt;0,HLOOKUP(P$4,'Physical Effects-Numbers'!$B$1:$AZ$173,$B52,FALSE),""))</f>
        <v/>
      </c>
      <c r="Q52" s="260" t="str">
        <f>IF(Q$4="","",IF(HLOOKUP(Q$4,'Physical Effects-Numbers'!$B$1:$AZ$173,$B52,FALSE)&lt;0,HLOOKUP(Q$4,'Physical Effects-Numbers'!$B$1:$AZ$173,$B52,FALSE),""))</f>
        <v/>
      </c>
      <c r="R52" s="260" t="str">
        <f>IF(R$4="","",IF(HLOOKUP(R$4,'Physical Effects-Numbers'!$B$1:$AZ$173,$B52,FALSE)&lt;0,HLOOKUP(R$4,'Physical Effects-Numbers'!$B$1:$AZ$173,$B52,FALSE),""))</f>
        <v/>
      </c>
      <c r="S52" s="260" t="str">
        <f>IF(S$4="","",IF(HLOOKUP(S$4,'Physical Effects-Numbers'!$B$1:$AZ$173,$B52,FALSE)&lt;0,HLOOKUP(S$4,'Physical Effects-Numbers'!$B$1:$AZ$173,$B52,FALSE),""))</f>
        <v/>
      </c>
      <c r="T52" s="260" t="str">
        <f>IF(T$4="","",IF(HLOOKUP(T$4,'Physical Effects-Numbers'!$B$1:$AZ$173,$B52,FALSE)&lt;0,HLOOKUP(T$4,'Physical Effects-Numbers'!$B$1:$AZ$173,$B52,FALSE),""))</f>
        <v/>
      </c>
      <c r="U52" s="260" t="str">
        <f>IF(U$4="","",IF(HLOOKUP(U$4,'Physical Effects-Numbers'!$B$1:$AZ$173,$B52,FALSE)&lt;0,HLOOKUP(U$4,'Physical Effects-Numbers'!$B$1:$AZ$173,$B52,FALSE),""))</f>
        <v/>
      </c>
      <c r="V52" s="260" t="str">
        <f>IF(V$4="","",IF(HLOOKUP(V$4,'Physical Effects-Numbers'!$B$1:$AZ$173,$B52,FALSE)&lt;0,HLOOKUP(V$4,'Physical Effects-Numbers'!$B$1:$AZ$173,$B52,FALSE),""))</f>
        <v/>
      </c>
      <c r="W52" s="260" t="str">
        <f>IF(W$4="","",IF(HLOOKUP(W$4,'Physical Effects-Numbers'!$B$1:$AZ$173,$B52,FALSE)&lt;0,HLOOKUP(W$4,'Physical Effects-Numbers'!$B$1:$AZ$173,$B52,FALSE),""))</f>
        <v/>
      </c>
      <c r="X52" s="260" t="str">
        <f>IF(X$4="","",IF(HLOOKUP(X$4,'Physical Effects-Numbers'!$B$1:$AZ$173,$B52,FALSE)&lt;0,HLOOKUP(X$4,'Physical Effects-Numbers'!$B$1:$AZ$173,$B52,FALSE),""))</f>
        <v/>
      </c>
      <c r="Y52" s="260" t="str">
        <f>IF(Y$4="","",IF(HLOOKUP(Y$4,'Physical Effects-Numbers'!$B$1:$AZ$173,$B52,FALSE)&lt;0,HLOOKUP(Y$4,'Physical Effects-Numbers'!$B$1:$AZ$173,$B52,FALSE),""))</f>
        <v/>
      </c>
      <c r="Z52" s="260" t="str">
        <f>IF(Z$4="","",IF(HLOOKUP(Z$4,'Physical Effects-Numbers'!$B$1:$AZ$173,$B52,FALSE)&lt;0,HLOOKUP(Z$4,'Physical Effects-Numbers'!$B$1:$AZ$173,$B52,FALSE),""))</f>
        <v/>
      </c>
      <c r="AA52" s="260" t="str">
        <f>IF(AA$4="","",IF(HLOOKUP(AA$4,'Physical Effects-Numbers'!$B$1:$AZ$173,$B52,FALSE)&lt;0,HLOOKUP(AA$4,'Physical Effects-Numbers'!$B$1:$AZ$173,$B52,FALSE),""))</f>
        <v/>
      </c>
      <c r="AB52" s="260" t="str">
        <f>IF(AB$4="","",IF(HLOOKUP(AB$4,'Physical Effects-Numbers'!$B$1:$AZ$173,$B52,FALSE)&lt;0,HLOOKUP(AB$4,'Physical Effects-Numbers'!$B$1:$AZ$173,$B52,FALSE),""))</f>
        <v/>
      </c>
      <c r="AC52" s="260" t="str">
        <f>IF(AC$4="","",IF(HLOOKUP(AC$4,'Physical Effects-Numbers'!$B$1:$AZ$173,$B52,FALSE)&lt;0,HLOOKUP(AC$4,'Physical Effects-Numbers'!$B$1:$AZ$173,$B52,FALSE),""))</f>
        <v/>
      </c>
      <c r="AD52" s="260" t="str">
        <f>IF(AD$4="","",IF(HLOOKUP(AD$4,'Physical Effects-Numbers'!$B$1:$AZ$173,$B52,FALSE)&lt;0,HLOOKUP(AD$4,'Physical Effects-Numbers'!$B$1:$AZ$173,$B52,FALSE),""))</f>
        <v/>
      </c>
      <c r="AE52" s="260" t="str">
        <f>IF(AE$4="","",IF(HLOOKUP(AE$4,'Physical Effects-Numbers'!$B$1:$AZ$173,$B52,FALSE)&lt;0,HLOOKUP(AE$4,'Physical Effects-Numbers'!$B$1:$AZ$173,$B52,FALSE),""))</f>
        <v/>
      </c>
      <c r="AF52" s="260" t="e">
        <f>IF(AF$4="","",IF(HLOOKUP(AF$4,'Physical Effects-Numbers'!$B$1:$AZ$173,$B52,FALSE)&lt;0,HLOOKUP(AF$4,'Physical Effects-Numbers'!$B$1:$AZ$173,$B52,FALSE),""))</f>
        <v>#REF!</v>
      </c>
      <c r="AG52" s="260" t="e">
        <f>IF(AG$4="","",IF(HLOOKUP(AG$4,'Physical Effects-Numbers'!$B$1:$AZ$173,$B52,FALSE)&lt;0,HLOOKUP(AG$4,'Physical Effects-Numbers'!$B$1:$AZ$173,$B52,FALSE),""))</f>
        <v>#REF!</v>
      </c>
      <c r="AH52" s="260" t="str">
        <f>IF(AH$4="","",IF(HLOOKUP(AH$4,'Physical Effects-Numbers'!$B$1:$AZ$173,$B52,FALSE)&lt;0,HLOOKUP(AH$4,'Physical Effects-Numbers'!$B$1:$AZ$173,$B52,FALSE),""))</f>
        <v/>
      </c>
      <c r="AI52" s="260" t="str">
        <f>IF(AI$4="","",IF(HLOOKUP(AI$4,'Physical Effects-Numbers'!$B$1:$AZ$173,$B52,FALSE)&lt;0,HLOOKUP(AI$4,'Physical Effects-Numbers'!$B$1:$AZ$173,$B52,FALSE),""))</f>
        <v/>
      </c>
      <c r="AJ52" s="260" t="str">
        <f>IF(AJ$4="","",IF(HLOOKUP(AJ$4,'Physical Effects-Numbers'!$B$1:$AZ$173,$B52,FALSE)&lt;0,HLOOKUP(AJ$4,'Physical Effects-Numbers'!$B$1:$AZ$173,$B52,FALSE),""))</f>
        <v/>
      </c>
      <c r="AK52" s="260" t="str">
        <f>IF(AK$4="","",IF(HLOOKUP(AK$4,'Physical Effects-Numbers'!$B$1:$AZ$173,$B52,FALSE)&lt;0,HLOOKUP(AK$4,'Physical Effects-Numbers'!$B$1:$AZ$173,$B52,FALSE),""))</f>
        <v/>
      </c>
      <c r="AL52" s="260" t="str">
        <f>IF(AL$4="","",IF(HLOOKUP(AL$4,'Physical Effects-Numbers'!$B$1:$AZ$173,$B52,FALSE)&lt;0,HLOOKUP(AL$4,'Physical Effects-Numbers'!$B$1:$AZ$173,$B52,FALSE),""))</f>
        <v/>
      </c>
      <c r="AM52" s="260" t="str">
        <f>IF(AM$4="","",IF(HLOOKUP(AM$4,'Physical Effects-Numbers'!$B$1:$AZ$173,$B52,FALSE)&lt;0,HLOOKUP(AM$4,'Physical Effects-Numbers'!$B$1:$AZ$173,$B52,FALSE),""))</f>
        <v/>
      </c>
      <c r="AN52" s="260" t="str">
        <f>IF(AN$4="","",IF(HLOOKUP(AN$4,'Physical Effects-Numbers'!$B$1:$AZ$173,$B52,FALSE)&lt;0,HLOOKUP(AN$4,'Physical Effects-Numbers'!$B$1:$AZ$173,$B52,FALSE),""))</f>
        <v/>
      </c>
      <c r="AO52" s="260" t="str">
        <f>IF(AO$4="","",IF(HLOOKUP(AO$4,'Physical Effects-Numbers'!$B$1:$AZ$173,$B52,FALSE)&lt;0,HLOOKUP(AO$4,'Physical Effects-Numbers'!$B$1:$AZ$173,$B52,FALSE),""))</f>
        <v/>
      </c>
      <c r="AP52" s="260" t="str">
        <f>IF(AP$4="","",IF(HLOOKUP(AP$4,'Physical Effects-Numbers'!$B$1:$AZ$173,$B52,FALSE)&lt;0,HLOOKUP(AP$4,'Physical Effects-Numbers'!$B$1:$AZ$173,$B52,FALSE),""))</f>
        <v/>
      </c>
      <c r="AQ52" s="260" t="str">
        <f>IF(AQ$4="","",IF(HLOOKUP(AQ$4,'Physical Effects-Numbers'!$B$1:$AZ$173,$B52,FALSE)&lt;0,HLOOKUP(AQ$4,'Physical Effects-Numbers'!$B$1:$AZ$173,$B52,FALSE),""))</f>
        <v/>
      </c>
      <c r="AR52" s="260" t="str">
        <f>IF(AR$4="","",IF(HLOOKUP(AR$4,'Physical Effects-Numbers'!$B$1:$AZ$173,$B52,FALSE)&lt;0,HLOOKUP(AR$4,'Physical Effects-Numbers'!$B$1:$AZ$173,$B52,FALSE),""))</f>
        <v/>
      </c>
      <c r="AS52" s="260" t="str">
        <f>IF(AS$4="","",IF(HLOOKUP(AS$4,'Physical Effects-Numbers'!$B$1:$AZ$173,$B52,FALSE)&lt;0,HLOOKUP(AS$4,'Physical Effects-Numbers'!$B$1:$AZ$173,$B52,FALSE),""))</f>
        <v/>
      </c>
      <c r="AT52" s="260" t="str">
        <f>IF(AT$4="","",IF(HLOOKUP(AT$4,'Physical Effects-Numbers'!$B$1:$AZ$173,$B52,FALSE)&lt;0,HLOOKUP(AT$4,'Physical Effects-Numbers'!$B$1:$AZ$173,$B52,FALSE),""))</f>
        <v/>
      </c>
      <c r="AU52" s="260" t="str">
        <f>IF(AU$4="","",IF(HLOOKUP(AU$4,'Physical Effects-Numbers'!$B$1:$AZ$173,$B52,FALSE)&lt;0,HLOOKUP(AU$4,'Physical Effects-Numbers'!$B$1:$AZ$173,$B52,FALSE),""))</f>
        <v/>
      </c>
      <c r="AV52" s="260" t="str">
        <f>IF(AV$4="","",IF(HLOOKUP(AV$4,'Physical Effects-Numbers'!$B$1:$AZ$173,$B52,FALSE)&lt;0,HLOOKUP(AV$4,'Physical Effects-Numbers'!$B$1:$AZ$173,$B52,FALSE),""))</f>
        <v/>
      </c>
      <c r="AW52" s="260" t="str">
        <f>IF(AW$4="","",IF(HLOOKUP(AW$4,'Physical Effects-Numbers'!$B$1:$AZ$173,$B52,FALSE)&lt;0,HLOOKUP(AW$4,'Physical Effects-Numbers'!$B$1:$AZ$173,$B52,FALSE),""))</f>
        <v/>
      </c>
      <c r="AX52" s="260" t="str">
        <f>IF(AX$4="","",IF(HLOOKUP(AX$4,'Physical Effects-Numbers'!$B$1:$AZ$173,$B52,FALSE)&lt;0,HLOOKUP(AX$4,'Physical Effects-Numbers'!$B$1:$AZ$173,$B52,FALSE),""))</f>
        <v/>
      </c>
      <c r="AY52" s="260" t="str">
        <f>IF(AY$4="","",IF(HLOOKUP(AY$4,'Physical Effects-Numbers'!$B$1:$AZ$173,$B52,FALSE)&lt;0,HLOOKUP(AY$4,'Physical Effects-Numbers'!$B$1:$AZ$173,$B52,FALSE),""))</f>
        <v/>
      </c>
      <c r="AZ52" s="260" t="str">
        <f>IF(AZ$4="","",IF(HLOOKUP(AZ$4,'Physical Effects-Numbers'!$B$1:$AZ$173,$B52,FALSE)&lt;0,HLOOKUP(AZ$4,'Physical Effects-Numbers'!$B$1:$AZ$173,$B52,FALSE),""))</f>
        <v/>
      </c>
      <c r="BA52" s="260" t="e">
        <f>IF(BA$4="","",IF(HLOOKUP(BA$4,'Physical Effects-Numbers'!$B$1:$AZ$173,$B52,FALSE)&lt;0,HLOOKUP(BA$4,'Physical Effects-Numbers'!$B$1:$AZ$173,$B52,FALSE),""))</f>
        <v>#N/A</v>
      </c>
      <c r="BB52" s="260" t="e">
        <f>IF(BB$4="","",IF(HLOOKUP(BB$4,'Physical Effects-Numbers'!$B$1:$AZ$173,$B52,FALSE)&lt;0,HLOOKUP(BB$4,'Physical Effects-Numbers'!$B$1:$AZ$173,$B52,FALSE),""))</f>
        <v>#N/A</v>
      </c>
      <c r="BC52" s="260" t="e">
        <f>IF(BC$4="","",IF(HLOOKUP(BC$4,'Physical Effects-Numbers'!$B$1:$AZ$173,$B52,FALSE)&lt;0,HLOOKUP(BC$4,'Physical Effects-Numbers'!$B$1:$AZ$173,$B52,FALSE),""))</f>
        <v>#REF!</v>
      </c>
      <c r="BD52" s="260" t="e">
        <f>IF(BD$4="","",IF(HLOOKUP(BD$4,'Physical Effects-Numbers'!$B$1:$AZ$173,$B52,FALSE)&lt;0,HLOOKUP(BD$4,'Physical Effects-Numbers'!$B$1:$AZ$173,$B52,FALSE),""))</f>
        <v>#REF!</v>
      </c>
      <c r="BE52" s="260" t="e">
        <f>IF(BE$4="","",IF(HLOOKUP(BE$4,'Physical Effects-Numbers'!$B$1:$AZ$173,$B52,FALSE)&lt;0,HLOOKUP(BE$4,'Physical Effects-Numbers'!$B$1:$AZ$173,$B52,FALSE),""))</f>
        <v>#REF!</v>
      </c>
      <c r="BF52" s="260" t="e">
        <f>IF(BF$4="","",IF(HLOOKUP(BF$4,'Physical Effects-Numbers'!$B$1:$AZ$173,$B52,FALSE)&lt;0,HLOOKUP(BF$4,'Physical Effects-Numbers'!$B$1:$AZ$173,$B52,FALSE),""))</f>
        <v>#REF!</v>
      </c>
      <c r="BG52" s="260" t="e">
        <f>IF(BG$4="","",IF(HLOOKUP(BG$4,'Physical Effects-Numbers'!$B$1:$AZ$173,$B52,FALSE)&lt;0,HLOOKUP(BG$4,'Physical Effects-Numbers'!$B$1:$AZ$173,$B52,FALSE),""))</f>
        <v>#REF!</v>
      </c>
      <c r="BH52" s="260" t="e">
        <f>IF(BH$4="","",IF(HLOOKUP(BH$4,'Physical Effects-Numbers'!$B$1:$AZ$173,$B52,FALSE)&lt;0,HLOOKUP(BH$4,'Physical Effects-Numbers'!$B$1:$AZ$173,$B52,FALSE),""))</f>
        <v>#REF!</v>
      </c>
      <c r="BI52" s="260" t="e">
        <f>IF(BI$4="","",IF(HLOOKUP(BI$4,'Physical Effects-Numbers'!$B$1:$AZ$173,$B52,FALSE)&lt;0,HLOOKUP(BI$4,'Physical Effects-Numbers'!$B$1:$AZ$173,$B52,FALSE),""))</f>
        <v>#REF!</v>
      </c>
      <c r="BJ52" s="260" t="e">
        <f>IF(BJ$4="","",IF(HLOOKUP(BJ$4,'Physical Effects-Numbers'!$B$1:$AZ$173,$B52,FALSE)&lt;0,HLOOKUP(BJ$4,'Physical Effects-Numbers'!$B$1:$AZ$173,$B52,FALSE),""))</f>
        <v>#REF!</v>
      </c>
      <c r="BK52" s="260" t="e">
        <f>IF(BK$4="","",IF(HLOOKUP(BK$4,'Physical Effects-Numbers'!$B$1:$AZ$173,$B52,FALSE)&lt;0,HLOOKUP(BK$4,'Physical Effects-Numbers'!$B$1:$AZ$173,$B52,FALSE),""))</f>
        <v>#REF!</v>
      </c>
      <c r="BL52" s="260" t="e">
        <f>IF(BL$4="","",IF(HLOOKUP(BL$4,'Physical Effects-Numbers'!$B$1:$AZ$173,$B52,FALSE)&lt;0,HLOOKUP(BL$4,'Physical Effects-Numbers'!$B$1:$AZ$173,$B52,FALSE),""))</f>
        <v>#REF!</v>
      </c>
      <c r="BM52" s="260" t="e">
        <f>IF(BM$4="","",IF(HLOOKUP(BM$4,'Physical Effects-Numbers'!$B$1:$AZ$173,$B52,FALSE)&lt;0,HLOOKUP(BM$4,'Physical Effects-Numbers'!$B$1:$AZ$173,$B52,FALSE),""))</f>
        <v>#REF!</v>
      </c>
      <c r="BN52" s="260" t="e">
        <f>IF(BN$4="","",IF(HLOOKUP(BN$4,'Physical Effects-Numbers'!$B$1:$AZ$173,$B52,FALSE)&lt;0,HLOOKUP(BN$4,'Physical Effects-Numbers'!$B$1:$AZ$173,$B52,FALSE),""))</f>
        <v>#REF!</v>
      </c>
      <c r="BO52" s="260" t="e">
        <f>IF(BO$4="","",IF(HLOOKUP(BO$4,'Physical Effects-Numbers'!$B$1:$AZ$173,$B52,FALSE)&lt;0,HLOOKUP(BO$4,'Physical Effects-Numbers'!$B$1:$AZ$173,$B52,FALSE),""))</f>
        <v>#REF!</v>
      </c>
    </row>
    <row r="53" spans="2:67" x14ac:dyDescent="0.2">
      <c r="B53" s="259">
        <f t="shared" si="0"/>
        <v>50</v>
      </c>
      <c r="C53" s="258" t="str">
        <f>+'Physical Effects-Numbers'!B50</f>
        <v>Filter Strip (ac)</v>
      </c>
      <c r="D53" s="260" t="str">
        <f>IF(D$4="","",IF(HLOOKUP(D$4,'Physical Effects-Numbers'!$B$1:$AZ$173,$B53,FALSE)&lt;0,HLOOKUP(D$4,'Physical Effects-Numbers'!$B$1:$AZ$173,$B53,FALSE),""))</f>
        <v/>
      </c>
      <c r="E53" s="260" t="str">
        <f>IF(E$4="","",IF(HLOOKUP(E$4,'Physical Effects-Numbers'!$B$1:$AZ$173,$B53,FALSE)&lt;0,HLOOKUP(E$4,'Physical Effects-Numbers'!$B$1:$AZ$173,$B53,FALSE),""))</f>
        <v/>
      </c>
      <c r="F53" s="260" t="str">
        <f>IF(F$4="","",IF(HLOOKUP(F$4,'Physical Effects-Numbers'!$B$1:$AZ$173,$B53,FALSE)&lt;0,HLOOKUP(F$4,'Physical Effects-Numbers'!$B$1:$AZ$173,$B53,FALSE),""))</f>
        <v/>
      </c>
      <c r="G53" s="260" t="str">
        <f>IF(G$4="","",IF(HLOOKUP(G$4,'Physical Effects-Numbers'!$B$1:$AZ$173,$B53,FALSE)&lt;0,HLOOKUP(G$4,'Physical Effects-Numbers'!$B$1:$AZ$173,$B53,FALSE),""))</f>
        <v/>
      </c>
      <c r="H53" s="260" t="str">
        <f>IF(H$4="","",IF(HLOOKUP(H$4,'Physical Effects-Numbers'!$B$1:$AZ$173,$B53,FALSE)&lt;0,HLOOKUP(H$4,'Physical Effects-Numbers'!$B$1:$AZ$173,$B53,FALSE),""))</f>
        <v/>
      </c>
      <c r="I53" s="260" t="str">
        <f>IF(I$4="","",IF(HLOOKUP(I$4,'Physical Effects-Numbers'!$B$1:$AZ$173,$B53,FALSE)&lt;0,HLOOKUP(I$4,'Physical Effects-Numbers'!$B$1:$AZ$173,$B53,FALSE),""))</f>
        <v/>
      </c>
      <c r="J53" s="260" t="str">
        <f>IF(J$4="","",IF(HLOOKUP(J$4,'Physical Effects-Numbers'!$B$1:$AZ$173,$B53,FALSE)&lt;0,HLOOKUP(J$4,'Physical Effects-Numbers'!$B$1:$AZ$173,$B53,FALSE),""))</f>
        <v/>
      </c>
      <c r="K53" s="260" t="str">
        <f>IF(K$4="","",IF(HLOOKUP(K$4,'Physical Effects-Numbers'!$B$1:$AZ$173,$B53,FALSE)&lt;0,HLOOKUP(K$4,'Physical Effects-Numbers'!$B$1:$AZ$173,$B53,FALSE),""))</f>
        <v/>
      </c>
      <c r="L53" s="260" t="str">
        <f>IF(L$4="","",IF(HLOOKUP(L$4,'Physical Effects-Numbers'!$B$1:$AZ$173,$B53,FALSE)&lt;0,HLOOKUP(L$4,'Physical Effects-Numbers'!$B$1:$AZ$173,$B53,FALSE),""))</f>
        <v/>
      </c>
      <c r="M53" s="260" t="str">
        <f>IF(M$4="","",IF(HLOOKUP(M$4,'Physical Effects-Numbers'!$B$1:$AZ$173,$B53,FALSE)&lt;0,HLOOKUP(M$4,'Physical Effects-Numbers'!$B$1:$AZ$173,$B53,FALSE),""))</f>
        <v/>
      </c>
      <c r="N53" s="260" t="str">
        <f>IF(N$4="","",IF(HLOOKUP(N$4,'Physical Effects-Numbers'!$B$1:$AZ$173,$B53,FALSE)&lt;0,HLOOKUP(N$4,'Physical Effects-Numbers'!$B$1:$AZ$173,$B53,FALSE),""))</f>
        <v/>
      </c>
      <c r="O53" s="260" t="str">
        <f>IF(O$4="","",IF(HLOOKUP(O$4,'Physical Effects-Numbers'!$B$1:$AZ$173,$B53,FALSE)&lt;0,HLOOKUP(O$4,'Physical Effects-Numbers'!$B$1:$AZ$173,$B53,FALSE),""))</f>
        <v/>
      </c>
      <c r="P53" s="260" t="str">
        <f>IF(P$4="","",IF(HLOOKUP(P$4,'Physical Effects-Numbers'!$B$1:$AZ$173,$B53,FALSE)&lt;0,HLOOKUP(P$4,'Physical Effects-Numbers'!$B$1:$AZ$173,$B53,FALSE),""))</f>
        <v/>
      </c>
      <c r="Q53" s="260" t="str">
        <f>IF(Q$4="","",IF(HLOOKUP(Q$4,'Physical Effects-Numbers'!$B$1:$AZ$173,$B53,FALSE)&lt;0,HLOOKUP(Q$4,'Physical Effects-Numbers'!$B$1:$AZ$173,$B53,FALSE),""))</f>
        <v/>
      </c>
      <c r="R53" s="260" t="str">
        <f>IF(R$4="","",IF(HLOOKUP(R$4,'Physical Effects-Numbers'!$B$1:$AZ$173,$B53,FALSE)&lt;0,HLOOKUP(R$4,'Physical Effects-Numbers'!$B$1:$AZ$173,$B53,FALSE),""))</f>
        <v/>
      </c>
      <c r="S53" s="260" t="str">
        <f>IF(S$4="","",IF(HLOOKUP(S$4,'Physical Effects-Numbers'!$B$1:$AZ$173,$B53,FALSE)&lt;0,HLOOKUP(S$4,'Physical Effects-Numbers'!$B$1:$AZ$173,$B53,FALSE),""))</f>
        <v/>
      </c>
      <c r="T53" s="260" t="str">
        <f>IF(T$4="","",IF(HLOOKUP(T$4,'Physical Effects-Numbers'!$B$1:$AZ$173,$B53,FALSE)&lt;0,HLOOKUP(T$4,'Physical Effects-Numbers'!$B$1:$AZ$173,$B53,FALSE),""))</f>
        <v/>
      </c>
      <c r="U53" s="260" t="str">
        <f>IF(U$4="","",IF(HLOOKUP(U$4,'Physical Effects-Numbers'!$B$1:$AZ$173,$B53,FALSE)&lt;0,HLOOKUP(U$4,'Physical Effects-Numbers'!$B$1:$AZ$173,$B53,FALSE),""))</f>
        <v/>
      </c>
      <c r="V53" s="260" t="str">
        <f>IF(V$4="","",IF(HLOOKUP(V$4,'Physical Effects-Numbers'!$B$1:$AZ$173,$B53,FALSE)&lt;0,HLOOKUP(V$4,'Physical Effects-Numbers'!$B$1:$AZ$173,$B53,FALSE),""))</f>
        <v/>
      </c>
      <c r="W53" s="260" t="str">
        <f>IF(W$4="","",IF(HLOOKUP(W$4,'Physical Effects-Numbers'!$B$1:$AZ$173,$B53,FALSE)&lt;0,HLOOKUP(W$4,'Physical Effects-Numbers'!$B$1:$AZ$173,$B53,FALSE),""))</f>
        <v/>
      </c>
      <c r="X53" s="260" t="str">
        <f>IF(X$4="","",IF(HLOOKUP(X$4,'Physical Effects-Numbers'!$B$1:$AZ$173,$B53,FALSE)&lt;0,HLOOKUP(X$4,'Physical Effects-Numbers'!$B$1:$AZ$173,$B53,FALSE),""))</f>
        <v/>
      </c>
      <c r="Y53" s="260" t="str">
        <f>IF(Y$4="","",IF(HLOOKUP(Y$4,'Physical Effects-Numbers'!$B$1:$AZ$173,$B53,FALSE)&lt;0,HLOOKUP(Y$4,'Physical Effects-Numbers'!$B$1:$AZ$173,$B53,FALSE),""))</f>
        <v/>
      </c>
      <c r="Z53" s="260" t="str">
        <f>IF(Z$4="","",IF(HLOOKUP(Z$4,'Physical Effects-Numbers'!$B$1:$AZ$173,$B53,FALSE)&lt;0,HLOOKUP(Z$4,'Physical Effects-Numbers'!$B$1:$AZ$173,$B53,FALSE),""))</f>
        <v/>
      </c>
      <c r="AA53" s="260" t="str">
        <f>IF(AA$4="","",IF(HLOOKUP(AA$4,'Physical Effects-Numbers'!$B$1:$AZ$173,$B53,FALSE)&lt;0,HLOOKUP(AA$4,'Physical Effects-Numbers'!$B$1:$AZ$173,$B53,FALSE),""))</f>
        <v/>
      </c>
      <c r="AB53" s="260" t="str">
        <f>IF(AB$4="","",IF(HLOOKUP(AB$4,'Physical Effects-Numbers'!$B$1:$AZ$173,$B53,FALSE)&lt;0,HLOOKUP(AB$4,'Physical Effects-Numbers'!$B$1:$AZ$173,$B53,FALSE),""))</f>
        <v/>
      </c>
      <c r="AC53" s="260" t="str">
        <f>IF(AC$4="","",IF(HLOOKUP(AC$4,'Physical Effects-Numbers'!$B$1:$AZ$173,$B53,FALSE)&lt;0,HLOOKUP(AC$4,'Physical Effects-Numbers'!$B$1:$AZ$173,$B53,FALSE),""))</f>
        <v/>
      </c>
      <c r="AD53" s="260" t="str">
        <f>IF(AD$4="","",IF(HLOOKUP(AD$4,'Physical Effects-Numbers'!$B$1:$AZ$173,$B53,FALSE)&lt;0,HLOOKUP(AD$4,'Physical Effects-Numbers'!$B$1:$AZ$173,$B53,FALSE),""))</f>
        <v/>
      </c>
      <c r="AE53" s="260" t="str">
        <f>IF(AE$4="","",IF(HLOOKUP(AE$4,'Physical Effects-Numbers'!$B$1:$AZ$173,$B53,FALSE)&lt;0,HLOOKUP(AE$4,'Physical Effects-Numbers'!$B$1:$AZ$173,$B53,FALSE),""))</f>
        <v/>
      </c>
      <c r="AF53" s="260" t="e">
        <f>IF(AF$4="","",IF(HLOOKUP(AF$4,'Physical Effects-Numbers'!$B$1:$AZ$173,$B53,FALSE)&lt;0,HLOOKUP(AF$4,'Physical Effects-Numbers'!$B$1:$AZ$173,$B53,FALSE),""))</f>
        <v>#REF!</v>
      </c>
      <c r="AG53" s="260" t="e">
        <f>IF(AG$4="","",IF(HLOOKUP(AG$4,'Physical Effects-Numbers'!$B$1:$AZ$173,$B53,FALSE)&lt;0,HLOOKUP(AG$4,'Physical Effects-Numbers'!$B$1:$AZ$173,$B53,FALSE),""))</f>
        <v>#REF!</v>
      </c>
      <c r="AH53" s="260" t="str">
        <f>IF(AH$4="","",IF(HLOOKUP(AH$4,'Physical Effects-Numbers'!$B$1:$AZ$173,$B53,FALSE)&lt;0,HLOOKUP(AH$4,'Physical Effects-Numbers'!$B$1:$AZ$173,$B53,FALSE),""))</f>
        <v/>
      </c>
      <c r="AI53" s="260" t="str">
        <f>IF(AI$4="","",IF(HLOOKUP(AI$4,'Physical Effects-Numbers'!$B$1:$AZ$173,$B53,FALSE)&lt;0,HLOOKUP(AI$4,'Physical Effects-Numbers'!$B$1:$AZ$173,$B53,FALSE),""))</f>
        <v/>
      </c>
      <c r="AJ53" s="260" t="str">
        <f>IF(AJ$4="","",IF(HLOOKUP(AJ$4,'Physical Effects-Numbers'!$B$1:$AZ$173,$B53,FALSE)&lt;0,HLOOKUP(AJ$4,'Physical Effects-Numbers'!$B$1:$AZ$173,$B53,FALSE),""))</f>
        <v/>
      </c>
      <c r="AK53" s="260" t="str">
        <f>IF(AK$4="","",IF(HLOOKUP(AK$4,'Physical Effects-Numbers'!$B$1:$AZ$173,$B53,FALSE)&lt;0,HLOOKUP(AK$4,'Physical Effects-Numbers'!$B$1:$AZ$173,$B53,FALSE),""))</f>
        <v/>
      </c>
      <c r="AL53" s="260" t="str">
        <f>IF(AL$4="","",IF(HLOOKUP(AL$4,'Physical Effects-Numbers'!$B$1:$AZ$173,$B53,FALSE)&lt;0,HLOOKUP(AL$4,'Physical Effects-Numbers'!$B$1:$AZ$173,$B53,FALSE),""))</f>
        <v/>
      </c>
      <c r="AM53" s="260" t="str">
        <f>IF(AM$4="","",IF(HLOOKUP(AM$4,'Physical Effects-Numbers'!$B$1:$AZ$173,$B53,FALSE)&lt;0,HLOOKUP(AM$4,'Physical Effects-Numbers'!$B$1:$AZ$173,$B53,FALSE),""))</f>
        <v/>
      </c>
      <c r="AN53" s="260" t="str">
        <f>IF(AN$4="","",IF(HLOOKUP(AN$4,'Physical Effects-Numbers'!$B$1:$AZ$173,$B53,FALSE)&lt;0,HLOOKUP(AN$4,'Physical Effects-Numbers'!$B$1:$AZ$173,$B53,FALSE),""))</f>
        <v/>
      </c>
      <c r="AO53" s="260" t="str">
        <f>IF(AO$4="","",IF(HLOOKUP(AO$4,'Physical Effects-Numbers'!$B$1:$AZ$173,$B53,FALSE)&lt;0,HLOOKUP(AO$4,'Physical Effects-Numbers'!$B$1:$AZ$173,$B53,FALSE),""))</f>
        <v/>
      </c>
      <c r="AP53" s="260" t="str">
        <f>IF(AP$4="","",IF(HLOOKUP(AP$4,'Physical Effects-Numbers'!$B$1:$AZ$173,$B53,FALSE)&lt;0,HLOOKUP(AP$4,'Physical Effects-Numbers'!$B$1:$AZ$173,$B53,FALSE),""))</f>
        <v/>
      </c>
      <c r="AQ53" s="260" t="str">
        <f>IF(AQ$4="","",IF(HLOOKUP(AQ$4,'Physical Effects-Numbers'!$B$1:$AZ$173,$B53,FALSE)&lt;0,HLOOKUP(AQ$4,'Physical Effects-Numbers'!$B$1:$AZ$173,$B53,FALSE),""))</f>
        <v/>
      </c>
      <c r="AR53" s="260" t="str">
        <f>IF(AR$4="","",IF(HLOOKUP(AR$4,'Physical Effects-Numbers'!$B$1:$AZ$173,$B53,FALSE)&lt;0,HLOOKUP(AR$4,'Physical Effects-Numbers'!$B$1:$AZ$173,$B53,FALSE),""))</f>
        <v/>
      </c>
      <c r="AS53" s="260" t="str">
        <f>IF(AS$4="","",IF(HLOOKUP(AS$4,'Physical Effects-Numbers'!$B$1:$AZ$173,$B53,FALSE)&lt;0,HLOOKUP(AS$4,'Physical Effects-Numbers'!$B$1:$AZ$173,$B53,FALSE),""))</f>
        <v/>
      </c>
      <c r="AT53" s="260" t="str">
        <f>IF(AT$4="","",IF(HLOOKUP(AT$4,'Physical Effects-Numbers'!$B$1:$AZ$173,$B53,FALSE)&lt;0,HLOOKUP(AT$4,'Physical Effects-Numbers'!$B$1:$AZ$173,$B53,FALSE),""))</f>
        <v/>
      </c>
      <c r="AU53" s="260" t="str">
        <f>IF(AU$4="","",IF(HLOOKUP(AU$4,'Physical Effects-Numbers'!$B$1:$AZ$173,$B53,FALSE)&lt;0,HLOOKUP(AU$4,'Physical Effects-Numbers'!$B$1:$AZ$173,$B53,FALSE),""))</f>
        <v/>
      </c>
      <c r="AV53" s="260" t="str">
        <f>IF(AV$4="","",IF(HLOOKUP(AV$4,'Physical Effects-Numbers'!$B$1:$AZ$173,$B53,FALSE)&lt;0,HLOOKUP(AV$4,'Physical Effects-Numbers'!$B$1:$AZ$173,$B53,FALSE),""))</f>
        <v/>
      </c>
      <c r="AW53" s="260" t="str">
        <f>IF(AW$4="","",IF(HLOOKUP(AW$4,'Physical Effects-Numbers'!$B$1:$AZ$173,$B53,FALSE)&lt;0,HLOOKUP(AW$4,'Physical Effects-Numbers'!$B$1:$AZ$173,$B53,FALSE),""))</f>
        <v/>
      </c>
      <c r="AX53" s="260" t="str">
        <f>IF(AX$4="","",IF(HLOOKUP(AX$4,'Physical Effects-Numbers'!$B$1:$AZ$173,$B53,FALSE)&lt;0,HLOOKUP(AX$4,'Physical Effects-Numbers'!$B$1:$AZ$173,$B53,FALSE),""))</f>
        <v/>
      </c>
      <c r="AY53" s="260" t="str">
        <f>IF(AY$4="","",IF(HLOOKUP(AY$4,'Physical Effects-Numbers'!$B$1:$AZ$173,$B53,FALSE)&lt;0,HLOOKUP(AY$4,'Physical Effects-Numbers'!$B$1:$AZ$173,$B53,FALSE),""))</f>
        <v/>
      </c>
      <c r="AZ53" s="260" t="str">
        <f>IF(AZ$4="","",IF(HLOOKUP(AZ$4,'Physical Effects-Numbers'!$B$1:$AZ$173,$B53,FALSE)&lt;0,HLOOKUP(AZ$4,'Physical Effects-Numbers'!$B$1:$AZ$173,$B53,FALSE),""))</f>
        <v/>
      </c>
      <c r="BA53" s="260" t="e">
        <f>IF(BA$4="","",IF(HLOOKUP(BA$4,'Physical Effects-Numbers'!$B$1:$AZ$173,$B53,FALSE)&lt;0,HLOOKUP(BA$4,'Physical Effects-Numbers'!$B$1:$AZ$173,$B53,FALSE),""))</f>
        <v>#N/A</v>
      </c>
      <c r="BB53" s="260" t="e">
        <f>IF(BB$4="","",IF(HLOOKUP(BB$4,'Physical Effects-Numbers'!$B$1:$AZ$173,$B53,FALSE)&lt;0,HLOOKUP(BB$4,'Physical Effects-Numbers'!$B$1:$AZ$173,$B53,FALSE),""))</f>
        <v>#N/A</v>
      </c>
      <c r="BC53" s="260" t="e">
        <f>IF(BC$4="","",IF(HLOOKUP(BC$4,'Physical Effects-Numbers'!$B$1:$AZ$173,$B53,FALSE)&lt;0,HLOOKUP(BC$4,'Physical Effects-Numbers'!$B$1:$AZ$173,$B53,FALSE),""))</f>
        <v>#REF!</v>
      </c>
      <c r="BD53" s="260" t="e">
        <f>IF(BD$4="","",IF(HLOOKUP(BD$4,'Physical Effects-Numbers'!$B$1:$AZ$173,$B53,FALSE)&lt;0,HLOOKUP(BD$4,'Physical Effects-Numbers'!$B$1:$AZ$173,$B53,FALSE),""))</f>
        <v>#REF!</v>
      </c>
      <c r="BE53" s="260" t="e">
        <f>IF(BE$4="","",IF(HLOOKUP(BE$4,'Physical Effects-Numbers'!$B$1:$AZ$173,$B53,FALSE)&lt;0,HLOOKUP(BE$4,'Physical Effects-Numbers'!$B$1:$AZ$173,$B53,FALSE),""))</f>
        <v>#REF!</v>
      </c>
      <c r="BF53" s="260" t="e">
        <f>IF(BF$4="","",IF(HLOOKUP(BF$4,'Physical Effects-Numbers'!$B$1:$AZ$173,$B53,FALSE)&lt;0,HLOOKUP(BF$4,'Physical Effects-Numbers'!$B$1:$AZ$173,$B53,FALSE),""))</f>
        <v>#REF!</v>
      </c>
      <c r="BG53" s="260" t="e">
        <f>IF(BG$4="","",IF(HLOOKUP(BG$4,'Physical Effects-Numbers'!$B$1:$AZ$173,$B53,FALSE)&lt;0,HLOOKUP(BG$4,'Physical Effects-Numbers'!$B$1:$AZ$173,$B53,FALSE),""))</f>
        <v>#REF!</v>
      </c>
      <c r="BH53" s="260" t="e">
        <f>IF(BH$4="","",IF(HLOOKUP(BH$4,'Physical Effects-Numbers'!$B$1:$AZ$173,$B53,FALSE)&lt;0,HLOOKUP(BH$4,'Physical Effects-Numbers'!$B$1:$AZ$173,$B53,FALSE),""))</f>
        <v>#REF!</v>
      </c>
      <c r="BI53" s="260" t="e">
        <f>IF(BI$4="","",IF(HLOOKUP(BI$4,'Physical Effects-Numbers'!$B$1:$AZ$173,$B53,FALSE)&lt;0,HLOOKUP(BI$4,'Physical Effects-Numbers'!$B$1:$AZ$173,$B53,FALSE),""))</f>
        <v>#REF!</v>
      </c>
      <c r="BJ53" s="260" t="e">
        <f>IF(BJ$4="","",IF(HLOOKUP(BJ$4,'Physical Effects-Numbers'!$B$1:$AZ$173,$B53,FALSE)&lt;0,HLOOKUP(BJ$4,'Physical Effects-Numbers'!$B$1:$AZ$173,$B53,FALSE),""))</f>
        <v>#REF!</v>
      </c>
      <c r="BK53" s="260" t="e">
        <f>IF(BK$4="","",IF(HLOOKUP(BK$4,'Physical Effects-Numbers'!$B$1:$AZ$173,$B53,FALSE)&lt;0,HLOOKUP(BK$4,'Physical Effects-Numbers'!$B$1:$AZ$173,$B53,FALSE),""))</f>
        <v>#REF!</v>
      </c>
      <c r="BL53" s="260" t="e">
        <f>IF(BL$4="","",IF(HLOOKUP(BL$4,'Physical Effects-Numbers'!$B$1:$AZ$173,$B53,FALSE)&lt;0,HLOOKUP(BL$4,'Physical Effects-Numbers'!$B$1:$AZ$173,$B53,FALSE),""))</f>
        <v>#REF!</v>
      </c>
      <c r="BM53" s="260" t="e">
        <f>IF(BM$4="","",IF(HLOOKUP(BM$4,'Physical Effects-Numbers'!$B$1:$AZ$173,$B53,FALSE)&lt;0,HLOOKUP(BM$4,'Physical Effects-Numbers'!$B$1:$AZ$173,$B53,FALSE),""))</f>
        <v>#REF!</v>
      </c>
      <c r="BN53" s="260" t="e">
        <f>IF(BN$4="","",IF(HLOOKUP(BN$4,'Physical Effects-Numbers'!$B$1:$AZ$173,$B53,FALSE)&lt;0,HLOOKUP(BN$4,'Physical Effects-Numbers'!$B$1:$AZ$173,$B53,FALSE),""))</f>
        <v>#REF!</v>
      </c>
      <c r="BO53" s="260" t="e">
        <f>IF(BO$4="","",IF(HLOOKUP(BO$4,'Physical Effects-Numbers'!$B$1:$AZ$173,$B53,FALSE)&lt;0,HLOOKUP(BO$4,'Physical Effects-Numbers'!$B$1:$AZ$173,$B53,FALSE),""))</f>
        <v>#REF!</v>
      </c>
    </row>
    <row r="54" spans="2:67" x14ac:dyDescent="0.2">
      <c r="B54" s="259">
        <f t="shared" si="0"/>
        <v>51</v>
      </c>
      <c r="C54" s="258" t="str">
        <f>+'Physical Effects-Numbers'!B51</f>
        <v>Firebreak (ft)</v>
      </c>
      <c r="D54" s="260">
        <f>IF(D$4="","",IF(HLOOKUP(D$4,'Physical Effects-Numbers'!$B$1:$AZ$173,$B54,FALSE)&lt;0,HLOOKUP(D$4,'Physical Effects-Numbers'!$B$1:$AZ$173,$B54,FALSE),""))</f>
        <v>-1</v>
      </c>
      <c r="E54" s="260">
        <f>IF(E$4="","",IF(HLOOKUP(E$4,'Physical Effects-Numbers'!$B$1:$AZ$173,$B54,FALSE)&lt;0,HLOOKUP(E$4,'Physical Effects-Numbers'!$B$1:$AZ$173,$B54,FALSE),""))</f>
        <v>-1</v>
      </c>
      <c r="F54" s="260">
        <f>IF(F$4="","",IF(HLOOKUP(F$4,'Physical Effects-Numbers'!$B$1:$AZ$173,$B54,FALSE)&lt;0,HLOOKUP(F$4,'Physical Effects-Numbers'!$B$1:$AZ$173,$B54,FALSE),""))</f>
        <v>-1</v>
      </c>
      <c r="G54" s="260">
        <f>IF(G$4="","",IF(HLOOKUP(G$4,'Physical Effects-Numbers'!$B$1:$AZ$173,$B54,FALSE)&lt;0,HLOOKUP(G$4,'Physical Effects-Numbers'!$B$1:$AZ$173,$B54,FALSE),""))</f>
        <v>-1</v>
      </c>
      <c r="H54" s="260" t="str">
        <f>IF(H$4="","",IF(HLOOKUP(H$4,'Physical Effects-Numbers'!$B$1:$AZ$173,$B54,FALSE)&lt;0,HLOOKUP(H$4,'Physical Effects-Numbers'!$B$1:$AZ$173,$B54,FALSE),""))</f>
        <v/>
      </c>
      <c r="I54" s="260" t="str">
        <f>IF(I$4="","",IF(HLOOKUP(I$4,'Physical Effects-Numbers'!$B$1:$AZ$173,$B54,FALSE)&lt;0,HLOOKUP(I$4,'Physical Effects-Numbers'!$B$1:$AZ$173,$B54,FALSE),""))</f>
        <v/>
      </c>
      <c r="J54" s="260">
        <f>IF(J$4="","",IF(HLOOKUP(J$4,'Physical Effects-Numbers'!$B$1:$AZ$173,$B54,FALSE)&lt;0,HLOOKUP(J$4,'Physical Effects-Numbers'!$B$1:$AZ$173,$B54,FALSE),""))</f>
        <v>-2</v>
      </c>
      <c r="K54" s="260">
        <f>IF(K$4="","",IF(HLOOKUP(K$4,'Physical Effects-Numbers'!$B$1:$AZ$173,$B54,FALSE)&lt;0,HLOOKUP(K$4,'Physical Effects-Numbers'!$B$1:$AZ$173,$B54,FALSE),""))</f>
        <v>-2</v>
      </c>
      <c r="L54" s="260" t="str">
        <f>IF(L$4="","",IF(HLOOKUP(L$4,'Physical Effects-Numbers'!$B$1:$AZ$173,$B54,FALSE)&lt;0,HLOOKUP(L$4,'Physical Effects-Numbers'!$B$1:$AZ$173,$B54,FALSE),""))</f>
        <v/>
      </c>
      <c r="M54" s="260">
        <f>IF(M$4="","",IF(HLOOKUP(M$4,'Physical Effects-Numbers'!$B$1:$AZ$173,$B54,FALSE)&lt;0,HLOOKUP(M$4,'Physical Effects-Numbers'!$B$1:$AZ$173,$B54,FALSE),""))</f>
        <v>-2</v>
      </c>
      <c r="N54" s="260">
        <f>IF(N$4="","",IF(HLOOKUP(N$4,'Physical Effects-Numbers'!$B$1:$AZ$173,$B54,FALSE)&lt;0,HLOOKUP(N$4,'Physical Effects-Numbers'!$B$1:$AZ$173,$B54,FALSE),""))</f>
        <v>-2</v>
      </c>
      <c r="O54" s="260" t="str">
        <f>IF(O$4="","",IF(HLOOKUP(O$4,'Physical Effects-Numbers'!$B$1:$AZ$173,$B54,FALSE)&lt;0,HLOOKUP(O$4,'Physical Effects-Numbers'!$B$1:$AZ$173,$B54,FALSE),""))</f>
        <v/>
      </c>
      <c r="P54" s="260" t="str">
        <f>IF(P$4="","",IF(HLOOKUP(P$4,'Physical Effects-Numbers'!$B$1:$AZ$173,$B54,FALSE)&lt;0,HLOOKUP(P$4,'Physical Effects-Numbers'!$B$1:$AZ$173,$B54,FALSE),""))</f>
        <v/>
      </c>
      <c r="Q54" s="260" t="str">
        <f>IF(Q$4="","",IF(HLOOKUP(Q$4,'Physical Effects-Numbers'!$B$1:$AZ$173,$B54,FALSE)&lt;0,HLOOKUP(Q$4,'Physical Effects-Numbers'!$B$1:$AZ$173,$B54,FALSE),""))</f>
        <v/>
      </c>
      <c r="R54" s="260" t="str">
        <f>IF(R$4="","",IF(HLOOKUP(R$4,'Physical Effects-Numbers'!$B$1:$AZ$173,$B54,FALSE)&lt;0,HLOOKUP(R$4,'Physical Effects-Numbers'!$B$1:$AZ$173,$B54,FALSE),""))</f>
        <v/>
      </c>
      <c r="S54" s="260" t="str">
        <f>IF(S$4="","",IF(HLOOKUP(S$4,'Physical Effects-Numbers'!$B$1:$AZ$173,$B54,FALSE)&lt;0,HLOOKUP(S$4,'Physical Effects-Numbers'!$B$1:$AZ$173,$B54,FALSE),""))</f>
        <v/>
      </c>
      <c r="T54" s="260" t="str">
        <f>IF(T$4="","",IF(HLOOKUP(T$4,'Physical Effects-Numbers'!$B$1:$AZ$173,$B54,FALSE)&lt;0,HLOOKUP(T$4,'Physical Effects-Numbers'!$B$1:$AZ$173,$B54,FALSE),""))</f>
        <v/>
      </c>
      <c r="U54" s="260" t="str">
        <f>IF(U$4="","",IF(HLOOKUP(U$4,'Physical Effects-Numbers'!$B$1:$AZ$173,$B54,FALSE)&lt;0,HLOOKUP(U$4,'Physical Effects-Numbers'!$B$1:$AZ$173,$B54,FALSE),""))</f>
        <v/>
      </c>
      <c r="V54" s="260" t="str">
        <f>IF(V$4="","",IF(HLOOKUP(V$4,'Physical Effects-Numbers'!$B$1:$AZ$173,$B54,FALSE)&lt;0,HLOOKUP(V$4,'Physical Effects-Numbers'!$B$1:$AZ$173,$B54,FALSE),""))</f>
        <v/>
      </c>
      <c r="W54" s="260" t="str">
        <f>IF(W$4="","",IF(HLOOKUP(W$4,'Physical Effects-Numbers'!$B$1:$AZ$173,$B54,FALSE)&lt;0,HLOOKUP(W$4,'Physical Effects-Numbers'!$B$1:$AZ$173,$B54,FALSE),""))</f>
        <v/>
      </c>
      <c r="X54" s="260" t="str">
        <f>IF(X$4="","",IF(HLOOKUP(X$4,'Physical Effects-Numbers'!$B$1:$AZ$173,$B54,FALSE)&lt;0,HLOOKUP(X$4,'Physical Effects-Numbers'!$B$1:$AZ$173,$B54,FALSE),""))</f>
        <v/>
      </c>
      <c r="Y54" s="260" t="str">
        <f>IF(Y$4="","",IF(HLOOKUP(Y$4,'Physical Effects-Numbers'!$B$1:$AZ$173,$B54,FALSE)&lt;0,HLOOKUP(Y$4,'Physical Effects-Numbers'!$B$1:$AZ$173,$B54,FALSE),""))</f>
        <v/>
      </c>
      <c r="Z54" s="260" t="str">
        <f>IF(Z$4="","",IF(HLOOKUP(Z$4,'Physical Effects-Numbers'!$B$1:$AZ$173,$B54,FALSE)&lt;0,HLOOKUP(Z$4,'Physical Effects-Numbers'!$B$1:$AZ$173,$B54,FALSE),""))</f>
        <v/>
      </c>
      <c r="AA54" s="260" t="str">
        <f>IF(AA$4="","",IF(HLOOKUP(AA$4,'Physical Effects-Numbers'!$B$1:$AZ$173,$B54,FALSE)&lt;0,HLOOKUP(AA$4,'Physical Effects-Numbers'!$B$1:$AZ$173,$B54,FALSE),""))</f>
        <v/>
      </c>
      <c r="AB54" s="260" t="str">
        <f>IF(AB$4="","",IF(HLOOKUP(AB$4,'Physical Effects-Numbers'!$B$1:$AZ$173,$B54,FALSE)&lt;0,HLOOKUP(AB$4,'Physical Effects-Numbers'!$B$1:$AZ$173,$B54,FALSE),""))</f>
        <v/>
      </c>
      <c r="AC54" s="260" t="str">
        <f>IF(AC$4="","",IF(HLOOKUP(AC$4,'Physical Effects-Numbers'!$B$1:$AZ$173,$B54,FALSE)&lt;0,HLOOKUP(AC$4,'Physical Effects-Numbers'!$B$1:$AZ$173,$B54,FALSE),""))</f>
        <v/>
      </c>
      <c r="AD54" s="260" t="str">
        <f>IF(AD$4="","",IF(HLOOKUP(AD$4,'Physical Effects-Numbers'!$B$1:$AZ$173,$B54,FALSE)&lt;0,HLOOKUP(AD$4,'Physical Effects-Numbers'!$B$1:$AZ$173,$B54,FALSE),""))</f>
        <v/>
      </c>
      <c r="AE54" s="260" t="str">
        <f>IF(AE$4="","",IF(HLOOKUP(AE$4,'Physical Effects-Numbers'!$B$1:$AZ$173,$B54,FALSE)&lt;0,HLOOKUP(AE$4,'Physical Effects-Numbers'!$B$1:$AZ$173,$B54,FALSE),""))</f>
        <v/>
      </c>
      <c r="AF54" s="260" t="e">
        <f>IF(AF$4="","",IF(HLOOKUP(AF$4,'Physical Effects-Numbers'!$B$1:$AZ$173,$B54,FALSE)&lt;0,HLOOKUP(AF$4,'Physical Effects-Numbers'!$B$1:$AZ$173,$B54,FALSE),""))</f>
        <v>#REF!</v>
      </c>
      <c r="AG54" s="260" t="e">
        <f>IF(AG$4="","",IF(HLOOKUP(AG$4,'Physical Effects-Numbers'!$B$1:$AZ$173,$B54,FALSE)&lt;0,HLOOKUP(AG$4,'Physical Effects-Numbers'!$B$1:$AZ$173,$B54,FALSE),""))</f>
        <v>#REF!</v>
      </c>
      <c r="AH54" s="260" t="str">
        <f>IF(AH$4="","",IF(HLOOKUP(AH$4,'Physical Effects-Numbers'!$B$1:$AZ$173,$B54,FALSE)&lt;0,HLOOKUP(AH$4,'Physical Effects-Numbers'!$B$1:$AZ$173,$B54,FALSE),""))</f>
        <v/>
      </c>
      <c r="AI54" s="260">
        <f>IF(AI$4="","",IF(HLOOKUP(AI$4,'Physical Effects-Numbers'!$B$1:$AZ$173,$B54,FALSE)&lt;0,HLOOKUP(AI$4,'Physical Effects-Numbers'!$B$1:$AZ$173,$B54,FALSE),""))</f>
        <v>-1</v>
      </c>
      <c r="AJ54" s="260" t="str">
        <f>IF(AJ$4="","",IF(HLOOKUP(AJ$4,'Physical Effects-Numbers'!$B$1:$AZ$173,$B54,FALSE)&lt;0,HLOOKUP(AJ$4,'Physical Effects-Numbers'!$B$1:$AZ$173,$B54,FALSE),""))</f>
        <v/>
      </c>
      <c r="AK54" s="260" t="str">
        <f>IF(AK$4="","",IF(HLOOKUP(AK$4,'Physical Effects-Numbers'!$B$1:$AZ$173,$B54,FALSE)&lt;0,HLOOKUP(AK$4,'Physical Effects-Numbers'!$B$1:$AZ$173,$B54,FALSE),""))</f>
        <v/>
      </c>
      <c r="AL54" s="260" t="str">
        <f>IF(AL$4="","",IF(HLOOKUP(AL$4,'Physical Effects-Numbers'!$B$1:$AZ$173,$B54,FALSE)&lt;0,HLOOKUP(AL$4,'Physical Effects-Numbers'!$B$1:$AZ$173,$B54,FALSE),""))</f>
        <v/>
      </c>
      <c r="AM54" s="260" t="str">
        <f>IF(AM$4="","",IF(HLOOKUP(AM$4,'Physical Effects-Numbers'!$B$1:$AZ$173,$B54,FALSE)&lt;0,HLOOKUP(AM$4,'Physical Effects-Numbers'!$B$1:$AZ$173,$B54,FALSE),""))</f>
        <v/>
      </c>
      <c r="AN54" s="260" t="str">
        <f>IF(AN$4="","",IF(HLOOKUP(AN$4,'Physical Effects-Numbers'!$B$1:$AZ$173,$B54,FALSE)&lt;0,HLOOKUP(AN$4,'Physical Effects-Numbers'!$B$1:$AZ$173,$B54,FALSE),""))</f>
        <v/>
      </c>
      <c r="AO54" s="260" t="str">
        <f>IF(AO$4="","",IF(HLOOKUP(AO$4,'Physical Effects-Numbers'!$B$1:$AZ$173,$B54,FALSE)&lt;0,HLOOKUP(AO$4,'Physical Effects-Numbers'!$B$1:$AZ$173,$B54,FALSE),""))</f>
        <v/>
      </c>
      <c r="AP54" s="260" t="str">
        <f>IF(AP$4="","",IF(HLOOKUP(AP$4,'Physical Effects-Numbers'!$B$1:$AZ$173,$B54,FALSE)&lt;0,HLOOKUP(AP$4,'Physical Effects-Numbers'!$B$1:$AZ$173,$B54,FALSE),""))</f>
        <v/>
      </c>
      <c r="AQ54" s="260" t="str">
        <f>IF(AQ$4="","",IF(HLOOKUP(AQ$4,'Physical Effects-Numbers'!$B$1:$AZ$173,$B54,FALSE)&lt;0,HLOOKUP(AQ$4,'Physical Effects-Numbers'!$B$1:$AZ$173,$B54,FALSE),""))</f>
        <v/>
      </c>
      <c r="AR54" s="260">
        <f>IF(AR$4="","",IF(HLOOKUP(AR$4,'Physical Effects-Numbers'!$B$1:$AZ$173,$B54,FALSE)&lt;0,HLOOKUP(AR$4,'Physical Effects-Numbers'!$B$1:$AZ$173,$B54,FALSE),""))</f>
        <v>-1</v>
      </c>
      <c r="AS54" s="260" t="str">
        <f>IF(AS$4="","",IF(HLOOKUP(AS$4,'Physical Effects-Numbers'!$B$1:$AZ$173,$B54,FALSE)&lt;0,HLOOKUP(AS$4,'Physical Effects-Numbers'!$B$1:$AZ$173,$B54,FALSE),""))</f>
        <v/>
      </c>
      <c r="AT54" s="260" t="str">
        <f>IF(AT$4="","",IF(HLOOKUP(AT$4,'Physical Effects-Numbers'!$B$1:$AZ$173,$B54,FALSE)&lt;0,HLOOKUP(AT$4,'Physical Effects-Numbers'!$B$1:$AZ$173,$B54,FALSE),""))</f>
        <v/>
      </c>
      <c r="AU54" s="260" t="str">
        <f>IF(AU$4="","",IF(HLOOKUP(AU$4,'Physical Effects-Numbers'!$B$1:$AZ$173,$B54,FALSE)&lt;0,HLOOKUP(AU$4,'Physical Effects-Numbers'!$B$1:$AZ$173,$B54,FALSE),""))</f>
        <v/>
      </c>
      <c r="AV54" s="260" t="str">
        <f>IF(AV$4="","",IF(HLOOKUP(AV$4,'Physical Effects-Numbers'!$B$1:$AZ$173,$B54,FALSE)&lt;0,HLOOKUP(AV$4,'Physical Effects-Numbers'!$B$1:$AZ$173,$B54,FALSE),""))</f>
        <v/>
      </c>
      <c r="AW54" s="260" t="str">
        <f>IF(AW$4="","",IF(HLOOKUP(AW$4,'Physical Effects-Numbers'!$B$1:$AZ$173,$B54,FALSE)&lt;0,HLOOKUP(AW$4,'Physical Effects-Numbers'!$B$1:$AZ$173,$B54,FALSE),""))</f>
        <v/>
      </c>
      <c r="AX54" s="260" t="str">
        <f>IF(AX$4="","",IF(HLOOKUP(AX$4,'Physical Effects-Numbers'!$B$1:$AZ$173,$B54,FALSE)&lt;0,HLOOKUP(AX$4,'Physical Effects-Numbers'!$B$1:$AZ$173,$B54,FALSE),""))</f>
        <v/>
      </c>
      <c r="AY54" s="260" t="str">
        <f>IF(AY$4="","",IF(HLOOKUP(AY$4,'Physical Effects-Numbers'!$B$1:$AZ$173,$B54,FALSE)&lt;0,HLOOKUP(AY$4,'Physical Effects-Numbers'!$B$1:$AZ$173,$B54,FALSE),""))</f>
        <v/>
      </c>
      <c r="AZ54" s="260" t="str">
        <f>IF(AZ$4="","",IF(HLOOKUP(AZ$4,'Physical Effects-Numbers'!$B$1:$AZ$173,$B54,FALSE)&lt;0,HLOOKUP(AZ$4,'Physical Effects-Numbers'!$B$1:$AZ$173,$B54,FALSE),""))</f>
        <v/>
      </c>
      <c r="BA54" s="260" t="e">
        <f>IF(BA$4="","",IF(HLOOKUP(BA$4,'Physical Effects-Numbers'!$B$1:$AZ$173,$B54,FALSE)&lt;0,HLOOKUP(BA$4,'Physical Effects-Numbers'!$B$1:$AZ$173,$B54,FALSE),""))</f>
        <v>#N/A</v>
      </c>
      <c r="BB54" s="260" t="e">
        <f>IF(BB$4="","",IF(HLOOKUP(BB$4,'Physical Effects-Numbers'!$B$1:$AZ$173,$B54,FALSE)&lt;0,HLOOKUP(BB$4,'Physical Effects-Numbers'!$B$1:$AZ$173,$B54,FALSE),""))</f>
        <v>#N/A</v>
      </c>
      <c r="BC54" s="260" t="e">
        <f>IF(BC$4="","",IF(HLOOKUP(BC$4,'Physical Effects-Numbers'!$B$1:$AZ$173,$B54,FALSE)&lt;0,HLOOKUP(BC$4,'Physical Effects-Numbers'!$B$1:$AZ$173,$B54,FALSE),""))</f>
        <v>#REF!</v>
      </c>
      <c r="BD54" s="260" t="e">
        <f>IF(BD$4="","",IF(HLOOKUP(BD$4,'Physical Effects-Numbers'!$B$1:$AZ$173,$B54,FALSE)&lt;0,HLOOKUP(BD$4,'Physical Effects-Numbers'!$B$1:$AZ$173,$B54,FALSE),""))</f>
        <v>#REF!</v>
      </c>
      <c r="BE54" s="260" t="e">
        <f>IF(BE$4="","",IF(HLOOKUP(BE$4,'Physical Effects-Numbers'!$B$1:$AZ$173,$B54,FALSE)&lt;0,HLOOKUP(BE$4,'Physical Effects-Numbers'!$B$1:$AZ$173,$B54,FALSE),""))</f>
        <v>#REF!</v>
      </c>
      <c r="BF54" s="260" t="e">
        <f>IF(BF$4="","",IF(HLOOKUP(BF$4,'Physical Effects-Numbers'!$B$1:$AZ$173,$B54,FALSE)&lt;0,HLOOKUP(BF$4,'Physical Effects-Numbers'!$B$1:$AZ$173,$B54,FALSE),""))</f>
        <v>#REF!</v>
      </c>
      <c r="BG54" s="260" t="e">
        <f>IF(BG$4="","",IF(HLOOKUP(BG$4,'Physical Effects-Numbers'!$B$1:$AZ$173,$B54,FALSE)&lt;0,HLOOKUP(BG$4,'Physical Effects-Numbers'!$B$1:$AZ$173,$B54,FALSE),""))</f>
        <v>#REF!</v>
      </c>
      <c r="BH54" s="260" t="e">
        <f>IF(BH$4="","",IF(HLOOKUP(BH$4,'Physical Effects-Numbers'!$B$1:$AZ$173,$B54,FALSE)&lt;0,HLOOKUP(BH$4,'Physical Effects-Numbers'!$B$1:$AZ$173,$B54,FALSE),""))</f>
        <v>#REF!</v>
      </c>
      <c r="BI54" s="260" t="e">
        <f>IF(BI$4="","",IF(HLOOKUP(BI$4,'Physical Effects-Numbers'!$B$1:$AZ$173,$B54,FALSE)&lt;0,HLOOKUP(BI$4,'Physical Effects-Numbers'!$B$1:$AZ$173,$B54,FALSE),""))</f>
        <v>#REF!</v>
      </c>
      <c r="BJ54" s="260" t="e">
        <f>IF(BJ$4="","",IF(HLOOKUP(BJ$4,'Physical Effects-Numbers'!$B$1:$AZ$173,$B54,FALSE)&lt;0,HLOOKUP(BJ$4,'Physical Effects-Numbers'!$B$1:$AZ$173,$B54,FALSE),""))</f>
        <v>#REF!</v>
      </c>
      <c r="BK54" s="260" t="e">
        <f>IF(BK$4="","",IF(HLOOKUP(BK$4,'Physical Effects-Numbers'!$B$1:$AZ$173,$B54,FALSE)&lt;0,HLOOKUP(BK$4,'Physical Effects-Numbers'!$B$1:$AZ$173,$B54,FALSE),""))</f>
        <v>#REF!</v>
      </c>
      <c r="BL54" s="260" t="e">
        <f>IF(BL$4="","",IF(HLOOKUP(BL$4,'Physical Effects-Numbers'!$B$1:$AZ$173,$B54,FALSE)&lt;0,HLOOKUP(BL$4,'Physical Effects-Numbers'!$B$1:$AZ$173,$B54,FALSE),""))</f>
        <v>#REF!</v>
      </c>
      <c r="BM54" s="260" t="e">
        <f>IF(BM$4="","",IF(HLOOKUP(BM$4,'Physical Effects-Numbers'!$B$1:$AZ$173,$B54,FALSE)&lt;0,HLOOKUP(BM$4,'Physical Effects-Numbers'!$B$1:$AZ$173,$B54,FALSE),""))</f>
        <v>#REF!</v>
      </c>
      <c r="BN54" s="260" t="e">
        <f>IF(BN$4="","",IF(HLOOKUP(BN$4,'Physical Effects-Numbers'!$B$1:$AZ$173,$B54,FALSE)&lt;0,HLOOKUP(BN$4,'Physical Effects-Numbers'!$B$1:$AZ$173,$B54,FALSE),""))</f>
        <v>#REF!</v>
      </c>
      <c r="BO54" s="260" t="e">
        <f>IF(BO$4="","",IF(HLOOKUP(BO$4,'Physical Effects-Numbers'!$B$1:$AZ$173,$B54,FALSE)&lt;0,HLOOKUP(BO$4,'Physical Effects-Numbers'!$B$1:$AZ$173,$B54,FALSE),""))</f>
        <v>#REF!</v>
      </c>
    </row>
    <row r="55" spans="2:67" x14ac:dyDescent="0.2">
      <c r="B55" s="259">
        <f t="shared" si="0"/>
        <v>52</v>
      </c>
      <c r="C55" s="258" t="str">
        <f>+'Physical Effects-Numbers'!B52</f>
        <v>Fish Raceway or Tank (no)</v>
      </c>
      <c r="D55" s="260" t="str">
        <f>IF(D$4="","",IF(HLOOKUP(D$4,'Physical Effects-Numbers'!$B$1:$AZ$173,$B55,FALSE)&lt;0,HLOOKUP(D$4,'Physical Effects-Numbers'!$B$1:$AZ$173,$B55,FALSE),""))</f>
        <v/>
      </c>
      <c r="E55" s="260" t="str">
        <f>IF(E$4="","",IF(HLOOKUP(E$4,'Physical Effects-Numbers'!$B$1:$AZ$173,$B55,FALSE)&lt;0,HLOOKUP(E$4,'Physical Effects-Numbers'!$B$1:$AZ$173,$B55,FALSE),""))</f>
        <v/>
      </c>
      <c r="F55" s="260" t="str">
        <f>IF(F$4="","",IF(HLOOKUP(F$4,'Physical Effects-Numbers'!$B$1:$AZ$173,$B55,FALSE)&lt;0,HLOOKUP(F$4,'Physical Effects-Numbers'!$B$1:$AZ$173,$B55,FALSE),""))</f>
        <v/>
      </c>
      <c r="G55" s="260" t="str">
        <f>IF(G$4="","",IF(HLOOKUP(G$4,'Physical Effects-Numbers'!$B$1:$AZ$173,$B55,FALSE)&lt;0,HLOOKUP(G$4,'Physical Effects-Numbers'!$B$1:$AZ$173,$B55,FALSE),""))</f>
        <v/>
      </c>
      <c r="H55" s="260" t="str">
        <f>IF(H$4="","",IF(HLOOKUP(H$4,'Physical Effects-Numbers'!$B$1:$AZ$173,$B55,FALSE)&lt;0,HLOOKUP(H$4,'Physical Effects-Numbers'!$B$1:$AZ$173,$B55,FALSE),""))</f>
        <v/>
      </c>
      <c r="I55" s="260" t="str">
        <f>IF(I$4="","",IF(HLOOKUP(I$4,'Physical Effects-Numbers'!$B$1:$AZ$173,$B55,FALSE)&lt;0,HLOOKUP(I$4,'Physical Effects-Numbers'!$B$1:$AZ$173,$B55,FALSE),""))</f>
        <v/>
      </c>
      <c r="J55" s="260" t="str">
        <f>IF(J$4="","",IF(HLOOKUP(J$4,'Physical Effects-Numbers'!$B$1:$AZ$173,$B55,FALSE)&lt;0,HLOOKUP(J$4,'Physical Effects-Numbers'!$B$1:$AZ$173,$B55,FALSE),""))</f>
        <v/>
      </c>
      <c r="K55" s="260" t="str">
        <f>IF(K$4="","",IF(HLOOKUP(K$4,'Physical Effects-Numbers'!$B$1:$AZ$173,$B55,FALSE)&lt;0,HLOOKUP(K$4,'Physical Effects-Numbers'!$B$1:$AZ$173,$B55,FALSE),""))</f>
        <v/>
      </c>
      <c r="L55" s="260" t="str">
        <f>IF(L$4="","",IF(HLOOKUP(L$4,'Physical Effects-Numbers'!$B$1:$AZ$173,$B55,FALSE)&lt;0,HLOOKUP(L$4,'Physical Effects-Numbers'!$B$1:$AZ$173,$B55,FALSE),""))</f>
        <v/>
      </c>
      <c r="M55" s="260" t="str">
        <f>IF(M$4="","",IF(HLOOKUP(M$4,'Physical Effects-Numbers'!$B$1:$AZ$173,$B55,FALSE)&lt;0,HLOOKUP(M$4,'Physical Effects-Numbers'!$B$1:$AZ$173,$B55,FALSE),""))</f>
        <v/>
      </c>
      <c r="N55" s="260" t="str">
        <f>IF(N$4="","",IF(HLOOKUP(N$4,'Physical Effects-Numbers'!$B$1:$AZ$173,$B55,FALSE)&lt;0,HLOOKUP(N$4,'Physical Effects-Numbers'!$B$1:$AZ$173,$B55,FALSE),""))</f>
        <v/>
      </c>
      <c r="O55" s="260" t="str">
        <f>IF(O$4="","",IF(HLOOKUP(O$4,'Physical Effects-Numbers'!$B$1:$AZ$173,$B55,FALSE)&lt;0,HLOOKUP(O$4,'Physical Effects-Numbers'!$B$1:$AZ$173,$B55,FALSE),""))</f>
        <v/>
      </c>
      <c r="P55" s="260" t="str">
        <f>IF(P$4="","",IF(HLOOKUP(P$4,'Physical Effects-Numbers'!$B$1:$AZ$173,$B55,FALSE)&lt;0,HLOOKUP(P$4,'Physical Effects-Numbers'!$B$1:$AZ$173,$B55,FALSE),""))</f>
        <v/>
      </c>
      <c r="Q55" s="260" t="str">
        <f>IF(Q$4="","",IF(HLOOKUP(Q$4,'Physical Effects-Numbers'!$B$1:$AZ$173,$B55,FALSE)&lt;0,HLOOKUP(Q$4,'Physical Effects-Numbers'!$B$1:$AZ$173,$B55,FALSE),""))</f>
        <v/>
      </c>
      <c r="R55" s="260" t="str">
        <f>IF(R$4="","",IF(HLOOKUP(R$4,'Physical Effects-Numbers'!$B$1:$AZ$173,$B55,FALSE)&lt;0,HLOOKUP(R$4,'Physical Effects-Numbers'!$B$1:$AZ$173,$B55,FALSE),""))</f>
        <v/>
      </c>
      <c r="S55" s="260" t="str">
        <f>IF(S$4="","",IF(HLOOKUP(S$4,'Physical Effects-Numbers'!$B$1:$AZ$173,$B55,FALSE)&lt;0,HLOOKUP(S$4,'Physical Effects-Numbers'!$B$1:$AZ$173,$B55,FALSE),""))</f>
        <v/>
      </c>
      <c r="T55" s="260" t="str">
        <f>IF(T$4="","",IF(HLOOKUP(T$4,'Physical Effects-Numbers'!$B$1:$AZ$173,$B55,FALSE)&lt;0,HLOOKUP(T$4,'Physical Effects-Numbers'!$B$1:$AZ$173,$B55,FALSE),""))</f>
        <v/>
      </c>
      <c r="U55" s="260" t="str">
        <f>IF(U$4="","",IF(HLOOKUP(U$4,'Physical Effects-Numbers'!$B$1:$AZ$173,$B55,FALSE)&lt;0,HLOOKUP(U$4,'Physical Effects-Numbers'!$B$1:$AZ$173,$B55,FALSE),""))</f>
        <v/>
      </c>
      <c r="V55" s="260" t="str">
        <f>IF(V$4="","",IF(HLOOKUP(V$4,'Physical Effects-Numbers'!$B$1:$AZ$173,$B55,FALSE)&lt;0,HLOOKUP(V$4,'Physical Effects-Numbers'!$B$1:$AZ$173,$B55,FALSE),""))</f>
        <v/>
      </c>
      <c r="W55" s="260">
        <f>IF(W$4="","",IF(HLOOKUP(W$4,'Physical Effects-Numbers'!$B$1:$AZ$173,$B55,FALSE)&lt;0,HLOOKUP(W$4,'Physical Effects-Numbers'!$B$1:$AZ$173,$B55,FALSE),""))</f>
        <v>-1</v>
      </c>
      <c r="X55" s="260">
        <f>IF(X$4="","",IF(HLOOKUP(X$4,'Physical Effects-Numbers'!$B$1:$AZ$173,$B55,FALSE)&lt;0,HLOOKUP(X$4,'Physical Effects-Numbers'!$B$1:$AZ$173,$B55,FALSE),""))</f>
        <v>-1</v>
      </c>
      <c r="Y55" s="260" t="str">
        <f>IF(Y$4="","",IF(HLOOKUP(Y$4,'Physical Effects-Numbers'!$B$1:$AZ$173,$B55,FALSE)&lt;0,HLOOKUP(Y$4,'Physical Effects-Numbers'!$B$1:$AZ$173,$B55,FALSE),""))</f>
        <v/>
      </c>
      <c r="Z55" s="260" t="str">
        <f>IF(Z$4="","",IF(HLOOKUP(Z$4,'Physical Effects-Numbers'!$B$1:$AZ$173,$B55,FALSE)&lt;0,HLOOKUP(Z$4,'Physical Effects-Numbers'!$B$1:$AZ$173,$B55,FALSE),""))</f>
        <v/>
      </c>
      <c r="AA55" s="260">
        <f>IF(AA$4="","",IF(HLOOKUP(AA$4,'Physical Effects-Numbers'!$B$1:$AZ$173,$B55,FALSE)&lt;0,HLOOKUP(AA$4,'Physical Effects-Numbers'!$B$1:$AZ$173,$B55,FALSE),""))</f>
        <v>-1</v>
      </c>
      <c r="AB55" s="260">
        <f>IF(AB$4="","",IF(HLOOKUP(AB$4,'Physical Effects-Numbers'!$B$1:$AZ$173,$B55,FALSE)&lt;0,HLOOKUP(AB$4,'Physical Effects-Numbers'!$B$1:$AZ$173,$B55,FALSE),""))</f>
        <v>-1</v>
      </c>
      <c r="AC55" s="260">
        <f>IF(AC$4="","",IF(HLOOKUP(AC$4,'Physical Effects-Numbers'!$B$1:$AZ$173,$B55,FALSE)&lt;0,HLOOKUP(AC$4,'Physical Effects-Numbers'!$B$1:$AZ$173,$B55,FALSE),""))</f>
        <v>-1</v>
      </c>
      <c r="AD55" s="260" t="str">
        <f>IF(AD$4="","",IF(HLOOKUP(AD$4,'Physical Effects-Numbers'!$B$1:$AZ$173,$B55,FALSE)&lt;0,HLOOKUP(AD$4,'Physical Effects-Numbers'!$B$1:$AZ$173,$B55,FALSE),""))</f>
        <v/>
      </c>
      <c r="AE55" s="260" t="str">
        <f>IF(AE$4="","",IF(HLOOKUP(AE$4,'Physical Effects-Numbers'!$B$1:$AZ$173,$B55,FALSE)&lt;0,HLOOKUP(AE$4,'Physical Effects-Numbers'!$B$1:$AZ$173,$B55,FALSE),""))</f>
        <v/>
      </c>
      <c r="AF55" s="260" t="e">
        <f>IF(AF$4="","",IF(HLOOKUP(AF$4,'Physical Effects-Numbers'!$B$1:$AZ$173,$B55,FALSE)&lt;0,HLOOKUP(AF$4,'Physical Effects-Numbers'!$B$1:$AZ$173,$B55,FALSE),""))</f>
        <v>#REF!</v>
      </c>
      <c r="AG55" s="260" t="e">
        <f>IF(AG$4="","",IF(HLOOKUP(AG$4,'Physical Effects-Numbers'!$B$1:$AZ$173,$B55,FALSE)&lt;0,HLOOKUP(AG$4,'Physical Effects-Numbers'!$B$1:$AZ$173,$B55,FALSE),""))</f>
        <v>#REF!</v>
      </c>
      <c r="AH55" s="260" t="str">
        <f>IF(AH$4="","",IF(HLOOKUP(AH$4,'Physical Effects-Numbers'!$B$1:$AZ$173,$B55,FALSE)&lt;0,HLOOKUP(AH$4,'Physical Effects-Numbers'!$B$1:$AZ$173,$B55,FALSE),""))</f>
        <v/>
      </c>
      <c r="AI55" s="260" t="str">
        <f>IF(AI$4="","",IF(HLOOKUP(AI$4,'Physical Effects-Numbers'!$B$1:$AZ$173,$B55,FALSE)&lt;0,HLOOKUP(AI$4,'Physical Effects-Numbers'!$B$1:$AZ$173,$B55,FALSE),""))</f>
        <v/>
      </c>
      <c r="AJ55" s="260">
        <f>IF(AJ$4="","",IF(HLOOKUP(AJ$4,'Physical Effects-Numbers'!$B$1:$AZ$173,$B55,FALSE)&lt;0,HLOOKUP(AJ$4,'Physical Effects-Numbers'!$B$1:$AZ$173,$B55,FALSE),""))</f>
        <v>-1</v>
      </c>
      <c r="AK55" s="260" t="str">
        <f>IF(AK$4="","",IF(HLOOKUP(AK$4,'Physical Effects-Numbers'!$B$1:$AZ$173,$B55,FALSE)&lt;0,HLOOKUP(AK$4,'Physical Effects-Numbers'!$B$1:$AZ$173,$B55,FALSE),""))</f>
        <v/>
      </c>
      <c r="AL55" s="260" t="str">
        <f>IF(AL$4="","",IF(HLOOKUP(AL$4,'Physical Effects-Numbers'!$B$1:$AZ$173,$B55,FALSE)&lt;0,HLOOKUP(AL$4,'Physical Effects-Numbers'!$B$1:$AZ$173,$B55,FALSE),""))</f>
        <v/>
      </c>
      <c r="AM55" s="260" t="str">
        <f>IF(AM$4="","",IF(HLOOKUP(AM$4,'Physical Effects-Numbers'!$B$1:$AZ$173,$B55,FALSE)&lt;0,HLOOKUP(AM$4,'Physical Effects-Numbers'!$B$1:$AZ$173,$B55,FALSE),""))</f>
        <v/>
      </c>
      <c r="AN55" s="260" t="str">
        <f>IF(AN$4="","",IF(HLOOKUP(AN$4,'Physical Effects-Numbers'!$B$1:$AZ$173,$B55,FALSE)&lt;0,HLOOKUP(AN$4,'Physical Effects-Numbers'!$B$1:$AZ$173,$B55,FALSE),""))</f>
        <v/>
      </c>
      <c r="AO55" s="260" t="str">
        <f>IF(AO$4="","",IF(HLOOKUP(AO$4,'Physical Effects-Numbers'!$B$1:$AZ$173,$B55,FALSE)&lt;0,HLOOKUP(AO$4,'Physical Effects-Numbers'!$B$1:$AZ$173,$B55,FALSE),""))</f>
        <v/>
      </c>
      <c r="AP55" s="260" t="str">
        <f>IF(AP$4="","",IF(HLOOKUP(AP$4,'Physical Effects-Numbers'!$B$1:$AZ$173,$B55,FALSE)&lt;0,HLOOKUP(AP$4,'Physical Effects-Numbers'!$B$1:$AZ$173,$B55,FALSE),""))</f>
        <v/>
      </c>
      <c r="AQ55" s="260" t="str">
        <f>IF(AQ$4="","",IF(HLOOKUP(AQ$4,'Physical Effects-Numbers'!$B$1:$AZ$173,$B55,FALSE)&lt;0,HLOOKUP(AQ$4,'Physical Effects-Numbers'!$B$1:$AZ$173,$B55,FALSE),""))</f>
        <v/>
      </c>
      <c r="AR55" s="260" t="str">
        <f>IF(AR$4="","",IF(HLOOKUP(AR$4,'Physical Effects-Numbers'!$B$1:$AZ$173,$B55,FALSE)&lt;0,HLOOKUP(AR$4,'Physical Effects-Numbers'!$B$1:$AZ$173,$B55,FALSE),""))</f>
        <v/>
      </c>
      <c r="AS55" s="260" t="str">
        <f>IF(AS$4="","",IF(HLOOKUP(AS$4,'Physical Effects-Numbers'!$B$1:$AZ$173,$B55,FALSE)&lt;0,HLOOKUP(AS$4,'Physical Effects-Numbers'!$B$1:$AZ$173,$B55,FALSE),""))</f>
        <v/>
      </c>
      <c r="AT55" s="260" t="str">
        <f>IF(AT$4="","",IF(HLOOKUP(AT$4,'Physical Effects-Numbers'!$B$1:$AZ$173,$B55,FALSE)&lt;0,HLOOKUP(AT$4,'Physical Effects-Numbers'!$B$1:$AZ$173,$B55,FALSE),""))</f>
        <v/>
      </c>
      <c r="AU55" s="260" t="str">
        <f>IF(AU$4="","",IF(HLOOKUP(AU$4,'Physical Effects-Numbers'!$B$1:$AZ$173,$B55,FALSE)&lt;0,HLOOKUP(AU$4,'Physical Effects-Numbers'!$B$1:$AZ$173,$B55,FALSE),""))</f>
        <v/>
      </c>
      <c r="AV55" s="260" t="str">
        <f>IF(AV$4="","",IF(HLOOKUP(AV$4,'Physical Effects-Numbers'!$B$1:$AZ$173,$B55,FALSE)&lt;0,HLOOKUP(AV$4,'Physical Effects-Numbers'!$B$1:$AZ$173,$B55,FALSE),""))</f>
        <v/>
      </c>
      <c r="AW55" s="260" t="str">
        <f>IF(AW$4="","",IF(HLOOKUP(AW$4,'Physical Effects-Numbers'!$B$1:$AZ$173,$B55,FALSE)&lt;0,HLOOKUP(AW$4,'Physical Effects-Numbers'!$B$1:$AZ$173,$B55,FALSE),""))</f>
        <v/>
      </c>
      <c r="AX55" s="260" t="str">
        <f>IF(AX$4="","",IF(HLOOKUP(AX$4,'Physical Effects-Numbers'!$B$1:$AZ$173,$B55,FALSE)&lt;0,HLOOKUP(AX$4,'Physical Effects-Numbers'!$B$1:$AZ$173,$B55,FALSE),""))</f>
        <v/>
      </c>
      <c r="AY55" s="260" t="str">
        <f>IF(AY$4="","",IF(HLOOKUP(AY$4,'Physical Effects-Numbers'!$B$1:$AZ$173,$B55,FALSE)&lt;0,HLOOKUP(AY$4,'Physical Effects-Numbers'!$B$1:$AZ$173,$B55,FALSE),""))</f>
        <v/>
      </c>
      <c r="AZ55" s="260" t="str">
        <f>IF(AZ$4="","",IF(HLOOKUP(AZ$4,'Physical Effects-Numbers'!$B$1:$AZ$173,$B55,FALSE)&lt;0,HLOOKUP(AZ$4,'Physical Effects-Numbers'!$B$1:$AZ$173,$B55,FALSE),""))</f>
        <v/>
      </c>
      <c r="BA55" s="260" t="e">
        <f>IF(BA$4="","",IF(HLOOKUP(BA$4,'Physical Effects-Numbers'!$B$1:$AZ$173,$B55,FALSE)&lt;0,HLOOKUP(BA$4,'Physical Effects-Numbers'!$B$1:$AZ$173,$B55,FALSE),""))</f>
        <v>#N/A</v>
      </c>
      <c r="BB55" s="260" t="e">
        <f>IF(BB$4="","",IF(HLOOKUP(BB$4,'Physical Effects-Numbers'!$B$1:$AZ$173,$B55,FALSE)&lt;0,HLOOKUP(BB$4,'Physical Effects-Numbers'!$B$1:$AZ$173,$B55,FALSE),""))</f>
        <v>#N/A</v>
      </c>
      <c r="BC55" s="260" t="e">
        <f>IF(BC$4="","",IF(HLOOKUP(BC$4,'Physical Effects-Numbers'!$B$1:$AZ$173,$B55,FALSE)&lt;0,HLOOKUP(BC$4,'Physical Effects-Numbers'!$B$1:$AZ$173,$B55,FALSE),""))</f>
        <v>#REF!</v>
      </c>
      <c r="BD55" s="260" t="e">
        <f>IF(BD$4="","",IF(HLOOKUP(BD$4,'Physical Effects-Numbers'!$B$1:$AZ$173,$B55,FALSE)&lt;0,HLOOKUP(BD$4,'Physical Effects-Numbers'!$B$1:$AZ$173,$B55,FALSE),""))</f>
        <v>#REF!</v>
      </c>
      <c r="BE55" s="260" t="e">
        <f>IF(BE$4="","",IF(HLOOKUP(BE$4,'Physical Effects-Numbers'!$B$1:$AZ$173,$B55,FALSE)&lt;0,HLOOKUP(BE$4,'Physical Effects-Numbers'!$B$1:$AZ$173,$B55,FALSE),""))</f>
        <v>#REF!</v>
      </c>
      <c r="BF55" s="260" t="e">
        <f>IF(BF$4="","",IF(HLOOKUP(BF$4,'Physical Effects-Numbers'!$B$1:$AZ$173,$B55,FALSE)&lt;0,HLOOKUP(BF$4,'Physical Effects-Numbers'!$B$1:$AZ$173,$B55,FALSE),""))</f>
        <v>#REF!</v>
      </c>
      <c r="BG55" s="260" t="e">
        <f>IF(BG$4="","",IF(HLOOKUP(BG$4,'Physical Effects-Numbers'!$B$1:$AZ$173,$B55,FALSE)&lt;0,HLOOKUP(BG$4,'Physical Effects-Numbers'!$B$1:$AZ$173,$B55,FALSE),""))</f>
        <v>#REF!</v>
      </c>
      <c r="BH55" s="260" t="e">
        <f>IF(BH$4="","",IF(HLOOKUP(BH$4,'Physical Effects-Numbers'!$B$1:$AZ$173,$B55,FALSE)&lt;0,HLOOKUP(BH$4,'Physical Effects-Numbers'!$B$1:$AZ$173,$B55,FALSE),""))</f>
        <v>#REF!</v>
      </c>
      <c r="BI55" s="260" t="e">
        <f>IF(BI$4="","",IF(HLOOKUP(BI$4,'Physical Effects-Numbers'!$B$1:$AZ$173,$B55,FALSE)&lt;0,HLOOKUP(BI$4,'Physical Effects-Numbers'!$B$1:$AZ$173,$B55,FALSE),""))</f>
        <v>#REF!</v>
      </c>
      <c r="BJ55" s="260" t="e">
        <f>IF(BJ$4="","",IF(HLOOKUP(BJ$4,'Physical Effects-Numbers'!$B$1:$AZ$173,$B55,FALSE)&lt;0,HLOOKUP(BJ$4,'Physical Effects-Numbers'!$B$1:$AZ$173,$B55,FALSE),""))</f>
        <v>#REF!</v>
      </c>
      <c r="BK55" s="260" t="e">
        <f>IF(BK$4="","",IF(HLOOKUP(BK$4,'Physical Effects-Numbers'!$B$1:$AZ$173,$B55,FALSE)&lt;0,HLOOKUP(BK$4,'Physical Effects-Numbers'!$B$1:$AZ$173,$B55,FALSE),""))</f>
        <v>#REF!</v>
      </c>
      <c r="BL55" s="260" t="e">
        <f>IF(BL$4="","",IF(HLOOKUP(BL$4,'Physical Effects-Numbers'!$B$1:$AZ$173,$B55,FALSE)&lt;0,HLOOKUP(BL$4,'Physical Effects-Numbers'!$B$1:$AZ$173,$B55,FALSE),""))</f>
        <v>#REF!</v>
      </c>
      <c r="BM55" s="260" t="e">
        <f>IF(BM$4="","",IF(HLOOKUP(BM$4,'Physical Effects-Numbers'!$B$1:$AZ$173,$B55,FALSE)&lt;0,HLOOKUP(BM$4,'Physical Effects-Numbers'!$B$1:$AZ$173,$B55,FALSE),""))</f>
        <v>#REF!</v>
      </c>
      <c r="BN55" s="260" t="e">
        <f>IF(BN$4="","",IF(HLOOKUP(BN$4,'Physical Effects-Numbers'!$B$1:$AZ$173,$B55,FALSE)&lt;0,HLOOKUP(BN$4,'Physical Effects-Numbers'!$B$1:$AZ$173,$B55,FALSE),""))</f>
        <v>#REF!</v>
      </c>
      <c r="BO55" s="260" t="e">
        <f>IF(BO$4="","",IF(HLOOKUP(BO$4,'Physical Effects-Numbers'!$B$1:$AZ$173,$B55,FALSE)&lt;0,HLOOKUP(BO$4,'Physical Effects-Numbers'!$B$1:$AZ$173,$B55,FALSE),""))</f>
        <v>#REF!</v>
      </c>
    </row>
    <row r="56" spans="2:67" x14ac:dyDescent="0.2">
      <c r="B56" s="259">
        <f t="shared" si="0"/>
        <v>53</v>
      </c>
      <c r="C56" s="258" t="str">
        <f>+'Physical Effects-Numbers'!B53</f>
        <v>Fishpond Management (ac)</v>
      </c>
      <c r="D56" s="260" t="str">
        <f>IF(D$4="","",IF(HLOOKUP(D$4,'Physical Effects-Numbers'!$B$1:$AZ$173,$B56,FALSE)&lt;0,HLOOKUP(D$4,'Physical Effects-Numbers'!$B$1:$AZ$173,$B56,FALSE),""))</f>
        <v/>
      </c>
      <c r="E56" s="260" t="str">
        <f>IF(E$4="","",IF(HLOOKUP(E$4,'Physical Effects-Numbers'!$B$1:$AZ$173,$B56,FALSE)&lt;0,HLOOKUP(E$4,'Physical Effects-Numbers'!$B$1:$AZ$173,$B56,FALSE),""))</f>
        <v/>
      </c>
      <c r="F56" s="260" t="str">
        <f>IF(F$4="","",IF(HLOOKUP(F$4,'Physical Effects-Numbers'!$B$1:$AZ$173,$B56,FALSE)&lt;0,HLOOKUP(F$4,'Physical Effects-Numbers'!$B$1:$AZ$173,$B56,FALSE),""))</f>
        <v/>
      </c>
      <c r="G56" s="260" t="str">
        <f>IF(G$4="","",IF(HLOOKUP(G$4,'Physical Effects-Numbers'!$B$1:$AZ$173,$B56,FALSE)&lt;0,HLOOKUP(G$4,'Physical Effects-Numbers'!$B$1:$AZ$173,$B56,FALSE),""))</f>
        <v/>
      </c>
      <c r="H56" s="260" t="str">
        <f>IF(H$4="","",IF(HLOOKUP(H$4,'Physical Effects-Numbers'!$B$1:$AZ$173,$B56,FALSE)&lt;0,HLOOKUP(H$4,'Physical Effects-Numbers'!$B$1:$AZ$173,$B56,FALSE),""))</f>
        <v/>
      </c>
      <c r="I56" s="260" t="str">
        <f>IF(I$4="","",IF(HLOOKUP(I$4,'Physical Effects-Numbers'!$B$1:$AZ$173,$B56,FALSE)&lt;0,HLOOKUP(I$4,'Physical Effects-Numbers'!$B$1:$AZ$173,$B56,FALSE),""))</f>
        <v/>
      </c>
      <c r="J56" s="260" t="str">
        <f>IF(J$4="","",IF(HLOOKUP(J$4,'Physical Effects-Numbers'!$B$1:$AZ$173,$B56,FALSE)&lt;0,HLOOKUP(J$4,'Physical Effects-Numbers'!$B$1:$AZ$173,$B56,FALSE),""))</f>
        <v/>
      </c>
      <c r="K56" s="260" t="str">
        <f>IF(K$4="","",IF(HLOOKUP(K$4,'Physical Effects-Numbers'!$B$1:$AZ$173,$B56,FALSE)&lt;0,HLOOKUP(K$4,'Physical Effects-Numbers'!$B$1:$AZ$173,$B56,FALSE),""))</f>
        <v/>
      </c>
      <c r="L56" s="260" t="str">
        <f>IF(L$4="","",IF(HLOOKUP(L$4,'Physical Effects-Numbers'!$B$1:$AZ$173,$B56,FALSE)&lt;0,HLOOKUP(L$4,'Physical Effects-Numbers'!$B$1:$AZ$173,$B56,FALSE),""))</f>
        <v/>
      </c>
      <c r="M56" s="260" t="str">
        <f>IF(M$4="","",IF(HLOOKUP(M$4,'Physical Effects-Numbers'!$B$1:$AZ$173,$B56,FALSE)&lt;0,HLOOKUP(M$4,'Physical Effects-Numbers'!$B$1:$AZ$173,$B56,FALSE),""))</f>
        <v/>
      </c>
      <c r="N56" s="260" t="str">
        <f>IF(N$4="","",IF(HLOOKUP(N$4,'Physical Effects-Numbers'!$B$1:$AZ$173,$B56,FALSE)&lt;0,HLOOKUP(N$4,'Physical Effects-Numbers'!$B$1:$AZ$173,$B56,FALSE),""))</f>
        <v/>
      </c>
      <c r="O56" s="260" t="str">
        <f>IF(O$4="","",IF(HLOOKUP(O$4,'Physical Effects-Numbers'!$B$1:$AZ$173,$B56,FALSE)&lt;0,HLOOKUP(O$4,'Physical Effects-Numbers'!$B$1:$AZ$173,$B56,FALSE),""))</f>
        <v/>
      </c>
      <c r="P56" s="260" t="str">
        <f>IF(P$4="","",IF(HLOOKUP(P$4,'Physical Effects-Numbers'!$B$1:$AZ$173,$B56,FALSE)&lt;0,HLOOKUP(P$4,'Physical Effects-Numbers'!$B$1:$AZ$173,$B56,FALSE),""))</f>
        <v/>
      </c>
      <c r="Q56" s="260" t="str">
        <f>IF(Q$4="","",IF(HLOOKUP(Q$4,'Physical Effects-Numbers'!$B$1:$AZ$173,$B56,FALSE)&lt;0,HLOOKUP(Q$4,'Physical Effects-Numbers'!$B$1:$AZ$173,$B56,FALSE),""))</f>
        <v/>
      </c>
      <c r="R56" s="260" t="str">
        <f>IF(R$4="","",IF(HLOOKUP(R$4,'Physical Effects-Numbers'!$B$1:$AZ$173,$B56,FALSE)&lt;0,HLOOKUP(R$4,'Physical Effects-Numbers'!$B$1:$AZ$173,$B56,FALSE),""))</f>
        <v/>
      </c>
      <c r="S56" s="260" t="str">
        <f>IF(S$4="","",IF(HLOOKUP(S$4,'Physical Effects-Numbers'!$B$1:$AZ$173,$B56,FALSE)&lt;0,HLOOKUP(S$4,'Physical Effects-Numbers'!$B$1:$AZ$173,$B56,FALSE),""))</f>
        <v/>
      </c>
      <c r="T56" s="260" t="str">
        <f>IF(T$4="","",IF(HLOOKUP(T$4,'Physical Effects-Numbers'!$B$1:$AZ$173,$B56,FALSE)&lt;0,HLOOKUP(T$4,'Physical Effects-Numbers'!$B$1:$AZ$173,$B56,FALSE),""))</f>
        <v/>
      </c>
      <c r="U56" s="260" t="str">
        <f>IF(U$4="","",IF(HLOOKUP(U$4,'Physical Effects-Numbers'!$B$1:$AZ$173,$B56,FALSE)&lt;0,HLOOKUP(U$4,'Physical Effects-Numbers'!$B$1:$AZ$173,$B56,FALSE),""))</f>
        <v/>
      </c>
      <c r="V56" s="260" t="str">
        <f>IF(V$4="","",IF(HLOOKUP(V$4,'Physical Effects-Numbers'!$B$1:$AZ$173,$B56,FALSE)&lt;0,HLOOKUP(V$4,'Physical Effects-Numbers'!$B$1:$AZ$173,$B56,FALSE),""))</f>
        <v/>
      </c>
      <c r="W56" s="260" t="str">
        <f>IF(W$4="","",IF(HLOOKUP(W$4,'Physical Effects-Numbers'!$B$1:$AZ$173,$B56,FALSE)&lt;0,HLOOKUP(W$4,'Physical Effects-Numbers'!$B$1:$AZ$173,$B56,FALSE),""))</f>
        <v/>
      </c>
      <c r="X56" s="260">
        <f>IF(X$4="","",IF(HLOOKUP(X$4,'Physical Effects-Numbers'!$B$1:$AZ$173,$B56,FALSE)&lt;0,HLOOKUP(X$4,'Physical Effects-Numbers'!$B$1:$AZ$173,$B56,FALSE),""))</f>
        <v>-2</v>
      </c>
      <c r="Y56" s="260" t="str">
        <f>IF(Y$4="","",IF(HLOOKUP(Y$4,'Physical Effects-Numbers'!$B$1:$AZ$173,$B56,FALSE)&lt;0,HLOOKUP(Y$4,'Physical Effects-Numbers'!$B$1:$AZ$173,$B56,FALSE),""))</f>
        <v/>
      </c>
      <c r="Z56" s="260" t="str">
        <f>IF(Z$4="","",IF(HLOOKUP(Z$4,'Physical Effects-Numbers'!$B$1:$AZ$173,$B56,FALSE)&lt;0,HLOOKUP(Z$4,'Physical Effects-Numbers'!$B$1:$AZ$173,$B56,FALSE),""))</f>
        <v/>
      </c>
      <c r="AA56" s="260" t="str">
        <f>IF(AA$4="","",IF(HLOOKUP(AA$4,'Physical Effects-Numbers'!$B$1:$AZ$173,$B56,FALSE)&lt;0,HLOOKUP(AA$4,'Physical Effects-Numbers'!$B$1:$AZ$173,$B56,FALSE),""))</f>
        <v/>
      </c>
      <c r="AB56" s="260" t="str">
        <f>IF(AB$4="","",IF(HLOOKUP(AB$4,'Physical Effects-Numbers'!$B$1:$AZ$173,$B56,FALSE)&lt;0,HLOOKUP(AB$4,'Physical Effects-Numbers'!$B$1:$AZ$173,$B56,FALSE),""))</f>
        <v/>
      </c>
      <c r="AC56" s="260" t="str">
        <f>IF(AC$4="","",IF(HLOOKUP(AC$4,'Physical Effects-Numbers'!$B$1:$AZ$173,$B56,FALSE)&lt;0,HLOOKUP(AC$4,'Physical Effects-Numbers'!$B$1:$AZ$173,$B56,FALSE),""))</f>
        <v/>
      </c>
      <c r="AD56" s="260" t="str">
        <f>IF(AD$4="","",IF(HLOOKUP(AD$4,'Physical Effects-Numbers'!$B$1:$AZ$173,$B56,FALSE)&lt;0,HLOOKUP(AD$4,'Physical Effects-Numbers'!$B$1:$AZ$173,$B56,FALSE),""))</f>
        <v/>
      </c>
      <c r="AE56" s="260" t="str">
        <f>IF(AE$4="","",IF(HLOOKUP(AE$4,'Physical Effects-Numbers'!$B$1:$AZ$173,$B56,FALSE)&lt;0,HLOOKUP(AE$4,'Physical Effects-Numbers'!$B$1:$AZ$173,$B56,FALSE),""))</f>
        <v/>
      </c>
      <c r="AF56" s="260" t="e">
        <f>IF(AF$4="","",IF(HLOOKUP(AF$4,'Physical Effects-Numbers'!$B$1:$AZ$173,$B56,FALSE)&lt;0,HLOOKUP(AF$4,'Physical Effects-Numbers'!$B$1:$AZ$173,$B56,FALSE),""))</f>
        <v>#REF!</v>
      </c>
      <c r="AG56" s="260" t="e">
        <f>IF(AG$4="","",IF(HLOOKUP(AG$4,'Physical Effects-Numbers'!$B$1:$AZ$173,$B56,FALSE)&lt;0,HLOOKUP(AG$4,'Physical Effects-Numbers'!$B$1:$AZ$173,$B56,FALSE),""))</f>
        <v>#REF!</v>
      </c>
      <c r="AH56" s="260" t="str">
        <f>IF(AH$4="","",IF(HLOOKUP(AH$4,'Physical Effects-Numbers'!$B$1:$AZ$173,$B56,FALSE)&lt;0,HLOOKUP(AH$4,'Physical Effects-Numbers'!$B$1:$AZ$173,$B56,FALSE),""))</f>
        <v/>
      </c>
      <c r="AI56" s="260" t="str">
        <f>IF(AI$4="","",IF(HLOOKUP(AI$4,'Physical Effects-Numbers'!$B$1:$AZ$173,$B56,FALSE)&lt;0,HLOOKUP(AI$4,'Physical Effects-Numbers'!$B$1:$AZ$173,$B56,FALSE),""))</f>
        <v/>
      </c>
      <c r="AJ56" s="260" t="str">
        <f>IF(AJ$4="","",IF(HLOOKUP(AJ$4,'Physical Effects-Numbers'!$B$1:$AZ$173,$B56,FALSE)&lt;0,HLOOKUP(AJ$4,'Physical Effects-Numbers'!$B$1:$AZ$173,$B56,FALSE),""))</f>
        <v/>
      </c>
      <c r="AK56" s="260" t="str">
        <f>IF(AK$4="","",IF(HLOOKUP(AK$4,'Physical Effects-Numbers'!$B$1:$AZ$173,$B56,FALSE)&lt;0,HLOOKUP(AK$4,'Physical Effects-Numbers'!$B$1:$AZ$173,$B56,FALSE),""))</f>
        <v/>
      </c>
      <c r="AL56" s="260" t="str">
        <f>IF(AL$4="","",IF(HLOOKUP(AL$4,'Physical Effects-Numbers'!$B$1:$AZ$173,$B56,FALSE)&lt;0,HLOOKUP(AL$4,'Physical Effects-Numbers'!$B$1:$AZ$173,$B56,FALSE),""))</f>
        <v/>
      </c>
      <c r="AM56" s="260" t="str">
        <f>IF(AM$4="","",IF(HLOOKUP(AM$4,'Physical Effects-Numbers'!$B$1:$AZ$173,$B56,FALSE)&lt;0,HLOOKUP(AM$4,'Physical Effects-Numbers'!$B$1:$AZ$173,$B56,FALSE),""))</f>
        <v/>
      </c>
      <c r="AN56" s="260" t="str">
        <f>IF(AN$4="","",IF(HLOOKUP(AN$4,'Physical Effects-Numbers'!$B$1:$AZ$173,$B56,FALSE)&lt;0,HLOOKUP(AN$4,'Physical Effects-Numbers'!$B$1:$AZ$173,$B56,FALSE),""))</f>
        <v/>
      </c>
      <c r="AO56" s="260" t="str">
        <f>IF(AO$4="","",IF(HLOOKUP(AO$4,'Physical Effects-Numbers'!$B$1:$AZ$173,$B56,FALSE)&lt;0,HLOOKUP(AO$4,'Physical Effects-Numbers'!$B$1:$AZ$173,$B56,FALSE),""))</f>
        <v/>
      </c>
      <c r="AP56" s="260" t="str">
        <f>IF(AP$4="","",IF(HLOOKUP(AP$4,'Physical Effects-Numbers'!$B$1:$AZ$173,$B56,FALSE)&lt;0,HLOOKUP(AP$4,'Physical Effects-Numbers'!$B$1:$AZ$173,$B56,FALSE),""))</f>
        <v/>
      </c>
      <c r="AQ56" s="260" t="str">
        <f>IF(AQ$4="","",IF(HLOOKUP(AQ$4,'Physical Effects-Numbers'!$B$1:$AZ$173,$B56,FALSE)&lt;0,HLOOKUP(AQ$4,'Physical Effects-Numbers'!$B$1:$AZ$173,$B56,FALSE),""))</f>
        <v/>
      </c>
      <c r="AR56" s="260" t="str">
        <f>IF(AR$4="","",IF(HLOOKUP(AR$4,'Physical Effects-Numbers'!$B$1:$AZ$173,$B56,FALSE)&lt;0,HLOOKUP(AR$4,'Physical Effects-Numbers'!$B$1:$AZ$173,$B56,FALSE),""))</f>
        <v/>
      </c>
      <c r="AS56" s="260" t="str">
        <f>IF(AS$4="","",IF(HLOOKUP(AS$4,'Physical Effects-Numbers'!$B$1:$AZ$173,$B56,FALSE)&lt;0,HLOOKUP(AS$4,'Physical Effects-Numbers'!$B$1:$AZ$173,$B56,FALSE),""))</f>
        <v/>
      </c>
      <c r="AT56" s="260" t="str">
        <f>IF(AT$4="","",IF(HLOOKUP(AT$4,'Physical Effects-Numbers'!$B$1:$AZ$173,$B56,FALSE)&lt;0,HLOOKUP(AT$4,'Physical Effects-Numbers'!$B$1:$AZ$173,$B56,FALSE),""))</f>
        <v/>
      </c>
      <c r="AU56" s="260" t="str">
        <f>IF(AU$4="","",IF(HLOOKUP(AU$4,'Physical Effects-Numbers'!$B$1:$AZ$173,$B56,FALSE)&lt;0,HLOOKUP(AU$4,'Physical Effects-Numbers'!$B$1:$AZ$173,$B56,FALSE),""))</f>
        <v/>
      </c>
      <c r="AV56" s="260" t="str">
        <f>IF(AV$4="","",IF(HLOOKUP(AV$4,'Physical Effects-Numbers'!$B$1:$AZ$173,$B56,FALSE)&lt;0,HLOOKUP(AV$4,'Physical Effects-Numbers'!$B$1:$AZ$173,$B56,FALSE),""))</f>
        <v/>
      </c>
      <c r="AW56" s="260" t="str">
        <f>IF(AW$4="","",IF(HLOOKUP(AW$4,'Physical Effects-Numbers'!$B$1:$AZ$173,$B56,FALSE)&lt;0,HLOOKUP(AW$4,'Physical Effects-Numbers'!$B$1:$AZ$173,$B56,FALSE),""))</f>
        <v/>
      </c>
      <c r="AX56" s="260" t="str">
        <f>IF(AX$4="","",IF(HLOOKUP(AX$4,'Physical Effects-Numbers'!$B$1:$AZ$173,$B56,FALSE)&lt;0,HLOOKUP(AX$4,'Physical Effects-Numbers'!$B$1:$AZ$173,$B56,FALSE),""))</f>
        <v/>
      </c>
      <c r="AY56" s="260" t="str">
        <f>IF(AY$4="","",IF(HLOOKUP(AY$4,'Physical Effects-Numbers'!$B$1:$AZ$173,$B56,FALSE)&lt;0,HLOOKUP(AY$4,'Physical Effects-Numbers'!$B$1:$AZ$173,$B56,FALSE),""))</f>
        <v/>
      </c>
      <c r="AZ56" s="260" t="str">
        <f>IF(AZ$4="","",IF(HLOOKUP(AZ$4,'Physical Effects-Numbers'!$B$1:$AZ$173,$B56,FALSE)&lt;0,HLOOKUP(AZ$4,'Physical Effects-Numbers'!$B$1:$AZ$173,$B56,FALSE),""))</f>
        <v/>
      </c>
      <c r="BA56" s="260" t="e">
        <f>IF(BA$4="","",IF(HLOOKUP(BA$4,'Physical Effects-Numbers'!$B$1:$AZ$173,$B56,FALSE)&lt;0,HLOOKUP(BA$4,'Physical Effects-Numbers'!$B$1:$AZ$173,$B56,FALSE),""))</f>
        <v>#N/A</v>
      </c>
      <c r="BB56" s="260" t="e">
        <f>IF(BB$4="","",IF(HLOOKUP(BB$4,'Physical Effects-Numbers'!$B$1:$AZ$173,$B56,FALSE)&lt;0,HLOOKUP(BB$4,'Physical Effects-Numbers'!$B$1:$AZ$173,$B56,FALSE),""))</f>
        <v>#N/A</v>
      </c>
      <c r="BC56" s="260" t="e">
        <f>IF(BC$4="","",IF(HLOOKUP(BC$4,'Physical Effects-Numbers'!$B$1:$AZ$173,$B56,FALSE)&lt;0,HLOOKUP(BC$4,'Physical Effects-Numbers'!$B$1:$AZ$173,$B56,FALSE),""))</f>
        <v>#REF!</v>
      </c>
      <c r="BD56" s="260" t="e">
        <f>IF(BD$4="","",IF(HLOOKUP(BD$4,'Physical Effects-Numbers'!$B$1:$AZ$173,$B56,FALSE)&lt;0,HLOOKUP(BD$4,'Physical Effects-Numbers'!$B$1:$AZ$173,$B56,FALSE),""))</f>
        <v>#REF!</v>
      </c>
      <c r="BE56" s="260" t="e">
        <f>IF(BE$4="","",IF(HLOOKUP(BE$4,'Physical Effects-Numbers'!$B$1:$AZ$173,$B56,FALSE)&lt;0,HLOOKUP(BE$4,'Physical Effects-Numbers'!$B$1:$AZ$173,$B56,FALSE),""))</f>
        <v>#REF!</v>
      </c>
      <c r="BF56" s="260" t="e">
        <f>IF(BF$4="","",IF(HLOOKUP(BF$4,'Physical Effects-Numbers'!$B$1:$AZ$173,$B56,FALSE)&lt;0,HLOOKUP(BF$4,'Physical Effects-Numbers'!$B$1:$AZ$173,$B56,FALSE),""))</f>
        <v>#REF!</v>
      </c>
      <c r="BG56" s="260" t="e">
        <f>IF(BG$4="","",IF(HLOOKUP(BG$4,'Physical Effects-Numbers'!$B$1:$AZ$173,$B56,FALSE)&lt;0,HLOOKUP(BG$4,'Physical Effects-Numbers'!$B$1:$AZ$173,$B56,FALSE),""))</f>
        <v>#REF!</v>
      </c>
      <c r="BH56" s="260" t="e">
        <f>IF(BH$4="","",IF(HLOOKUP(BH$4,'Physical Effects-Numbers'!$B$1:$AZ$173,$B56,FALSE)&lt;0,HLOOKUP(BH$4,'Physical Effects-Numbers'!$B$1:$AZ$173,$B56,FALSE),""))</f>
        <v>#REF!</v>
      </c>
      <c r="BI56" s="260" t="e">
        <f>IF(BI$4="","",IF(HLOOKUP(BI$4,'Physical Effects-Numbers'!$B$1:$AZ$173,$B56,FALSE)&lt;0,HLOOKUP(BI$4,'Physical Effects-Numbers'!$B$1:$AZ$173,$B56,FALSE),""))</f>
        <v>#REF!</v>
      </c>
      <c r="BJ56" s="260" t="e">
        <f>IF(BJ$4="","",IF(HLOOKUP(BJ$4,'Physical Effects-Numbers'!$B$1:$AZ$173,$B56,FALSE)&lt;0,HLOOKUP(BJ$4,'Physical Effects-Numbers'!$B$1:$AZ$173,$B56,FALSE),""))</f>
        <v>#REF!</v>
      </c>
      <c r="BK56" s="260" t="e">
        <f>IF(BK$4="","",IF(HLOOKUP(BK$4,'Physical Effects-Numbers'!$B$1:$AZ$173,$B56,FALSE)&lt;0,HLOOKUP(BK$4,'Physical Effects-Numbers'!$B$1:$AZ$173,$B56,FALSE),""))</f>
        <v>#REF!</v>
      </c>
      <c r="BL56" s="260" t="e">
        <f>IF(BL$4="","",IF(HLOOKUP(BL$4,'Physical Effects-Numbers'!$B$1:$AZ$173,$B56,FALSE)&lt;0,HLOOKUP(BL$4,'Physical Effects-Numbers'!$B$1:$AZ$173,$B56,FALSE),""))</f>
        <v>#REF!</v>
      </c>
      <c r="BM56" s="260" t="e">
        <f>IF(BM$4="","",IF(HLOOKUP(BM$4,'Physical Effects-Numbers'!$B$1:$AZ$173,$B56,FALSE)&lt;0,HLOOKUP(BM$4,'Physical Effects-Numbers'!$B$1:$AZ$173,$B56,FALSE),""))</f>
        <v>#REF!</v>
      </c>
      <c r="BN56" s="260" t="e">
        <f>IF(BN$4="","",IF(HLOOKUP(BN$4,'Physical Effects-Numbers'!$B$1:$AZ$173,$B56,FALSE)&lt;0,HLOOKUP(BN$4,'Physical Effects-Numbers'!$B$1:$AZ$173,$B56,FALSE),""))</f>
        <v>#REF!</v>
      </c>
      <c r="BO56" s="260" t="e">
        <f>IF(BO$4="","",IF(HLOOKUP(BO$4,'Physical Effects-Numbers'!$B$1:$AZ$173,$B56,FALSE)&lt;0,HLOOKUP(BO$4,'Physical Effects-Numbers'!$B$1:$AZ$173,$B56,FALSE),""))</f>
        <v>#REF!</v>
      </c>
    </row>
    <row r="57" spans="2:67" x14ac:dyDescent="0.2">
      <c r="B57" s="259">
        <f t="shared" si="0"/>
        <v>54</v>
      </c>
      <c r="C57" s="258" t="str">
        <f>+'Physical Effects-Numbers'!B54</f>
        <v>Forage and Biomass Planting (ac)</v>
      </c>
      <c r="D57" s="260" t="str">
        <f>IF(D$4="","",IF(HLOOKUP(D$4,'Physical Effects-Numbers'!$B$1:$AZ$173,$B57,FALSE)&lt;0,HLOOKUP(D$4,'Physical Effects-Numbers'!$B$1:$AZ$173,$B57,FALSE),""))</f>
        <v/>
      </c>
      <c r="E57" s="260" t="str">
        <f>IF(E$4="","",IF(HLOOKUP(E$4,'Physical Effects-Numbers'!$B$1:$AZ$173,$B57,FALSE)&lt;0,HLOOKUP(E$4,'Physical Effects-Numbers'!$B$1:$AZ$173,$B57,FALSE),""))</f>
        <v/>
      </c>
      <c r="F57" s="260" t="str">
        <f>IF(F$4="","",IF(HLOOKUP(F$4,'Physical Effects-Numbers'!$B$1:$AZ$173,$B57,FALSE)&lt;0,HLOOKUP(F$4,'Physical Effects-Numbers'!$B$1:$AZ$173,$B57,FALSE),""))</f>
        <v/>
      </c>
      <c r="G57" s="260" t="str">
        <f>IF(G$4="","",IF(HLOOKUP(G$4,'Physical Effects-Numbers'!$B$1:$AZ$173,$B57,FALSE)&lt;0,HLOOKUP(G$4,'Physical Effects-Numbers'!$B$1:$AZ$173,$B57,FALSE),""))</f>
        <v/>
      </c>
      <c r="H57" s="260" t="str">
        <f>IF(H$4="","",IF(HLOOKUP(H$4,'Physical Effects-Numbers'!$B$1:$AZ$173,$B57,FALSE)&lt;0,HLOOKUP(H$4,'Physical Effects-Numbers'!$B$1:$AZ$173,$B57,FALSE),""))</f>
        <v/>
      </c>
      <c r="I57" s="260" t="str">
        <f>IF(I$4="","",IF(HLOOKUP(I$4,'Physical Effects-Numbers'!$B$1:$AZ$173,$B57,FALSE)&lt;0,HLOOKUP(I$4,'Physical Effects-Numbers'!$B$1:$AZ$173,$B57,FALSE),""))</f>
        <v/>
      </c>
      <c r="J57" s="260" t="str">
        <f>IF(J$4="","",IF(HLOOKUP(J$4,'Physical Effects-Numbers'!$B$1:$AZ$173,$B57,FALSE)&lt;0,HLOOKUP(J$4,'Physical Effects-Numbers'!$B$1:$AZ$173,$B57,FALSE),""))</f>
        <v/>
      </c>
      <c r="K57" s="260" t="str">
        <f>IF(K$4="","",IF(HLOOKUP(K$4,'Physical Effects-Numbers'!$B$1:$AZ$173,$B57,FALSE)&lt;0,HLOOKUP(K$4,'Physical Effects-Numbers'!$B$1:$AZ$173,$B57,FALSE),""))</f>
        <v/>
      </c>
      <c r="L57" s="260" t="str">
        <f>IF(L$4="","",IF(HLOOKUP(L$4,'Physical Effects-Numbers'!$B$1:$AZ$173,$B57,FALSE)&lt;0,HLOOKUP(L$4,'Physical Effects-Numbers'!$B$1:$AZ$173,$B57,FALSE),""))</f>
        <v/>
      </c>
      <c r="M57" s="260" t="str">
        <f>IF(M$4="","",IF(HLOOKUP(M$4,'Physical Effects-Numbers'!$B$1:$AZ$173,$B57,FALSE)&lt;0,HLOOKUP(M$4,'Physical Effects-Numbers'!$B$1:$AZ$173,$B57,FALSE),""))</f>
        <v/>
      </c>
      <c r="N57" s="260" t="str">
        <f>IF(N$4="","",IF(HLOOKUP(N$4,'Physical Effects-Numbers'!$B$1:$AZ$173,$B57,FALSE)&lt;0,HLOOKUP(N$4,'Physical Effects-Numbers'!$B$1:$AZ$173,$B57,FALSE),""))</f>
        <v/>
      </c>
      <c r="O57" s="260" t="str">
        <f>IF(O$4="","",IF(HLOOKUP(O$4,'Physical Effects-Numbers'!$B$1:$AZ$173,$B57,FALSE)&lt;0,HLOOKUP(O$4,'Physical Effects-Numbers'!$B$1:$AZ$173,$B57,FALSE),""))</f>
        <v/>
      </c>
      <c r="P57" s="260" t="str">
        <f>IF(P$4="","",IF(HLOOKUP(P$4,'Physical Effects-Numbers'!$B$1:$AZ$173,$B57,FALSE)&lt;0,HLOOKUP(P$4,'Physical Effects-Numbers'!$B$1:$AZ$173,$B57,FALSE),""))</f>
        <v/>
      </c>
      <c r="Q57" s="260" t="str">
        <f>IF(Q$4="","",IF(HLOOKUP(Q$4,'Physical Effects-Numbers'!$B$1:$AZ$173,$B57,FALSE)&lt;0,HLOOKUP(Q$4,'Physical Effects-Numbers'!$B$1:$AZ$173,$B57,FALSE),""))</f>
        <v/>
      </c>
      <c r="R57" s="260" t="str">
        <f>IF(R$4="","",IF(HLOOKUP(R$4,'Physical Effects-Numbers'!$B$1:$AZ$173,$B57,FALSE)&lt;0,HLOOKUP(R$4,'Physical Effects-Numbers'!$B$1:$AZ$173,$B57,FALSE),""))</f>
        <v/>
      </c>
      <c r="S57" s="260" t="str">
        <f>IF(S$4="","",IF(HLOOKUP(S$4,'Physical Effects-Numbers'!$B$1:$AZ$173,$B57,FALSE)&lt;0,HLOOKUP(S$4,'Physical Effects-Numbers'!$B$1:$AZ$173,$B57,FALSE),""))</f>
        <v/>
      </c>
      <c r="T57" s="260" t="str">
        <f>IF(T$4="","",IF(HLOOKUP(T$4,'Physical Effects-Numbers'!$B$1:$AZ$173,$B57,FALSE)&lt;0,HLOOKUP(T$4,'Physical Effects-Numbers'!$B$1:$AZ$173,$B57,FALSE),""))</f>
        <v/>
      </c>
      <c r="U57" s="260" t="str">
        <f>IF(U$4="","",IF(HLOOKUP(U$4,'Physical Effects-Numbers'!$B$1:$AZ$173,$B57,FALSE)&lt;0,HLOOKUP(U$4,'Physical Effects-Numbers'!$B$1:$AZ$173,$B57,FALSE),""))</f>
        <v/>
      </c>
      <c r="V57" s="260" t="str">
        <f>IF(V$4="","",IF(HLOOKUP(V$4,'Physical Effects-Numbers'!$B$1:$AZ$173,$B57,FALSE)&lt;0,HLOOKUP(V$4,'Physical Effects-Numbers'!$B$1:$AZ$173,$B57,FALSE),""))</f>
        <v/>
      </c>
      <c r="W57" s="260" t="str">
        <f>IF(W$4="","",IF(HLOOKUP(W$4,'Physical Effects-Numbers'!$B$1:$AZ$173,$B57,FALSE)&lt;0,HLOOKUP(W$4,'Physical Effects-Numbers'!$B$1:$AZ$173,$B57,FALSE),""))</f>
        <v/>
      </c>
      <c r="X57" s="260" t="str">
        <f>IF(X$4="","",IF(HLOOKUP(X$4,'Physical Effects-Numbers'!$B$1:$AZ$173,$B57,FALSE)&lt;0,HLOOKUP(X$4,'Physical Effects-Numbers'!$B$1:$AZ$173,$B57,FALSE),""))</f>
        <v/>
      </c>
      <c r="Y57" s="260" t="str">
        <f>IF(Y$4="","",IF(HLOOKUP(Y$4,'Physical Effects-Numbers'!$B$1:$AZ$173,$B57,FALSE)&lt;0,HLOOKUP(Y$4,'Physical Effects-Numbers'!$B$1:$AZ$173,$B57,FALSE),""))</f>
        <v/>
      </c>
      <c r="Z57" s="260" t="str">
        <f>IF(Z$4="","",IF(HLOOKUP(Z$4,'Physical Effects-Numbers'!$B$1:$AZ$173,$B57,FALSE)&lt;0,HLOOKUP(Z$4,'Physical Effects-Numbers'!$B$1:$AZ$173,$B57,FALSE),""))</f>
        <v/>
      </c>
      <c r="AA57" s="260" t="str">
        <f>IF(AA$4="","",IF(HLOOKUP(AA$4,'Physical Effects-Numbers'!$B$1:$AZ$173,$B57,FALSE)&lt;0,HLOOKUP(AA$4,'Physical Effects-Numbers'!$B$1:$AZ$173,$B57,FALSE),""))</f>
        <v/>
      </c>
      <c r="AB57" s="260" t="str">
        <f>IF(AB$4="","",IF(HLOOKUP(AB$4,'Physical Effects-Numbers'!$B$1:$AZ$173,$B57,FALSE)&lt;0,HLOOKUP(AB$4,'Physical Effects-Numbers'!$B$1:$AZ$173,$B57,FALSE),""))</f>
        <v/>
      </c>
      <c r="AC57" s="260" t="str">
        <f>IF(AC$4="","",IF(HLOOKUP(AC$4,'Physical Effects-Numbers'!$B$1:$AZ$173,$B57,FALSE)&lt;0,HLOOKUP(AC$4,'Physical Effects-Numbers'!$B$1:$AZ$173,$B57,FALSE),""))</f>
        <v/>
      </c>
      <c r="AD57" s="260" t="str">
        <f>IF(AD$4="","",IF(HLOOKUP(AD$4,'Physical Effects-Numbers'!$B$1:$AZ$173,$B57,FALSE)&lt;0,HLOOKUP(AD$4,'Physical Effects-Numbers'!$B$1:$AZ$173,$B57,FALSE),""))</f>
        <v/>
      </c>
      <c r="AE57" s="260" t="str">
        <f>IF(AE$4="","",IF(HLOOKUP(AE$4,'Physical Effects-Numbers'!$B$1:$AZ$173,$B57,FALSE)&lt;0,HLOOKUP(AE$4,'Physical Effects-Numbers'!$B$1:$AZ$173,$B57,FALSE),""))</f>
        <v/>
      </c>
      <c r="AF57" s="260" t="e">
        <f>IF(AF$4="","",IF(HLOOKUP(AF$4,'Physical Effects-Numbers'!$B$1:$AZ$173,$B57,FALSE)&lt;0,HLOOKUP(AF$4,'Physical Effects-Numbers'!$B$1:$AZ$173,$B57,FALSE),""))</f>
        <v>#REF!</v>
      </c>
      <c r="AG57" s="260" t="e">
        <f>IF(AG$4="","",IF(HLOOKUP(AG$4,'Physical Effects-Numbers'!$B$1:$AZ$173,$B57,FALSE)&lt;0,HLOOKUP(AG$4,'Physical Effects-Numbers'!$B$1:$AZ$173,$B57,FALSE),""))</f>
        <v>#REF!</v>
      </c>
      <c r="AH57" s="260" t="str">
        <f>IF(AH$4="","",IF(HLOOKUP(AH$4,'Physical Effects-Numbers'!$B$1:$AZ$173,$B57,FALSE)&lt;0,HLOOKUP(AH$4,'Physical Effects-Numbers'!$B$1:$AZ$173,$B57,FALSE),""))</f>
        <v/>
      </c>
      <c r="AI57" s="260" t="str">
        <f>IF(AI$4="","",IF(HLOOKUP(AI$4,'Physical Effects-Numbers'!$B$1:$AZ$173,$B57,FALSE)&lt;0,HLOOKUP(AI$4,'Physical Effects-Numbers'!$B$1:$AZ$173,$B57,FALSE),""))</f>
        <v/>
      </c>
      <c r="AJ57" s="260" t="str">
        <f>IF(AJ$4="","",IF(HLOOKUP(AJ$4,'Physical Effects-Numbers'!$B$1:$AZ$173,$B57,FALSE)&lt;0,HLOOKUP(AJ$4,'Physical Effects-Numbers'!$B$1:$AZ$173,$B57,FALSE),""))</f>
        <v/>
      </c>
      <c r="AK57" s="260" t="str">
        <f>IF(AK$4="","",IF(HLOOKUP(AK$4,'Physical Effects-Numbers'!$B$1:$AZ$173,$B57,FALSE)&lt;0,HLOOKUP(AK$4,'Physical Effects-Numbers'!$B$1:$AZ$173,$B57,FALSE),""))</f>
        <v/>
      </c>
      <c r="AL57" s="260" t="str">
        <f>IF(AL$4="","",IF(HLOOKUP(AL$4,'Physical Effects-Numbers'!$B$1:$AZ$173,$B57,FALSE)&lt;0,HLOOKUP(AL$4,'Physical Effects-Numbers'!$B$1:$AZ$173,$B57,FALSE),""))</f>
        <v/>
      </c>
      <c r="AM57" s="260" t="str">
        <f>IF(AM$4="","",IF(HLOOKUP(AM$4,'Physical Effects-Numbers'!$B$1:$AZ$173,$B57,FALSE)&lt;0,HLOOKUP(AM$4,'Physical Effects-Numbers'!$B$1:$AZ$173,$B57,FALSE),""))</f>
        <v/>
      </c>
      <c r="AN57" s="260" t="str">
        <f>IF(AN$4="","",IF(HLOOKUP(AN$4,'Physical Effects-Numbers'!$B$1:$AZ$173,$B57,FALSE)&lt;0,HLOOKUP(AN$4,'Physical Effects-Numbers'!$B$1:$AZ$173,$B57,FALSE),""))</f>
        <v/>
      </c>
      <c r="AO57" s="260" t="str">
        <f>IF(AO$4="","",IF(HLOOKUP(AO$4,'Physical Effects-Numbers'!$B$1:$AZ$173,$B57,FALSE)&lt;0,HLOOKUP(AO$4,'Physical Effects-Numbers'!$B$1:$AZ$173,$B57,FALSE),""))</f>
        <v/>
      </c>
      <c r="AP57" s="260" t="str">
        <f>IF(AP$4="","",IF(HLOOKUP(AP$4,'Physical Effects-Numbers'!$B$1:$AZ$173,$B57,FALSE)&lt;0,HLOOKUP(AP$4,'Physical Effects-Numbers'!$B$1:$AZ$173,$B57,FALSE),""))</f>
        <v/>
      </c>
      <c r="AQ57" s="260" t="str">
        <f>IF(AQ$4="","",IF(HLOOKUP(AQ$4,'Physical Effects-Numbers'!$B$1:$AZ$173,$B57,FALSE)&lt;0,HLOOKUP(AQ$4,'Physical Effects-Numbers'!$B$1:$AZ$173,$B57,FALSE),""))</f>
        <v/>
      </c>
      <c r="AR57" s="260" t="str">
        <f>IF(AR$4="","",IF(HLOOKUP(AR$4,'Physical Effects-Numbers'!$B$1:$AZ$173,$B57,FALSE)&lt;0,HLOOKUP(AR$4,'Physical Effects-Numbers'!$B$1:$AZ$173,$B57,FALSE),""))</f>
        <v/>
      </c>
      <c r="AS57" s="260" t="str">
        <f>IF(AS$4="","",IF(HLOOKUP(AS$4,'Physical Effects-Numbers'!$B$1:$AZ$173,$B57,FALSE)&lt;0,HLOOKUP(AS$4,'Physical Effects-Numbers'!$B$1:$AZ$173,$B57,FALSE),""))</f>
        <v/>
      </c>
      <c r="AT57" s="260" t="str">
        <f>IF(AT$4="","",IF(HLOOKUP(AT$4,'Physical Effects-Numbers'!$B$1:$AZ$173,$B57,FALSE)&lt;0,HLOOKUP(AT$4,'Physical Effects-Numbers'!$B$1:$AZ$173,$B57,FALSE),""))</f>
        <v/>
      </c>
      <c r="AU57" s="260" t="str">
        <f>IF(AU$4="","",IF(HLOOKUP(AU$4,'Physical Effects-Numbers'!$B$1:$AZ$173,$B57,FALSE)&lt;0,HLOOKUP(AU$4,'Physical Effects-Numbers'!$B$1:$AZ$173,$B57,FALSE),""))</f>
        <v/>
      </c>
      <c r="AV57" s="260" t="str">
        <f>IF(AV$4="","",IF(HLOOKUP(AV$4,'Physical Effects-Numbers'!$B$1:$AZ$173,$B57,FALSE)&lt;0,HLOOKUP(AV$4,'Physical Effects-Numbers'!$B$1:$AZ$173,$B57,FALSE),""))</f>
        <v/>
      </c>
      <c r="AW57" s="260" t="str">
        <f>IF(AW$4="","",IF(HLOOKUP(AW$4,'Physical Effects-Numbers'!$B$1:$AZ$173,$B57,FALSE)&lt;0,HLOOKUP(AW$4,'Physical Effects-Numbers'!$B$1:$AZ$173,$B57,FALSE),""))</f>
        <v/>
      </c>
      <c r="AX57" s="260" t="str">
        <f>IF(AX$4="","",IF(HLOOKUP(AX$4,'Physical Effects-Numbers'!$B$1:$AZ$173,$B57,FALSE)&lt;0,HLOOKUP(AX$4,'Physical Effects-Numbers'!$B$1:$AZ$173,$B57,FALSE),""))</f>
        <v/>
      </c>
      <c r="AY57" s="260" t="str">
        <f>IF(AY$4="","",IF(HLOOKUP(AY$4,'Physical Effects-Numbers'!$B$1:$AZ$173,$B57,FALSE)&lt;0,HLOOKUP(AY$4,'Physical Effects-Numbers'!$B$1:$AZ$173,$B57,FALSE),""))</f>
        <v/>
      </c>
      <c r="AZ57" s="260" t="str">
        <f>IF(AZ$4="","",IF(HLOOKUP(AZ$4,'Physical Effects-Numbers'!$B$1:$AZ$173,$B57,FALSE)&lt;0,HLOOKUP(AZ$4,'Physical Effects-Numbers'!$B$1:$AZ$173,$B57,FALSE),""))</f>
        <v/>
      </c>
      <c r="BA57" s="260" t="e">
        <f>IF(BA$4="","",IF(HLOOKUP(BA$4,'Physical Effects-Numbers'!$B$1:$AZ$173,$B57,FALSE)&lt;0,HLOOKUP(BA$4,'Physical Effects-Numbers'!$B$1:$AZ$173,$B57,FALSE),""))</f>
        <v>#N/A</v>
      </c>
      <c r="BB57" s="260" t="e">
        <f>IF(BB$4="","",IF(HLOOKUP(BB$4,'Physical Effects-Numbers'!$B$1:$AZ$173,$B57,FALSE)&lt;0,HLOOKUP(BB$4,'Physical Effects-Numbers'!$B$1:$AZ$173,$B57,FALSE),""))</f>
        <v>#N/A</v>
      </c>
      <c r="BC57" s="260" t="e">
        <f>IF(BC$4="","",IF(HLOOKUP(BC$4,'Physical Effects-Numbers'!$B$1:$AZ$173,$B57,FALSE)&lt;0,HLOOKUP(BC$4,'Physical Effects-Numbers'!$B$1:$AZ$173,$B57,FALSE),""))</f>
        <v>#REF!</v>
      </c>
      <c r="BD57" s="260" t="e">
        <f>IF(BD$4="","",IF(HLOOKUP(BD$4,'Physical Effects-Numbers'!$B$1:$AZ$173,$B57,FALSE)&lt;0,HLOOKUP(BD$4,'Physical Effects-Numbers'!$B$1:$AZ$173,$B57,FALSE),""))</f>
        <v>#REF!</v>
      </c>
      <c r="BE57" s="260" t="e">
        <f>IF(BE$4="","",IF(HLOOKUP(BE$4,'Physical Effects-Numbers'!$B$1:$AZ$173,$B57,FALSE)&lt;0,HLOOKUP(BE$4,'Physical Effects-Numbers'!$B$1:$AZ$173,$B57,FALSE),""))</f>
        <v>#REF!</v>
      </c>
      <c r="BF57" s="260" t="e">
        <f>IF(BF$4="","",IF(HLOOKUP(BF$4,'Physical Effects-Numbers'!$B$1:$AZ$173,$B57,FALSE)&lt;0,HLOOKUP(BF$4,'Physical Effects-Numbers'!$B$1:$AZ$173,$B57,FALSE),""))</f>
        <v>#REF!</v>
      </c>
      <c r="BG57" s="260" t="e">
        <f>IF(BG$4="","",IF(HLOOKUP(BG$4,'Physical Effects-Numbers'!$B$1:$AZ$173,$B57,FALSE)&lt;0,HLOOKUP(BG$4,'Physical Effects-Numbers'!$B$1:$AZ$173,$B57,FALSE),""))</f>
        <v>#REF!</v>
      </c>
      <c r="BH57" s="260" t="e">
        <f>IF(BH$4="","",IF(HLOOKUP(BH$4,'Physical Effects-Numbers'!$B$1:$AZ$173,$B57,FALSE)&lt;0,HLOOKUP(BH$4,'Physical Effects-Numbers'!$B$1:$AZ$173,$B57,FALSE),""))</f>
        <v>#REF!</v>
      </c>
      <c r="BI57" s="260" t="e">
        <f>IF(BI$4="","",IF(HLOOKUP(BI$4,'Physical Effects-Numbers'!$B$1:$AZ$173,$B57,FALSE)&lt;0,HLOOKUP(BI$4,'Physical Effects-Numbers'!$B$1:$AZ$173,$B57,FALSE),""))</f>
        <v>#REF!</v>
      </c>
      <c r="BJ57" s="260" t="e">
        <f>IF(BJ$4="","",IF(HLOOKUP(BJ$4,'Physical Effects-Numbers'!$B$1:$AZ$173,$B57,FALSE)&lt;0,HLOOKUP(BJ$4,'Physical Effects-Numbers'!$B$1:$AZ$173,$B57,FALSE),""))</f>
        <v>#REF!</v>
      </c>
      <c r="BK57" s="260" t="e">
        <f>IF(BK$4="","",IF(HLOOKUP(BK$4,'Physical Effects-Numbers'!$B$1:$AZ$173,$B57,FALSE)&lt;0,HLOOKUP(BK$4,'Physical Effects-Numbers'!$B$1:$AZ$173,$B57,FALSE),""))</f>
        <v>#REF!</v>
      </c>
      <c r="BL57" s="260" t="e">
        <f>IF(BL$4="","",IF(HLOOKUP(BL$4,'Physical Effects-Numbers'!$B$1:$AZ$173,$B57,FALSE)&lt;0,HLOOKUP(BL$4,'Physical Effects-Numbers'!$B$1:$AZ$173,$B57,FALSE),""))</f>
        <v>#REF!</v>
      </c>
      <c r="BM57" s="260" t="e">
        <f>IF(BM$4="","",IF(HLOOKUP(BM$4,'Physical Effects-Numbers'!$B$1:$AZ$173,$B57,FALSE)&lt;0,HLOOKUP(BM$4,'Physical Effects-Numbers'!$B$1:$AZ$173,$B57,FALSE),""))</f>
        <v>#REF!</v>
      </c>
      <c r="BN57" s="260" t="e">
        <f>IF(BN$4="","",IF(HLOOKUP(BN$4,'Physical Effects-Numbers'!$B$1:$AZ$173,$B57,FALSE)&lt;0,HLOOKUP(BN$4,'Physical Effects-Numbers'!$B$1:$AZ$173,$B57,FALSE),""))</f>
        <v>#REF!</v>
      </c>
      <c r="BO57" s="260" t="e">
        <f>IF(BO$4="","",IF(HLOOKUP(BO$4,'Physical Effects-Numbers'!$B$1:$AZ$173,$B57,FALSE)&lt;0,HLOOKUP(BO$4,'Physical Effects-Numbers'!$B$1:$AZ$173,$B57,FALSE),""))</f>
        <v>#REF!</v>
      </c>
    </row>
    <row r="58" spans="2:67" x14ac:dyDescent="0.2">
      <c r="B58" s="259">
        <f t="shared" si="0"/>
        <v>55</v>
      </c>
      <c r="C58" s="258" t="str">
        <f>+'Physical Effects-Numbers'!B55</f>
        <v>Forage Harvest Management (ac)</v>
      </c>
      <c r="D58" s="260" t="str">
        <f>IF(D$4="","",IF(HLOOKUP(D$4,'Physical Effects-Numbers'!$B$1:$AZ$173,$B58,FALSE)&lt;0,HLOOKUP(D$4,'Physical Effects-Numbers'!$B$1:$AZ$173,$B58,FALSE),""))</f>
        <v/>
      </c>
      <c r="E58" s="260" t="str">
        <f>IF(E$4="","",IF(HLOOKUP(E$4,'Physical Effects-Numbers'!$B$1:$AZ$173,$B58,FALSE)&lt;0,HLOOKUP(E$4,'Physical Effects-Numbers'!$B$1:$AZ$173,$B58,FALSE),""))</f>
        <v/>
      </c>
      <c r="F58" s="260" t="str">
        <f>IF(F$4="","",IF(HLOOKUP(F$4,'Physical Effects-Numbers'!$B$1:$AZ$173,$B58,FALSE)&lt;0,HLOOKUP(F$4,'Physical Effects-Numbers'!$B$1:$AZ$173,$B58,FALSE),""))</f>
        <v/>
      </c>
      <c r="G58" s="260" t="str">
        <f>IF(G$4="","",IF(HLOOKUP(G$4,'Physical Effects-Numbers'!$B$1:$AZ$173,$B58,FALSE)&lt;0,HLOOKUP(G$4,'Physical Effects-Numbers'!$B$1:$AZ$173,$B58,FALSE),""))</f>
        <v/>
      </c>
      <c r="H58" s="260" t="str">
        <f>IF(H$4="","",IF(HLOOKUP(H$4,'Physical Effects-Numbers'!$B$1:$AZ$173,$B58,FALSE)&lt;0,HLOOKUP(H$4,'Physical Effects-Numbers'!$B$1:$AZ$173,$B58,FALSE),""))</f>
        <v/>
      </c>
      <c r="I58" s="260" t="str">
        <f>IF(I$4="","",IF(HLOOKUP(I$4,'Physical Effects-Numbers'!$B$1:$AZ$173,$B58,FALSE)&lt;0,HLOOKUP(I$4,'Physical Effects-Numbers'!$B$1:$AZ$173,$B58,FALSE),""))</f>
        <v/>
      </c>
      <c r="J58" s="260" t="str">
        <f>IF(J$4="","",IF(HLOOKUP(J$4,'Physical Effects-Numbers'!$B$1:$AZ$173,$B58,FALSE)&lt;0,HLOOKUP(J$4,'Physical Effects-Numbers'!$B$1:$AZ$173,$B58,FALSE),""))</f>
        <v/>
      </c>
      <c r="K58" s="260" t="str">
        <f>IF(K$4="","",IF(HLOOKUP(K$4,'Physical Effects-Numbers'!$B$1:$AZ$173,$B58,FALSE)&lt;0,HLOOKUP(K$4,'Physical Effects-Numbers'!$B$1:$AZ$173,$B58,FALSE),""))</f>
        <v/>
      </c>
      <c r="L58" s="260" t="str">
        <f>IF(L$4="","",IF(HLOOKUP(L$4,'Physical Effects-Numbers'!$B$1:$AZ$173,$B58,FALSE)&lt;0,HLOOKUP(L$4,'Physical Effects-Numbers'!$B$1:$AZ$173,$B58,FALSE),""))</f>
        <v/>
      </c>
      <c r="M58" s="260" t="str">
        <f>IF(M$4="","",IF(HLOOKUP(M$4,'Physical Effects-Numbers'!$B$1:$AZ$173,$B58,FALSE)&lt;0,HLOOKUP(M$4,'Physical Effects-Numbers'!$B$1:$AZ$173,$B58,FALSE),""))</f>
        <v/>
      </c>
      <c r="N58" s="260" t="str">
        <f>IF(N$4="","",IF(HLOOKUP(N$4,'Physical Effects-Numbers'!$B$1:$AZ$173,$B58,FALSE)&lt;0,HLOOKUP(N$4,'Physical Effects-Numbers'!$B$1:$AZ$173,$B58,FALSE),""))</f>
        <v/>
      </c>
      <c r="O58" s="260" t="str">
        <f>IF(O$4="","",IF(HLOOKUP(O$4,'Physical Effects-Numbers'!$B$1:$AZ$173,$B58,FALSE)&lt;0,HLOOKUP(O$4,'Physical Effects-Numbers'!$B$1:$AZ$173,$B58,FALSE),""))</f>
        <v/>
      </c>
      <c r="P58" s="260" t="str">
        <f>IF(P$4="","",IF(HLOOKUP(P$4,'Physical Effects-Numbers'!$B$1:$AZ$173,$B58,FALSE)&lt;0,HLOOKUP(P$4,'Physical Effects-Numbers'!$B$1:$AZ$173,$B58,FALSE),""))</f>
        <v/>
      </c>
      <c r="Q58" s="260" t="str">
        <f>IF(Q$4="","",IF(HLOOKUP(Q$4,'Physical Effects-Numbers'!$B$1:$AZ$173,$B58,FALSE)&lt;0,HLOOKUP(Q$4,'Physical Effects-Numbers'!$B$1:$AZ$173,$B58,FALSE),""))</f>
        <v/>
      </c>
      <c r="R58" s="260" t="str">
        <f>IF(R$4="","",IF(HLOOKUP(R$4,'Physical Effects-Numbers'!$B$1:$AZ$173,$B58,FALSE)&lt;0,HLOOKUP(R$4,'Physical Effects-Numbers'!$B$1:$AZ$173,$B58,FALSE),""))</f>
        <v/>
      </c>
      <c r="S58" s="260" t="str">
        <f>IF(S$4="","",IF(HLOOKUP(S$4,'Physical Effects-Numbers'!$B$1:$AZ$173,$B58,FALSE)&lt;0,HLOOKUP(S$4,'Physical Effects-Numbers'!$B$1:$AZ$173,$B58,FALSE),""))</f>
        <v/>
      </c>
      <c r="T58" s="260" t="str">
        <f>IF(T$4="","",IF(HLOOKUP(T$4,'Physical Effects-Numbers'!$B$1:$AZ$173,$B58,FALSE)&lt;0,HLOOKUP(T$4,'Physical Effects-Numbers'!$B$1:$AZ$173,$B58,FALSE),""))</f>
        <v/>
      </c>
      <c r="U58" s="260" t="str">
        <f>IF(U$4="","",IF(HLOOKUP(U$4,'Physical Effects-Numbers'!$B$1:$AZ$173,$B58,FALSE)&lt;0,HLOOKUP(U$4,'Physical Effects-Numbers'!$B$1:$AZ$173,$B58,FALSE),""))</f>
        <v/>
      </c>
      <c r="V58" s="260" t="str">
        <f>IF(V$4="","",IF(HLOOKUP(V$4,'Physical Effects-Numbers'!$B$1:$AZ$173,$B58,FALSE)&lt;0,HLOOKUP(V$4,'Physical Effects-Numbers'!$B$1:$AZ$173,$B58,FALSE),""))</f>
        <v/>
      </c>
      <c r="W58" s="260" t="str">
        <f>IF(W$4="","",IF(HLOOKUP(W$4,'Physical Effects-Numbers'!$B$1:$AZ$173,$B58,FALSE)&lt;0,HLOOKUP(W$4,'Physical Effects-Numbers'!$B$1:$AZ$173,$B58,FALSE),""))</f>
        <v/>
      </c>
      <c r="X58" s="260" t="str">
        <f>IF(X$4="","",IF(HLOOKUP(X$4,'Physical Effects-Numbers'!$B$1:$AZ$173,$B58,FALSE)&lt;0,HLOOKUP(X$4,'Physical Effects-Numbers'!$B$1:$AZ$173,$B58,FALSE),""))</f>
        <v/>
      </c>
      <c r="Y58" s="260" t="str">
        <f>IF(Y$4="","",IF(HLOOKUP(Y$4,'Physical Effects-Numbers'!$B$1:$AZ$173,$B58,FALSE)&lt;0,HLOOKUP(Y$4,'Physical Effects-Numbers'!$B$1:$AZ$173,$B58,FALSE),""))</f>
        <v/>
      </c>
      <c r="Z58" s="260" t="str">
        <f>IF(Z$4="","",IF(HLOOKUP(Z$4,'Physical Effects-Numbers'!$B$1:$AZ$173,$B58,FALSE)&lt;0,HLOOKUP(Z$4,'Physical Effects-Numbers'!$B$1:$AZ$173,$B58,FALSE),""))</f>
        <v/>
      </c>
      <c r="AA58" s="260" t="str">
        <f>IF(AA$4="","",IF(HLOOKUP(AA$4,'Physical Effects-Numbers'!$B$1:$AZ$173,$B58,FALSE)&lt;0,HLOOKUP(AA$4,'Physical Effects-Numbers'!$B$1:$AZ$173,$B58,FALSE),""))</f>
        <v/>
      </c>
      <c r="AB58" s="260" t="str">
        <f>IF(AB$4="","",IF(HLOOKUP(AB$4,'Physical Effects-Numbers'!$B$1:$AZ$173,$B58,FALSE)&lt;0,HLOOKUP(AB$4,'Physical Effects-Numbers'!$B$1:$AZ$173,$B58,FALSE),""))</f>
        <v/>
      </c>
      <c r="AC58" s="260" t="str">
        <f>IF(AC$4="","",IF(HLOOKUP(AC$4,'Physical Effects-Numbers'!$B$1:$AZ$173,$B58,FALSE)&lt;0,HLOOKUP(AC$4,'Physical Effects-Numbers'!$B$1:$AZ$173,$B58,FALSE),""))</f>
        <v/>
      </c>
      <c r="AD58" s="260" t="str">
        <f>IF(AD$4="","",IF(HLOOKUP(AD$4,'Physical Effects-Numbers'!$B$1:$AZ$173,$B58,FALSE)&lt;0,HLOOKUP(AD$4,'Physical Effects-Numbers'!$B$1:$AZ$173,$B58,FALSE),""))</f>
        <v/>
      </c>
      <c r="AE58" s="260" t="str">
        <f>IF(AE$4="","",IF(HLOOKUP(AE$4,'Physical Effects-Numbers'!$B$1:$AZ$173,$B58,FALSE)&lt;0,HLOOKUP(AE$4,'Physical Effects-Numbers'!$B$1:$AZ$173,$B58,FALSE),""))</f>
        <v/>
      </c>
      <c r="AF58" s="260" t="e">
        <f>IF(AF$4="","",IF(HLOOKUP(AF$4,'Physical Effects-Numbers'!$B$1:$AZ$173,$B58,FALSE)&lt;0,HLOOKUP(AF$4,'Physical Effects-Numbers'!$B$1:$AZ$173,$B58,FALSE),""))</f>
        <v>#REF!</v>
      </c>
      <c r="AG58" s="260" t="e">
        <f>IF(AG$4="","",IF(HLOOKUP(AG$4,'Physical Effects-Numbers'!$B$1:$AZ$173,$B58,FALSE)&lt;0,HLOOKUP(AG$4,'Physical Effects-Numbers'!$B$1:$AZ$173,$B58,FALSE),""))</f>
        <v>#REF!</v>
      </c>
      <c r="AH58" s="260" t="str">
        <f>IF(AH$4="","",IF(HLOOKUP(AH$4,'Physical Effects-Numbers'!$B$1:$AZ$173,$B58,FALSE)&lt;0,HLOOKUP(AH$4,'Physical Effects-Numbers'!$B$1:$AZ$173,$B58,FALSE),""))</f>
        <v/>
      </c>
      <c r="AI58" s="260" t="str">
        <f>IF(AI$4="","",IF(HLOOKUP(AI$4,'Physical Effects-Numbers'!$B$1:$AZ$173,$B58,FALSE)&lt;0,HLOOKUP(AI$4,'Physical Effects-Numbers'!$B$1:$AZ$173,$B58,FALSE),""))</f>
        <v/>
      </c>
      <c r="AJ58" s="260" t="str">
        <f>IF(AJ$4="","",IF(HLOOKUP(AJ$4,'Physical Effects-Numbers'!$B$1:$AZ$173,$B58,FALSE)&lt;0,HLOOKUP(AJ$4,'Physical Effects-Numbers'!$B$1:$AZ$173,$B58,FALSE),""))</f>
        <v/>
      </c>
      <c r="AK58" s="260" t="str">
        <f>IF(AK$4="","",IF(HLOOKUP(AK$4,'Physical Effects-Numbers'!$B$1:$AZ$173,$B58,FALSE)&lt;0,HLOOKUP(AK$4,'Physical Effects-Numbers'!$B$1:$AZ$173,$B58,FALSE),""))</f>
        <v/>
      </c>
      <c r="AL58" s="260" t="str">
        <f>IF(AL$4="","",IF(HLOOKUP(AL$4,'Physical Effects-Numbers'!$B$1:$AZ$173,$B58,FALSE)&lt;0,HLOOKUP(AL$4,'Physical Effects-Numbers'!$B$1:$AZ$173,$B58,FALSE),""))</f>
        <v/>
      </c>
      <c r="AM58" s="260" t="str">
        <f>IF(AM$4="","",IF(HLOOKUP(AM$4,'Physical Effects-Numbers'!$B$1:$AZ$173,$B58,FALSE)&lt;0,HLOOKUP(AM$4,'Physical Effects-Numbers'!$B$1:$AZ$173,$B58,FALSE),""))</f>
        <v/>
      </c>
      <c r="AN58" s="260" t="str">
        <f>IF(AN$4="","",IF(HLOOKUP(AN$4,'Physical Effects-Numbers'!$B$1:$AZ$173,$B58,FALSE)&lt;0,HLOOKUP(AN$4,'Physical Effects-Numbers'!$B$1:$AZ$173,$B58,FALSE),""))</f>
        <v/>
      </c>
      <c r="AO58" s="260" t="str">
        <f>IF(AO$4="","",IF(HLOOKUP(AO$4,'Physical Effects-Numbers'!$B$1:$AZ$173,$B58,FALSE)&lt;0,HLOOKUP(AO$4,'Physical Effects-Numbers'!$B$1:$AZ$173,$B58,FALSE),""))</f>
        <v/>
      </c>
      <c r="AP58" s="260" t="str">
        <f>IF(AP$4="","",IF(HLOOKUP(AP$4,'Physical Effects-Numbers'!$B$1:$AZ$173,$B58,FALSE)&lt;0,HLOOKUP(AP$4,'Physical Effects-Numbers'!$B$1:$AZ$173,$B58,FALSE),""))</f>
        <v/>
      </c>
      <c r="AQ58" s="260" t="str">
        <f>IF(AQ$4="","",IF(HLOOKUP(AQ$4,'Physical Effects-Numbers'!$B$1:$AZ$173,$B58,FALSE)&lt;0,HLOOKUP(AQ$4,'Physical Effects-Numbers'!$B$1:$AZ$173,$B58,FALSE),""))</f>
        <v/>
      </c>
      <c r="AR58" s="260" t="str">
        <f>IF(AR$4="","",IF(HLOOKUP(AR$4,'Physical Effects-Numbers'!$B$1:$AZ$173,$B58,FALSE)&lt;0,HLOOKUP(AR$4,'Physical Effects-Numbers'!$B$1:$AZ$173,$B58,FALSE),""))</f>
        <v/>
      </c>
      <c r="AS58" s="260" t="str">
        <f>IF(AS$4="","",IF(HLOOKUP(AS$4,'Physical Effects-Numbers'!$B$1:$AZ$173,$B58,FALSE)&lt;0,HLOOKUP(AS$4,'Physical Effects-Numbers'!$B$1:$AZ$173,$B58,FALSE),""))</f>
        <v/>
      </c>
      <c r="AT58" s="260" t="str">
        <f>IF(AT$4="","",IF(HLOOKUP(AT$4,'Physical Effects-Numbers'!$B$1:$AZ$173,$B58,FALSE)&lt;0,HLOOKUP(AT$4,'Physical Effects-Numbers'!$B$1:$AZ$173,$B58,FALSE),""))</f>
        <v/>
      </c>
      <c r="AU58" s="260" t="str">
        <f>IF(AU$4="","",IF(HLOOKUP(AU$4,'Physical Effects-Numbers'!$B$1:$AZ$173,$B58,FALSE)&lt;0,HLOOKUP(AU$4,'Physical Effects-Numbers'!$B$1:$AZ$173,$B58,FALSE),""))</f>
        <v/>
      </c>
      <c r="AV58" s="260" t="str">
        <f>IF(AV$4="","",IF(HLOOKUP(AV$4,'Physical Effects-Numbers'!$B$1:$AZ$173,$B58,FALSE)&lt;0,HLOOKUP(AV$4,'Physical Effects-Numbers'!$B$1:$AZ$173,$B58,FALSE),""))</f>
        <v/>
      </c>
      <c r="AW58" s="260" t="str">
        <f>IF(AW$4="","",IF(HLOOKUP(AW$4,'Physical Effects-Numbers'!$B$1:$AZ$173,$B58,FALSE)&lt;0,HLOOKUP(AW$4,'Physical Effects-Numbers'!$B$1:$AZ$173,$B58,FALSE),""))</f>
        <v/>
      </c>
      <c r="AX58" s="260" t="str">
        <f>IF(AX$4="","",IF(HLOOKUP(AX$4,'Physical Effects-Numbers'!$B$1:$AZ$173,$B58,FALSE)&lt;0,HLOOKUP(AX$4,'Physical Effects-Numbers'!$B$1:$AZ$173,$B58,FALSE),""))</f>
        <v/>
      </c>
      <c r="AY58" s="260" t="str">
        <f>IF(AY$4="","",IF(HLOOKUP(AY$4,'Physical Effects-Numbers'!$B$1:$AZ$173,$B58,FALSE)&lt;0,HLOOKUP(AY$4,'Physical Effects-Numbers'!$B$1:$AZ$173,$B58,FALSE),""))</f>
        <v/>
      </c>
      <c r="AZ58" s="260" t="str">
        <f>IF(AZ$4="","",IF(HLOOKUP(AZ$4,'Physical Effects-Numbers'!$B$1:$AZ$173,$B58,FALSE)&lt;0,HLOOKUP(AZ$4,'Physical Effects-Numbers'!$B$1:$AZ$173,$B58,FALSE),""))</f>
        <v/>
      </c>
      <c r="BA58" s="260" t="e">
        <f>IF(BA$4="","",IF(HLOOKUP(BA$4,'Physical Effects-Numbers'!$B$1:$AZ$173,$B58,FALSE)&lt;0,HLOOKUP(BA$4,'Physical Effects-Numbers'!$B$1:$AZ$173,$B58,FALSE),""))</f>
        <v>#N/A</v>
      </c>
      <c r="BB58" s="260" t="e">
        <f>IF(BB$4="","",IF(HLOOKUP(BB$4,'Physical Effects-Numbers'!$B$1:$AZ$173,$B58,FALSE)&lt;0,HLOOKUP(BB$4,'Physical Effects-Numbers'!$B$1:$AZ$173,$B58,FALSE),""))</f>
        <v>#N/A</v>
      </c>
      <c r="BC58" s="260" t="e">
        <f>IF(BC$4="","",IF(HLOOKUP(BC$4,'Physical Effects-Numbers'!$B$1:$AZ$173,$B58,FALSE)&lt;0,HLOOKUP(BC$4,'Physical Effects-Numbers'!$B$1:$AZ$173,$B58,FALSE),""))</f>
        <v>#REF!</v>
      </c>
      <c r="BD58" s="260" t="e">
        <f>IF(BD$4="","",IF(HLOOKUP(BD$4,'Physical Effects-Numbers'!$B$1:$AZ$173,$B58,FALSE)&lt;0,HLOOKUP(BD$4,'Physical Effects-Numbers'!$B$1:$AZ$173,$B58,FALSE),""))</f>
        <v>#REF!</v>
      </c>
      <c r="BE58" s="260" t="e">
        <f>IF(BE$4="","",IF(HLOOKUP(BE$4,'Physical Effects-Numbers'!$B$1:$AZ$173,$B58,FALSE)&lt;0,HLOOKUP(BE$4,'Physical Effects-Numbers'!$B$1:$AZ$173,$B58,FALSE),""))</f>
        <v>#REF!</v>
      </c>
      <c r="BF58" s="260" t="e">
        <f>IF(BF$4="","",IF(HLOOKUP(BF$4,'Physical Effects-Numbers'!$B$1:$AZ$173,$B58,FALSE)&lt;0,HLOOKUP(BF$4,'Physical Effects-Numbers'!$B$1:$AZ$173,$B58,FALSE),""))</f>
        <v>#REF!</v>
      </c>
      <c r="BG58" s="260" t="e">
        <f>IF(BG$4="","",IF(HLOOKUP(BG$4,'Physical Effects-Numbers'!$B$1:$AZ$173,$B58,FALSE)&lt;0,HLOOKUP(BG$4,'Physical Effects-Numbers'!$B$1:$AZ$173,$B58,FALSE),""))</f>
        <v>#REF!</v>
      </c>
      <c r="BH58" s="260" t="e">
        <f>IF(BH$4="","",IF(HLOOKUP(BH$4,'Physical Effects-Numbers'!$B$1:$AZ$173,$B58,FALSE)&lt;0,HLOOKUP(BH$4,'Physical Effects-Numbers'!$B$1:$AZ$173,$B58,FALSE),""))</f>
        <v>#REF!</v>
      </c>
      <c r="BI58" s="260" t="e">
        <f>IF(BI$4="","",IF(HLOOKUP(BI$4,'Physical Effects-Numbers'!$B$1:$AZ$173,$B58,FALSE)&lt;0,HLOOKUP(BI$4,'Physical Effects-Numbers'!$B$1:$AZ$173,$B58,FALSE),""))</f>
        <v>#REF!</v>
      </c>
      <c r="BJ58" s="260" t="e">
        <f>IF(BJ$4="","",IF(HLOOKUP(BJ$4,'Physical Effects-Numbers'!$B$1:$AZ$173,$B58,FALSE)&lt;0,HLOOKUP(BJ$4,'Physical Effects-Numbers'!$B$1:$AZ$173,$B58,FALSE),""))</f>
        <v>#REF!</v>
      </c>
      <c r="BK58" s="260" t="e">
        <f>IF(BK$4="","",IF(HLOOKUP(BK$4,'Physical Effects-Numbers'!$B$1:$AZ$173,$B58,FALSE)&lt;0,HLOOKUP(BK$4,'Physical Effects-Numbers'!$B$1:$AZ$173,$B58,FALSE),""))</f>
        <v>#REF!</v>
      </c>
      <c r="BL58" s="260" t="e">
        <f>IF(BL$4="","",IF(HLOOKUP(BL$4,'Physical Effects-Numbers'!$B$1:$AZ$173,$B58,FALSE)&lt;0,HLOOKUP(BL$4,'Physical Effects-Numbers'!$B$1:$AZ$173,$B58,FALSE),""))</f>
        <v>#REF!</v>
      </c>
      <c r="BM58" s="260" t="e">
        <f>IF(BM$4="","",IF(HLOOKUP(BM$4,'Physical Effects-Numbers'!$B$1:$AZ$173,$B58,FALSE)&lt;0,HLOOKUP(BM$4,'Physical Effects-Numbers'!$B$1:$AZ$173,$B58,FALSE),""))</f>
        <v>#REF!</v>
      </c>
      <c r="BN58" s="260" t="e">
        <f>IF(BN$4="","",IF(HLOOKUP(BN$4,'Physical Effects-Numbers'!$B$1:$AZ$173,$B58,FALSE)&lt;0,HLOOKUP(BN$4,'Physical Effects-Numbers'!$B$1:$AZ$173,$B58,FALSE),""))</f>
        <v>#REF!</v>
      </c>
      <c r="BO58" s="260" t="e">
        <f>IF(BO$4="","",IF(HLOOKUP(BO$4,'Physical Effects-Numbers'!$B$1:$AZ$173,$B58,FALSE)&lt;0,HLOOKUP(BO$4,'Physical Effects-Numbers'!$B$1:$AZ$173,$B58,FALSE),""))</f>
        <v>#REF!</v>
      </c>
    </row>
    <row r="59" spans="2:67" x14ac:dyDescent="0.2">
      <c r="B59" s="259">
        <f t="shared" si="0"/>
        <v>56</v>
      </c>
      <c r="C59" s="258" t="str">
        <f>+'Physical Effects-Numbers'!B56</f>
        <v>Forest Stand Improvement (ac)</v>
      </c>
      <c r="D59" s="260" t="str">
        <f>IF(D$4="","",IF(HLOOKUP(D$4,'Physical Effects-Numbers'!$B$1:$AZ$173,$B59,FALSE)&lt;0,HLOOKUP(D$4,'Physical Effects-Numbers'!$B$1:$AZ$173,$B59,FALSE),""))</f>
        <v/>
      </c>
      <c r="E59" s="260" t="str">
        <f>IF(E$4="","",IF(HLOOKUP(E$4,'Physical Effects-Numbers'!$B$1:$AZ$173,$B59,FALSE)&lt;0,HLOOKUP(E$4,'Physical Effects-Numbers'!$B$1:$AZ$173,$B59,FALSE),""))</f>
        <v/>
      </c>
      <c r="F59" s="260" t="str">
        <f>IF(F$4="","",IF(HLOOKUP(F$4,'Physical Effects-Numbers'!$B$1:$AZ$173,$B59,FALSE)&lt;0,HLOOKUP(F$4,'Physical Effects-Numbers'!$B$1:$AZ$173,$B59,FALSE),""))</f>
        <v/>
      </c>
      <c r="G59" s="260" t="str">
        <f>IF(G$4="","",IF(HLOOKUP(G$4,'Physical Effects-Numbers'!$B$1:$AZ$173,$B59,FALSE)&lt;0,HLOOKUP(G$4,'Physical Effects-Numbers'!$B$1:$AZ$173,$B59,FALSE),""))</f>
        <v/>
      </c>
      <c r="H59" s="260" t="str">
        <f>IF(H$4="","",IF(HLOOKUP(H$4,'Physical Effects-Numbers'!$B$1:$AZ$173,$B59,FALSE)&lt;0,HLOOKUP(H$4,'Physical Effects-Numbers'!$B$1:$AZ$173,$B59,FALSE),""))</f>
        <v/>
      </c>
      <c r="I59" s="260" t="str">
        <f>IF(I$4="","",IF(HLOOKUP(I$4,'Physical Effects-Numbers'!$B$1:$AZ$173,$B59,FALSE)&lt;0,HLOOKUP(I$4,'Physical Effects-Numbers'!$B$1:$AZ$173,$B59,FALSE),""))</f>
        <v/>
      </c>
      <c r="J59" s="260">
        <f>IF(J$4="","",IF(HLOOKUP(J$4,'Physical Effects-Numbers'!$B$1:$AZ$173,$B59,FALSE)&lt;0,HLOOKUP(J$4,'Physical Effects-Numbers'!$B$1:$AZ$173,$B59,FALSE),""))</f>
        <v>-1</v>
      </c>
      <c r="K59" s="260" t="str">
        <f>IF(K$4="","",IF(HLOOKUP(K$4,'Physical Effects-Numbers'!$B$1:$AZ$173,$B59,FALSE)&lt;0,HLOOKUP(K$4,'Physical Effects-Numbers'!$B$1:$AZ$173,$B59,FALSE),""))</f>
        <v/>
      </c>
      <c r="L59" s="260" t="str">
        <f>IF(L$4="","",IF(HLOOKUP(L$4,'Physical Effects-Numbers'!$B$1:$AZ$173,$B59,FALSE)&lt;0,HLOOKUP(L$4,'Physical Effects-Numbers'!$B$1:$AZ$173,$B59,FALSE),""))</f>
        <v/>
      </c>
      <c r="M59" s="260" t="str">
        <f>IF(M$4="","",IF(HLOOKUP(M$4,'Physical Effects-Numbers'!$B$1:$AZ$173,$B59,FALSE)&lt;0,HLOOKUP(M$4,'Physical Effects-Numbers'!$B$1:$AZ$173,$B59,FALSE),""))</f>
        <v/>
      </c>
      <c r="N59" s="260" t="str">
        <f>IF(N$4="","",IF(HLOOKUP(N$4,'Physical Effects-Numbers'!$B$1:$AZ$173,$B59,FALSE)&lt;0,HLOOKUP(N$4,'Physical Effects-Numbers'!$B$1:$AZ$173,$B59,FALSE),""))</f>
        <v/>
      </c>
      <c r="O59" s="260" t="str">
        <f>IF(O$4="","",IF(HLOOKUP(O$4,'Physical Effects-Numbers'!$B$1:$AZ$173,$B59,FALSE)&lt;0,HLOOKUP(O$4,'Physical Effects-Numbers'!$B$1:$AZ$173,$B59,FALSE),""))</f>
        <v/>
      </c>
      <c r="P59" s="260" t="str">
        <f>IF(P$4="","",IF(HLOOKUP(P$4,'Physical Effects-Numbers'!$B$1:$AZ$173,$B59,FALSE)&lt;0,HLOOKUP(P$4,'Physical Effects-Numbers'!$B$1:$AZ$173,$B59,FALSE),""))</f>
        <v/>
      </c>
      <c r="Q59" s="260" t="str">
        <f>IF(Q$4="","",IF(HLOOKUP(Q$4,'Physical Effects-Numbers'!$B$1:$AZ$173,$B59,FALSE)&lt;0,HLOOKUP(Q$4,'Physical Effects-Numbers'!$B$1:$AZ$173,$B59,FALSE),""))</f>
        <v/>
      </c>
      <c r="R59" s="260" t="str">
        <f>IF(R$4="","",IF(HLOOKUP(R$4,'Physical Effects-Numbers'!$B$1:$AZ$173,$B59,FALSE)&lt;0,HLOOKUP(R$4,'Physical Effects-Numbers'!$B$1:$AZ$173,$B59,FALSE),""))</f>
        <v/>
      </c>
      <c r="S59" s="260" t="str">
        <f>IF(S$4="","",IF(HLOOKUP(S$4,'Physical Effects-Numbers'!$B$1:$AZ$173,$B59,FALSE)&lt;0,HLOOKUP(S$4,'Physical Effects-Numbers'!$B$1:$AZ$173,$B59,FALSE),""))</f>
        <v/>
      </c>
      <c r="T59" s="260" t="str">
        <f>IF(T$4="","",IF(HLOOKUP(T$4,'Physical Effects-Numbers'!$B$1:$AZ$173,$B59,FALSE)&lt;0,HLOOKUP(T$4,'Physical Effects-Numbers'!$B$1:$AZ$173,$B59,FALSE),""))</f>
        <v/>
      </c>
      <c r="U59" s="260" t="str">
        <f>IF(U$4="","",IF(HLOOKUP(U$4,'Physical Effects-Numbers'!$B$1:$AZ$173,$B59,FALSE)&lt;0,HLOOKUP(U$4,'Physical Effects-Numbers'!$B$1:$AZ$173,$B59,FALSE),""))</f>
        <v/>
      </c>
      <c r="V59" s="260" t="str">
        <f>IF(V$4="","",IF(HLOOKUP(V$4,'Physical Effects-Numbers'!$B$1:$AZ$173,$B59,FALSE)&lt;0,HLOOKUP(V$4,'Physical Effects-Numbers'!$B$1:$AZ$173,$B59,FALSE),""))</f>
        <v/>
      </c>
      <c r="W59" s="260" t="str">
        <f>IF(W$4="","",IF(HLOOKUP(W$4,'Physical Effects-Numbers'!$B$1:$AZ$173,$B59,FALSE)&lt;0,HLOOKUP(W$4,'Physical Effects-Numbers'!$B$1:$AZ$173,$B59,FALSE),""))</f>
        <v/>
      </c>
      <c r="X59" s="260" t="str">
        <f>IF(X$4="","",IF(HLOOKUP(X$4,'Physical Effects-Numbers'!$B$1:$AZ$173,$B59,FALSE)&lt;0,HLOOKUP(X$4,'Physical Effects-Numbers'!$B$1:$AZ$173,$B59,FALSE),""))</f>
        <v/>
      </c>
      <c r="Y59" s="260" t="str">
        <f>IF(Y$4="","",IF(HLOOKUP(Y$4,'Physical Effects-Numbers'!$B$1:$AZ$173,$B59,FALSE)&lt;0,HLOOKUP(Y$4,'Physical Effects-Numbers'!$B$1:$AZ$173,$B59,FALSE),""))</f>
        <v/>
      </c>
      <c r="Z59" s="260" t="str">
        <f>IF(Z$4="","",IF(HLOOKUP(Z$4,'Physical Effects-Numbers'!$B$1:$AZ$173,$B59,FALSE)&lt;0,HLOOKUP(Z$4,'Physical Effects-Numbers'!$B$1:$AZ$173,$B59,FALSE),""))</f>
        <v/>
      </c>
      <c r="AA59" s="260" t="str">
        <f>IF(AA$4="","",IF(HLOOKUP(AA$4,'Physical Effects-Numbers'!$B$1:$AZ$173,$B59,FALSE)&lt;0,HLOOKUP(AA$4,'Physical Effects-Numbers'!$B$1:$AZ$173,$B59,FALSE),""))</f>
        <v/>
      </c>
      <c r="AB59" s="260" t="str">
        <f>IF(AB$4="","",IF(HLOOKUP(AB$4,'Physical Effects-Numbers'!$B$1:$AZ$173,$B59,FALSE)&lt;0,HLOOKUP(AB$4,'Physical Effects-Numbers'!$B$1:$AZ$173,$B59,FALSE),""))</f>
        <v/>
      </c>
      <c r="AC59" s="260" t="str">
        <f>IF(AC$4="","",IF(HLOOKUP(AC$4,'Physical Effects-Numbers'!$B$1:$AZ$173,$B59,FALSE)&lt;0,HLOOKUP(AC$4,'Physical Effects-Numbers'!$B$1:$AZ$173,$B59,FALSE),""))</f>
        <v/>
      </c>
      <c r="AD59" s="260" t="str">
        <f>IF(AD$4="","",IF(HLOOKUP(AD$4,'Physical Effects-Numbers'!$B$1:$AZ$173,$B59,FALSE)&lt;0,HLOOKUP(AD$4,'Physical Effects-Numbers'!$B$1:$AZ$173,$B59,FALSE),""))</f>
        <v/>
      </c>
      <c r="AE59" s="260" t="str">
        <f>IF(AE$4="","",IF(HLOOKUP(AE$4,'Physical Effects-Numbers'!$B$1:$AZ$173,$B59,FALSE)&lt;0,HLOOKUP(AE$4,'Physical Effects-Numbers'!$B$1:$AZ$173,$B59,FALSE),""))</f>
        <v/>
      </c>
      <c r="AF59" s="260" t="e">
        <f>IF(AF$4="","",IF(HLOOKUP(AF$4,'Physical Effects-Numbers'!$B$1:$AZ$173,$B59,FALSE)&lt;0,HLOOKUP(AF$4,'Physical Effects-Numbers'!$B$1:$AZ$173,$B59,FALSE),""))</f>
        <v>#REF!</v>
      </c>
      <c r="AG59" s="260" t="e">
        <f>IF(AG$4="","",IF(HLOOKUP(AG$4,'Physical Effects-Numbers'!$B$1:$AZ$173,$B59,FALSE)&lt;0,HLOOKUP(AG$4,'Physical Effects-Numbers'!$B$1:$AZ$173,$B59,FALSE),""))</f>
        <v>#REF!</v>
      </c>
      <c r="AH59" s="260" t="str">
        <f>IF(AH$4="","",IF(HLOOKUP(AH$4,'Physical Effects-Numbers'!$B$1:$AZ$173,$B59,FALSE)&lt;0,HLOOKUP(AH$4,'Physical Effects-Numbers'!$B$1:$AZ$173,$B59,FALSE),""))</f>
        <v/>
      </c>
      <c r="AI59" s="260" t="str">
        <f>IF(AI$4="","",IF(HLOOKUP(AI$4,'Physical Effects-Numbers'!$B$1:$AZ$173,$B59,FALSE)&lt;0,HLOOKUP(AI$4,'Physical Effects-Numbers'!$B$1:$AZ$173,$B59,FALSE),""))</f>
        <v/>
      </c>
      <c r="AJ59" s="260" t="str">
        <f>IF(AJ$4="","",IF(HLOOKUP(AJ$4,'Physical Effects-Numbers'!$B$1:$AZ$173,$B59,FALSE)&lt;0,HLOOKUP(AJ$4,'Physical Effects-Numbers'!$B$1:$AZ$173,$B59,FALSE),""))</f>
        <v/>
      </c>
      <c r="AK59" s="260" t="str">
        <f>IF(AK$4="","",IF(HLOOKUP(AK$4,'Physical Effects-Numbers'!$B$1:$AZ$173,$B59,FALSE)&lt;0,HLOOKUP(AK$4,'Physical Effects-Numbers'!$B$1:$AZ$173,$B59,FALSE),""))</f>
        <v/>
      </c>
      <c r="AL59" s="260" t="str">
        <f>IF(AL$4="","",IF(HLOOKUP(AL$4,'Physical Effects-Numbers'!$B$1:$AZ$173,$B59,FALSE)&lt;0,HLOOKUP(AL$4,'Physical Effects-Numbers'!$B$1:$AZ$173,$B59,FALSE),""))</f>
        <v/>
      </c>
      <c r="AM59" s="260" t="str">
        <f>IF(AM$4="","",IF(HLOOKUP(AM$4,'Physical Effects-Numbers'!$B$1:$AZ$173,$B59,FALSE)&lt;0,HLOOKUP(AM$4,'Physical Effects-Numbers'!$B$1:$AZ$173,$B59,FALSE),""))</f>
        <v/>
      </c>
      <c r="AN59" s="260" t="str">
        <f>IF(AN$4="","",IF(HLOOKUP(AN$4,'Physical Effects-Numbers'!$B$1:$AZ$173,$B59,FALSE)&lt;0,HLOOKUP(AN$4,'Physical Effects-Numbers'!$B$1:$AZ$173,$B59,FALSE),""))</f>
        <v/>
      </c>
      <c r="AO59" s="260" t="str">
        <f>IF(AO$4="","",IF(HLOOKUP(AO$4,'Physical Effects-Numbers'!$B$1:$AZ$173,$B59,FALSE)&lt;0,HLOOKUP(AO$4,'Physical Effects-Numbers'!$B$1:$AZ$173,$B59,FALSE),""))</f>
        <v/>
      </c>
      <c r="AP59" s="260" t="str">
        <f>IF(AP$4="","",IF(HLOOKUP(AP$4,'Physical Effects-Numbers'!$B$1:$AZ$173,$B59,FALSE)&lt;0,HLOOKUP(AP$4,'Physical Effects-Numbers'!$B$1:$AZ$173,$B59,FALSE),""))</f>
        <v/>
      </c>
      <c r="AQ59" s="260" t="str">
        <f>IF(AQ$4="","",IF(HLOOKUP(AQ$4,'Physical Effects-Numbers'!$B$1:$AZ$173,$B59,FALSE)&lt;0,HLOOKUP(AQ$4,'Physical Effects-Numbers'!$B$1:$AZ$173,$B59,FALSE),""))</f>
        <v/>
      </c>
      <c r="AR59" s="260" t="str">
        <f>IF(AR$4="","",IF(HLOOKUP(AR$4,'Physical Effects-Numbers'!$B$1:$AZ$173,$B59,FALSE)&lt;0,HLOOKUP(AR$4,'Physical Effects-Numbers'!$B$1:$AZ$173,$B59,FALSE),""))</f>
        <v/>
      </c>
      <c r="AS59" s="260" t="str">
        <f>IF(AS$4="","",IF(HLOOKUP(AS$4,'Physical Effects-Numbers'!$B$1:$AZ$173,$B59,FALSE)&lt;0,HLOOKUP(AS$4,'Physical Effects-Numbers'!$B$1:$AZ$173,$B59,FALSE),""))</f>
        <v/>
      </c>
      <c r="AT59" s="260" t="str">
        <f>IF(AT$4="","",IF(HLOOKUP(AT$4,'Physical Effects-Numbers'!$B$1:$AZ$173,$B59,FALSE)&lt;0,HLOOKUP(AT$4,'Physical Effects-Numbers'!$B$1:$AZ$173,$B59,FALSE),""))</f>
        <v/>
      </c>
      <c r="AU59" s="260" t="str">
        <f>IF(AU$4="","",IF(HLOOKUP(AU$4,'Physical Effects-Numbers'!$B$1:$AZ$173,$B59,FALSE)&lt;0,HLOOKUP(AU$4,'Physical Effects-Numbers'!$B$1:$AZ$173,$B59,FALSE),""))</f>
        <v/>
      </c>
      <c r="AV59" s="260" t="str">
        <f>IF(AV$4="","",IF(HLOOKUP(AV$4,'Physical Effects-Numbers'!$B$1:$AZ$173,$B59,FALSE)&lt;0,HLOOKUP(AV$4,'Physical Effects-Numbers'!$B$1:$AZ$173,$B59,FALSE),""))</f>
        <v/>
      </c>
      <c r="AW59" s="260" t="str">
        <f>IF(AW$4="","",IF(HLOOKUP(AW$4,'Physical Effects-Numbers'!$B$1:$AZ$173,$B59,FALSE)&lt;0,HLOOKUP(AW$4,'Physical Effects-Numbers'!$B$1:$AZ$173,$B59,FALSE),""))</f>
        <v/>
      </c>
      <c r="AX59" s="260" t="str">
        <f>IF(AX$4="","",IF(HLOOKUP(AX$4,'Physical Effects-Numbers'!$B$1:$AZ$173,$B59,FALSE)&lt;0,HLOOKUP(AX$4,'Physical Effects-Numbers'!$B$1:$AZ$173,$B59,FALSE),""))</f>
        <v/>
      </c>
      <c r="AY59" s="260" t="str">
        <f>IF(AY$4="","",IF(HLOOKUP(AY$4,'Physical Effects-Numbers'!$B$1:$AZ$173,$B59,FALSE)&lt;0,HLOOKUP(AY$4,'Physical Effects-Numbers'!$B$1:$AZ$173,$B59,FALSE),""))</f>
        <v/>
      </c>
      <c r="AZ59" s="260" t="str">
        <f>IF(AZ$4="","",IF(HLOOKUP(AZ$4,'Physical Effects-Numbers'!$B$1:$AZ$173,$B59,FALSE)&lt;0,HLOOKUP(AZ$4,'Physical Effects-Numbers'!$B$1:$AZ$173,$B59,FALSE),""))</f>
        <v/>
      </c>
      <c r="BA59" s="260" t="e">
        <f>IF(BA$4="","",IF(HLOOKUP(BA$4,'Physical Effects-Numbers'!$B$1:$AZ$173,$B59,FALSE)&lt;0,HLOOKUP(BA$4,'Physical Effects-Numbers'!$B$1:$AZ$173,$B59,FALSE),""))</f>
        <v>#N/A</v>
      </c>
      <c r="BB59" s="260" t="e">
        <f>IF(BB$4="","",IF(HLOOKUP(BB$4,'Physical Effects-Numbers'!$B$1:$AZ$173,$B59,FALSE)&lt;0,HLOOKUP(BB$4,'Physical Effects-Numbers'!$B$1:$AZ$173,$B59,FALSE),""))</f>
        <v>#N/A</v>
      </c>
      <c r="BC59" s="260" t="e">
        <f>IF(BC$4="","",IF(HLOOKUP(BC$4,'Physical Effects-Numbers'!$B$1:$AZ$173,$B59,FALSE)&lt;0,HLOOKUP(BC$4,'Physical Effects-Numbers'!$B$1:$AZ$173,$B59,FALSE),""))</f>
        <v>#REF!</v>
      </c>
      <c r="BD59" s="260" t="e">
        <f>IF(BD$4="","",IF(HLOOKUP(BD$4,'Physical Effects-Numbers'!$B$1:$AZ$173,$B59,FALSE)&lt;0,HLOOKUP(BD$4,'Physical Effects-Numbers'!$B$1:$AZ$173,$B59,FALSE),""))</f>
        <v>#REF!</v>
      </c>
      <c r="BE59" s="260" t="e">
        <f>IF(BE$4="","",IF(HLOOKUP(BE$4,'Physical Effects-Numbers'!$B$1:$AZ$173,$B59,FALSE)&lt;0,HLOOKUP(BE$4,'Physical Effects-Numbers'!$B$1:$AZ$173,$B59,FALSE),""))</f>
        <v>#REF!</v>
      </c>
      <c r="BF59" s="260" t="e">
        <f>IF(BF$4="","",IF(HLOOKUP(BF$4,'Physical Effects-Numbers'!$B$1:$AZ$173,$B59,FALSE)&lt;0,HLOOKUP(BF$4,'Physical Effects-Numbers'!$B$1:$AZ$173,$B59,FALSE),""))</f>
        <v>#REF!</v>
      </c>
      <c r="BG59" s="260" t="e">
        <f>IF(BG$4="","",IF(HLOOKUP(BG$4,'Physical Effects-Numbers'!$B$1:$AZ$173,$B59,FALSE)&lt;0,HLOOKUP(BG$4,'Physical Effects-Numbers'!$B$1:$AZ$173,$B59,FALSE),""))</f>
        <v>#REF!</v>
      </c>
      <c r="BH59" s="260" t="e">
        <f>IF(BH$4="","",IF(HLOOKUP(BH$4,'Physical Effects-Numbers'!$B$1:$AZ$173,$B59,FALSE)&lt;0,HLOOKUP(BH$4,'Physical Effects-Numbers'!$B$1:$AZ$173,$B59,FALSE),""))</f>
        <v>#REF!</v>
      </c>
      <c r="BI59" s="260" t="e">
        <f>IF(BI$4="","",IF(HLOOKUP(BI$4,'Physical Effects-Numbers'!$B$1:$AZ$173,$B59,FALSE)&lt;0,HLOOKUP(BI$4,'Physical Effects-Numbers'!$B$1:$AZ$173,$B59,FALSE),""))</f>
        <v>#REF!</v>
      </c>
      <c r="BJ59" s="260" t="e">
        <f>IF(BJ$4="","",IF(HLOOKUP(BJ$4,'Physical Effects-Numbers'!$B$1:$AZ$173,$B59,FALSE)&lt;0,HLOOKUP(BJ$4,'Physical Effects-Numbers'!$B$1:$AZ$173,$B59,FALSE),""))</f>
        <v>#REF!</v>
      </c>
      <c r="BK59" s="260" t="e">
        <f>IF(BK$4="","",IF(HLOOKUP(BK$4,'Physical Effects-Numbers'!$B$1:$AZ$173,$B59,FALSE)&lt;0,HLOOKUP(BK$4,'Physical Effects-Numbers'!$B$1:$AZ$173,$B59,FALSE),""))</f>
        <v>#REF!</v>
      </c>
      <c r="BL59" s="260" t="e">
        <f>IF(BL$4="","",IF(HLOOKUP(BL$4,'Physical Effects-Numbers'!$B$1:$AZ$173,$B59,FALSE)&lt;0,HLOOKUP(BL$4,'Physical Effects-Numbers'!$B$1:$AZ$173,$B59,FALSE),""))</f>
        <v>#REF!</v>
      </c>
      <c r="BM59" s="260" t="e">
        <f>IF(BM$4="","",IF(HLOOKUP(BM$4,'Physical Effects-Numbers'!$B$1:$AZ$173,$B59,FALSE)&lt;0,HLOOKUP(BM$4,'Physical Effects-Numbers'!$B$1:$AZ$173,$B59,FALSE),""))</f>
        <v>#REF!</v>
      </c>
      <c r="BN59" s="260" t="e">
        <f>IF(BN$4="","",IF(HLOOKUP(BN$4,'Physical Effects-Numbers'!$B$1:$AZ$173,$B59,FALSE)&lt;0,HLOOKUP(BN$4,'Physical Effects-Numbers'!$B$1:$AZ$173,$B59,FALSE),""))</f>
        <v>#REF!</v>
      </c>
      <c r="BO59" s="260" t="e">
        <f>IF(BO$4="","",IF(HLOOKUP(BO$4,'Physical Effects-Numbers'!$B$1:$AZ$173,$B59,FALSE)&lt;0,HLOOKUP(BO$4,'Physical Effects-Numbers'!$B$1:$AZ$173,$B59,FALSE),""))</f>
        <v>#REF!</v>
      </c>
    </row>
    <row r="60" spans="2:67" x14ac:dyDescent="0.2">
      <c r="B60" s="259">
        <f t="shared" si="0"/>
        <v>57</v>
      </c>
      <c r="C60" s="258" t="str">
        <f>+'Physical Effects-Numbers'!B57</f>
        <v>Forest Trails and Landings (ac)</v>
      </c>
      <c r="D60" s="260">
        <f>IF(D$4="","",IF(HLOOKUP(D$4,'Physical Effects-Numbers'!$B$1:$AZ$173,$B60,FALSE)&lt;0,HLOOKUP(D$4,'Physical Effects-Numbers'!$B$1:$AZ$173,$B60,FALSE),""))</f>
        <v>-1</v>
      </c>
      <c r="E60" s="260" t="str">
        <f>IF(E$4="","",IF(HLOOKUP(E$4,'Physical Effects-Numbers'!$B$1:$AZ$173,$B60,FALSE)&lt;0,HLOOKUP(E$4,'Physical Effects-Numbers'!$B$1:$AZ$173,$B60,FALSE),""))</f>
        <v/>
      </c>
      <c r="F60" s="260">
        <f>IF(F$4="","",IF(HLOOKUP(F$4,'Physical Effects-Numbers'!$B$1:$AZ$173,$B60,FALSE)&lt;0,HLOOKUP(F$4,'Physical Effects-Numbers'!$B$1:$AZ$173,$B60,FALSE),""))</f>
        <v>-1</v>
      </c>
      <c r="G60" s="260">
        <f>IF(G$4="","",IF(HLOOKUP(G$4,'Physical Effects-Numbers'!$B$1:$AZ$173,$B60,FALSE)&lt;0,HLOOKUP(G$4,'Physical Effects-Numbers'!$B$1:$AZ$173,$B60,FALSE),""))</f>
        <v>-1</v>
      </c>
      <c r="H60" s="260" t="str">
        <f>IF(H$4="","",IF(HLOOKUP(H$4,'Physical Effects-Numbers'!$B$1:$AZ$173,$B60,FALSE)&lt;0,HLOOKUP(H$4,'Physical Effects-Numbers'!$B$1:$AZ$173,$B60,FALSE),""))</f>
        <v/>
      </c>
      <c r="I60" s="260" t="str">
        <f>IF(I$4="","",IF(HLOOKUP(I$4,'Physical Effects-Numbers'!$B$1:$AZ$173,$B60,FALSE)&lt;0,HLOOKUP(I$4,'Physical Effects-Numbers'!$B$1:$AZ$173,$B60,FALSE),""))</f>
        <v/>
      </c>
      <c r="J60" s="260" t="str">
        <f>IF(J$4="","",IF(HLOOKUP(J$4,'Physical Effects-Numbers'!$B$1:$AZ$173,$B60,FALSE)&lt;0,HLOOKUP(J$4,'Physical Effects-Numbers'!$B$1:$AZ$173,$B60,FALSE),""))</f>
        <v/>
      </c>
      <c r="K60" s="260">
        <f>IF(K$4="","",IF(HLOOKUP(K$4,'Physical Effects-Numbers'!$B$1:$AZ$173,$B60,FALSE)&lt;0,HLOOKUP(K$4,'Physical Effects-Numbers'!$B$1:$AZ$173,$B60,FALSE),""))</f>
        <v>-1</v>
      </c>
      <c r="L60" s="260" t="str">
        <f>IF(L$4="","",IF(HLOOKUP(L$4,'Physical Effects-Numbers'!$B$1:$AZ$173,$B60,FALSE)&lt;0,HLOOKUP(L$4,'Physical Effects-Numbers'!$B$1:$AZ$173,$B60,FALSE),""))</f>
        <v/>
      </c>
      <c r="M60" s="260">
        <f>IF(M$4="","",IF(HLOOKUP(M$4,'Physical Effects-Numbers'!$B$1:$AZ$173,$B60,FALSE)&lt;0,HLOOKUP(M$4,'Physical Effects-Numbers'!$B$1:$AZ$173,$B60,FALSE),""))</f>
        <v>-1</v>
      </c>
      <c r="N60" s="260">
        <f>IF(N$4="","",IF(HLOOKUP(N$4,'Physical Effects-Numbers'!$B$1:$AZ$173,$B60,FALSE)&lt;0,HLOOKUP(N$4,'Physical Effects-Numbers'!$B$1:$AZ$173,$B60,FALSE),""))</f>
        <v>-1</v>
      </c>
      <c r="O60" s="260" t="str">
        <f>IF(O$4="","",IF(HLOOKUP(O$4,'Physical Effects-Numbers'!$B$1:$AZ$173,$B60,FALSE)&lt;0,HLOOKUP(O$4,'Physical Effects-Numbers'!$B$1:$AZ$173,$B60,FALSE),""))</f>
        <v/>
      </c>
      <c r="P60" s="260" t="str">
        <f>IF(P$4="","",IF(HLOOKUP(P$4,'Physical Effects-Numbers'!$B$1:$AZ$173,$B60,FALSE)&lt;0,HLOOKUP(P$4,'Physical Effects-Numbers'!$B$1:$AZ$173,$B60,FALSE),""))</f>
        <v/>
      </c>
      <c r="Q60" s="260" t="str">
        <f>IF(Q$4="","",IF(HLOOKUP(Q$4,'Physical Effects-Numbers'!$B$1:$AZ$173,$B60,FALSE)&lt;0,HLOOKUP(Q$4,'Physical Effects-Numbers'!$B$1:$AZ$173,$B60,FALSE),""))</f>
        <v/>
      </c>
      <c r="R60" s="260" t="str">
        <f>IF(R$4="","",IF(HLOOKUP(R$4,'Physical Effects-Numbers'!$B$1:$AZ$173,$B60,FALSE)&lt;0,HLOOKUP(R$4,'Physical Effects-Numbers'!$B$1:$AZ$173,$B60,FALSE),""))</f>
        <v/>
      </c>
      <c r="S60" s="260" t="str">
        <f>IF(S$4="","",IF(HLOOKUP(S$4,'Physical Effects-Numbers'!$B$1:$AZ$173,$B60,FALSE)&lt;0,HLOOKUP(S$4,'Physical Effects-Numbers'!$B$1:$AZ$173,$B60,FALSE),""))</f>
        <v/>
      </c>
      <c r="T60" s="260" t="str">
        <f>IF(T$4="","",IF(HLOOKUP(T$4,'Physical Effects-Numbers'!$B$1:$AZ$173,$B60,FALSE)&lt;0,HLOOKUP(T$4,'Physical Effects-Numbers'!$B$1:$AZ$173,$B60,FALSE),""))</f>
        <v/>
      </c>
      <c r="U60" s="260" t="str">
        <f>IF(U$4="","",IF(HLOOKUP(U$4,'Physical Effects-Numbers'!$B$1:$AZ$173,$B60,FALSE)&lt;0,HLOOKUP(U$4,'Physical Effects-Numbers'!$B$1:$AZ$173,$B60,FALSE),""))</f>
        <v/>
      </c>
      <c r="V60" s="260" t="str">
        <f>IF(V$4="","",IF(HLOOKUP(V$4,'Physical Effects-Numbers'!$B$1:$AZ$173,$B60,FALSE)&lt;0,HLOOKUP(V$4,'Physical Effects-Numbers'!$B$1:$AZ$173,$B60,FALSE),""))</f>
        <v/>
      </c>
      <c r="W60" s="260" t="str">
        <f>IF(W$4="","",IF(HLOOKUP(W$4,'Physical Effects-Numbers'!$B$1:$AZ$173,$B60,FALSE)&lt;0,HLOOKUP(W$4,'Physical Effects-Numbers'!$B$1:$AZ$173,$B60,FALSE),""))</f>
        <v/>
      </c>
      <c r="X60" s="260" t="str">
        <f>IF(X$4="","",IF(HLOOKUP(X$4,'Physical Effects-Numbers'!$B$1:$AZ$173,$B60,FALSE)&lt;0,HLOOKUP(X$4,'Physical Effects-Numbers'!$B$1:$AZ$173,$B60,FALSE),""))</f>
        <v/>
      </c>
      <c r="Y60" s="260" t="str">
        <f>IF(Y$4="","",IF(HLOOKUP(Y$4,'Physical Effects-Numbers'!$B$1:$AZ$173,$B60,FALSE)&lt;0,HLOOKUP(Y$4,'Physical Effects-Numbers'!$B$1:$AZ$173,$B60,FALSE),""))</f>
        <v/>
      </c>
      <c r="Z60" s="260" t="str">
        <f>IF(Z$4="","",IF(HLOOKUP(Z$4,'Physical Effects-Numbers'!$B$1:$AZ$173,$B60,FALSE)&lt;0,HLOOKUP(Z$4,'Physical Effects-Numbers'!$B$1:$AZ$173,$B60,FALSE),""))</f>
        <v/>
      </c>
      <c r="AA60" s="260" t="str">
        <f>IF(AA$4="","",IF(HLOOKUP(AA$4,'Physical Effects-Numbers'!$B$1:$AZ$173,$B60,FALSE)&lt;0,HLOOKUP(AA$4,'Physical Effects-Numbers'!$B$1:$AZ$173,$B60,FALSE),""))</f>
        <v/>
      </c>
      <c r="AB60" s="260" t="str">
        <f>IF(AB$4="","",IF(HLOOKUP(AB$4,'Physical Effects-Numbers'!$B$1:$AZ$173,$B60,FALSE)&lt;0,HLOOKUP(AB$4,'Physical Effects-Numbers'!$B$1:$AZ$173,$B60,FALSE),""))</f>
        <v/>
      </c>
      <c r="AC60" s="260" t="str">
        <f>IF(AC$4="","",IF(HLOOKUP(AC$4,'Physical Effects-Numbers'!$B$1:$AZ$173,$B60,FALSE)&lt;0,HLOOKUP(AC$4,'Physical Effects-Numbers'!$B$1:$AZ$173,$B60,FALSE),""))</f>
        <v/>
      </c>
      <c r="AD60" s="260" t="str">
        <f>IF(AD$4="","",IF(HLOOKUP(AD$4,'Physical Effects-Numbers'!$B$1:$AZ$173,$B60,FALSE)&lt;0,HLOOKUP(AD$4,'Physical Effects-Numbers'!$B$1:$AZ$173,$B60,FALSE),""))</f>
        <v/>
      </c>
      <c r="AE60" s="260" t="str">
        <f>IF(AE$4="","",IF(HLOOKUP(AE$4,'Physical Effects-Numbers'!$B$1:$AZ$173,$B60,FALSE)&lt;0,HLOOKUP(AE$4,'Physical Effects-Numbers'!$B$1:$AZ$173,$B60,FALSE),""))</f>
        <v/>
      </c>
      <c r="AF60" s="260" t="e">
        <f>IF(AF$4="","",IF(HLOOKUP(AF$4,'Physical Effects-Numbers'!$B$1:$AZ$173,$B60,FALSE)&lt;0,HLOOKUP(AF$4,'Physical Effects-Numbers'!$B$1:$AZ$173,$B60,FALSE),""))</f>
        <v>#REF!</v>
      </c>
      <c r="AG60" s="260" t="e">
        <f>IF(AG$4="","",IF(HLOOKUP(AG$4,'Physical Effects-Numbers'!$B$1:$AZ$173,$B60,FALSE)&lt;0,HLOOKUP(AG$4,'Physical Effects-Numbers'!$B$1:$AZ$173,$B60,FALSE),""))</f>
        <v>#REF!</v>
      </c>
      <c r="AH60" s="260" t="str">
        <f>IF(AH$4="","",IF(HLOOKUP(AH$4,'Physical Effects-Numbers'!$B$1:$AZ$173,$B60,FALSE)&lt;0,HLOOKUP(AH$4,'Physical Effects-Numbers'!$B$1:$AZ$173,$B60,FALSE),""))</f>
        <v/>
      </c>
      <c r="AI60" s="260" t="str">
        <f>IF(AI$4="","",IF(HLOOKUP(AI$4,'Physical Effects-Numbers'!$B$1:$AZ$173,$B60,FALSE)&lt;0,HLOOKUP(AI$4,'Physical Effects-Numbers'!$B$1:$AZ$173,$B60,FALSE),""))</f>
        <v/>
      </c>
      <c r="AJ60" s="260" t="str">
        <f>IF(AJ$4="","",IF(HLOOKUP(AJ$4,'Physical Effects-Numbers'!$B$1:$AZ$173,$B60,FALSE)&lt;0,HLOOKUP(AJ$4,'Physical Effects-Numbers'!$B$1:$AZ$173,$B60,FALSE),""))</f>
        <v/>
      </c>
      <c r="AK60" s="260" t="str">
        <f>IF(AK$4="","",IF(HLOOKUP(AK$4,'Physical Effects-Numbers'!$B$1:$AZ$173,$B60,FALSE)&lt;0,HLOOKUP(AK$4,'Physical Effects-Numbers'!$B$1:$AZ$173,$B60,FALSE),""))</f>
        <v/>
      </c>
      <c r="AL60" s="260" t="str">
        <f>IF(AL$4="","",IF(HLOOKUP(AL$4,'Physical Effects-Numbers'!$B$1:$AZ$173,$B60,FALSE)&lt;0,HLOOKUP(AL$4,'Physical Effects-Numbers'!$B$1:$AZ$173,$B60,FALSE),""))</f>
        <v/>
      </c>
      <c r="AM60" s="260" t="str">
        <f>IF(AM$4="","",IF(HLOOKUP(AM$4,'Physical Effects-Numbers'!$B$1:$AZ$173,$B60,FALSE)&lt;0,HLOOKUP(AM$4,'Physical Effects-Numbers'!$B$1:$AZ$173,$B60,FALSE),""))</f>
        <v/>
      </c>
      <c r="AN60" s="260" t="str">
        <f>IF(AN$4="","",IF(HLOOKUP(AN$4,'Physical Effects-Numbers'!$B$1:$AZ$173,$B60,FALSE)&lt;0,HLOOKUP(AN$4,'Physical Effects-Numbers'!$B$1:$AZ$173,$B60,FALSE),""))</f>
        <v/>
      </c>
      <c r="AO60" s="260" t="str">
        <f>IF(AO$4="","",IF(HLOOKUP(AO$4,'Physical Effects-Numbers'!$B$1:$AZ$173,$B60,FALSE)&lt;0,HLOOKUP(AO$4,'Physical Effects-Numbers'!$B$1:$AZ$173,$B60,FALSE),""))</f>
        <v/>
      </c>
      <c r="AP60" s="260" t="str">
        <f>IF(AP$4="","",IF(HLOOKUP(AP$4,'Physical Effects-Numbers'!$B$1:$AZ$173,$B60,FALSE)&lt;0,HLOOKUP(AP$4,'Physical Effects-Numbers'!$B$1:$AZ$173,$B60,FALSE),""))</f>
        <v/>
      </c>
      <c r="AQ60" s="260" t="str">
        <f>IF(AQ$4="","",IF(HLOOKUP(AQ$4,'Physical Effects-Numbers'!$B$1:$AZ$173,$B60,FALSE)&lt;0,HLOOKUP(AQ$4,'Physical Effects-Numbers'!$B$1:$AZ$173,$B60,FALSE),""))</f>
        <v/>
      </c>
      <c r="AR60" s="260" t="str">
        <f>IF(AR$4="","",IF(HLOOKUP(AR$4,'Physical Effects-Numbers'!$B$1:$AZ$173,$B60,FALSE)&lt;0,HLOOKUP(AR$4,'Physical Effects-Numbers'!$B$1:$AZ$173,$B60,FALSE),""))</f>
        <v/>
      </c>
      <c r="AS60" s="260" t="str">
        <f>IF(AS$4="","",IF(HLOOKUP(AS$4,'Physical Effects-Numbers'!$B$1:$AZ$173,$B60,FALSE)&lt;0,HLOOKUP(AS$4,'Physical Effects-Numbers'!$B$1:$AZ$173,$B60,FALSE),""))</f>
        <v/>
      </c>
      <c r="AT60" s="260" t="str">
        <f>IF(AT$4="","",IF(HLOOKUP(AT$4,'Physical Effects-Numbers'!$B$1:$AZ$173,$B60,FALSE)&lt;0,HLOOKUP(AT$4,'Physical Effects-Numbers'!$B$1:$AZ$173,$B60,FALSE),""))</f>
        <v/>
      </c>
      <c r="AU60" s="260" t="str">
        <f>IF(AU$4="","",IF(HLOOKUP(AU$4,'Physical Effects-Numbers'!$B$1:$AZ$173,$B60,FALSE)&lt;0,HLOOKUP(AU$4,'Physical Effects-Numbers'!$B$1:$AZ$173,$B60,FALSE),""))</f>
        <v/>
      </c>
      <c r="AV60" s="260" t="str">
        <f>IF(AV$4="","",IF(HLOOKUP(AV$4,'Physical Effects-Numbers'!$B$1:$AZ$173,$B60,FALSE)&lt;0,HLOOKUP(AV$4,'Physical Effects-Numbers'!$B$1:$AZ$173,$B60,FALSE),""))</f>
        <v/>
      </c>
      <c r="AW60" s="260" t="str">
        <f>IF(AW$4="","",IF(HLOOKUP(AW$4,'Physical Effects-Numbers'!$B$1:$AZ$173,$B60,FALSE)&lt;0,HLOOKUP(AW$4,'Physical Effects-Numbers'!$B$1:$AZ$173,$B60,FALSE),""))</f>
        <v/>
      </c>
      <c r="AX60" s="260" t="str">
        <f>IF(AX$4="","",IF(HLOOKUP(AX$4,'Physical Effects-Numbers'!$B$1:$AZ$173,$B60,FALSE)&lt;0,HLOOKUP(AX$4,'Physical Effects-Numbers'!$B$1:$AZ$173,$B60,FALSE),""))</f>
        <v/>
      </c>
      <c r="AY60" s="260" t="str">
        <f>IF(AY$4="","",IF(HLOOKUP(AY$4,'Physical Effects-Numbers'!$B$1:$AZ$173,$B60,FALSE)&lt;0,HLOOKUP(AY$4,'Physical Effects-Numbers'!$B$1:$AZ$173,$B60,FALSE),""))</f>
        <v/>
      </c>
      <c r="AZ60" s="260" t="str">
        <f>IF(AZ$4="","",IF(HLOOKUP(AZ$4,'Physical Effects-Numbers'!$B$1:$AZ$173,$B60,FALSE)&lt;0,HLOOKUP(AZ$4,'Physical Effects-Numbers'!$B$1:$AZ$173,$B60,FALSE),""))</f>
        <v/>
      </c>
      <c r="BA60" s="260" t="e">
        <f>IF(BA$4="","",IF(HLOOKUP(BA$4,'Physical Effects-Numbers'!$B$1:$AZ$173,$B60,FALSE)&lt;0,HLOOKUP(BA$4,'Physical Effects-Numbers'!$B$1:$AZ$173,$B60,FALSE),""))</f>
        <v>#N/A</v>
      </c>
      <c r="BB60" s="260" t="e">
        <f>IF(BB$4="","",IF(HLOOKUP(BB$4,'Physical Effects-Numbers'!$B$1:$AZ$173,$B60,FALSE)&lt;0,HLOOKUP(BB$4,'Physical Effects-Numbers'!$B$1:$AZ$173,$B60,FALSE),""))</f>
        <v>#N/A</v>
      </c>
      <c r="BC60" s="260" t="e">
        <f>IF(BC$4="","",IF(HLOOKUP(BC$4,'Physical Effects-Numbers'!$B$1:$AZ$173,$B60,FALSE)&lt;0,HLOOKUP(BC$4,'Physical Effects-Numbers'!$B$1:$AZ$173,$B60,FALSE),""))</f>
        <v>#REF!</v>
      </c>
      <c r="BD60" s="260" t="e">
        <f>IF(BD$4="","",IF(HLOOKUP(BD$4,'Physical Effects-Numbers'!$B$1:$AZ$173,$B60,FALSE)&lt;0,HLOOKUP(BD$4,'Physical Effects-Numbers'!$B$1:$AZ$173,$B60,FALSE),""))</f>
        <v>#REF!</v>
      </c>
      <c r="BE60" s="260" t="e">
        <f>IF(BE$4="","",IF(HLOOKUP(BE$4,'Physical Effects-Numbers'!$B$1:$AZ$173,$B60,FALSE)&lt;0,HLOOKUP(BE$4,'Physical Effects-Numbers'!$B$1:$AZ$173,$B60,FALSE),""))</f>
        <v>#REF!</v>
      </c>
      <c r="BF60" s="260" t="e">
        <f>IF(BF$4="","",IF(HLOOKUP(BF$4,'Physical Effects-Numbers'!$B$1:$AZ$173,$B60,FALSE)&lt;0,HLOOKUP(BF$4,'Physical Effects-Numbers'!$B$1:$AZ$173,$B60,FALSE),""))</f>
        <v>#REF!</v>
      </c>
      <c r="BG60" s="260" t="e">
        <f>IF(BG$4="","",IF(HLOOKUP(BG$4,'Physical Effects-Numbers'!$B$1:$AZ$173,$B60,FALSE)&lt;0,HLOOKUP(BG$4,'Physical Effects-Numbers'!$B$1:$AZ$173,$B60,FALSE),""))</f>
        <v>#REF!</v>
      </c>
      <c r="BH60" s="260" t="e">
        <f>IF(BH$4="","",IF(HLOOKUP(BH$4,'Physical Effects-Numbers'!$B$1:$AZ$173,$B60,FALSE)&lt;0,HLOOKUP(BH$4,'Physical Effects-Numbers'!$B$1:$AZ$173,$B60,FALSE),""))</f>
        <v>#REF!</v>
      </c>
      <c r="BI60" s="260" t="e">
        <f>IF(BI$4="","",IF(HLOOKUP(BI$4,'Physical Effects-Numbers'!$B$1:$AZ$173,$B60,FALSE)&lt;0,HLOOKUP(BI$4,'Physical Effects-Numbers'!$B$1:$AZ$173,$B60,FALSE),""))</f>
        <v>#REF!</v>
      </c>
      <c r="BJ60" s="260" t="e">
        <f>IF(BJ$4="","",IF(HLOOKUP(BJ$4,'Physical Effects-Numbers'!$B$1:$AZ$173,$B60,FALSE)&lt;0,HLOOKUP(BJ$4,'Physical Effects-Numbers'!$B$1:$AZ$173,$B60,FALSE),""))</f>
        <v>#REF!</v>
      </c>
      <c r="BK60" s="260" t="e">
        <f>IF(BK$4="","",IF(HLOOKUP(BK$4,'Physical Effects-Numbers'!$B$1:$AZ$173,$B60,FALSE)&lt;0,HLOOKUP(BK$4,'Physical Effects-Numbers'!$B$1:$AZ$173,$B60,FALSE),""))</f>
        <v>#REF!</v>
      </c>
      <c r="BL60" s="260" t="e">
        <f>IF(BL$4="","",IF(HLOOKUP(BL$4,'Physical Effects-Numbers'!$B$1:$AZ$173,$B60,FALSE)&lt;0,HLOOKUP(BL$4,'Physical Effects-Numbers'!$B$1:$AZ$173,$B60,FALSE),""))</f>
        <v>#REF!</v>
      </c>
      <c r="BM60" s="260" t="e">
        <f>IF(BM$4="","",IF(HLOOKUP(BM$4,'Physical Effects-Numbers'!$B$1:$AZ$173,$B60,FALSE)&lt;0,HLOOKUP(BM$4,'Physical Effects-Numbers'!$B$1:$AZ$173,$B60,FALSE),""))</f>
        <v>#REF!</v>
      </c>
      <c r="BN60" s="260" t="e">
        <f>IF(BN$4="","",IF(HLOOKUP(BN$4,'Physical Effects-Numbers'!$B$1:$AZ$173,$B60,FALSE)&lt;0,HLOOKUP(BN$4,'Physical Effects-Numbers'!$B$1:$AZ$173,$B60,FALSE),""))</f>
        <v>#REF!</v>
      </c>
      <c r="BO60" s="260" t="e">
        <f>IF(BO$4="","",IF(HLOOKUP(BO$4,'Physical Effects-Numbers'!$B$1:$AZ$173,$B60,FALSE)&lt;0,HLOOKUP(BO$4,'Physical Effects-Numbers'!$B$1:$AZ$173,$B60,FALSE),""))</f>
        <v>#REF!</v>
      </c>
    </row>
    <row r="61" spans="2:67" x14ac:dyDescent="0.2">
      <c r="B61" s="259">
        <f t="shared" si="0"/>
        <v>58</v>
      </c>
      <c r="C61" s="258" t="str">
        <f>+'Physical Effects-Numbers'!B58</f>
        <v>Fuel Break (ac)</v>
      </c>
      <c r="D61" s="260">
        <f>IF(D$4="","",IF(HLOOKUP(D$4,'Physical Effects-Numbers'!$B$1:$AZ$173,$B61,FALSE)&lt;0,HLOOKUP(D$4,'Physical Effects-Numbers'!$B$1:$AZ$173,$B61,FALSE),""))</f>
        <v>-1</v>
      </c>
      <c r="E61" s="260">
        <f>IF(E$4="","",IF(HLOOKUP(E$4,'Physical Effects-Numbers'!$B$1:$AZ$173,$B61,FALSE)&lt;0,HLOOKUP(E$4,'Physical Effects-Numbers'!$B$1:$AZ$173,$B61,FALSE),""))</f>
        <v>-1</v>
      </c>
      <c r="F61" s="260">
        <f>IF(F$4="","",IF(HLOOKUP(F$4,'Physical Effects-Numbers'!$B$1:$AZ$173,$B61,FALSE)&lt;0,HLOOKUP(F$4,'Physical Effects-Numbers'!$B$1:$AZ$173,$B61,FALSE),""))</f>
        <v>-1</v>
      </c>
      <c r="G61" s="260">
        <f>IF(G$4="","",IF(HLOOKUP(G$4,'Physical Effects-Numbers'!$B$1:$AZ$173,$B61,FALSE)&lt;0,HLOOKUP(G$4,'Physical Effects-Numbers'!$B$1:$AZ$173,$B61,FALSE),""))</f>
        <v>-1</v>
      </c>
      <c r="H61" s="260" t="str">
        <f>IF(H$4="","",IF(HLOOKUP(H$4,'Physical Effects-Numbers'!$B$1:$AZ$173,$B61,FALSE)&lt;0,HLOOKUP(H$4,'Physical Effects-Numbers'!$B$1:$AZ$173,$B61,FALSE),""))</f>
        <v/>
      </c>
      <c r="I61" s="260" t="str">
        <f>IF(I$4="","",IF(HLOOKUP(I$4,'Physical Effects-Numbers'!$B$1:$AZ$173,$B61,FALSE)&lt;0,HLOOKUP(I$4,'Physical Effects-Numbers'!$B$1:$AZ$173,$B61,FALSE),""))</f>
        <v/>
      </c>
      <c r="J61" s="260">
        <f>IF(J$4="","",IF(HLOOKUP(J$4,'Physical Effects-Numbers'!$B$1:$AZ$173,$B61,FALSE)&lt;0,HLOOKUP(J$4,'Physical Effects-Numbers'!$B$1:$AZ$173,$B61,FALSE),""))</f>
        <v>-1</v>
      </c>
      <c r="K61" s="260">
        <f>IF(K$4="","",IF(HLOOKUP(K$4,'Physical Effects-Numbers'!$B$1:$AZ$173,$B61,FALSE)&lt;0,HLOOKUP(K$4,'Physical Effects-Numbers'!$B$1:$AZ$173,$B61,FALSE),""))</f>
        <v>-3</v>
      </c>
      <c r="L61" s="260" t="str">
        <f>IF(L$4="","",IF(HLOOKUP(L$4,'Physical Effects-Numbers'!$B$1:$AZ$173,$B61,FALSE)&lt;0,HLOOKUP(L$4,'Physical Effects-Numbers'!$B$1:$AZ$173,$B61,FALSE),""))</f>
        <v/>
      </c>
      <c r="M61" s="260" t="str">
        <f>IF(M$4="","",IF(HLOOKUP(M$4,'Physical Effects-Numbers'!$B$1:$AZ$173,$B61,FALSE)&lt;0,HLOOKUP(M$4,'Physical Effects-Numbers'!$B$1:$AZ$173,$B61,FALSE),""))</f>
        <v/>
      </c>
      <c r="N61" s="260" t="str">
        <f>IF(N$4="","",IF(HLOOKUP(N$4,'Physical Effects-Numbers'!$B$1:$AZ$173,$B61,FALSE)&lt;0,HLOOKUP(N$4,'Physical Effects-Numbers'!$B$1:$AZ$173,$B61,FALSE),""))</f>
        <v/>
      </c>
      <c r="O61" s="260" t="str">
        <f>IF(O$4="","",IF(HLOOKUP(O$4,'Physical Effects-Numbers'!$B$1:$AZ$173,$B61,FALSE)&lt;0,HLOOKUP(O$4,'Physical Effects-Numbers'!$B$1:$AZ$173,$B61,FALSE),""))</f>
        <v/>
      </c>
      <c r="P61" s="260">
        <f>IF(P$4="","",IF(HLOOKUP(P$4,'Physical Effects-Numbers'!$B$1:$AZ$173,$B61,FALSE)&lt;0,HLOOKUP(P$4,'Physical Effects-Numbers'!$B$1:$AZ$173,$B61,FALSE),""))</f>
        <v>-1</v>
      </c>
      <c r="Q61" s="260" t="str">
        <f>IF(Q$4="","",IF(HLOOKUP(Q$4,'Physical Effects-Numbers'!$B$1:$AZ$173,$B61,FALSE)&lt;0,HLOOKUP(Q$4,'Physical Effects-Numbers'!$B$1:$AZ$173,$B61,FALSE),""))</f>
        <v/>
      </c>
      <c r="R61" s="260" t="str">
        <f>IF(R$4="","",IF(HLOOKUP(R$4,'Physical Effects-Numbers'!$B$1:$AZ$173,$B61,FALSE)&lt;0,HLOOKUP(R$4,'Physical Effects-Numbers'!$B$1:$AZ$173,$B61,FALSE),""))</f>
        <v/>
      </c>
      <c r="S61" s="260" t="str">
        <f>IF(S$4="","",IF(HLOOKUP(S$4,'Physical Effects-Numbers'!$B$1:$AZ$173,$B61,FALSE)&lt;0,HLOOKUP(S$4,'Physical Effects-Numbers'!$B$1:$AZ$173,$B61,FALSE),""))</f>
        <v/>
      </c>
      <c r="T61" s="260" t="str">
        <f>IF(T$4="","",IF(HLOOKUP(T$4,'Physical Effects-Numbers'!$B$1:$AZ$173,$B61,FALSE)&lt;0,HLOOKUP(T$4,'Physical Effects-Numbers'!$B$1:$AZ$173,$B61,FALSE),""))</f>
        <v/>
      </c>
      <c r="U61" s="260" t="str">
        <f>IF(U$4="","",IF(HLOOKUP(U$4,'Physical Effects-Numbers'!$B$1:$AZ$173,$B61,FALSE)&lt;0,HLOOKUP(U$4,'Physical Effects-Numbers'!$B$1:$AZ$173,$B61,FALSE),""))</f>
        <v/>
      </c>
      <c r="V61" s="260" t="str">
        <f>IF(V$4="","",IF(HLOOKUP(V$4,'Physical Effects-Numbers'!$B$1:$AZ$173,$B61,FALSE)&lt;0,HLOOKUP(V$4,'Physical Effects-Numbers'!$B$1:$AZ$173,$B61,FALSE),""))</f>
        <v/>
      </c>
      <c r="W61" s="260" t="str">
        <f>IF(W$4="","",IF(HLOOKUP(W$4,'Physical Effects-Numbers'!$B$1:$AZ$173,$B61,FALSE)&lt;0,HLOOKUP(W$4,'Physical Effects-Numbers'!$B$1:$AZ$173,$B61,FALSE),""))</f>
        <v/>
      </c>
      <c r="X61" s="260" t="str">
        <f>IF(X$4="","",IF(HLOOKUP(X$4,'Physical Effects-Numbers'!$B$1:$AZ$173,$B61,FALSE)&lt;0,HLOOKUP(X$4,'Physical Effects-Numbers'!$B$1:$AZ$173,$B61,FALSE),""))</f>
        <v/>
      </c>
      <c r="Y61" s="260">
        <f>IF(Y$4="","",IF(HLOOKUP(Y$4,'Physical Effects-Numbers'!$B$1:$AZ$173,$B61,FALSE)&lt;0,HLOOKUP(Y$4,'Physical Effects-Numbers'!$B$1:$AZ$173,$B61,FALSE),""))</f>
        <v>-1</v>
      </c>
      <c r="Z61" s="260">
        <f>IF(Z$4="","",IF(HLOOKUP(Z$4,'Physical Effects-Numbers'!$B$1:$AZ$173,$B61,FALSE)&lt;0,HLOOKUP(Z$4,'Physical Effects-Numbers'!$B$1:$AZ$173,$B61,FALSE),""))</f>
        <v>-1</v>
      </c>
      <c r="AA61" s="260" t="str">
        <f>IF(AA$4="","",IF(HLOOKUP(AA$4,'Physical Effects-Numbers'!$B$1:$AZ$173,$B61,FALSE)&lt;0,HLOOKUP(AA$4,'Physical Effects-Numbers'!$B$1:$AZ$173,$B61,FALSE),""))</f>
        <v/>
      </c>
      <c r="AB61" s="260" t="str">
        <f>IF(AB$4="","",IF(HLOOKUP(AB$4,'Physical Effects-Numbers'!$B$1:$AZ$173,$B61,FALSE)&lt;0,HLOOKUP(AB$4,'Physical Effects-Numbers'!$B$1:$AZ$173,$B61,FALSE),""))</f>
        <v/>
      </c>
      <c r="AC61" s="260" t="str">
        <f>IF(AC$4="","",IF(HLOOKUP(AC$4,'Physical Effects-Numbers'!$B$1:$AZ$173,$B61,FALSE)&lt;0,HLOOKUP(AC$4,'Physical Effects-Numbers'!$B$1:$AZ$173,$B61,FALSE),""))</f>
        <v/>
      </c>
      <c r="AD61" s="260" t="str">
        <f>IF(AD$4="","",IF(HLOOKUP(AD$4,'Physical Effects-Numbers'!$B$1:$AZ$173,$B61,FALSE)&lt;0,HLOOKUP(AD$4,'Physical Effects-Numbers'!$B$1:$AZ$173,$B61,FALSE),""))</f>
        <v/>
      </c>
      <c r="AE61" s="260" t="str">
        <f>IF(AE$4="","",IF(HLOOKUP(AE$4,'Physical Effects-Numbers'!$B$1:$AZ$173,$B61,FALSE)&lt;0,HLOOKUP(AE$4,'Physical Effects-Numbers'!$B$1:$AZ$173,$B61,FALSE),""))</f>
        <v/>
      </c>
      <c r="AF61" s="260" t="e">
        <f>IF(AF$4="","",IF(HLOOKUP(AF$4,'Physical Effects-Numbers'!$B$1:$AZ$173,$B61,FALSE)&lt;0,HLOOKUP(AF$4,'Physical Effects-Numbers'!$B$1:$AZ$173,$B61,FALSE),""))</f>
        <v>#REF!</v>
      </c>
      <c r="AG61" s="260" t="e">
        <f>IF(AG$4="","",IF(HLOOKUP(AG$4,'Physical Effects-Numbers'!$B$1:$AZ$173,$B61,FALSE)&lt;0,HLOOKUP(AG$4,'Physical Effects-Numbers'!$B$1:$AZ$173,$B61,FALSE),""))</f>
        <v>#REF!</v>
      </c>
      <c r="AH61" s="260" t="str">
        <f>IF(AH$4="","",IF(HLOOKUP(AH$4,'Physical Effects-Numbers'!$B$1:$AZ$173,$B61,FALSE)&lt;0,HLOOKUP(AH$4,'Physical Effects-Numbers'!$B$1:$AZ$173,$B61,FALSE),""))</f>
        <v/>
      </c>
      <c r="AI61" s="260">
        <f>IF(AI$4="","",IF(HLOOKUP(AI$4,'Physical Effects-Numbers'!$B$1:$AZ$173,$B61,FALSE)&lt;0,HLOOKUP(AI$4,'Physical Effects-Numbers'!$B$1:$AZ$173,$B61,FALSE),""))</f>
        <v>-1</v>
      </c>
      <c r="AJ61" s="260" t="str">
        <f>IF(AJ$4="","",IF(HLOOKUP(AJ$4,'Physical Effects-Numbers'!$B$1:$AZ$173,$B61,FALSE)&lt;0,HLOOKUP(AJ$4,'Physical Effects-Numbers'!$B$1:$AZ$173,$B61,FALSE),""))</f>
        <v/>
      </c>
      <c r="AK61" s="260" t="str">
        <f>IF(AK$4="","",IF(HLOOKUP(AK$4,'Physical Effects-Numbers'!$B$1:$AZ$173,$B61,FALSE)&lt;0,HLOOKUP(AK$4,'Physical Effects-Numbers'!$B$1:$AZ$173,$B61,FALSE),""))</f>
        <v/>
      </c>
      <c r="AL61" s="260" t="str">
        <f>IF(AL$4="","",IF(HLOOKUP(AL$4,'Physical Effects-Numbers'!$B$1:$AZ$173,$B61,FALSE)&lt;0,HLOOKUP(AL$4,'Physical Effects-Numbers'!$B$1:$AZ$173,$B61,FALSE),""))</f>
        <v/>
      </c>
      <c r="AM61" s="260" t="str">
        <f>IF(AM$4="","",IF(HLOOKUP(AM$4,'Physical Effects-Numbers'!$B$1:$AZ$173,$B61,FALSE)&lt;0,HLOOKUP(AM$4,'Physical Effects-Numbers'!$B$1:$AZ$173,$B61,FALSE),""))</f>
        <v/>
      </c>
      <c r="AN61" s="260" t="str">
        <f>IF(AN$4="","",IF(HLOOKUP(AN$4,'Physical Effects-Numbers'!$B$1:$AZ$173,$B61,FALSE)&lt;0,HLOOKUP(AN$4,'Physical Effects-Numbers'!$B$1:$AZ$173,$B61,FALSE),""))</f>
        <v/>
      </c>
      <c r="AO61" s="260" t="str">
        <f>IF(AO$4="","",IF(HLOOKUP(AO$4,'Physical Effects-Numbers'!$B$1:$AZ$173,$B61,FALSE)&lt;0,HLOOKUP(AO$4,'Physical Effects-Numbers'!$B$1:$AZ$173,$B61,FALSE),""))</f>
        <v/>
      </c>
      <c r="AP61" s="260" t="str">
        <f>IF(AP$4="","",IF(HLOOKUP(AP$4,'Physical Effects-Numbers'!$B$1:$AZ$173,$B61,FALSE)&lt;0,HLOOKUP(AP$4,'Physical Effects-Numbers'!$B$1:$AZ$173,$B61,FALSE),""))</f>
        <v/>
      </c>
      <c r="AQ61" s="260" t="str">
        <f>IF(AQ$4="","",IF(HLOOKUP(AQ$4,'Physical Effects-Numbers'!$B$1:$AZ$173,$B61,FALSE)&lt;0,HLOOKUP(AQ$4,'Physical Effects-Numbers'!$B$1:$AZ$173,$B61,FALSE),""))</f>
        <v/>
      </c>
      <c r="AR61" s="260">
        <f>IF(AR$4="","",IF(HLOOKUP(AR$4,'Physical Effects-Numbers'!$B$1:$AZ$173,$B61,FALSE)&lt;0,HLOOKUP(AR$4,'Physical Effects-Numbers'!$B$1:$AZ$173,$B61,FALSE),""))</f>
        <v>-1</v>
      </c>
      <c r="AS61" s="260" t="str">
        <f>IF(AS$4="","",IF(HLOOKUP(AS$4,'Physical Effects-Numbers'!$B$1:$AZ$173,$B61,FALSE)&lt;0,HLOOKUP(AS$4,'Physical Effects-Numbers'!$B$1:$AZ$173,$B61,FALSE),""))</f>
        <v/>
      </c>
      <c r="AT61" s="260" t="str">
        <f>IF(AT$4="","",IF(HLOOKUP(AT$4,'Physical Effects-Numbers'!$B$1:$AZ$173,$B61,FALSE)&lt;0,HLOOKUP(AT$4,'Physical Effects-Numbers'!$B$1:$AZ$173,$B61,FALSE),""))</f>
        <v/>
      </c>
      <c r="AU61" s="260">
        <f>IF(AU$4="","",IF(HLOOKUP(AU$4,'Physical Effects-Numbers'!$B$1:$AZ$173,$B61,FALSE)&lt;0,HLOOKUP(AU$4,'Physical Effects-Numbers'!$B$1:$AZ$173,$B61,FALSE),""))</f>
        <v>-1</v>
      </c>
      <c r="AV61" s="260" t="str">
        <f>IF(AV$4="","",IF(HLOOKUP(AV$4,'Physical Effects-Numbers'!$B$1:$AZ$173,$B61,FALSE)&lt;0,HLOOKUP(AV$4,'Physical Effects-Numbers'!$B$1:$AZ$173,$B61,FALSE),""))</f>
        <v/>
      </c>
      <c r="AW61" s="260">
        <f>IF(AW$4="","",IF(HLOOKUP(AW$4,'Physical Effects-Numbers'!$B$1:$AZ$173,$B61,FALSE)&lt;0,HLOOKUP(AW$4,'Physical Effects-Numbers'!$B$1:$AZ$173,$B61,FALSE),""))</f>
        <v>-1</v>
      </c>
      <c r="AX61" s="260" t="str">
        <f>IF(AX$4="","",IF(HLOOKUP(AX$4,'Physical Effects-Numbers'!$B$1:$AZ$173,$B61,FALSE)&lt;0,HLOOKUP(AX$4,'Physical Effects-Numbers'!$B$1:$AZ$173,$B61,FALSE),""))</f>
        <v/>
      </c>
      <c r="AY61" s="260" t="str">
        <f>IF(AY$4="","",IF(HLOOKUP(AY$4,'Physical Effects-Numbers'!$B$1:$AZ$173,$B61,FALSE)&lt;0,HLOOKUP(AY$4,'Physical Effects-Numbers'!$B$1:$AZ$173,$B61,FALSE),""))</f>
        <v/>
      </c>
      <c r="AZ61" s="260" t="str">
        <f>IF(AZ$4="","",IF(HLOOKUP(AZ$4,'Physical Effects-Numbers'!$B$1:$AZ$173,$B61,FALSE)&lt;0,HLOOKUP(AZ$4,'Physical Effects-Numbers'!$B$1:$AZ$173,$B61,FALSE),""))</f>
        <v/>
      </c>
      <c r="BA61" s="260" t="e">
        <f>IF(BA$4="","",IF(HLOOKUP(BA$4,'Physical Effects-Numbers'!$B$1:$AZ$173,$B61,FALSE)&lt;0,HLOOKUP(BA$4,'Physical Effects-Numbers'!$B$1:$AZ$173,$B61,FALSE),""))</f>
        <v>#N/A</v>
      </c>
      <c r="BB61" s="260" t="e">
        <f>IF(BB$4="","",IF(HLOOKUP(BB$4,'Physical Effects-Numbers'!$B$1:$AZ$173,$B61,FALSE)&lt;0,HLOOKUP(BB$4,'Physical Effects-Numbers'!$B$1:$AZ$173,$B61,FALSE),""))</f>
        <v>#N/A</v>
      </c>
      <c r="BC61" s="260" t="e">
        <f>IF(BC$4="","",IF(HLOOKUP(BC$4,'Physical Effects-Numbers'!$B$1:$AZ$173,$B61,FALSE)&lt;0,HLOOKUP(BC$4,'Physical Effects-Numbers'!$B$1:$AZ$173,$B61,FALSE),""))</f>
        <v>#REF!</v>
      </c>
      <c r="BD61" s="260" t="e">
        <f>IF(BD$4="","",IF(HLOOKUP(BD$4,'Physical Effects-Numbers'!$B$1:$AZ$173,$B61,FALSE)&lt;0,HLOOKUP(BD$4,'Physical Effects-Numbers'!$B$1:$AZ$173,$B61,FALSE),""))</f>
        <v>#REF!</v>
      </c>
      <c r="BE61" s="260" t="e">
        <f>IF(BE$4="","",IF(HLOOKUP(BE$4,'Physical Effects-Numbers'!$B$1:$AZ$173,$B61,FALSE)&lt;0,HLOOKUP(BE$4,'Physical Effects-Numbers'!$B$1:$AZ$173,$B61,FALSE),""))</f>
        <v>#REF!</v>
      </c>
      <c r="BF61" s="260" t="e">
        <f>IF(BF$4="","",IF(HLOOKUP(BF$4,'Physical Effects-Numbers'!$B$1:$AZ$173,$B61,FALSE)&lt;0,HLOOKUP(BF$4,'Physical Effects-Numbers'!$B$1:$AZ$173,$B61,FALSE),""))</f>
        <v>#REF!</v>
      </c>
      <c r="BG61" s="260" t="e">
        <f>IF(BG$4="","",IF(HLOOKUP(BG$4,'Physical Effects-Numbers'!$B$1:$AZ$173,$B61,FALSE)&lt;0,HLOOKUP(BG$4,'Physical Effects-Numbers'!$B$1:$AZ$173,$B61,FALSE),""))</f>
        <v>#REF!</v>
      </c>
      <c r="BH61" s="260" t="e">
        <f>IF(BH$4="","",IF(HLOOKUP(BH$4,'Physical Effects-Numbers'!$B$1:$AZ$173,$B61,FALSE)&lt;0,HLOOKUP(BH$4,'Physical Effects-Numbers'!$B$1:$AZ$173,$B61,FALSE),""))</f>
        <v>#REF!</v>
      </c>
      <c r="BI61" s="260" t="e">
        <f>IF(BI$4="","",IF(HLOOKUP(BI$4,'Physical Effects-Numbers'!$B$1:$AZ$173,$B61,FALSE)&lt;0,HLOOKUP(BI$4,'Physical Effects-Numbers'!$B$1:$AZ$173,$B61,FALSE),""))</f>
        <v>#REF!</v>
      </c>
      <c r="BJ61" s="260" t="e">
        <f>IF(BJ$4="","",IF(HLOOKUP(BJ$4,'Physical Effects-Numbers'!$B$1:$AZ$173,$B61,FALSE)&lt;0,HLOOKUP(BJ$4,'Physical Effects-Numbers'!$B$1:$AZ$173,$B61,FALSE),""))</f>
        <v>#REF!</v>
      </c>
      <c r="BK61" s="260" t="e">
        <f>IF(BK$4="","",IF(HLOOKUP(BK$4,'Physical Effects-Numbers'!$B$1:$AZ$173,$B61,FALSE)&lt;0,HLOOKUP(BK$4,'Physical Effects-Numbers'!$B$1:$AZ$173,$B61,FALSE),""))</f>
        <v>#REF!</v>
      </c>
      <c r="BL61" s="260" t="e">
        <f>IF(BL$4="","",IF(HLOOKUP(BL$4,'Physical Effects-Numbers'!$B$1:$AZ$173,$B61,FALSE)&lt;0,HLOOKUP(BL$4,'Physical Effects-Numbers'!$B$1:$AZ$173,$B61,FALSE),""))</f>
        <v>#REF!</v>
      </c>
      <c r="BM61" s="260" t="e">
        <f>IF(BM$4="","",IF(HLOOKUP(BM$4,'Physical Effects-Numbers'!$B$1:$AZ$173,$B61,FALSE)&lt;0,HLOOKUP(BM$4,'Physical Effects-Numbers'!$B$1:$AZ$173,$B61,FALSE),""))</f>
        <v>#REF!</v>
      </c>
      <c r="BN61" s="260" t="e">
        <f>IF(BN$4="","",IF(HLOOKUP(BN$4,'Physical Effects-Numbers'!$B$1:$AZ$173,$B61,FALSE)&lt;0,HLOOKUP(BN$4,'Physical Effects-Numbers'!$B$1:$AZ$173,$B61,FALSE),""))</f>
        <v>#REF!</v>
      </c>
      <c r="BO61" s="260" t="e">
        <f>IF(BO$4="","",IF(HLOOKUP(BO$4,'Physical Effects-Numbers'!$B$1:$AZ$173,$B61,FALSE)&lt;0,HLOOKUP(BO$4,'Physical Effects-Numbers'!$B$1:$AZ$173,$B61,FALSE),""))</f>
        <v>#REF!</v>
      </c>
    </row>
    <row r="62" spans="2:67" x14ac:dyDescent="0.2">
      <c r="B62" s="259">
        <f t="shared" si="0"/>
        <v>59</v>
      </c>
      <c r="C62" s="258" t="str">
        <f>+'Physical Effects-Numbers'!B59</f>
        <v>Grade Stabilization Structure (no)</v>
      </c>
      <c r="D62" s="260" t="str">
        <f>IF(D$4="","",IF(HLOOKUP(D$4,'Physical Effects-Numbers'!$B$1:$AZ$173,$B62,FALSE)&lt;0,HLOOKUP(D$4,'Physical Effects-Numbers'!$B$1:$AZ$173,$B62,FALSE),""))</f>
        <v/>
      </c>
      <c r="E62" s="260" t="str">
        <f>IF(E$4="","",IF(HLOOKUP(E$4,'Physical Effects-Numbers'!$B$1:$AZ$173,$B62,FALSE)&lt;0,HLOOKUP(E$4,'Physical Effects-Numbers'!$B$1:$AZ$173,$B62,FALSE),""))</f>
        <v/>
      </c>
      <c r="F62" s="260" t="str">
        <f>IF(F$4="","",IF(HLOOKUP(F$4,'Physical Effects-Numbers'!$B$1:$AZ$173,$B62,FALSE)&lt;0,HLOOKUP(F$4,'Physical Effects-Numbers'!$B$1:$AZ$173,$B62,FALSE),""))</f>
        <v/>
      </c>
      <c r="G62" s="260" t="str">
        <f>IF(G$4="","",IF(HLOOKUP(G$4,'Physical Effects-Numbers'!$B$1:$AZ$173,$B62,FALSE)&lt;0,HLOOKUP(G$4,'Physical Effects-Numbers'!$B$1:$AZ$173,$B62,FALSE),""))</f>
        <v/>
      </c>
      <c r="H62" s="260" t="str">
        <f>IF(H$4="","",IF(HLOOKUP(H$4,'Physical Effects-Numbers'!$B$1:$AZ$173,$B62,FALSE)&lt;0,HLOOKUP(H$4,'Physical Effects-Numbers'!$B$1:$AZ$173,$B62,FALSE),""))</f>
        <v/>
      </c>
      <c r="I62" s="260" t="str">
        <f>IF(I$4="","",IF(HLOOKUP(I$4,'Physical Effects-Numbers'!$B$1:$AZ$173,$B62,FALSE)&lt;0,HLOOKUP(I$4,'Physical Effects-Numbers'!$B$1:$AZ$173,$B62,FALSE),""))</f>
        <v/>
      </c>
      <c r="J62" s="260" t="str">
        <f>IF(J$4="","",IF(HLOOKUP(J$4,'Physical Effects-Numbers'!$B$1:$AZ$173,$B62,FALSE)&lt;0,HLOOKUP(J$4,'Physical Effects-Numbers'!$B$1:$AZ$173,$B62,FALSE),""))</f>
        <v/>
      </c>
      <c r="K62" s="260" t="str">
        <f>IF(K$4="","",IF(HLOOKUP(K$4,'Physical Effects-Numbers'!$B$1:$AZ$173,$B62,FALSE)&lt;0,HLOOKUP(K$4,'Physical Effects-Numbers'!$B$1:$AZ$173,$B62,FALSE),""))</f>
        <v/>
      </c>
      <c r="L62" s="260" t="str">
        <f>IF(L$4="","",IF(HLOOKUP(L$4,'Physical Effects-Numbers'!$B$1:$AZ$173,$B62,FALSE)&lt;0,HLOOKUP(L$4,'Physical Effects-Numbers'!$B$1:$AZ$173,$B62,FALSE),""))</f>
        <v/>
      </c>
      <c r="M62" s="260" t="str">
        <f>IF(M$4="","",IF(HLOOKUP(M$4,'Physical Effects-Numbers'!$B$1:$AZ$173,$B62,FALSE)&lt;0,HLOOKUP(M$4,'Physical Effects-Numbers'!$B$1:$AZ$173,$B62,FALSE),""))</f>
        <v/>
      </c>
      <c r="N62" s="260" t="str">
        <f>IF(N$4="","",IF(HLOOKUP(N$4,'Physical Effects-Numbers'!$B$1:$AZ$173,$B62,FALSE)&lt;0,HLOOKUP(N$4,'Physical Effects-Numbers'!$B$1:$AZ$173,$B62,FALSE),""))</f>
        <v/>
      </c>
      <c r="O62" s="260" t="str">
        <f>IF(O$4="","",IF(HLOOKUP(O$4,'Physical Effects-Numbers'!$B$1:$AZ$173,$B62,FALSE)&lt;0,HLOOKUP(O$4,'Physical Effects-Numbers'!$B$1:$AZ$173,$B62,FALSE),""))</f>
        <v/>
      </c>
      <c r="P62" s="260" t="str">
        <f>IF(P$4="","",IF(HLOOKUP(P$4,'Physical Effects-Numbers'!$B$1:$AZ$173,$B62,FALSE)&lt;0,HLOOKUP(P$4,'Physical Effects-Numbers'!$B$1:$AZ$173,$B62,FALSE),""))</f>
        <v/>
      </c>
      <c r="Q62" s="260" t="str">
        <f>IF(Q$4="","",IF(HLOOKUP(Q$4,'Physical Effects-Numbers'!$B$1:$AZ$173,$B62,FALSE)&lt;0,HLOOKUP(Q$4,'Physical Effects-Numbers'!$B$1:$AZ$173,$B62,FALSE),""))</f>
        <v/>
      </c>
      <c r="R62" s="260" t="str">
        <f>IF(R$4="","",IF(HLOOKUP(R$4,'Physical Effects-Numbers'!$B$1:$AZ$173,$B62,FALSE)&lt;0,HLOOKUP(R$4,'Physical Effects-Numbers'!$B$1:$AZ$173,$B62,FALSE),""))</f>
        <v/>
      </c>
      <c r="S62" s="260" t="str">
        <f>IF(S$4="","",IF(HLOOKUP(S$4,'Physical Effects-Numbers'!$B$1:$AZ$173,$B62,FALSE)&lt;0,HLOOKUP(S$4,'Physical Effects-Numbers'!$B$1:$AZ$173,$B62,FALSE),""))</f>
        <v/>
      </c>
      <c r="T62" s="260" t="str">
        <f>IF(T$4="","",IF(HLOOKUP(T$4,'Physical Effects-Numbers'!$B$1:$AZ$173,$B62,FALSE)&lt;0,HLOOKUP(T$4,'Physical Effects-Numbers'!$B$1:$AZ$173,$B62,FALSE),""))</f>
        <v/>
      </c>
      <c r="U62" s="260" t="str">
        <f>IF(U$4="","",IF(HLOOKUP(U$4,'Physical Effects-Numbers'!$B$1:$AZ$173,$B62,FALSE)&lt;0,HLOOKUP(U$4,'Physical Effects-Numbers'!$B$1:$AZ$173,$B62,FALSE),""))</f>
        <v/>
      </c>
      <c r="V62" s="260" t="str">
        <f>IF(V$4="","",IF(HLOOKUP(V$4,'Physical Effects-Numbers'!$B$1:$AZ$173,$B62,FALSE)&lt;0,HLOOKUP(V$4,'Physical Effects-Numbers'!$B$1:$AZ$173,$B62,FALSE),""))</f>
        <v/>
      </c>
      <c r="W62" s="260" t="str">
        <f>IF(W$4="","",IF(HLOOKUP(W$4,'Physical Effects-Numbers'!$B$1:$AZ$173,$B62,FALSE)&lt;0,HLOOKUP(W$4,'Physical Effects-Numbers'!$B$1:$AZ$173,$B62,FALSE),""))</f>
        <v/>
      </c>
      <c r="X62" s="260" t="str">
        <f>IF(X$4="","",IF(HLOOKUP(X$4,'Physical Effects-Numbers'!$B$1:$AZ$173,$B62,FALSE)&lt;0,HLOOKUP(X$4,'Physical Effects-Numbers'!$B$1:$AZ$173,$B62,FALSE),""))</f>
        <v/>
      </c>
      <c r="Y62" s="260" t="str">
        <f>IF(Y$4="","",IF(HLOOKUP(Y$4,'Physical Effects-Numbers'!$B$1:$AZ$173,$B62,FALSE)&lt;0,HLOOKUP(Y$4,'Physical Effects-Numbers'!$B$1:$AZ$173,$B62,FALSE),""))</f>
        <v/>
      </c>
      <c r="Z62" s="260" t="str">
        <f>IF(Z$4="","",IF(HLOOKUP(Z$4,'Physical Effects-Numbers'!$B$1:$AZ$173,$B62,FALSE)&lt;0,HLOOKUP(Z$4,'Physical Effects-Numbers'!$B$1:$AZ$173,$B62,FALSE),""))</f>
        <v/>
      </c>
      <c r="AA62" s="260" t="str">
        <f>IF(AA$4="","",IF(HLOOKUP(AA$4,'Physical Effects-Numbers'!$B$1:$AZ$173,$B62,FALSE)&lt;0,HLOOKUP(AA$4,'Physical Effects-Numbers'!$B$1:$AZ$173,$B62,FALSE),""))</f>
        <v/>
      </c>
      <c r="AB62" s="260" t="str">
        <f>IF(AB$4="","",IF(HLOOKUP(AB$4,'Physical Effects-Numbers'!$B$1:$AZ$173,$B62,FALSE)&lt;0,HLOOKUP(AB$4,'Physical Effects-Numbers'!$B$1:$AZ$173,$B62,FALSE),""))</f>
        <v/>
      </c>
      <c r="AC62" s="260" t="str">
        <f>IF(AC$4="","",IF(HLOOKUP(AC$4,'Physical Effects-Numbers'!$B$1:$AZ$173,$B62,FALSE)&lt;0,HLOOKUP(AC$4,'Physical Effects-Numbers'!$B$1:$AZ$173,$B62,FALSE),""))</f>
        <v/>
      </c>
      <c r="AD62" s="260" t="str">
        <f>IF(AD$4="","",IF(HLOOKUP(AD$4,'Physical Effects-Numbers'!$B$1:$AZ$173,$B62,FALSE)&lt;0,HLOOKUP(AD$4,'Physical Effects-Numbers'!$B$1:$AZ$173,$B62,FALSE),""))</f>
        <v/>
      </c>
      <c r="AE62" s="260" t="str">
        <f>IF(AE$4="","",IF(HLOOKUP(AE$4,'Physical Effects-Numbers'!$B$1:$AZ$173,$B62,FALSE)&lt;0,HLOOKUP(AE$4,'Physical Effects-Numbers'!$B$1:$AZ$173,$B62,FALSE),""))</f>
        <v/>
      </c>
      <c r="AF62" s="260" t="e">
        <f>IF(AF$4="","",IF(HLOOKUP(AF$4,'Physical Effects-Numbers'!$B$1:$AZ$173,$B62,FALSE)&lt;0,HLOOKUP(AF$4,'Physical Effects-Numbers'!$B$1:$AZ$173,$B62,FALSE),""))</f>
        <v>#REF!</v>
      </c>
      <c r="AG62" s="260" t="e">
        <f>IF(AG$4="","",IF(HLOOKUP(AG$4,'Physical Effects-Numbers'!$B$1:$AZ$173,$B62,FALSE)&lt;0,HLOOKUP(AG$4,'Physical Effects-Numbers'!$B$1:$AZ$173,$B62,FALSE),""))</f>
        <v>#REF!</v>
      </c>
      <c r="AH62" s="260" t="str">
        <f>IF(AH$4="","",IF(HLOOKUP(AH$4,'Physical Effects-Numbers'!$B$1:$AZ$173,$B62,FALSE)&lt;0,HLOOKUP(AH$4,'Physical Effects-Numbers'!$B$1:$AZ$173,$B62,FALSE),""))</f>
        <v/>
      </c>
      <c r="AI62" s="260" t="str">
        <f>IF(AI$4="","",IF(HLOOKUP(AI$4,'Physical Effects-Numbers'!$B$1:$AZ$173,$B62,FALSE)&lt;0,HLOOKUP(AI$4,'Physical Effects-Numbers'!$B$1:$AZ$173,$B62,FALSE),""))</f>
        <v/>
      </c>
      <c r="AJ62" s="260" t="str">
        <f>IF(AJ$4="","",IF(HLOOKUP(AJ$4,'Physical Effects-Numbers'!$B$1:$AZ$173,$B62,FALSE)&lt;0,HLOOKUP(AJ$4,'Physical Effects-Numbers'!$B$1:$AZ$173,$B62,FALSE),""))</f>
        <v/>
      </c>
      <c r="AK62" s="260" t="str">
        <f>IF(AK$4="","",IF(HLOOKUP(AK$4,'Physical Effects-Numbers'!$B$1:$AZ$173,$B62,FALSE)&lt;0,HLOOKUP(AK$4,'Physical Effects-Numbers'!$B$1:$AZ$173,$B62,FALSE),""))</f>
        <v/>
      </c>
      <c r="AL62" s="260" t="str">
        <f>IF(AL$4="","",IF(HLOOKUP(AL$4,'Physical Effects-Numbers'!$B$1:$AZ$173,$B62,FALSE)&lt;0,HLOOKUP(AL$4,'Physical Effects-Numbers'!$B$1:$AZ$173,$B62,FALSE),""))</f>
        <v/>
      </c>
      <c r="AM62" s="260" t="str">
        <f>IF(AM$4="","",IF(HLOOKUP(AM$4,'Physical Effects-Numbers'!$B$1:$AZ$173,$B62,FALSE)&lt;0,HLOOKUP(AM$4,'Physical Effects-Numbers'!$B$1:$AZ$173,$B62,FALSE),""))</f>
        <v/>
      </c>
      <c r="AN62" s="260" t="str">
        <f>IF(AN$4="","",IF(HLOOKUP(AN$4,'Physical Effects-Numbers'!$B$1:$AZ$173,$B62,FALSE)&lt;0,HLOOKUP(AN$4,'Physical Effects-Numbers'!$B$1:$AZ$173,$B62,FALSE),""))</f>
        <v/>
      </c>
      <c r="AO62" s="260" t="str">
        <f>IF(AO$4="","",IF(HLOOKUP(AO$4,'Physical Effects-Numbers'!$B$1:$AZ$173,$B62,FALSE)&lt;0,HLOOKUP(AO$4,'Physical Effects-Numbers'!$B$1:$AZ$173,$B62,FALSE),""))</f>
        <v/>
      </c>
      <c r="AP62" s="260" t="str">
        <f>IF(AP$4="","",IF(HLOOKUP(AP$4,'Physical Effects-Numbers'!$B$1:$AZ$173,$B62,FALSE)&lt;0,HLOOKUP(AP$4,'Physical Effects-Numbers'!$B$1:$AZ$173,$B62,FALSE),""))</f>
        <v/>
      </c>
      <c r="AQ62" s="260" t="str">
        <f>IF(AQ$4="","",IF(HLOOKUP(AQ$4,'Physical Effects-Numbers'!$B$1:$AZ$173,$B62,FALSE)&lt;0,HLOOKUP(AQ$4,'Physical Effects-Numbers'!$B$1:$AZ$173,$B62,FALSE),""))</f>
        <v/>
      </c>
      <c r="AR62" s="260" t="str">
        <f>IF(AR$4="","",IF(HLOOKUP(AR$4,'Physical Effects-Numbers'!$B$1:$AZ$173,$B62,FALSE)&lt;0,HLOOKUP(AR$4,'Physical Effects-Numbers'!$B$1:$AZ$173,$B62,FALSE),""))</f>
        <v/>
      </c>
      <c r="AS62" s="260" t="str">
        <f>IF(AS$4="","",IF(HLOOKUP(AS$4,'Physical Effects-Numbers'!$B$1:$AZ$173,$B62,FALSE)&lt;0,HLOOKUP(AS$4,'Physical Effects-Numbers'!$B$1:$AZ$173,$B62,FALSE),""))</f>
        <v/>
      </c>
      <c r="AT62" s="260" t="str">
        <f>IF(AT$4="","",IF(HLOOKUP(AT$4,'Physical Effects-Numbers'!$B$1:$AZ$173,$B62,FALSE)&lt;0,HLOOKUP(AT$4,'Physical Effects-Numbers'!$B$1:$AZ$173,$B62,FALSE),""))</f>
        <v/>
      </c>
      <c r="AU62" s="260" t="str">
        <f>IF(AU$4="","",IF(HLOOKUP(AU$4,'Physical Effects-Numbers'!$B$1:$AZ$173,$B62,FALSE)&lt;0,HLOOKUP(AU$4,'Physical Effects-Numbers'!$B$1:$AZ$173,$B62,FALSE),""))</f>
        <v/>
      </c>
      <c r="AV62" s="260" t="str">
        <f>IF(AV$4="","",IF(HLOOKUP(AV$4,'Physical Effects-Numbers'!$B$1:$AZ$173,$B62,FALSE)&lt;0,HLOOKUP(AV$4,'Physical Effects-Numbers'!$B$1:$AZ$173,$B62,FALSE),""))</f>
        <v/>
      </c>
      <c r="AW62" s="260" t="str">
        <f>IF(AW$4="","",IF(HLOOKUP(AW$4,'Physical Effects-Numbers'!$B$1:$AZ$173,$B62,FALSE)&lt;0,HLOOKUP(AW$4,'Physical Effects-Numbers'!$B$1:$AZ$173,$B62,FALSE),""))</f>
        <v/>
      </c>
      <c r="AX62" s="260" t="str">
        <f>IF(AX$4="","",IF(HLOOKUP(AX$4,'Physical Effects-Numbers'!$B$1:$AZ$173,$B62,FALSE)&lt;0,HLOOKUP(AX$4,'Physical Effects-Numbers'!$B$1:$AZ$173,$B62,FALSE),""))</f>
        <v/>
      </c>
      <c r="AY62" s="260" t="str">
        <f>IF(AY$4="","",IF(HLOOKUP(AY$4,'Physical Effects-Numbers'!$B$1:$AZ$173,$B62,FALSE)&lt;0,HLOOKUP(AY$4,'Physical Effects-Numbers'!$B$1:$AZ$173,$B62,FALSE),""))</f>
        <v/>
      </c>
      <c r="AZ62" s="260" t="str">
        <f>IF(AZ$4="","",IF(HLOOKUP(AZ$4,'Physical Effects-Numbers'!$B$1:$AZ$173,$B62,FALSE)&lt;0,HLOOKUP(AZ$4,'Physical Effects-Numbers'!$B$1:$AZ$173,$B62,FALSE),""))</f>
        <v/>
      </c>
      <c r="BA62" s="260" t="e">
        <f>IF(BA$4="","",IF(HLOOKUP(BA$4,'Physical Effects-Numbers'!$B$1:$AZ$173,$B62,FALSE)&lt;0,HLOOKUP(BA$4,'Physical Effects-Numbers'!$B$1:$AZ$173,$B62,FALSE),""))</f>
        <v>#N/A</v>
      </c>
      <c r="BB62" s="260" t="e">
        <f>IF(BB$4="","",IF(HLOOKUP(BB$4,'Physical Effects-Numbers'!$B$1:$AZ$173,$B62,FALSE)&lt;0,HLOOKUP(BB$4,'Physical Effects-Numbers'!$B$1:$AZ$173,$B62,FALSE),""))</f>
        <v>#N/A</v>
      </c>
      <c r="BC62" s="260" t="e">
        <f>IF(BC$4="","",IF(HLOOKUP(BC$4,'Physical Effects-Numbers'!$B$1:$AZ$173,$B62,FALSE)&lt;0,HLOOKUP(BC$4,'Physical Effects-Numbers'!$B$1:$AZ$173,$B62,FALSE),""))</f>
        <v>#REF!</v>
      </c>
      <c r="BD62" s="260" t="e">
        <f>IF(BD$4="","",IF(HLOOKUP(BD$4,'Physical Effects-Numbers'!$B$1:$AZ$173,$B62,FALSE)&lt;0,HLOOKUP(BD$4,'Physical Effects-Numbers'!$B$1:$AZ$173,$B62,FALSE),""))</f>
        <v>#REF!</v>
      </c>
      <c r="BE62" s="260" t="e">
        <f>IF(BE$4="","",IF(HLOOKUP(BE$4,'Physical Effects-Numbers'!$B$1:$AZ$173,$B62,FALSE)&lt;0,HLOOKUP(BE$4,'Physical Effects-Numbers'!$B$1:$AZ$173,$B62,FALSE),""))</f>
        <v>#REF!</v>
      </c>
      <c r="BF62" s="260" t="e">
        <f>IF(BF$4="","",IF(HLOOKUP(BF$4,'Physical Effects-Numbers'!$B$1:$AZ$173,$B62,FALSE)&lt;0,HLOOKUP(BF$4,'Physical Effects-Numbers'!$B$1:$AZ$173,$B62,FALSE),""))</f>
        <v>#REF!</v>
      </c>
      <c r="BG62" s="260" t="e">
        <f>IF(BG$4="","",IF(HLOOKUP(BG$4,'Physical Effects-Numbers'!$B$1:$AZ$173,$B62,FALSE)&lt;0,HLOOKUP(BG$4,'Physical Effects-Numbers'!$B$1:$AZ$173,$B62,FALSE),""))</f>
        <v>#REF!</v>
      </c>
      <c r="BH62" s="260" t="e">
        <f>IF(BH$4="","",IF(HLOOKUP(BH$4,'Physical Effects-Numbers'!$B$1:$AZ$173,$B62,FALSE)&lt;0,HLOOKUP(BH$4,'Physical Effects-Numbers'!$B$1:$AZ$173,$B62,FALSE),""))</f>
        <v>#REF!</v>
      </c>
      <c r="BI62" s="260" t="e">
        <f>IF(BI$4="","",IF(HLOOKUP(BI$4,'Physical Effects-Numbers'!$B$1:$AZ$173,$B62,FALSE)&lt;0,HLOOKUP(BI$4,'Physical Effects-Numbers'!$B$1:$AZ$173,$B62,FALSE),""))</f>
        <v>#REF!</v>
      </c>
      <c r="BJ62" s="260" t="e">
        <f>IF(BJ$4="","",IF(HLOOKUP(BJ$4,'Physical Effects-Numbers'!$B$1:$AZ$173,$B62,FALSE)&lt;0,HLOOKUP(BJ$4,'Physical Effects-Numbers'!$B$1:$AZ$173,$B62,FALSE),""))</f>
        <v>#REF!</v>
      </c>
      <c r="BK62" s="260" t="e">
        <f>IF(BK$4="","",IF(HLOOKUP(BK$4,'Physical Effects-Numbers'!$B$1:$AZ$173,$B62,FALSE)&lt;0,HLOOKUP(BK$4,'Physical Effects-Numbers'!$B$1:$AZ$173,$B62,FALSE),""))</f>
        <v>#REF!</v>
      </c>
      <c r="BL62" s="260" t="e">
        <f>IF(BL$4="","",IF(HLOOKUP(BL$4,'Physical Effects-Numbers'!$B$1:$AZ$173,$B62,FALSE)&lt;0,HLOOKUP(BL$4,'Physical Effects-Numbers'!$B$1:$AZ$173,$B62,FALSE),""))</f>
        <v>#REF!</v>
      </c>
      <c r="BM62" s="260" t="e">
        <f>IF(BM$4="","",IF(HLOOKUP(BM$4,'Physical Effects-Numbers'!$B$1:$AZ$173,$B62,FALSE)&lt;0,HLOOKUP(BM$4,'Physical Effects-Numbers'!$B$1:$AZ$173,$B62,FALSE),""))</f>
        <v>#REF!</v>
      </c>
      <c r="BN62" s="260" t="e">
        <f>IF(BN$4="","",IF(HLOOKUP(BN$4,'Physical Effects-Numbers'!$B$1:$AZ$173,$B62,FALSE)&lt;0,HLOOKUP(BN$4,'Physical Effects-Numbers'!$B$1:$AZ$173,$B62,FALSE),""))</f>
        <v>#REF!</v>
      </c>
      <c r="BO62" s="260" t="e">
        <f>IF(BO$4="","",IF(HLOOKUP(BO$4,'Physical Effects-Numbers'!$B$1:$AZ$173,$B62,FALSE)&lt;0,HLOOKUP(BO$4,'Physical Effects-Numbers'!$B$1:$AZ$173,$B62,FALSE),""))</f>
        <v>#REF!</v>
      </c>
    </row>
    <row r="63" spans="2:67" x14ac:dyDescent="0.2">
      <c r="B63" s="259">
        <f t="shared" si="0"/>
        <v>60</v>
      </c>
      <c r="C63" s="258" t="str">
        <f>+'Physical Effects-Numbers'!B60</f>
        <v>Grassed Waterway (ac)</v>
      </c>
      <c r="D63" s="260" t="str">
        <f>IF(D$4="","",IF(HLOOKUP(D$4,'Physical Effects-Numbers'!$B$1:$AZ$173,$B63,FALSE)&lt;0,HLOOKUP(D$4,'Physical Effects-Numbers'!$B$1:$AZ$173,$B63,FALSE),""))</f>
        <v/>
      </c>
      <c r="E63" s="260" t="str">
        <f>IF(E$4="","",IF(HLOOKUP(E$4,'Physical Effects-Numbers'!$B$1:$AZ$173,$B63,FALSE)&lt;0,HLOOKUP(E$4,'Physical Effects-Numbers'!$B$1:$AZ$173,$B63,FALSE),""))</f>
        <v/>
      </c>
      <c r="F63" s="260" t="str">
        <f>IF(F$4="","",IF(HLOOKUP(F$4,'Physical Effects-Numbers'!$B$1:$AZ$173,$B63,FALSE)&lt;0,HLOOKUP(F$4,'Physical Effects-Numbers'!$B$1:$AZ$173,$B63,FALSE),""))</f>
        <v/>
      </c>
      <c r="G63" s="260" t="str">
        <f>IF(G$4="","",IF(HLOOKUP(G$4,'Physical Effects-Numbers'!$B$1:$AZ$173,$B63,FALSE)&lt;0,HLOOKUP(G$4,'Physical Effects-Numbers'!$B$1:$AZ$173,$B63,FALSE),""))</f>
        <v/>
      </c>
      <c r="H63" s="260" t="str">
        <f>IF(H$4="","",IF(HLOOKUP(H$4,'Physical Effects-Numbers'!$B$1:$AZ$173,$B63,FALSE)&lt;0,HLOOKUP(H$4,'Physical Effects-Numbers'!$B$1:$AZ$173,$B63,FALSE),""))</f>
        <v/>
      </c>
      <c r="I63" s="260" t="str">
        <f>IF(I$4="","",IF(HLOOKUP(I$4,'Physical Effects-Numbers'!$B$1:$AZ$173,$B63,FALSE)&lt;0,HLOOKUP(I$4,'Physical Effects-Numbers'!$B$1:$AZ$173,$B63,FALSE),""))</f>
        <v/>
      </c>
      <c r="J63" s="260" t="str">
        <f>IF(J$4="","",IF(HLOOKUP(J$4,'Physical Effects-Numbers'!$B$1:$AZ$173,$B63,FALSE)&lt;0,HLOOKUP(J$4,'Physical Effects-Numbers'!$B$1:$AZ$173,$B63,FALSE),""))</f>
        <v/>
      </c>
      <c r="K63" s="260" t="str">
        <f>IF(K$4="","",IF(HLOOKUP(K$4,'Physical Effects-Numbers'!$B$1:$AZ$173,$B63,FALSE)&lt;0,HLOOKUP(K$4,'Physical Effects-Numbers'!$B$1:$AZ$173,$B63,FALSE),""))</f>
        <v/>
      </c>
      <c r="L63" s="260">
        <f>IF(L$4="","",IF(HLOOKUP(L$4,'Physical Effects-Numbers'!$B$1:$AZ$173,$B63,FALSE)&lt;0,HLOOKUP(L$4,'Physical Effects-Numbers'!$B$1:$AZ$173,$B63,FALSE),""))</f>
        <v>-1</v>
      </c>
      <c r="M63" s="260" t="str">
        <f>IF(M$4="","",IF(HLOOKUP(M$4,'Physical Effects-Numbers'!$B$1:$AZ$173,$B63,FALSE)&lt;0,HLOOKUP(M$4,'Physical Effects-Numbers'!$B$1:$AZ$173,$B63,FALSE),""))</f>
        <v/>
      </c>
      <c r="N63" s="260" t="str">
        <f>IF(N$4="","",IF(HLOOKUP(N$4,'Physical Effects-Numbers'!$B$1:$AZ$173,$B63,FALSE)&lt;0,HLOOKUP(N$4,'Physical Effects-Numbers'!$B$1:$AZ$173,$B63,FALSE),""))</f>
        <v/>
      </c>
      <c r="O63" s="260" t="str">
        <f>IF(O$4="","",IF(HLOOKUP(O$4,'Physical Effects-Numbers'!$B$1:$AZ$173,$B63,FALSE)&lt;0,HLOOKUP(O$4,'Physical Effects-Numbers'!$B$1:$AZ$173,$B63,FALSE),""))</f>
        <v/>
      </c>
      <c r="P63" s="260" t="str">
        <f>IF(P$4="","",IF(HLOOKUP(P$4,'Physical Effects-Numbers'!$B$1:$AZ$173,$B63,FALSE)&lt;0,HLOOKUP(P$4,'Physical Effects-Numbers'!$B$1:$AZ$173,$B63,FALSE),""))</f>
        <v/>
      </c>
      <c r="Q63" s="260" t="str">
        <f>IF(Q$4="","",IF(HLOOKUP(Q$4,'Physical Effects-Numbers'!$B$1:$AZ$173,$B63,FALSE)&lt;0,HLOOKUP(Q$4,'Physical Effects-Numbers'!$B$1:$AZ$173,$B63,FALSE),""))</f>
        <v/>
      </c>
      <c r="R63" s="260" t="str">
        <f>IF(R$4="","",IF(HLOOKUP(R$4,'Physical Effects-Numbers'!$B$1:$AZ$173,$B63,FALSE)&lt;0,HLOOKUP(R$4,'Physical Effects-Numbers'!$B$1:$AZ$173,$B63,FALSE),""))</f>
        <v/>
      </c>
      <c r="S63" s="260" t="str">
        <f>IF(S$4="","",IF(HLOOKUP(S$4,'Physical Effects-Numbers'!$B$1:$AZ$173,$B63,FALSE)&lt;0,HLOOKUP(S$4,'Physical Effects-Numbers'!$B$1:$AZ$173,$B63,FALSE),""))</f>
        <v/>
      </c>
      <c r="T63" s="260">
        <f>IF(T$4="","",IF(HLOOKUP(T$4,'Physical Effects-Numbers'!$B$1:$AZ$173,$B63,FALSE)&lt;0,HLOOKUP(T$4,'Physical Effects-Numbers'!$B$1:$AZ$173,$B63,FALSE),""))</f>
        <v>-1</v>
      </c>
      <c r="U63" s="260" t="str">
        <f>IF(U$4="","",IF(HLOOKUP(U$4,'Physical Effects-Numbers'!$B$1:$AZ$173,$B63,FALSE)&lt;0,HLOOKUP(U$4,'Physical Effects-Numbers'!$B$1:$AZ$173,$B63,FALSE),""))</f>
        <v/>
      </c>
      <c r="V63" s="260" t="str">
        <f>IF(V$4="","",IF(HLOOKUP(V$4,'Physical Effects-Numbers'!$B$1:$AZ$173,$B63,FALSE)&lt;0,HLOOKUP(V$4,'Physical Effects-Numbers'!$B$1:$AZ$173,$B63,FALSE),""))</f>
        <v/>
      </c>
      <c r="W63" s="260" t="str">
        <f>IF(W$4="","",IF(HLOOKUP(W$4,'Physical Effects-Numbers'!$B$1:$AZ$173,$B63,FALSE)&lt;0,HLOOKUP(W$4,'Physical Effects-Numbers'!$B$1:$AZ$173,$B63,FALSE),""))</f>
        <v/>
      </c>
      <c r="X63" s="260" t="str">
        <f>IF(X$4="","",IF(HLOOKUP(X$4,'Physical Effects-Numbers'!$B$1:$AZ$173,$B63,FALSE)&lt;0,HLOOKUP(X$4,'Physical Effects-Numbers'!$B$1:$AZ$173,$B63,FALSE),""))</f>
        <v/>
      </c>
      <c r="Y63" s="260" t="str">
        <f>IF(Y$4="","",IF(HLOOKUP(Y$4,'Physical Effects-Numbers'!$B$1:$AZ$173,$B63,FALSE)&lt;0,HLOOKUP(Y$4,'Physical Effects-Numbers'!$B$1:$AZ$173,$B63,FALSE),""))</f>
        <v/>
      </c>
      <c r="Z63" s="260" t="str">
        <f>IF(Z$4="","",IF(HLOOKUP(Z$4,'Physical Effects-Numbers'!$B$1:$AZ$173,$B63,FALSE)&lt;0,HLOOKUP(Z$4,'Physical Effects-Numbers'!$B$1:$AZ$173,$B63,FALSE),""))</f>
        <v/>
      </c>
      <c r="AA63" s="260" t="str">
        <f>IF(AA$4="","",IF(HLOOKUP(AA$4,'Physical Effects-Numbers'!$B$1:$AZ$173,$B63,FALSE)&lt;0,HLOOKUP(AA$4,'Physical Effects-Numbers'!$B$1:$AZ$173,$B63,FALSE),""))</f>
        <v/>
      </c>
      <c r="AB63" s="260" t="str">
        <f>IF(AB$4="","",IF(HLOOKUP(AB$4,'Physical Effects-Numbers'!$B$1:$AZ$173,$B63,FALSE)&lt;0,HLOOKUP(AB$4,'Physical Effects-Numbers'!$B$1:$AZ$173,$B63,FALSE),""))</f>
        <v/>
      </c>
      <c r="AC63" s="260" t="str">
        <f>IF(AC$4="","",IF(HLOOKUP(AC$4,'Physical Effects-Numbers'!$B$1:$AZ$173,$B63,FALSE)&lt;0,HLOOKUP(AC$4,'Physical Effects-Numbers'!$B$1:$AZ$173,$B63,FALSE),""))</f>
        <v/>
      </c>
      <c r="AD63" s="260" t="str">
        <f>IF(AD$4="","",IF(HLOOKUP(AD$4,'Physical Effects-Numbers'!$B$1:$AZ$173,$B63,FALSE)&lt;0,HLOOKUP(AD$4,'Physical Effects-Numbers'!$B$1:$AZ$173,$B63,FALSE),""))</f>
        <v/>
      </c>
      <c r="AE63" s="260" t="str">
        <f>IF(AE$4="","",IF(HLOOKUP(AE$4,'Physical Effects-Numbers'!$B$1:$AZ$173,$B63,FALSE)&lt;0,HLOOKUP(AE$4,'Physical Effects-Numbers'!$B$1:$AZ$173,$B63,FALSE),""))</f>
        <v/>
      </c>
      <c r="AF63" s="260" t="e">
        <f>IF(AF$4="","",IF(HLOOKUP(AF$4,'Physical Effects-Numbers'!$B$1:$AZ$173,$B63,FALSE)&lt;0,HLOOKUP(AF$4,'Physical Effects-Numbers'!$B$1:$AZ$173,$B63,FALSE),""))</f>
        <v>#REF!</v>
      </c>
      <c r="AG63" s="260" t="e">
        <f>IF(AG$4="","",IF(HLOOKUP(AG$4,'Physical Effects-Numbers'!$B$1:$AZ$173,$B63,FALSE)&lt;0,HLOOKUP(AG$4,'Physical Effects-Numbers'!$B$1:$AZ$173,$B63,FALSE),""))</f>
        <v>#REF!</v>
      </c>
      <c r="AH63" s="260" t="str">
        <f>IF(AH$4="","",IF(HLOOKUP(AH$4,'Physical Effects-Numbers'!$B$1:$AZ$173,$B63,FALSE)&lt;0,HLOOKUP(AH$4,'Physical Effects-Numbers'!$B$1:$AZ$173,$B63,FALSE),""))</f>
        <v/>
      </c>
      <c r="AI63" s="260" t="str">
        <f>IF(AI$4="","",IF(HLOOKUP(AI$4,'Physical Effects-Numbers'!$B$1:$AZ$173,$B63,FALSE)&lt;0,HLOOKUP(AI$4,'Physical Effects-Numbers'!$B$1:$AZ$173,$B63,FALSE),""))</f>
        <v/>
      </c>
      <c r="AJ63" s="260" t="str">
        <f>IF(AJ$4="","",IF(HLOOKUP(AJ$4,'Physical Effects-Numbers'!$B$1:$AZ$173,$B63,FALSE)&lt;0,HLOOKUP(AJ$4,'Physical Effects-Numbers'!$B$1:$AZ$173,$B63,FALSE),""))</f>
        <v/>
      </c>
      <c r="AK63" s="260" t="str">
        <f>IF(AK$4="","",IF(HLOOKUP(AK$4,'Physical Effects-Numbers'!$B$1:$AZ$173,$B63,FALSE)&lt;0,HLOOKUP(AK$4,'Physical Effects-Numbers'!$B$1:$AZ$173,$B63,FALSE),""))</f>
        <v/>
      </c>
      <c r="AL63" s="260" t="str">
        <f>IF(AL$4="","",IF(HLOOKUP(AL$4,'Physical Effects-Numbers'!$B$1:$AZ$173,$B63,FALSE)&lt;0,HLOOKUP(AL$4,'Physical Effects-Numbers'!$B$1:$AZ$173,$B63,FALSE),""))</f>
        <v/>
      </c>
      <c r="AM63" s="260" t="str">
        <f>IF(AM$4="","",IF(HLOOKUP(AM$4,'Physical Effects-Numbers'!$B$1:$AZ$173,$B63,FALSE)&lt;0,HLOOKUP(AM$4,'Physical Effects-Numbers'!$B$1:$AZ$173,$B63,FALSE),""))</f>
        <v/>
      </c>
      <c r="AN63" s="260" t="str">
        <f>IF(AN$4="","",IF(HLOOKUP(AN$4,'Physical Effects-Numbers'!$B$1:$AZ$173,$B63,FALSE)&lt;0,HLOOKUP(AN$4,'Physical Effects-Numbers'!$B$1:$AZ$173,$B63,FALSE),""))</f>
        <v/>
      </c>
      <c r="AO63" s="260" t="str">
        <f>IF(AO$4="","",IF(HLOOKUP(AO$4,'Physical Effects-Numbers'!$B$1:$AZ$173,$B63,FALSE)&lt;0,HLOOKUP(AO$4,'Physical Effects-Numbers'!$B$1:$AZ$173,$B63,FALSE),""))</f>
        <v/>
      </c>
      <c r="AP63" s="260" t="str">
        <f>IF(AP$4="","",IF(HLOOKUP(AP$4,'Physical Effects-Numbers'!$B$1:$AZ$173,$B63,FALSE)&lt;0,HLOOKUP(AP$4,'Physical Effects-Numbers'!$B$1:$AZ$173,$B63,FALSE),""))</f>
        <v/>
      </c>
      <c r="AQ63" s="260" t="str">
        <f>IF(AQ$4="","",IF(HLOOKUP(AQ$4,'Physical Effects-Numbers'!$B$1:$AZ$173,$B63,FALSE)&lt;0,HLOOKUP(AQ$4,'Physical Effects-Numbers'!$B$1:$AZ$173,$B63,FALSE),""))</f>
        <v/>
      </c>
      <c r="AR63" s="260" t="str">
        <f>IF(AR$4="","",IF(HLOOKUP(AR$4,'Physical Effects-Numbers'!$B$1:$AZ$173,$B63,FALSE)&lt;0,HLOOKUP(AR$4,'Physical Effects-Numbers'!$B$1:$AZ$173,$B63,FALSE),""))</f>
        <v/>
      </c>
      <c r="AS63" s="260" t="str">
        <f>IF(AS$4="","",IF(HLOOKUP(AS$4,'Physical Effects-Numbers'!$B$1:$AZ$173,$B63,FALSE)&lt;0,HLOOKUP(AS$4,'Physical Effects-Numbers'!$B$1:$AZ$173,$B63,FALSE),""))</f>
        <v/>
      </c>
      <c r="AT63" s="260" t="str">
        <f>IF(AT$4="","",IF(HLOOKUP(AT$4,'Physical Effects-Numbers'!$B$1:$AZ$173,$B63,FALSE)&lt;0,HLOOKUP(AT$4,'Physical Effects-Numbers'!$B$1:$AZ$173,$B63,FALSE),""))</f>
        <v/>
      </c>
      <c r="AU63" s="260" t="str">
        <f>IF(AU$4="","",IF(HLOOKUP(AU$4,'Physical Effects-Numbers'!$B$1:$AZ$173,$B63,FALSE)&lt;0,HLOOKUP(AU$4,'Physical Effects-Numbers'!$B$1:$AZ$173,$B63,FALSE),""))</f>
        <v/>
      </c>
      <c r="AV63" s="260" t="str">
        <f>IF(AV$4="","",IF(HLOOKUP(AV$4,'Physical Effects-Numbers'!$B$1:$AZ$173,$B63,FALSE)&lt;0,HLOOKUP(AV$4,'Physical Effects-Numbers'!$B$1:$AZ$173,$B63,FALSE),""))</f>
        <v/>
      </c>
      <c r="AW63" s="260" t="str">
        <f>IF(AW$4="","",IF(HLOOKUP(AW$4,'Physical Effects-Numbers'!$B$1:$AZ$173,$B63,FALSE)&lt;0,HLOOKUP(AW$4,'Physical Effects-Numbers'!$B$1:$AZ$173,$B63,FALSE),""))</f>
        <v/>
      </c>
      <c r="AX63" s="260" t="str">
        <f>IF(AX$4="","",IF(HLOOKUP(AX$4,'Physical Effects-Numbers'!$B$1:$AZ$173,$B63,FALSE)&lt;0,HLOOKUP(AX$4,'Physical Effects-Numbers'!$B$1:$AZ$173,$B63,FALSE),""))</f>
        <v/>
      </c>
      <c r="AY63" s="260" t="str">
        <f>IF(AY$4="","",IF(HLOOKUP(AY$4,'Physical Effects-Numbers'!$B$1:$AZ$173,$B63,FALSE)&lt;0,HLOOKUP(AY$4,'Physical Effects-Numbers'!$B$1:$AZ$173,$B63,FALSE),""))</f>
        <v/>
      </c>
      <c r="AZ63" s="260" t="str">
        <f>IF(AZ$4="","",IF(HLOOKUP(AZ$4,'Physical Effects-Numbers'!$B$1:$AZ$173,$B63,FALSE)&lt;0,HLOOKUP(AZ$4,'Physical Effects-Numbers'!$B$1:$AZ$173,$B63,FALSE),""))</f>
        <v/>
      </c>
      <c r="BA63" s="260" t="e">
        <f>IF(BA$4="","",IF(HLOOKUP(BA$4,'Physical Effects-Numbers'!$B$1:$AZ$173,$B63,FALSE)&lt;0,HLOOKUP(BA$4,'Physical Effects-Numbers'!$B$1:$AZ$173,$B63,FALSE),""))</f>
        <v>#N/A</v>
      </c>
      <c r="BB63" s="260" t="e">
        <f>IF(BB$4="","",IF(HLOOKUP(BB$4,'Physical Effects-Numbers'!$B$1:$AZ$173,$B63,FALSE)&lt;0,HLOOKUP(BB$4,'Physical Effects-Numbers'!$B$1:$AZ$173,$B63,FALSE),""))</f>
        <v>#N/A</v>
      </c>
      <c r="BC63" s="260" t="e">
        <f>IF(BC$4="","",IF(HLOOKUP(BC$4,'Physical Effects-Numbers'!$B$1:$AZ$173,$B63,FALSE)&lt;0,HLOOKUP(BC$4,'Physical Effects-Numbers'!$B$1:$AZ$173,$B63,FALSE),""))</f>
        <v>#REF!</v>
      </c>
      <c r="BD63" s="260" t="e">
        <f>IF(BD$4="","",IF(HLOOKUP(BD$4,'Physical Effects-Numbers'!$B$1:$AZ$173,$B63,FALSE)&lt;0,HLOOKUP(BD$4,'Physical Effects-Numbers'!$B$1:$AZ$173,$B63,FALSE),""))</f>
        <v>#REF!</v>
      </c>
      <c r="BE63" s="260" t="e">
        <f>IF(BE$4="","",IF(HLOOKUP(BE$4,'Physical Effects-Numbers'!$B$1:$AZ$173,$B63,FALSE)&lt;0,HLOOKUP(BE$4,'Physical Effects-Numbers'!$B$1:$AZ$173,$B63,FALSE),""))</f>
        <v>#REF!</v>
      </c>
      <c r="BF63" s="260" t="e">
        <f>IF(BF$4="","",IF(HLOOKUP(BF$4,'Physical Effects-Numbers'!$B$1:$AZ$173,$B63,FALSE)&lt;0,HLOOKUP(BF$4,'Physical Effects-Numbers'!$B$1:$AZ$173,$B63,FALSE),""))</f>
        <v>#REF!</v>
      </c>
      <c r="BG63" s="260" t="e">
        <f>IF(BG$4="","",IF(HLOOKUP(BG$4,'Physical Effects-Numbers'!$B$1:$AZ$173,$B63,FALSE)&lt;0,HLOOKUP(BG$4,'Physical Effects-Numbers'!$B$1:$AZ$173,$B63,FALSE),""))</f>
        <v>#REF!</v>
      </c>
      <c r="BH63" s="260" t="e">
        <f>IF(BH$4="","",IF(HLOOKUP(BH$4,'Physical Effects-Numbers'!$B$1:$AZ$173,$B63,FALSE)&lt;0,HLOOKUP(BH$4,'Physical Effects-Numbers'!$B$1:$AZ$173,$B63,FALSE),""))</f>
        <v>#REF!</v>
      </c>
      <c r="BI63" s="260" t="e">
        <f>IF(BI$4="","",IF(HLOOKUP(BI$4,'Physical Effects-Numbers'!$B$1:$AZ$173,$B63,FALSE)&lt;0,HLOOKUP(BI$4,'Physical Effects-Numbers'!$B$1:$AZ$173,$B63,FALSE),""))</f>
        <v>#REF!</v>
      </c>
      <c r="BJ63" s="260" t="e">
        <f>IF(BJ$4="","",IF(HLOOKUP(BJ$4,'Physical Effects-Numbers'!$B$1:$AZ$173,$B63,FALSE)&lt;0,HLOOKUP(BJ$4,'Physical Effects-Numbers'!$B$1:$AZ$173,$B63,FALSE),""))</f>
        <v>#REF!</v>
      </c>
      <c r="BK63" s="260" t="e">
        <f>IF(BK$4="","",IF(HLOOKUP(BK$4,'Physical Effects-Numbers'!$B$1:$AZ$173,$B63,FALSE)&lt;0,HLOOKUP(BK$4,'Physical Effects-Numbers'!$B$1:$AZ$173,$B63,FALSE),""))</f>
        <v>#REF!</v>
      </c>
      <c r="BL63" s="260" t="e">
        <f>IF(BL$4="","",IF(HLOOKUP(BL$4,'Physical Effects-Numbers'!$B$1:$AZ$173,$B63,FALSE)&lt;0,HLOOKUP(BL$4,'Physical Effects-Numbers'!$B$1:$AZ$173,$B63,FALSE),""))</f>
        <v>#REF!</v>
      </c>
      <c r="BM63" s="260" t="e">
        <f>IF(BM$4="","",IF(HLOOKUP(BM$4,'Physical Effects-Numbers'!$B$1:$AZ$173,$B63,FALSE)&lt;0,HLOOKUP(BM$4,'Physical Effects-Numbers'!$B$1:$AZ$173,$B63,FALSE),""))</f>
        <v>#REF!</v>
      </c>
      <c r="BN63" s="260" t="e">
        <f>IF(BN$4="","",IF(HLOOKUP(BN$4,'Physical Effects-Numbers'!$B$1:$AZ$173,$B63,FALSE)&lt;0,HLOOKUP(BN$4,'Physical Effects-Numbers'!$B$1:$AZ$173,$B63,FALSE),""))</f>
        <v>#REF!</v>
      </c>
      <c r="BO63" s="260" t="e">
        <f>IF(BO$4="","",IF(HLOOKUP(BO$4,'Physical Effects-Numbers'!$B$1:$AZ$173,$B63,FALSE)&lt;0,HLOOKUP(BO$4,'Physical Effects-Numbers'!$B$1:$AZ$173,$B63,FALSE),""))</f>
        <v>#REF!</v>
      </c>
    </row>
    <row r="64" spans="2:67" x14ac:dyDescent="0.2">
      <c r="B64" s="259">
        <f t="shared" si="0"/>
        <v>61</v>
      </c>
      <c r="C64" s="258" t="str">
        <f>+'Physical Effects-Numbers'!B61</f>
        <v>Grazing Land Mechanical Treatment (ac)</v>
      </c>
      <c r="D64" s="260" t="str">
        <f>IF(D$4="","",IF(HLOOKUP(D$4,'Physical Effects-Numbers'!$B$1:$AZ$173,$B64,FALSE)&lt;0,HLOOKUP(D$4,'Physical Effects-Numbers'!$B$1:$AZ$173,$B64,FALSE),""))</f>
        <v/>
      </c>
      <c r="E64" s="260" t="str">
        <f>IF(E$4="","",IF(HLOOKUP(E$4,'Physical Effects-Numbers'!$B$1:$AZ$173,$B64,FALSE)&lt;0,HLOOKUP(E$4,'Physical Effects-Numbers'!$B$1:$AZ$173,$B64,FALSE),""))</f>
        <v/>
      </c>
      <c r="F64" s="260" t="str">
        <f>IF(F$4="","",IF(HLOOKUP(F$4,'Physical Effects-Numbers'!$B$1:$AZ$173,$B64,FALSE)&lt;0,HLOOKUP(F$4,'Physical Effects-Numbers'!$B$1:$AZ$173,$B64,FALSE),""))</f>
        <v/>
      </c>
      <c r="G64" s="260" t="str">
        <f>IF(G$4="","",IF(HLOOKUP(G$4,'Physical Effects-Numbers'!$B$1:$AZ$173,$B64,FALSE)&lt;0,HLOOKUP(G$4,'Physical Effects-Numbers'!$B$1:$AZ$173,$B64,FALSE),""))</f>
        <v/>
      </c>
      <c r="H64" s="260" t="str">
        <f>IF(H$4="","",IF(HLOOKUP(H$4,'Physical Effects-Numbers'!$B$1:$AZ$173,$B64,FALSE)&lt;0,HLOOKUP(H$4,'Physical Effects-Numbers'!$B$1:$AZ$173,$B64,FALSE),""))</f>
        <v/>
      </c>
      <c r="I64" s="260" t="str">
        <f>IF(I$4="","",IF(HLOOKUP(I$4,'Physical Effects-Numbers'!$B$1:$AZ$173,$B64,FALSE)&lt;0,HLOOKUP(I$4,'Physical Effects-Numbers'!$B$1:$AZ$173,$B64,FALSE),""))</f>
        <v/>
      </c>
      <c r="J64" s="260" t="str">
        <f>IF(J$4="","",IF(HLOOKUP(J$4,'Physical Effects-Numbers'!$B$1:$AZ$173,$B64,FALSE)&lt;0,HLOOKUP(J$4,'Physical Effects-Numbers'!$B$1:$AZ$173,$B64,FALSE),""))</f>
        <v/>
      </c>
      <c r="K64" s="260" t="str">
        <f>IF(K$4="","",IF(HLOOKUP(K$4,'Physical Effects-Numbers'!$B$1:$AZ$173,$B64,FALSE)&lt;0,HLOOKUP(K$4,'Physical Effects-Numbers'!$B$1:$AZ$173,$B64,FALSE),""))</f>
        <v/>
      </c>
      <c r="L64" s="260" t="str">
        <f>IF(L$4="","",IF(HLOOKUP(L$4,'Physical Effects-Numbers'!$B$1:$AZ$173,$B64,FALSE)&lt;0,HLOOKUP(L$4,'Physical Effects-Numbers'!$B$1:$AZ$173,$B64,FALSE),""))</f>
        <v/>
      </c>
      <c r="M64" s="260" t="str">
        <f>IF(M$4="","",IF(HLOOKUP(M$4,'Physical Effects-Numbers'!$B$1:$AZ$173,$B64,FALSE)&lt;0,HLOOKUP(M$4,'Physical Effects-Numbers'!$B$1:$AZ$173,$B64,FALSE),""))</f>
        <v/>
      </c>
      <c r="N64" s="260" t="str">
        <f>IF(N$4="","",IF(HLOOKUP(N$4,'Physical Effects-Numbers'!$B$1:$AZ$173,$B64,FALSE)&lt;0,HLOOKUP(N$4,'Physical Effects-Numbers'!$B$1:$AZ$173,$B64,FALSE),""))</f>
        <v/>
      </c>
      <c r="O64" s="260" t="str">
        <f>IF(O$4="","",IF(HLOOKUP(O$4,'Physical Effects-Numbers'!$B$1:$AZ$173,$B64,FALSE)&lt;0,HLOOKUP(O$4,'Physical Effects-Numbers'!$B$1:$AZ$173,$B64,FALSE),""))</f>
        <v/>
      </c>
      <c r="P64" s="260" t="str">
        <f>IF(P$4="","",IF(HLOOKUP(P$4,'Physical Effects-Numbers'!$B$1:$AZ$173,$B64,FALSE)&lt;0,HLOOKUP(P$4,'Physical Effects-Numbers'!$B$1:$AZ$173,$B64,FALSE),""))</f>
        <v/>
      </c>
      <c r="Q64" s="260" t="str">
        <f>IF(Q$4="","",IF(HLOOKUP(Q$4,'Physical Effects-Numbers'!$B$1:$AZ$173,$B64,FALSE)&lt;0,HLOOKUP(Q$4,'Physical Effects-Numbers'!$B$1:$AZ$173,$B64,FALSE),""))</f>
        <v/>
      </c>
      <c r="R64" s="260" t="str">
        <f>IF(R$4="","",IF(HLOOKUP(R$4,'Physical Effects-Numbers'!$B$1:$AZ$173,$B64,FALSE)&lt;0,HLOOKUP(R$4,'Physical Effects-Numbers'!$B$1:$AZ$173,$B64,FALSE),""))</f>
        <v/>
      </c>
      <c r="S64" s="260" t="str">
        <f>IF(S$4="","",IF(HLOOKUP(S$4,'Physical Effects-Numbers'!$B$1:$AZ$173,$B64,FALSE)&lt;0,HLOOKUP(S$4,'Physical Effects-Numbers'!$B$1:$AZ$173,$B64,FALSE),""))</f>
        <v/>
      </c>
      <c r="T64" s="260" t="str">
        <f>IF(T$4="","",IF(HLOOKUP(T$4,'Physical Effects-Numbers'!$B$1:$AZ$173,$B64,FALSE)&lt;0,HLOOKUP(T$4,'Physical Effects-Numbers'!$B$1:$AZ$173,$B64,FALSE),""))</f>
        <v/>
      </c>
      <c r="U64" s="260" t="str">
        <f>IF(U$4="","",IF(HLOOKUP(U$4,'Physical Effects-Numbers'!$B$1:$AZ$173,$B64,FALSE)&lt;0,HLOOKUP(U$4,'Physical Effects-Numbers'!$B$1:$AZ$173,$B64,FALSE),""))</f>
        <v/>
      </c>
      <c r="V64" s="260" t="str">
        <f>IF(V$4="","",IF(HLOOKUP(V$4,'Physical Effects-Numbers'!$B$1:$AZ$173,$B64,FALSE)&lt;0,HLOOKUP(V$4,'Physical Effects-Numbers'!$B$1:$AZ$173,$B64,FALSE),""))</f>
        <v/>
      </c>
      <c r="W64" s="260" t="str">
        <f>IF(W$4="","",IF(HLOOKUP(W$4,'Physical Effects-Numbers'!$B$1:$AZ$173,$B64,FALSE)&lt;0,HLOOKUP(W$4,'Physical Effects-Numbers'!$B$1:$AZ$173,$B64,FALSE),""))</f>
        <v/>
      </c>
      <c r="X64" s="260" t="str">
        <f>IF(X$4="","",IF(HLOOKUP(X$4,'Physical Effects-Numbers'!$B$1:$AZ$173,$B64,FALSE)&lt;0,HLOOKUP(X$4,'Physical Effects-Numbers'!$B$1:$AZ$173,$B64,FALSE),""))</f>
        <v/>
      </c>
      <c r="Y64" s="260" t="str">
        <f>IF(Y$4="","",IF(HLOOKUP(Y$4,'Physical Effects-Numbers'!$B$1:$AZ$173,$B64,FALSE)&lt;0,HLOOKUP(Y$4,'Physical Effects-Numbers'!$B$1:$AZ$173,$B64,FALSE),""))</f>
        <v/>
      </c>
      <c r="Z64" s="260" t="str">
        <f>IF(Z$4="","",IF(HLOOKUP(Z$4,'Physical Effects-Numbers'!$B$1:$AZ$173,$B64,FALSE)&lt;0,HLOOKUP(Z$4,'Physical Effects-Numbers'!$B$1:$AZ$173,$B64,FALSE),""))</f>
        <v/>
      </c>
      <c r="AA64" s="260" t="str">
        <f>IF(AA$4="","",IF(HLOOKUP(AA$4,'Physical Effects-Numbers'!$B$1:$AZ$173,$B64,FALSE)&lt;0,HLOOKUP(AA$4,'Physical Effects-Numbers'!$B$1:$AZ$173,$B64,FALSE),""))</f>
        <v/>
      </c>
      <c r="AB64" s="260" t="str">
        <f>IF(AB$4="","",IF(HLOOKUP(AB$4,'Physical Effects-Numbers'!$B$1:$AZ$173,$B64,FALSE)&lt;0,HLOOKUP(AB$4,'Physical Effects-Numbers'!$B$1:$AZ$173,$B64,FALSE),""))</f>
        <v/>
      </c>
      <c r="AC64" s="260" t="str">
        <f>IF(AC$4="","",IF(HLOOKUP(AC$4,'Physical Effects-Numbers'!$B$1:$AZ$173,$B64,FALSE)&lt;0,HLOOKUP(AC$4,'Physical Effects-Numbers'!$B$1:$AZ$173,$B64,FALSE),""))</f>
        <v/>
      </c>
      <c r="AD64" s="260" t="str">
        <f>IF(AD$4="","",IF(HLOOKUP(AD$4,'Physical Effects-Numbers'!$B$1:$AZ$173,$B64,FALSE)&lt;0,HLOOKUP(AD$4,'Physical Effects-Numbers'!$B$1:$AZ$173,$B64,FALSE),""))</f>
        <v/>
      </c>
      <c r="AE64" s="260" t="str">
        <f>IF(AE$4="","",IF(HLOOKUP(AE$4,'Physical Effects-Numbers'!$B$1:$AZ$173,$B64,FALSE)&lt;0,HLOOKUP(AE$4,'Physical Effects-Numbers'!$B$1:$AZ$173,$B64,FALSE),""))</f>
        <v/>
      </c>
      <c r="AF64" s="260" t="e">
        <f>IF(AF$4="","",IF(HLOOKUP(AF$4,'Physical Effects-Numbers'!$B$1:$AZ$173,$B64,FALSE)&lt;0,HLOOKUP(AF$4,'Physical Effects-Numbers'!$B$1:$AZ$173,$B64,FALSE),""))</f>
        <v>#REF!</v>
      </c>
      <c r="AG64" s="260" t="e">
        <f>IF(AG$4="","",IF(HLOOKUP(AG$4,'Physical Effects-Numbers'!$B$1:$AZ$173,$B64,FALSE)&lt;0,HLOOKUP(AG$4,'Physical Effects-Numbers'!$B$1:$AZ$173,$B64,FALSE),""))</f>
        <v>#REF!</v>
      </c>
      <c r="AH64" s="260" t="str">
        <f>IF(AH$4="","",IF(HLOOKUP(AH$4,'Physical Effects-Numbers'!$B$1:$AZ$173,$B64,FALSE)&lt;0,HLOOKUP(AH$4,'Physical Effects-Numbers'!$B$1:$AZ$173,$B64,FALSE),""))</f>
        <v/>
      </c>
      <c r="AI64" s="260" t="str">
        <f>IF(AI$4="","",IF(HLOOKUP(AI$4,'Physical Effects-Numbers'!$B$1:$AZ$173,$B64,FALSE)&lt;0,HLOOKUP(AI$4,'Physical Effects-Numbers'!$B$1:$AZ$173,$B64,FALSE),""))</f>
        <v/>
      </c>
      <c r="AJ64" s="260" t="str">
        <f>IF(AJ$4="","",IF(HLOOKUP(AJ$4,'Physical Effects-Numbers'!$B$1:$AZ$173,$B64,FALSE)&lt;0,HLOOKUP(AJ$4,'Physical Effects-Numbers'!$B$1:$AZ$173,$B64,FALSE),""))</f>
        <v/>
      </c>
      <c r="AK64" s="260" t="str">
        <f>IF(AK$4="","",IF(HLOOKUP(AK$4,'Physical Effects-Numbers'!$B$1:$AZ$173,$B64,FALSE)&lt;0,HLOOKUP(AK$4,'Physical Effects-Numbers'!$B$1:$AZ$173,$B64,FALSE),""))</f>
        <v/>
      </c>
      <c r="AL64" s="260" t="str">
        <f>IF(AL$4="","",IF(HLOOKUP(AL$4,'Physical Effects-Numbers'!$B$1:$AZ$173,$B64,FALSE)&lt;0,HLOOKUP(AL$4,'Physical Effects-Numbers'!$B$1:$AZ$173,$B64,FALSE),""))</f>
        <v/>
      </c>
      <c r="AM64" s="260" t="str">
        <f>IF(AM$4="","",IF(HLOOKUP(AM$4,'Physical Effects-Numbers'!$B$1:$AZ$173,$B64,FALSE)&lt;0,HLOOKUP(AM$4,'Physical Effects-Numbers'!$B$1:$AZ$173,$B64,FALSE),""))</f>
        <v/>
      </c>
      <c r="AN64" s="260" t="str">
        <f>IF(AN$4="","",IF(HLOOKUP(AN$4,'Physical Effects-Numbers'!$B$1:$AZ$173,$B64,FALSE)&lt;0,HLOOKUP(AN$4,'Physical Effects-Numbers'!$B$1:$AZ$173,$B64,FALSE),""))</f>
        <v/>
      </c>
      <c r="AO64" s="260" t="str">
        <f>IF(AO$4="","",IF(HLOOKUP(AO$4,'Physical Effects-Numbers'!$B$1:$AZ$173,$B64,FALSE)&lt;0,HLOOKUP(AO$4,'Physical Effects-Numbers'!$B$1:$AZ$173,$B64,FALSE),""))</f>
        <v/>
      </c>
      <c r="AP64" s="260" t="str">
        <f>IF(AP$4="","",IF(HLOOKUP(AP$4,'Physical Effects-Numbers'!$B$1:$AZ$173,$B64,FALSE)&lt;0,HLOOKUP(AP$4,'Physical Effects-Numbers'!$B$1:$AZ$173,$B64,FALSE),""))</f>
        <v/>
      </c>
      <c r="AQ64" s="260" t="str">
        <f>IF(AQ$4="","",IF(HLOOKUP(AQ$4,'Physical Effects-Numbers'!$B$1:$AZ$173,$B64,FALSE)&lt;0,HLOOKUP(AQ$4,'Physical Effects-Numbers'!$B$1:$AZ$173,$B64,FALSE),""))</f>
        <v/>
      </c>
      <c r="AR64" s="260">
        <f>IF(AR$4="","",IF(HLOOKUP(AR$4,'Physical Effects-Numbers'!$B$1:$AZ$173,$B64,FALSE)&lt;0,HLOOKUP(AR$4,'Physical Effects-Numbers'!$B$1:$AZ$173,$B64,FALSE),""))</f>
        <v>-1</v>
      </c>
      <c r="AS64" s="260" t="str">
        <f>IF(AS$4="","",IF(HLOOKUP(AS$4,'Physical Effects-Numbers'!$B$1:$AZ$173,$B64,FALSE)&lt;0,HLOOKUP(AS$4,'Physical Effects-Numbers'!$B$1:$AZ$173,$B64,FALSE),""))</f>
        <v/>
      </c>
      <c r="AT64" s="260" t="str">
        <f>IF(AT$4="","",IF(HLOOKUP(AT$4,'Physical Effects-Numbers'!$B$1:$AZ$173,$B64,FALSE)&lt;0,HLOOKUP(AT$4,'Physical Effects-Numbers'!$B$1:$AZ$173,$B64,FALSE),""))</f>
        <v/>
      </c>
      <c r="AU64" s="260" t="str">
        <f>IF(AU$4="","",IF(HLOOKUP(AU$4,'Physical Effects-Numbers'!$B$1:$AZ$173,$B64,FALSE)&lt;0,HLOOKUP(AU$4,'Physical Effects-Numbers'!$B$1:$AZ$173,$B64,FALSE),""))</f>
        <v/>
      </c>
      <c r="AV64" s="260" t="str">
        <f>IF(AV$4="","",IF(HLOOKUP(AV$4,'Physical Effects-Numbers'!$B$1:$AZ$173,$B64,FALSE)&lt;0,HLOOKUP(AV$4,'Physical Effects-Numbers'!$B$1:$AZ$173,$B64,FALSE),""))</f>
        <v/>
      </c>
      <c r="AW64" s="260" t="str">
        <f>IF(AW$4="","",IF(HLOOKUP(AW$4,'Physical Effects-Numbers'!$B$1:$AZ$173,$B64,FALSE)&lt;0,HLOOKUP(AW$4,'Physical Effects-Numbers'!$B$1:$AZ$173,$B64,FALSE),""))</f>
        <v/>
      </c>
      <c r="AX64" s="260" t="str">
        <f>IF(AX$4="","",IF(HLOOKUP(AX$4,'Physical Effects-Numbers'!$B$1:$AZ$173,$B64,FALSE)&lt;0,HLOOKUP(AX$4,'Physical Effects-Numbers'!$B$1:$AZ$173,$B64,FALSE),""))</f>
        <v/>
      </c>
      <c r="AY64" s="260" t="str">
        <f>IF(AY$4="","",IF(HLOOKUP(AY$4,'Physical Effects-Numbers'!$B$1:$AZ$173,$B64,FALSE)&lt;0,HLOOKUP(AY$4,'Physical Effects-Numbers'!$B$1:$AZ$173,$B64,FALSE),""))</f>
        <v/>
      </c>
      <c r="AZ64" s="260" t="str">
        <f>IF(AZ$4="","",IF(HLOOKUP(AZ$4,'Physical Effects-Numbers'!$B$1:$AZ$173,$B64,FALSE)&lt;0,HLOOKUP(AZ$4,'Physical Effects-Numbers'!$B$1:$AZ$173,$B64,FALSE),""))</f>
        <v/>
      </c>
      <c r="BA64" s="260" t="e">
        <f>IF(BA$4="","",IF(HLOOKUP(BA$4,'Physical Effects-Numbers'!$B$1:$AZ$173,$B64,FALSE)&lt;0,HLOOKUP(BA$4,'Physical Effects-Numbers'!$B$1:$AZ$173,$B64,FALSE),""))</f>
        <v>#N/A</v>
      </c>
      <c r="BB64" s="260" t="e">
        <f>IF(BB$4="","",IF(HLOOKUP(BB$4,'Physical Effects-Numbers'!$B$1:$AZ$173,$B64,FALSE)&lt;0,HLOOKUP(BB$4,'Physical Effects-Numbers'!$B$1:$AZ$173,$B64,FALSE),""))</f>
        <v>#N/A</v>
      </c>
      <c r="BC64" s="260" t="e">
        <f>IF(BC$4="","",IF(HLOOKUP(BC$4,'Physical Effects-Numbers'!$B$1:$AZ$173,$B64,FALSE)&lt;0,HLOOKUP(BC$4,'Physical Effects-Numbers'!$B$1:$AZ$173,$B64,FALSE),""))</f>
        <v>#REF!</v>
      </c>
      <c r="BD64" s="260" t="e">
        <f>IF(BD$4="","",IF(HLOOKUP(BD$4,'Physical Effects-Numbers'!$B$1:$AZ$173,$B64,FALSE)&lt;0,HLOOKUP(BD$4,'Physical Effects-Numbers'!$B$1:$AZ$173,$B64,FALSE),""))</f>
        <v>#REF!</v>
      </c>
      <c r="BE64" s="260" t="e">
        <f>IF(BE$4="","",IF(HLOOKUP(BE$4,'Physical Effects-Numbers'!$B$1:$AZ$173,$B64,FALSE)&lt;0,HLOOKUP(BE$4,'Physical Effects-Numbers'!$B$1:$AZ$173,$B64,FALSE),""))</f>
        <v>#REF!</v>
      </c>
      <c r="BF64" s="260" t="e">
        <f>IF(BF$4="","",IF(HLOOKUP(BF$4,'Physical Effects-Numbers'!$B$1:$AZ$173,$B64,FALSE)&lt;0,HLOOKUP(BF$4,'Physical Effects-Numbers'!$B$1:$AZ$173,$B64,FALSE),""))</f>
        <v>#REF!</v>
      </c>
      <c r="BG64" s="260" t="e">
        <f>IF(BG$4="","",IF(HLOOKUP(BG$4,'Physical Effects-Numbers'!$B$1:$AZ$173,$B64,FALSE)&lt;0,HLOOKUP(BG$4,'Physical Effects-Numbers'!$B$1:$AZ$173,$B64,FALSE),""))</f>
        <v>#REF!</v>
      </c>
      <c r="BH64" s="260" t="e">
        <f>IF(BH$4="","",IF(HLOOKUP(BH$4,'Physical Effects-Numbers'!$B$1:$AZ$173,$B64,FALSE)&lt;0,HLOOKUP(BH$4,'Physical Effects-Numbers'!$B$1:$AZ$173,$B64,FALSE),""))</f>
        <v>#REF!</v>
      </c>
      <c r="BI64" s="260" t="e">
        <f>IF(BI$4="","",IF(HLOOKUP(BI$4,'Physical Effects-Numbers'!$B$1:$AZ$173,$B64,FALSE)&lt;0,HLOOKUP(BI$4,'Physical Effects-Numbers'!$B$1:$AZ$173,$B64,FALSE),""))</f>
        <v>#REF!</v>
      </c>
      <c r="BJ64" s="260" t="e">
        <f>IF(BJ$4="","",IF(HLOOKUP(BJ$4,'Physical Effects-Numbers'!$B$1:$AZ$173,$B64,FALSE)&lt;0,HLOOKUP(BJ$4,'Physical Effects-Numbers'!$B$1:$AZ$173,$B64,FALSE),""))</f>
        <v>#REF!</v>
      </c>
      <c r="BK64" s="260" t="e">
        <f>IF(BK$4="","",IF(HLOOKUP(BK$4,'Physical Effects-Numbers'!$B$1:$AZ$173,$B64,FALSE)&lt;0,HLOOKUP(BK$4,'Physical Effects-Numbers'!$B$1:$AZ$173,$B64,FALSE),""))</f>
        <v>#REF!</v>
      </c>
      <c r="BL64" s="260" t="e">
        <f>IF(BL$4="","",IF(HLOOKUP(BL$4,'Physical Effects-Numbers'!$B$1:$AZ$173,$B64,FALSE)&lt;0,HLOOKUP(BL$4,'Physical Effects-Numbers'!$B$1:$AZ$173,$B64,FALSE),""))</f>
        <v>#REF!</v>
      </c>
      <c r="BM64" s="260" t="e">
        <f>IF(BM$4="","",IF(HLOOKUP(BM$4,'Physical Effects-Numbers'!$B$1:$AZ$173,$B64,FALSE)&lt;0,HLOOKUP(BM$4,'Physical Effects-Numbers'!$B$1:$AZ$173,$B64,FALSE),""))</f>
        <v>#REF!</v>
      </c>
      <c r="BN64" s="260" t="e">
        <f>IF(BN$4="","",IF(HLOOKUP(BN$4,'Physical Effects-Numbers'!$B$1:$AZ$173,$B64,FALSE)&lt;0,HLOOKUP(BN$4,'Physical Effects-Numbers'!$B$1:$AZ$173,$B64,FALSE),""))</f>
        <v>#REF!</v>
      </c>
      <c r="BO64" s="260" t="e">
        <f>IF(BO$4="","",IF(HLOOKUP(BO$4,'Physical Effects-Numbers'!$B$1:$AZ$173,$B64,FALSE)&lt;0,HLOOKUP(BO$4,'Physical Effects-Numbers'!$B$1:$AZ$173,$B64,FALSE),""))</f>
        <v>#REF!</v>
      </c>
    </row>
    <row r="65" spans="2:67" x14ac:dyDescent="0.2">
      <c r="B65" s="259">
        <f t="shared" si="0"/>
        <v>62</v>
      </c>
      <c r="C65" s="258" t="str">
        <f>+'Physical Effects-Numbers'!B62</f>
        <v>Groundwater Testing (no)</v>
      </c>
      <c r="D65" s="260" t="str">
        <f>IF(D$4="","",IF(HLOOKUP(D$4,'Physical Effects-Numbers'!$B$1:$AZ$173,$B65,FALSE)&lt;0,HLOOKUP(D$4,'Physical Effects-Numbers'!$B$1:$AZ$173,$B65,FALSE),""))</f>
        <v/>
      </c>
      <c r="E65" s="260" t="str">
        <f>IF(E$4="","",IF(HLOOKUP(E$4,'Physical Effects-Numbers'!$B$1:$AZ$173,$B65,FALSE)&lt;0,HLOOKUP(E$4,'Physical Effects-Numbers'!$B$1:$AZ$173,$B65,FALSE),""))</f>
        <v/>
      </c>
      <c r="F65" s="260" t="str">
        <f>IF(F$4="","",IF(HLOOKUP(F$4,'Physical Effects-Numbers'!$B$1:$AZ$173,$B65,FALSE)&lt;0,HLOOKUP(F$4,'Physical Effects-Numbers'!$B$1:$AZ$173,$B65,FALSE),""))</f>
        <v/>
      </c>
      <c r="G65" s="260" t="str">
        <f>IF(G$4="","",IF(HLOOKUP(G$4,'Physical Effects-Numbers'!$B$1:$AZ$173,$B65,FALSE)&lt;0,HLOOKUP(G$4,'Physical Effects-Numbers'!$B$1:$AZ$173,$B65,FALSE),""))</f>
        <v/>
      </c>
      <c r="H65" s="260" t="str">
        <f>IF(H$4="","",IF(HLOOKUP(H$4,'Physical Effects-Numbers'!$B$1:$AZ$173,$B65,FALSE)&lt;0,HLOOKUP(H$4,'Physical Effects-Numbers'!$B$1:$AZ$173,$B65,FALSE),""))</f>
        <v/>
      </c>
      <c r="I65" s="260" t="str">
        <f>IF(I$4="","",IF(HLOOKUP(I$4,'Physical Effects-Numbers'!$B$1:$AZ$173,$B65,FALSE)&lt;0,HLOOKUP(I$4,'Physical Effects-Numbers'!$B$1:$AZ$173,$B65,FALSE),""))</f>
        <v/>
      </c>
      <c r="J65" s="260" t="str">
        <f>IF(J$4="","",IF(HLOOKUP(J$4,'Physical Effects-Numbers'!$B$1:$AZ$173,$B65,FALSE)&lt;0,HLOOKUP(J$4,'Physical Effects-Numbers'!$B$1:$AZ$173,$B65,FALSE),""))</f>
        <v/>
      </c>
      <c r="K65" s="260" t="str">
        <f>IF(K$4="","",IF(HLOOKUP(K$4,'Physical Effects-Numbers'!$B$1:$AZ$173,$B65,FALSE)&lt;0,HLOOKUP(K$4,'Physical Effects-Numbers'!$B$1:$AZ$173,$B65,FALSE),""))</f>
        <v/>
      </c>
      <c r="L65" s="260" t="str">
        <f>IF(L$4="","",IF(HLOOKUP(L$4,'Physical Effects-Numbers'!$B$1:$AZ$173,$B65,FALSE)&lt;0,HLOOKUP(L$4,'Physical Effects-Numbers'!$B$1:$AZ$173,$B65,FALSE),""))</f>
        <v/>
      </c>
      <c r="M65" s="260" t="str">
        <f>IF(M$4="","",IF(HLOOKUP(M$4,'Physical Effects-Numbers'!$B$1:$AZ$173,$B65,FALSE)&lt;0,HLOOKUP(M$4,'Physical Effects-Numbers'!$B$1:$AZ$173,$B65,FALSE),""))</f>
        <v/>
      </c>
      <c r="N65" s="260" t="str">
        <f>IF(N$4="","",IF(HLOOKUP(N$4,'Physical Effects-Numbers'!$B$1:$AZ$173,$B65,FALSE)&lt;0,HLOOKUP(N$4,'Physical Effects-Numbers'!$B$1:$AZ$173,$B65,FALSE),""))</f>
        <v/>
      </c>
      <c r="O65" s="260" t="str">
        <f>IF(O$4="","",IF(HLOOKUP(O$4,'Physical Effects-Numbers'!$B$1:$AZ$173,$B65,FALSE)&lt;0,HLOOKUP(O$4,'Physical Effects-Numbers'!$B$1:$AZ$173,$B65,FALSE),""))</f>
        <v/>
      </c>
      <c r="P65" s="260" t="str">
        <f>IF(P$4="","",IF(HLOOKUP(P$4,'Physical Effects-Numbers'!$B$1:$AZ$173,$B65,FALSE)&lt;0,HLOOKUP(P$4,'Physical Effects-Numbers'!$B$1:$AZ$173,$B65,FALSE),""))</f>
        <v/>
      </c>
      <c r="Q65" s="260" t="str">
        <f>IF(Q$4="","",IF(HLOOKUP(Q$4,'Physical Effects-Numbers'!$B$1:$AZ$173,$B65,FALSE)&lt;0,HLOOKUP(Q$4,'Physical Effects-Numbers'!$B$1:$AZ$173,$B65,FALSE),""))</f>
        <v/>
      </c>
      <c r="R65" s="260" t="str">
        <f>IF(R$4="","",IF(HLOOKUP(R$4,'Physical Effects-Numbers'!$B$1:$AZ$173,$B65,FALSE)&lt;0,HLOOKUP(R$4,'Physical Effects-Numbers'!$B$1:$AZ$173,$B65,FALSE),""))</f>
        <v/>
      </c>
      <c r="S65" s="260" t="str">
        <f>IF(S$4="","",IF(HLOOKUP(S$4,'Physical Effects-Numbers'!$B$1:$AZ$173,$B65,FALSE)&lt;0,HLOOKUP(S$4,'Physical Effects-Numbers'!$B$1:$AZ$173,$B65,FALSE),""))</f>
        <v/>
      </c>
      <c r="T65" s="260" t="str">
        <f>IF(T$4="","",IF(HLOOKUP(T$4,'Physical Effects-Numbers'!$B$1:$AZ$173,$B65,FALSE)&lt;0,HLOOKUP(T$4,'Physical Effects-Numbers'!$B$1:$AZ$173,$B65,FALSE),""))</f>
        <v/>
      </c>
      <c r="U65" s="260" t="str">
        <f>IF(U$4="","",IF(HLOOKUP(U$4,'Physical Effects-Numbers'!$B$1:$AZ$173,$B65,FALSE)&lt;0,HLOOKUP(U$4,'Physical Effects-Numbers'!$B$1:$AZ$173,$B65,FALSE),""))</f>
        <v/>
      </c>
      <c r="V65" s="260" t="str">
        <f>IF(V$4="","",IF(HLOOKUP(V$4,'Physical Effects-Numbers'!$B$1:$AZ$173,$B65,FALSE)&lt;0,HLOOKUP(V$4,'Physical Effects-Numbers'!$B$1:$AZ$173,$B65,FALSE),""))</f>
        <v/>
      </c>
      <c r="W65" s="260" t="str">
        <f>IF(W$4="","",IF(HLOOKUP(W$4,'Physical Effects-Numbers'!$B$1:$AZ$173,$B65,FALSE)&lt;0,HLOOKUP(W$4,'Physical Effects-Numbers'!$B$1:$AZ$173,$B65,FALSE),""))</f>
        <v/>
      </c>
      <c r="X65" s="260" t="str">
        <f>IF(X$4="","",IF(HLOOKUP(X$4,'Physical Effects-Numbers'!$B$1:$AZ$173,$B65,FALSE)&lt;0,HLOOKUP(X$4,'Physical Effects-Numbers'!$B$1:$AZ$173,$B65,FALSE),""))</f>
        <v/>
      </c>
      <c r="Y65" s="260" t="str">
        <f>IF(Y$4="","",IF(HLOOKUP(Y$4,'Physical Effects-Numbers'!$B$1:$AZ$173,$B65,FALSE)&lt;0,HLOOKUP(Y$4,'Physical Effects-Numbers'!$B$1:$AZ$173,$B65,FALSE),""))</f>
        <v/>
      </c>
      <c r="Z65" s="260" t="str">
        <f>IF(Z$4="","",IF(HLOOKUP(Z$4,'Physical Effects-Numbers'!$B$1:$AZ$173,$B65,FALSE)&lt;0,HLOOKUP(Z$4,'Physical Effects-Numbers'!$B$1:$AZ$173,$B65,FALSE),""))</f>
        <v/>
      </c>
      <c r="AA65" s="260" t="str">
        <f>IF(AA$4="","",IF(HLOOKUP(AA$4,'Physical Effects-Numbers'!$B$1:$AZ$173,$B65,FALSE)&lt;0,HLOOKUP(AA$4,'Physical Effects-Numbers'!$B$1:$AZ$173,$B65,FALSE),""))</f>
        <v/>
      </c>
      <c r="AB65" s="260" t="str">
        <f>IF(AB$4="","",IF(HLOOKUP(AB$4,'Physical Effects-Numbers'!$B$1:$AZ$173,$B65,FALSE)&lt;0,HLOOKUP(AB$4,'Physical Effects-Numbers'!$B$1:$AZ$173,$B65,FALSE),""))</f>
        <v/>
      </c>
      <c r="AC65" s="260" t="str">
        <f>IF(AC$4="","",IF(HLOOKUP(AC$4,'Physical Effects-Numbers'!$B$1:$AZ$173,$B65,FALSE)&lt;0,HLOOKUP(AC$4,'Physical Effects-Numbers'!$B$1:$AZ$173,$B65,FALSE),""))</f>
        <v/>
      </c>
      <c r="AD65" s="260" t="str">
        <f>IF(AD$4="","",IF(HLOOKUP(AD$4,'Physical Effects-Numbers'!$B$1:$AZ$173,$B65,FALSE)&lt;0,HLOOKUP(AD$4,'Physical Effects-Numbers'!$B$1:$AZ$173,$B65,FALSE),""))</f>
        <v/>
      </c>
      <c r="AE65" s="260" t="str">
        <f>IF(AE$4="","",IF(HLOOKUP(AE$4,'Physical Effects-Numbers'!$B$1:$AZ$173,$B65,FALSE)&lt;0,HLOOKUP(AE$4,'Physical Effects-Numbers'!$B$1:$AZ$173,$B65,FALSE),""))</f>
        <v/>
      </c>
      <c r="AF65" s="260" t="e">
        <f>IF(AF$4="","",IF(HLOOKUP(AF$4,'Physical Effects-Numbers'!$B$1:$AZ$173,$B65,FALSE)&lt;0,HLOOKUP(AF$4,'Physical Effects-Numbers'!$B$1:$AZ$173,$B65,FALSE),""))</f>
        <v>#REF!</v>
      </c>
      <c r="AG65" s="260" t="e">
        <f>IF(AG$4="","",IF(HLOOKUP(AG$4,'Physical Effects-Numbers'!$B$1:$AZ$173,$B65,FALSE)&lt;0,HLOOKUP(AG$4,'Physical Effects-Numbers'!$B$1:$AZ$173,$B65,FALSE),""))</f>
        <v>#REF!</v>
      </c>
      <c r="AH65" s="260" t="str">
        <f>IF(AH$4="","",IF(HLOOKUP(AH$4,'Physical Effects-Numbers'!$B$1:$AZ$173,$B65,FALSE)&lt;0,HLOOKUP(AH$4,'Physical Effects-Numbers'!$B$1:$AZ$173,$B65,FALSE),""))</f>
        <v/>
      </c>
      <c r="AI65" s="260" t="str">
        <f>IF(AI$4="","",IF(HLOOKUP(AI$4,'Physical Effects-Numbers'!$B$1:$AZ$173,$B65,FALSE)&lt;0,HLOOKUP(AI$4,'Physical Effects-Numbers'!$B$1:$AZ$173,$B65,FALSE),""))</f>
        <v/>
      </c>
      <c r="AJ65" s="260" t="str">
        <f>IF(AJ$4="","",IF(HLOOKUP(AJ$4,'Physical Effects-Numbers'!$B$1:$AZ$173,$B65,FALSE)&lt;0,HLOOKUP(AJ$4,'Physical Effects-Numbers'!$B$1:$AZ$173,$B65,FALSE),""))</f>
        <v/>
      </c>
      <c r="AK65" s="260" t="str">
        <f>IF(AK$4="","",IF(HLOOKUP(AK$4,'Physical Effects-Numbers'!$B$1:$AZ$173,$B65,FALSE)&lt;0,HLOOKUP(AK$4,'Physical Effects-Numbers'!$B$1:$AZ$173,$B65,FALSE),""))</f>
        <v/>
      </c>
      <c r="AL65" s="260" t="str">
        <f>IF(AL$4="","",IF(HLOOKUP(AL$4,'Physical Effects-Numbers'!$B$1:$AZ$173,$B65,FALSE)&lt;0,HLOOKUP(AL$4,'Physical Effects-Numbers'!$B$1:$AZ$173,$B65,FALSE),""))</f>
        <v/>
      </c>
      <c r="AM65" s="260" t="str">
        <f>IF(AM$4="","",IF(HLOOKUP(AM$4,'Physical Effects-Numbers'!$B$1:$AZ$173,$B65,FALSE)&lt;0,HLOOKUP(AM$4,'Physical Effects-Numbers'!$B$1:$AZ$173,$B65,FALSE),""))</f>
        <v/>
      </c>
      <c r="AN65" s="260" t="str">
        <f>IF(AN$4="","",IF(HLOOKUP(AN$4,'Physical Effects-Numbers'!$B$1:$AZ$173,$B65,FALSE)&lt;0,HLOOKUP(AN$4,'Physical Effects-Numbers'!$B$1:$AZ$173,$B65,FALSE),""))</f>
        <v/>
      </c>
      <c r="AO65" s="260" t="str">
        <f>IF(AO$4="","",IF(HLOOKUP(AO$4,'Physical Effects-Numbers'!$B$1:$AZ$173,$B65,FALSE)&lt;0,HLOOKUP(AO$4,'Physical Effects-Numbers'!$B$1:$AZ$173,$B65,FALSE),""))</f>
        <v/>
      </c>
      <c r="AP65" s="260" t="str">
        <f>IF(AP$4="","",IF(HLOOKUP(AP$4,'Physical Effects-Numbers'!$B$1:$AZ$173,$B65,FALSE)&lt;0,HLOOKUP(AP$4,'Physical Effects-Numbers'!$B$1:$AZ$173,$B65,FALSE),""))</f>
        <v/>
      </c>
      <c r="AQ65" s="260" t="str">
        <f>IF(AQ$4="","",IF(HLOOKUP(AQ$4,'Physical Effects-Numbers'!$B$1:$AZ$173,$B65,FALSE)&lt;0,HLOOKUP(AQ$4,'Physical Effects-Numbers'!$B$1:$AZ$173,$B65,FALSE),""))</f>
        <v/>
      </c>
      <c r="AR65" s="260" t="str">
        <f>IF(AR$4="","",IF(HLOOKUP(AR$4,'Physical Effects-Numbers'!$B$1:$AZ$173,$B65,FALSE)&lt;0,HLOOKUP(AR$4,'Physical Effects-Numbers'!$B$1:$AZ$173,$B65,FALSE),""))</f>
        <v/>
      </c>
      <c r="AS65" s="260" t="str">
        <f>IF(AS$4="","",IF(HLOOKUP(AS$4,'Physical Effects-Numbers'!$B$1:$AZ$173,$B65,FALSE)&lt;0,HLOOKUP(AS$4,'Physical Effects-Numbers'!$B$1:$AZ$173,$B65,FALSE),""))</f>
        <v/>
      </c>
      <c r="AT65" s="260" t="str">
        <f>IF(AT$4="","",IF(HLOOKUP(AT$4,'Physical Effects-Numbers'!$B$1:$AZ$173,$B65,FALSE)&lt;0,HLOOKUP(AT$4,'Physical Effects-Numbers'!$B$1:$AZ$173,$B65,FALSE),""))</f>
        <v/>
      </c>
      <c r="AU65" s="260" t="str">
        <f>IF(AU$4="","",IF(HLOOKUP(AU$4,'Physical Effects-Numbers'!$B$1:$AZ$173,$B65,FALSE)&lt;0,HLOOKUP(AU$4,'Physical Effects-Numbers'!$B$1:$AZ$173,$B65,FALSE),""))</f>
        <v/>
      </c>
      <c r="AV65" s="260" t="str">
        <f>IF(AV$4="","",IF(HLOOKUP(AV$4,'Physical Effects-Numbers'!$B$1:$AZ$173,$B65,FALSE)&lt;0,HLOOKUP(AV$4,'Physical Effects-Numbers'!$B$1:$AZ$173,$B65,FALSE),""))</f>
        <v/>
      </c>
      <c r="AW65" s="260" t="str">
        <f>IF(AW$4="","",IF(HLOOKUP(AW$4,'Physical Effects-Numbers'!$B$1:$AZ$173,$B65,FALSE)&lt;0,HLOOKUP(AW$4,'Physical Effects-Numbers'!$B$1:$AZ$173,$B65,FALSE),""))</f>
        <v/>
      </c>
      <c r="AX65" s="260" t="str">
        <f>IF(AX$4="","",IF(HLOOKUP(AX$4,'Physical Effects-Numbers'!$B$1:$AZ$173,$B65,FALSE)&lt;0,HLOOKUP(AX$4,'Physical Effects-Numbers'!$B$1:$AZ$173,$B65,FALSE),""))</f>
        <v/>
      </c>
      <c r="AY65" s="260" t="str">
        <f>IF(AY$4="","",IF(HLOOKUP(AY$4,'Physical Effects-Numbers'!$B$1:$AZ$173,$B65,FALSE)&lt;0,HLOOKUP(AY$4,'Physical Effects-Numbers'!$B$1:$AZ$173,$B65,FALSE),""))</f>
        <v/>
      </c>
      <c r="AZ65" s="260" t="str">
        <f>IF(AZ$4="","",IF(HLOOKUP(AZ$4,'Physical Effects-Numbers'!$B$1:$AZ$173,$B65,FALSE)&lt;0,HLOOKUP(AZ$4,'Physical Effects-Numbers'!$B$1:$AZ$173,$B65,FALSE),""))</f>
        <v/>
      </c>
      <c r="BA65" s="260" t="e">
        <f>IF(BA$4="","",IF(HLOOKUP(BA$4,'Physical Effects-Numbers'!$B$1:$AZ$173,$B65,FALSE)&lt;0,HLOOKUP(BA$4,'Physical Effects-Numbers'!$B$1:$AZ$173,$B65,FALSE),""))</f>
        <v>#N/A</v>
      </c>
      <c r="BB65" s="260" t="e">
        <f>IF(BB$4="","",IF(HLOOKUP(BB$4,'Physical Effects-Numbers'!$B$1:$AZ$173,$B65,FALSE)&lt;0,HLOOKUP(BB$4,'Physical Effects-Numbers'!$B$1:$AZ$173,$B65,FALSE),""))</f>
        <v>#N/A</v>
      </c>
      <c r="BC65" s="260" t="e">
        <f>IF(BC$4="","",IF(HLOOKUP(BC$4,'Physical Effects-Numbers'!$B$1:$AZ$173,$B65,FALSE)&lt;0,HLOOKUP(BC$4,'Physical Effects-Numbers'!$B$1:$AZ$173,$B65,FALSE),""))</f>
        <v>#REF!</v>
      </c>
      <c r="BD65" s="260" t="e">
        <f>IF(BD$4="","",IF(HLOOKUP(BD$4,'Physical Effects-Numbers'!$B$1:$AZ$173,$B65,FALSE)&lt;0,HLOOKUP(BD$4,'Physical Effects-Numbers'!$B$1:$AZ$173,$B65,FALSE),""))</f>
        <v>#REF!</v>
      </c>
      <c r="BE65" s="260" t="e">
        <f>IF(BE$4="","",IF(HLOOKUP(BE$4,'Physical Effects-Numbers'!$B$1:$AZ$173,$B65,FALSE)&lt;0,HLOOKUP(BE$4,'Physical Effects-Numbers'!$B$1:$AZ$173,$B65,FALSE),""))</f>
        <v>#REF!</v>
      </c>
      <c r="BF65" s="260" t="e">
        <f>IF(BF$4="","",IF(HLOOKUP(BF$4,'Physical Effects-Numbers'!$B$1:$AZ$173,$B65,FALSE)&lt;0,HLOOKUP(BF$4,'Physical Effects-Numbers'!$B$1:$AZ$173,$B65,FALSE),""))</f>
        <v>#REF!</v>
      </c>
      <c r="BG65" s="260" t="e">
        <f>IF(BG$4="","",IF(HLOOKUP(BG$4,'Physical Effects-Numbers'!$B$1:$AZ$173,$B65,FALSE)&lt;0,HLOOKUP(BG$4,'Physical Effects-Numbers'!$B$1:$AZ$173,$B65,FALSE),""))</f>
        <v>#REF!</v>
      </c>
      <c r="BH65" s="260" t="e">
        <f>IF(BH$4="","",IF(HLOOKUP(BH$4,'Physical Effects-Numbers'!$B$1:$AZ$173,$B65,FALSE)&lt;0,HLOOKUP(BH$4,'Physical Effects-Numbers'!$B$1:$AZ$173,$B65,FALSE),""))</f>
        <v>#REF!</v>
      </c>
      <c r="BI65" s="260" t="e">
        <f>IF(BI$4="","",IF(HLOOKUP(BI$4,'Physical Effects-Numbers'!$B$1:$AZ$173,$B65,FALSE)&lt;0,HLOOKUP(BI$4,'Physical Effects-Numbers'!$B$1:$AZ$173,$B65,FALSE),""))</f>
        <v>#REF!</v>
      </c>
      <c r="BJ65" s="260" t="e">
        <f>IF(BJ$4="","",IF(HLOOKUP(BJ$4,'Physical Effects-Numbers'!$B$1:$AZ$173,$B65,FALSE)&lt;0,HLOOKUP(BJ$4,'Physical Effects-Numbers'!$B$1:$AZ$173,$B65,FALSE),""))</f>
        <v>#REF!</v>
      </c>
      <c r="BK65" s="260" t="e">
        <f>IF(BK$4="","",IF(HLOOKUP(BK$4,'Physical Effects-Numbers'!$B$1:$AZ$173,$B65,FALSE)&lt;0,HLOOKUP(BK$4,'Physical Effects-Numbers'!$B$1:$AZ$173,$B65,FALSE),""))</f>
        <v>#REF!</v>
      </c>
      <c r="BL65" s="260" t="e">
        <f>IF(BL$4="","",IF(HLOOKUP(BL$4,'Physical Effects-Numbers'!$B$1:$AZ$173,$B65,FALSE)&lt;0,HLOOKUP(BL$4,'Physical Effects-Numbers'!$B$1:$AZ$173,$B65,FALSE),""))</f>
        <v>#REF!</v>
      </c>
      <c r="BM65" s="260" t="e">
        <f>IF(BM$4="","",IF(HLOOKUP(BM$4,'Physical Effects-Numbers'!$B$1:$AZ$173,$B65,FALSE)&lt;0,HLOOKUP(BM$4,'Physical Effects-Numbers'!$B$1:$AZ$173,$B65,FALSE),""))</f>
        <v>#REF!</v>
      </c>
      <c r="BN65" s="260" t="e">
        <f>IF(BN$4="","",IF(HLOOKUP(BN$4,'Physical Effects-Numbers'!$B$1:$AZ$173,$B65,FALSE)&lt;0,HLOOKUP(BN$4,'Physical Effects-Numbers'!$B$1:$AZ$173,$B65,FALSE),""))</f>
        <v>#REF!</v>
      </c>
      <c r="BO65" s="260" t="e">
        <f>IF(BO$4="","",IF(HLOOKUP(BO$4,'Physical Effects-Numbers'!$B$1:$AZ$173,$B65,FALSE)&lt;0,HLOOKUP(BO$4,'Physical Effects-Numbers'!$B$1:$AZ$173,$B65,FALSE),""))</f>
        <v>#REF!</v>
      </c>
    </row>
    <row r="66" spans="2:67" x14ac:dyDescent="0.2">
      <c r="B66" s="259">
        <f t="shared" si="0"/>
        <v>63</v>
      </c>
      <c r="C66" s="258" t="str">
        <f>+'Physical Effects-Numbers'!B63</f>
        <v>Heavy Use Area Protection (sf)</v>
      </c>
      <c r="D66" s="260" t="str">
        <f>IF(D$4="","",IF(HLOOKUP(D$4,'Physical Effects-Numbers'!$B$1:$AZ$173,$B66,FALSE)&lt;0,HLOOKUP(D$4,'Physical Effects-Numbers'!$B$1:$AZ$173,$B66,FALSE),""))</f>
        <v/>
      </c>
      <c r="E66" s="260" t="str">
        <f>IF(E$4="","",IF(HLOOKUP(E$4,'Physical Effects-Numbers'!$B$1:$AZ$173,$B66,FALSE)&lt;0,HLOOKUP(E$4,'Physical Effects-Numbers'!$B$1:$AZ$173,$B66,FALSE),""))</f>
        <v/>
      </c>
      <c r="F66" s="260" t="str">
        <f>IF(F$4="","",IF(HLOOKUP(F$4,'Physical Effects-Numbers'!$B$1:$AZ$173,$B66,FALSE)&lt;0,HLOOKUP(F$4,'Physical Effects-Numbers'!$B$1:$AZ$173,$B66,FALSE),""))</f>
        <v/>
      </c>
      <c r="G66" s="260" t="str">
        <f>IF(G$4="","",IF(HLOOKUP(G$4,'Physical Effects-Numbers'!$B$1:$AZ$173,$B66,FALSE)&lt;0,HLOOKUP(G$4,'Physical Effects-Numbers'!$B$1:$AZ$173,$B66,FALSE),""))</f>
        <v/>
      </c>
      <c r="H66" s="260" t="str">
        <f>IF(H$4="","",IF(HLOOKUP(H$4,'Physical Effects-Numbers'!$B$1:$AZ$173,$B66,FALSE)&lt;0,HLOOKUP(H$4,'Physical Effects-Numbers'!$B$1:$AZ$173,$B66,FALSE),""))</f>
        <v/>
      </c>
      <c r="I66" s="260" t="str">
        <f>IF(I$4="","",IF(HLOOKUP(I$4,'Physical Effects-Numbers'!$B$1:$AZ$173,$B66,FALSE)&lt;0,HLOOKUP(I$4,'Physical Effects-Numbers'!$B$1:$AZ$173,$B66,FALSE),""))</f>
        <v/>
      </c>
      <c r="J66" s="260" t="str">
        <f>IF(J$4="","",IF(HLOOKUP(J$4,'Physical Effects-Numbers'!$B$1:$AZ$173,$B66,FALSE)&lt;0,HLOOKUP(J$4,'Physical Effects-Numbers'!$B$1:$AZ$173,$B66,FALSE),""))</f>
        <v/>
      </c>
      <c r="K66" s="260" t="str">
        <f>IF(K$4="","",IF(HLOOKUP(K$4,'Physical Effects-Numbers'!$B$1:$AZ$173,$B66,FALSE)&lt;0,HLOOKUP(K$4,'Physical Effects-Numbers'!$B$1:$AZ$173,$B66,FALSE),""))</f>
        <v/>
      </c>
      <c r="L66" s="260" t="str">
        <f>IF(L$4="","",IF(HLOOKUP(L$4,'Physical Effects-Numbers'!$B$1:$AZ$173,$B66,FALSE)&lt;0,HLOOKUP(L$4,'Physical Effects-Numbers'!$B$1:$AZ$173,$B66,FALSE),""))</f>
        <v/>
      </c>
      <c r="M66" s="260">
        <f>IF(M$4="","",IF(HLOOKUP(M$4,'Physical Effects-Numbers'!$B$1:$AZ$173,$B66,FALSE)&lt;0,HLOOKUP(M$4,'Physical Effects-Numbers'!$B$1:$AZ$173,$B66,FALSE),""))</f>
        <v>-2</v>
      </c>
      <c r="N66" s="260" t="str">
        <f>IF(N$4="","",IF(HLOOKUP(N$4,'Physical Effects-Numbers'!$B$1:$AZ$173,$B66,FALSE)&lt;0,HLOOKUP(N$4,'Physical Effects-Numbers'!$B$1:$AZ$173,$B66,FALSE),""))</f>
        <v/>
      </c>
      <c r="O66" s="260">
        <f>IF(O$4="","",IF(HLOOKUP(O$4,'Physical Effects-Numbers'!$B$1:$AZ$173,$B66,FALSE)&lt;0,HLOOKUP(O$4,'Physical Effects-Numbers'!$B$1:$AZ$173,$B66,FALSE),""))</f>
        <v>-1</v>
      </c>
      <c r="P66" s="260" t="str">
        <f>IF(P$4="","",IF(HLOOKUP(P$4,'Physical Effects-Numbers'!$B$1:$AZ$173,$B66,FALSE)&lt;0,HLOOKUP(P$4,'Physical Effects-Numbers'!$B$1:$AZ$173,$B66,FALSE),""))</f>
        <v/>
      </c>
      <c r="Q66" s="260" t="str">
        <f>IF(Q$4="","",IF(HLOOKUP(Q$4,'Physical Effects-Numbers'!$B$1:$AZ$173,$B66,FALSE)&lt;0,HLOOKUP(Q$4,'Physical Effects-Numbers'!$B$1:$AZ$173,$B66,FALSE),""))</f>
        <v/>
      </c>
      <c r="R66" s="260" t="str">
        <f>IF(R$4="","",IF(HLOOKUP(R$4,'Physical Effects-Numbers'!$B$1:$AZ$173,$B66,FALSE)&lt;0,HLOOKUP(R$4,'Physical Effects-Numbers'!$B$1:$AZ$173,$B66,FALSE),""))</f>
        <v/>
      </c>
      <c r="S66" s="260" t="str">
        <f>IF(S$4="","",IF(HLOOKUP(S$4,'Physical Effects-Numbers'!$B$1:$AZ$173,$B66,FALSE)&lt;0,HLOOKUP(S$4,'Physical Effects-Numbers'!$B$1:$AZ$173,$B66,FALSE),""))</f>
        <v/>
      </c>
      <c r="T66" s="260">
        <f>IF(T$4="","",IF(HLOOKUP(T$4,'Physical Effects-Numbers'!$B$1:$AZ$173,$B66,FALSE)&lt;0,HLOOKUP(T$4,'Physical Effects-Numbers'!$B$1:$AZ$173,$B66,FALSE),""))</f>
        <v>-1</v>
      </c>
      <c r="U66" s="260" t="str">
        <f>IF(U$4="","",IF(HLOOKUP(U$4,'Physical Effects-Numbers'!$B$1:$AZ$173,$B66,FALSE)&lt;0,HLOOKUP(U$4,'Physical Effects-Numbers'!$B$1:$AZ$173,$B66,FALSE),""))</f>
        <v/>
      </c>
      <c r="V66" s="260" t="str">
        <f>IF(V$4="","",IF(HLOOKUP(V$4,'Physical Effects-Numbers'!$B$1:$AZ$173,$B66,FALSE)&lt;0,HLOOKUP(V$4,'Physical Effects-Numbers'!$B$1:$AZ$173,$B66,FALSE),""))</f>
        <v/>
      </c>
      <c r="W66" s="260" t="str">
        <f>IF(W$4="","",IF(HLOOKUP(W$4,'Physical Effects-Numbers'!$B$1:$AZ$173,$B66,FALSE)&lt;0,HLOOKUP(W$4,'Physical Effects-Numbers'!$B$1:$AZ$173,$B66,FALSE),""))</f>
        <v/>
      </c>
      <c r="X66" s="260" t="str">
        <f>IF(X$4="","",IF(HLOOKUP(X$4,'Physical Effects-Numbers'!$B$1:$AZ$173,$B66,FALSE)&lt;0,HLOOKUP(X$4,'Physical Effects-Numbers'!$B$1:$AZ$173,$B66,FALSE),""))</f>
        <v/>
      </c>
      <c r="Y66" s="260" t="str">
        <f>IF(Y$4="","",IF(HLOOKUP(Y$4,'Physical Effects-Numbers'!$B$1:$AZ$173,$B66,FALSE)&lt;0,HLOOKUP(Y$4,'Physical Effects-Numbers'!$B$1:$AZ$173,$B66,FALSE),""))</f>
        <v/>
      </c>
      <c r="Z66" s="260" t="str">
        <f>IF(Z$4="","",IF(HLOOKUP(Z$4,'Physical Effects-Numbers'!$B$1:$AZ$173,$B66,FALSE)&lt;0,HLOOKUP(Z$4,'Physical Effects-Numbers'!$B$1:$AZ$173,$B66,FALSE),""))</f>
        <v/>
      </c>
      <c r="AA66" s="260" t="str">
        <f>IF(AA$4="","",IF(HLOOKUP(AA$4,'Physical Effects-Numbers'!$B$1:$AZ$173,$B66,FALSE)&lt;0,HLOOKUP(AA$4,'Physical Effects-Numbers'!$B$1:$AZ$173,$B66,FALSE),""))</f>
        <v/>
      </c>
      <c r="AB66" s="260" t="str">
        <f>IF(AB$4="","",IF(HLOOKUP(AB$4,'Physical Effects-Numbers'!$B$1:$AZ$173,$B66,FALSE)&lt;0,HLOOKUP(AB$4,'Physical Effects-Numbers'!$B$1:$AZ$173,$B66,FALSE),""))</f>
        <v/>
      </c>
      <c r="AC66" s="260" t="str">
        <f>IF(AC$4="","",IF(HLOOKUP(AC$4,'Physical Effects-Numbers'!$B$1:$AZ$173,$B66,FALSE)&lt;0,HLOOKUP(AC$4,'Physical Effects-Numbers'!$B$1:$AZ$173,$B66,FALSE),""))</f>
        <v/>
      </c>
      <c r="AD66" s="260" t="str">
        <f>IF(AD$4="","",IF(HLOOKUP(AD$4,'Physical Effects-Numbers'!$B$1:$AZ$173,$B66,FALSE)&lt;0,HLOOKUP(AD$4,'Physical Effects-Numbers'!$B$1:$AZ$173,$B66,FALSE),""))</f>
        <v/>
      </c>
      <c r="AE66" s="260" t="str">
        <f>IF(AE$4="","",IF(HLOOKUP(AE$4,'Physical Effects-Numbers'!$B$1:$AZ$173,$B66,FALSE)&lt;0,HLOOKUP(AE$4,'Physical Effects-Numbers'!$B$1:$AZ$173,$B66,FALSE),""))</f>
        <v/>
      </c>
      <c r="AF66" s="260" t="e">
        <f>IF(AF$4="","",IF(HLOOKUP(AF$4,'Physical Effects-Numbers'!$B$1:$AZ$173,$B66,FALSE)&lt;0,HLOOKUP(AF$4,'Physical Effects-Numbers'!$B$1:$AZ$173,$B66,FALSE),""))</f>
        <v>#REF!</v>
      </c>
      <c r="AG66" s="260" t="e">
        <f>IF(AG$4="","",IF(HLOOKUP(AG$4,'Physical Effects-Numbers'!$B$1:$AZ$173,$B66,FALSE)&lt;0,HLOOKUP(AG$4,'Physical Effects-Numbers'!$B$1:$AZ$173,$B66,FALSE),""))</f>
        <v>#REF!</v>
      </c>
      <c r="AH66" s="260" t="str">
        <f>IF(AH$4="","",IF(HLOOKUP(AH$4,'Physical Effects-Numbers'!$B$1:$AZ$173,$B66,FALSE)&lt;0,HLOOKUP(AH$4,'Physical Effects-Numbers'!$B$1:$AZ$173,$B66,FALSE),""))</f>
        <v/>
      </c>
      <c r="AI66" s="260" t="str">
        <f>IF(AI$4="","",IF(HLOOKUP(AI$4,'Physical Effects-Numbers'!$B$1:$AZ$173,$B66,FALSE)&lt;0,HLOOKUP(AI$4,'Physical Effects-Numbers'!$B$1:$AZ$173,$B66,FALSE),""))</f>
        <v/>
      </c>
      <c r="AJ66" s="260" t="str">
        <f>IF(AJ$4="","",IF(HLOOKUP(AJ$4,'Physical Effects-Numbers'!$B$1:$AZ$173,$B66,FALSE)&lt;0,HLOOKUP(AJ$4,'Physical Effects-Numbers'!$B$1:$AZ$173,$B66,FALSE),""))</f>
        <v/>
      </c>
      <c r="AK66" s="260" t="str">
        <f>IF(AK$4="","",IF(HLOOKUP(AK$4,'Physical Effects-Numbers'!$B$1:$AZ$173,$B66,FALSE)&lt;0,HLOOKUP(AK$4,'Physical Effects-Numbers'!$B$1:$AZ$173,$B66,FALSE),""))</f>
        <v/>
      </c>
      <c r="AL66" s="260" t="str">
        <f>IF(AL$4="","",IF(HLOOKUP(AL$4,'Physical Effects-Numbers'!$B$1:$AZ$173,$B66,FALSE)&lt;0,HLOOKUP(AL$4,'Physical Effects-Numbers'!$B$1:$AZ$173,$B66,FALSE),""))</f>
        <v/>
      </c>
      <c r="AM66" s="260" t="str">
        <f>IF(AM$4="","",IF(HLOOKUP(AM$4,'Physical Effects-Numbers'!$B$1:$AZ$173,$B66,FALSE)&lt;0,HLOOKUP(AM$4,'Physical Effects-Numbers'!$B$1:$AZ$173,$B66,FALSE),""))</f>
        <v/>
      </c>
      <c r="AN66" s="260" t="str">
        <f>IF(AN$4="","",IF(HLOOKUP(AN$4,'Physical Effects-Numbers'!$B$1:$AZ$173,$B66,FALSE)&lt;0,HLOOKUP(AN$4,'Physical Effects-Numbers'!$B$1:$AZ$173,$B66,FALSE),""))</f>
        <v/>
      </c>
      <c r="AO66" s="260" t="str">
        <f>IF(AO$4="","",IF(HLOOKUP(AO$4,'Physical Effects-Numbers'!$B$1:$AZ$173,$B66,FALSE)&lt;0,HLOOKUP(AO$4,'Physical Effects-Numbers'!$B$1:$AZ$173,$B66,FALSE),""))</f>
        <v/>
      </c>
      <c r="AP66" s="260" t="str">
        <f>IF(AP$4="","",IF(HLOOKUP(AP$4,'Physical Effects-Numbers'!$B$1:$AZ$173,$B66,FALSE)&lt;0,HLOOKUP(AP$4,'Physical Effects-Numbers'!$B$1:$AZ$173,$B66,FALSE),""))</f>
        <v/>
      </c>
      <c r="AQ66" s="260" t="str">
        <f>IF(AQ$4="","",IF(HLOOKUP(AQ$4,'Physical Effects-Numbers'!$B$1:$AZ$173,$B66,FALSE)&lt;0,HLOOKUP(AQ$4,'Physical Effects-Numbers'!$B$1:$AZ$173,$B66,FALSE),""))</f>
        <v/>
      </c>
      <c r="AR66" s="260" t="str">
        <f>IF(AR$4="","",IF(HLOOKUP(AR$4,'Physical Effects-Numbers'!$B$1:$AZ$173,$B66,FALSE)&lt;0,HLOOKUP(AR$4,'Physical Effects-Numbers'!$B$1:$AZ$173,$B66,FALSE),""))</f>
        <v/>
      </c>
      <c r="AS66" s="260" t="str">
        <f>IF(AS$4="","",IF(HLOOKUP(AS$4,'Physical Effects-Numbers'!$B$1:$AZ$173,$B66,FALSE)&lt;0,HLOOKUP(AS$4,'Physical Effects-Numbers'!$B$1:$AZ$173,$B66,FALSE),""))</f>
        <v/>
      </c>
      <c r="AT66" s="260" t="str">
        <f>IF(AT$4="","",IF(HLOOKUP(AT$4,'Physical Effects-Numbers'!$B$1:$AZ$173,$B66,FALSE)&lt;0,HLOOKUP(AT$4,'Physical Effects-Numbers'!$B$1:$AZ$173,$B66,FALSE),""))</f>
        <v/>
      </c>
      <c r="AU66" s="260" t="str">
        <f>IF(AU$4="","",IF(HLOOKUP(AU$4,'Physical Effects-Numbers'!$B$1:$AZ$173,$B66,FALSE)&lt;0,HLOOKUP(AU$4,'Physical Effects-Numbers'!$B$1:$AZ$173,$B66,FALSE),""))</f>
        <v/>
      </c>
      <c r="AV66" s="260" t="str">
        <f>IF(AV$4="","",IF(HLOOKUP(AV$4,'Physical Effects-Numbers'!$B$1:$AZ$173,$B66,FALSE)&lt;0,HLOOKUP(AV$4,'Physical Effects-Numbers'!$B$1:$AZ$173,$B66,FALSE),""))</f>
        <v/>
      </c>
      <c r="AW66" s="260" t="str">
        <f>IF(AW$4="","",IF(HLOOKUP(AW$4,'Physical Effects-Numbers'!$B$1:$AZ$173,$B66,FALSE)&lt;0,HLOOKUP(AW$4,'Physical Effects-Numbers'!$B$1:$AZ$173,$B66,FALSE),""))</f>
        <v/>
      </c>
      <c r="AX66" s="260" t="str">
        <f>IF(AX$4="","",IF(HLOOKUP(AX$4,'Physical Effects-Numbers'!$B$1:$AZ$173,$B66,FALSE)&lt;0,HLOOKUP(AX$4,'Physical Effects-Numbers'!$B$1:$AZ$173,$B66,FALSE),""))</f>
        <v/>
      </c>
      <c r="AY66" s="260" t="str">
        <f>IF(AY$4="","",IF(HLOOKUP(AY$4,'Physical Effects-Numbers'!$B$1:$AZ$173,$B66,FALSE)&lt;0,HLOOKUP(AY$4,'Physical Effects-Numbers'!$B$1:$AZ$173,$B66,FALSE),""))</f>
        <v/>
      </c>
      <c r="AZ66" s="260" t="str">
        <f>IF(AZ$4="","",IF(HLOOKUP(AZ$4,'Physical Effects-Numbers'!$B$1:$AZ$173,$B66,FALSE)&lt;0,HLOOKUP(AZ$4,'Physical Effects-Numbers'!$B$1:$AZ$173,$B66,FALSE),""))</f>
        <v/>
      </c>
      <c r="BA66" s="260" t="e">
        <f>IF(BA$4="","",IF(HLOOKUP(BA$4,'Physical Effects-Numbers'!$B$1:$AZ$173,$B66,FALSE)&lt;0,HLOOKUP(BA$4,'Physical Effects-Numbers'!$B$1:$AZ$173,$B66,FALSE),""))</f>
        <v>#N/A</v>
      </c>
      <c r="BB66" s="260" t="e">
        <f>IF(BB$4="","",IF(HLOOKUP(BB$4,'Physical Effects-Numbers'!$B$1:$AZ$173,$B66,FALSE)&lt;0,HLOOKUP(BB$4,'Physical Effects-Numbers'!$B$1:$AZ$173,$B66,FALSE),""))</f>
        <v>#N/A</v>
      </c>
      <c r="BC66" s="260" t="e">
        <f>IF(BC$4="","",IF(HLOOKUP(BC$4,'Physical Effects-Numbers'!$B$1:$AZ$173,$B66,FALSE)&lt;0,HLOOKUP(BC$4,'Physical Effects-Numbers'!$B$1:$AZ$173,$B66,FALSE),""))</f>
        <v>#REF!</v>
      </c>
      <c r="BD66" s="260" t="e">
        <f>IF(BD$4="","",IF(HLOOKUP(BD$4,'Physical Effects-Numbers'!$B$1:$AZ$173,$B66,FALSE)&lt;0,HLOOKUP(BD$4,'Physical Effects-Numbers'!$B$1:$AZ$173,$B66,FALSE),""))</f>
        <v>#REF!</v>
      </c>
      <c r="BE66" s="260" t="e">
        <f>IF(BE$4="","",IF(HLOOKUP(BE$4,'Physical Effects-Numbers'!$B$1:$AZ$173,$B66,FALSE)&lt;0,HLOOKUP(BE$4,'Physical Effects-Numbers'!$B$1:$AZ$173,$B66,FALSE),""))</f>
        <v>#REF!</v>
      </c>
      <c r="BF66" s="260" t="e">
        <f>IF(BF$4="","",IF(HLOOKUP(BF$4,'Physical Effects-Numbers'!$B$1:$AZ$173,$B66,FALSE)&lt;0,HLOOKUP(BF$4,'Physical Effects-Numbers'!$B$1:$AZ$173,$B66,FALSE),""))</f>
        <v>#REF!</v>
      </c>
      <c r="BG66" s="260" t="e">
        <f>IF(BG$4="","",IF(HLOOKUP(BG$4,'Physical Effects-Numbers'!$B$1:$AZ$173,$B66,FALSE)&lt;0,HLOOKUP(BG$4,'Physical Effects-Numbers'!$B$1:$AZ$173,$B66,FALSE),""))</f>
        <v>#REF!</v>
      </c>
      <c r="BH66" s="260" t="e">
        <f>IF(BH$4="","",IF(HLOOKUP(BH$4,'Physical Effects-Numbers'!$B$1:$AZ$173,$B66,FALSE)&lt;0,HLOOKUP(BH$4,'Physical Effects-Numbers'!$B$1:$AZ$173,$B66,FALSE),""))</f>
        <v>#REF!</v>
      </c>
      <c r="BI66" s="260" t="e">
        <f>IF(BI$4="","",IF(HLOOKUP(BI$4,'Physical Effects-Numbers'!$B$1:$AZ$173,$B66,FALSE)&lt;0,HLOOKUP(BI$4,'Physical Effects-Numbers'!$B$1:$AZ$173,$B66,FALSE),""))</f>
        <v>#REF!</v>
      </c>
      <c r="BJ66" s="260" t="e">
        <f>IF(BJ$4="","",IF(HLOOKUP(BJ$4,'Physical Effects-Numbers'!$B$1:$AZ$173,$B66,FALSE)&lt;0,HLOOKUP(BJ$4,'Physical Effects-Numbers'!$B$1:$AZ$173,$B66,FALSE),""))</f>
        <v>#REF!</v>
      </c>
      <c r="BK66" s="260" t="e">
        <f>IF(BK$4="","",IF(HLOOKUP(BK$4,'Physical Effects-Numbers'!$B$1:$AZ$173,$B66,FALSE)&lt;0,HLOOKUP(BK$4,'Physical Effects-Numbers'!$B$1:$AZ$173,$B66,FALSE),""))</f>
        <v>#REF!</v>
      </c>
      <c r="BL66" s="260" t="e">
        <f>IF(BL$4="","",IF(HLOOKUP(BL$4,'Physical Effects-Numbers'!$B$1:$AZ$173,$B66,FALSE)&lt;0,HLOOKUP(BL$4,'Physical Effects-Numbers'!$B$1:$AZ$173,$B66,FALSE),""))</f>
        <v>#REF!</v>
      </c>
      <c r="BM66" s="260" t="e">
        <f>IF(BM$4="","",IF(HLOOKUP(BM$4,'Physical Effects-Numbers'!$B$1:$AZ$173,$B66,FALSE)&lt;0,HLOOKUP(BM$4,'Physical Effects-Numbers'!$B$1:$AZ$173,$B66,FALSE),""))</f>
        <v>#REF!</v>
      </c>
      <c r="BN66" s="260" t="e">
        <f>IF(BN$4="","",IF(HLOOKUP(BN$4,'Physical Effects-Numbers'!$B$1:$AZ$173,$B66,FALSE)&lt;0,HLOOKUP(BN$4,'Physical Effects-Numbers'!$B$1:$AZ$173,$B66,FALSE),""))</f>
        <v>#REF!</v>
      </c>
      <c r="BO66" s="260" t="e">
        <f>IF(BO$4="","",IF(HLOOKUP(BO$4,'Physical Effects-Numbers'!$B$1:$AZ$173,$B66,FALSE)&lt;0,HLOOKUP(BO$4,'Physical Effects-Numbers'!$B$1:$AZ$173,$B66,FALSE),""))</f>
        <v>#REF!</v>
      </c>
    </row>
    <row r="67" spans="2:67" x14ac:dyDescent="0.2">
      <c r="B67" s="259">
        <f t="shared" si="0"/>
        <v>64</v>
      </c>
      <c r="C67" s="258" t="str">
        <f>+'Physical Effects-Numbers'!B64</f>
        <v>Hedgerow Planting (ft)</v>
      </c>
      <c r="D67" s="260" t="str">
        <f>IF(D$4="","",IF(HLOOKUP(D$4,'Physical Effects-Numbers'!$B$1:$AZ$173,$B67,FALSE)&lt;0,HLOOKUP(D$4,'Physical Effects-Numbers'!$B$1:$AZ$173,$B67,FALSE),""))</f>
        <v/>
      </c>
      <c r="E67" s="260" t="str">
        <f>IF(E$4="","",IF(HLOOKUP(E$4,'Physical Effects-Numbers'!$B$1:$AZ$173,$B67,FALSE)&lt;0,HLOOKUP(E$4,'Physical Effects-Numbers'!$B$1:$AZ$173,$B67,FALSE),""))</f>
        <v/>
      </c>
      <c r="F67" s="260" t="str">
        <f>IF(F$4="","",IF(HLOOKUP(F$4,'Physical Effects-Numbers'!$B$1:$AZ$173,$B67,FALSE)&lt;0,HLOOKUP(F$4,'Physical Effects-Numbers'!$B$1:$AZ$173,$B67,FALSE),""))</f>
        <v/>
      </c>
      <c r="G67" s="260" t="str">
        <f>IF(G$4="","",IF(HLOOKUP(G$4,'Physical Effects-Numbers'!$B$1:$AZ$173,$B67,FALSE)&lt;0,HLOOKUP(G$4,'Physical Effects-Numbers'!$B$1:$AZ$173,$B67,FALSE),""))</f>
        <v/>
      </c>
      <c r="H67" s="260" t="str">
        <f>IF(H$4="","",IF(HLOOKUP(H$4,'Physical Effects-Numbers'!$B$1:$AZ$173,$B67,FALSE)&lt;0,HLOOKUP(H$4,'Physical Effects-Numbers'!$B$1:$AZ$173,$B67,FALSE),""))</f>
        <v/>
      </c>
      <c r="I67" s="260" t="str">
        <f>IF(I$4="","",IF(HLOOKUP(I$4,'Physical Effects-Numbers'!$B$1:$AZ$173,$B67,FALSE)&lt;0,HLOOKUP(I$4,'Physical Effects-Numbers'!$B$1:$AZ$173,$B67,FALSE),""))</f>
        <v/>
      </c>
      <c r="J67" s="260" t="str">
        <f>IF(J$4="","",IF(HLOOKUP(J$4,'Physical Effects-Numbers'!$B$1:$AZ$173,$B67,FALSE)&lt;0,HLOOKUP(J$4,'Physical Effects-Numbers'!$B$1:$AZ$173,$B67,FALSE),""))</f>
        <v/>
      </c>
      <c r="K67" s="260" t="str">
        <f>IF(K$4="","",IF(HLOOKUP(K$4,'Physical Effects-Numbers'!$B$1:$AZ$173,$B67,FALSE)&lt;0,HLOOKUP(K$4,'Physical Effects-Numbers'!$B$1:$AZ$173,$B67,FALSE),""))</f>
        <v/>
      </c>
      <c r="L67" s="260" t="str">
        <f>IF(L$4="","",IF(HLOOKUP(L$4,'Physical Effects-Numbers'!$B$1:$AZ$173,$B67,FALSE)&lt;0,HLOOKUP(L$4,'Physical Effects-Numbers'!$B$1:$AZ$173,$B67,FALSE),""))</f>
        <v/>
      </c>
      <c r="M67" s="260" t="str">
        <f>IF(M$4="","",IF(HLOOKUP(M$4,'Physical Effects-Numbers'!$B$1:$AZ$173,$B67,FALSE)&lt;0,HLOOKUP(M$4,'Physical Effects-Numbers'!$B$1:$AZ$173,$B67,FALSE),""))</f>
        <v/>
      </c>
      <c r="N67" s="260" t="str">
        <f>IF(N$4="","",IF(HLOOKUP(N$4,'Physical Effects-Numbers'!$B$1:$AZ$173,$B67,FALSE)&lt;0,HLOOKUP(N$4,'Physical Effects-Numbers'!$B$1:$AZ$173,$B67,FALSE),""))</f>
        <v/>
      </c>
      <c r="O67" s="260" t="str">
        <f>IF(O$4="","",IF(HLOOKUP(O$4,'Physical Effects-Numbers'!$B$1:$AZ$173,$B67,FALSE)&lt;0,HLOOKUP(O$4,'Physical Effects-Numbers'!$B$1:$AZ$173,$B67,FALSE),""))</f>
        <v/>
      </c>
      <c r="P67" s="260" t="str">
        <f>IF(P$4="","",IF(HLOOKUP(P$4,'Physical Effects-Numbers'!$B$1:$AZ$173,$B67,FALSE)&lt;0,HLOOKUP(P$4,'Physical Effects-Numbers'!$B$1:$AZ$173,$B67,FALSE),""))</f>
        <v/>
      </c>
      <c r="Q67" s="260" t="str">
        <f>IF(Q$4="","",IF(HLOOKUP(Q$4,'Physical Effects-Numbers'!$B$1:$AZ$173,$B67,FALSE)&lt;0,HLOOKUP(Q$4,'Physical Effects-Numbers'!$B$1:$AZ$173,$B67,FALSE),""))</f>
        <v/>
      </c>
      <c r="R67" s="260" t="str">
        <f>IF(R$4="","",IF(HLOOKUP(R$4,'Physical Effects-Numbers'!$B$1:$AZ$173,$B67,FALSE)&lt;0,HLOOKUP(R$4,'Physical Effects-Numbers'!$B$1:$AZ$173,$B67,FALSE),""))</f>
        <v/>
      </c>
      <c r="S67" s="260" t="str">
        <f>IF(S$4="","",IF(HLOOKUP(S$4,'Physical Effects-Numbers'!$B$1:$AZ$173,$B67,FALSE)&lt;0,HLOOKUP(S$4,'Physical Effects-Numbers'!$B$1:$AZ$173,$B67,FALSE),""))</f>
        <v/>
      </c>
      <c r="T67" s="260" t="str">
        <f>IF(T$4="","",IF(HLOOKUP(T$4,'Physical Effects-Numbers'!$B$1:$AZ$173,$B67,FALSE)&lt;0,HLOOKUP(T$4,'Physical Effects-Numbers'!$B$1:$AZ$173,$B67,FALSE),""))</f>
        <v/>
      </c>
      <c r="U67" s="260" t="str">
        <f>IF(U$4="","",IF(HLOOKUP(U$4,'Physical Effects-Numbers'!$B$1:$AZ$173,$B67,FALSE)&lt;0,HLOOKUP(U$4,'Physical Effects-Numbers'!$B$1:$AZ$173,$B67,FALSE),""))</f>
        <v/>
      </c>
      <c r="V67" s="260" t="str">
        <f>IF(V$4="","",IF(HLOOKUP(V$4,'Physical Effects-Numbers'!$B$1:$AZ$173,$B67,FALSE)&lt;0,HLOOKUP(V$4,'Physical Effects-Numbers'!$B$1:$AZ$173,$B67,FALSE),""))</f>
        <v/>
      </c>
      <c r="W67" s="260" t="str">
        <f>IF(W$4="","",IF(HLOOKUP(W$4,'Physical Effects-Numbers'!$B$1:$AZ$173,$B67,FALSE)&lt;0,HLOOKUP(W$4,'Physical Effects-Numbers'!$B$1:$AZ$173,$B67,FALSE),""))</f>
        <v/>
      </c>
      <c r="X67" s="260" t="str">
        <f>IF(X$4="","",IF(HLOOKUP(X$4,'Physical Effects-Numbers'!$B$1:$AZ$173,$B67,FALSE)&lt;0,HLOOKUP(X$4,'Physical Effects-Numbers'!$B$1:$AZ$173,$B67,FALSE),""))</f>
        <v/>
      </c>
      <c r="Y67" s="260" t="str">
        <f>IF(Y$4="","",IF(HLOOKUP(Y$4,'Physical Effects-Numbers'!$B$1:$AZ$173,$B67,FALSE)&lt;0,HLOOKUP(Y$4,'Physical Effects-Numbers'!$B$1:$AZ$173,$B67,FALSE),""))</f>
        <v/>
      </c>
      <c r="Z67" s="260" t="str">
        <f>IF(Z$4="","",IF(HLOOKUP(Z$4,'Physical Effects-Numbers'!$B$1:$AZ$173,$B67,FALSE)&lt;0,HLOOKUP(Z$4,'Physical Effects-Numbers'!$B$1:$AZ$173,$B67,FALSE),""))</f>
        <v/>
      </c>
      <c r="AA67" s="260" t="str">
        <f>IF(AA$4="","",IF(HLOOKUP(AA$4,'Physical Effects-Numbers'!$B$1:$AZ$173,$B67,FALSE)&lt;0,HLOOKUP(AA$4,'Physical Effects-Numbers'!$B$1:$AZ$173,$B67,FALSE),""))</f>
        <v/>
      </c>
      <c r="AB67" s="260" t="str">
        <f>IF(AB$4="","",IF(HLOOKUP(AB$4,'Physical Effects-Numbers'!$B$1:$AZ$173,$B67,FALSE)&lt;0,HLOOKUP(AB$4,'Physical Effects-Numbers'!$B$1:$AZ$173,$B67,FALSE),""))</f>
        <v/>
      </c>
      <c r="AC67" s="260" t="str">
        <f>IF(AC$4="","",IF(HLOOKUP(AC$4,'Physical Effects-Numbers'!$B$1:$AZ$173,$B67,FALSE)&lt;0,HLOOKUP(AC$4,'Physical Effects-Numbers'!$B$1:$AZ$173,$B67,FALSE),""))</f>
        <v/>
      </c>
      <c r="AD67" s="260" t="str">
        <f>IF(AD$4="","",IF(HLOOKUP(AD$4,'Physical Effects-Numbers'!$B$1:$AZ$173,$B67,FALSE)&lt;0,HLOOKUP(AD$4,'Physical Effects-Numbers'!$B$1:$AZ$173,$B67,FALSE),""))</f>
        <v/>
      </c>
      <c r="AE67" s="260" t="str">
        <f>IF(AE$4="","",IF(HLOOKUP(AE$4,'Physical Effects-Numbers'!$B$1:$AZ$173,$B67,FALSE)&lt;0,HLOOKUP(AE$4,'Physical Effects-Numbers'!$B$1:$AZ$173,$B67,FALSE),""))</f>
        <v/>
      </c>
      <c r="AF67" s="260" t="e">
        <f>IF(AF$4="","",IF(HLOOKUP(AF$4,'Physical Effects-Numbers'!$B$1:$AZ$173,$B67,FALSE)&lt;0,HLOOKUP(AF$4,'Physical Effects-Numbers'!$B$1:$AZ$173,$B67,FALSE),""))</f>
        <v>#REF!</v>
      </c>
      <c r="AG67" s="260" t="e">
        <f>IF(AG$4="","",IF(HLOOKUP(AG$4,'Physical Effects-Numbers'!$B$1:$AZ$173,$B67,FALSE)&lt;0,HLOOKUP(AG$4,'Physical Effects-Numbers'!$B$1:$AZ$173,$B67,FALSE),""))</f>
        <v>#REF!</v>
      </c>
      <c r="AH67" s="260" t="str">
        <f>IF(AH$4="","",IF(HLOOKUP(AH$4,'Physical Effects-Numbers'!$B$1:$AZ$173,$B67,FALSE)&lt;0,HLOOKUP(AH$4,'Physical Effects-Numbers'!$B$1:$AZ$173,$B67,FALSE),""))</f>
        <v/>
      </c>
      <c r="AI67" s="260" t="str">
        <f>IF(AI$4="","",IF(HLOOKUP(AI$4,'Physical Effects-Numbers'!$B$1:$AZ$173,$B67,FALSE)&lt;0,HLOOKUP(AI$4,'Physical Effects-Numbers'!$B$1:$AZ$173,$B67,FALSE),""))</f>
        <v/>
      </c>
      <c r="AJ67" s="260" t="str">
        <f>IF(AJ$4="","",IF(HLOOKUP(AJ$4,'Physical Effects-Numbers'!$B$1:$AZ$173,$B67,FALSE)&lt;0,HLOOKUP(AJ$4,'Physical Effects-Numbers'!$B$1:$AZ$173,$B67,FALSE),""))</f>
        <v/>
      </c>
      <c r="AK67" s="260" t="str">
        <f>IF(AK$4="","",IF(HLOOKUP(AK$4,'Physical Effects-Numbers'!$B$1:$AZ$173,$B67,FALSE)&lt;0,HLOOKUP(AK$4,'Physical Effects-Numbers'!$B$1:$AZ$173,$B67,FALSE),""))</f>
        <v/>
      </c>
      <c r="AL67" s="260" t="str">
        <f>IF(AL$4="","",IF(HLOOKUP(AL$4,'Physical Effects-Numbers'!$B$1:$AZ$173,$B67,FALSE)&lt;0,HLOOKUP(AL$4,'Physical Effects-Numbers'!$B$1:$AZ$173,$B67,FALSE),""))</f>
        <v/>
      </c>
      <c r="AM67" s="260" t="str">
        <f>IF(AM$4="","",IF(HLOOKUP(AM$4,'Physical Effects-Numbers'!$B$1:$AZ$173,$B67,FALSE)&lt;0,HLOOKUP(AM$4,'Physical Effects-Numbers'!$B$1:$AZ$173,$B67,FALSE),""))</f>
        <v/>
      </c>
      <c r="AN67" s="260" t="str">
        <f>IF(AN$4="","",IF(HLOOKUP(AN$4,'Physical Effects-Numbers'!$B$1:$AZ$173,$B67,FALSE)&lt;0,HLOOKUP(AN$4,'Physical Effects-Numbers'!$B$1:$AZ$173,$B67,FALSE),""))</f>
        <v/>
      </c>
      <c r="AO67" s="260" t="str">
        <f>IF(AO$4="","",IF(HLOOKUP(AO$4,'Physical Effects-Numbers'!$B$1:$AZ$173,$B67,FALSE)&lt;0,HLOOKUP(AO$4,'Physical Effects-Numbers'!$B$1:$AZ$173,$B67,FALSE),""))</f>
        <v/>
      </c>
      <c r="AP67" s="260" t="str">
        <f>IF(AP$4="","",IF(HLOOKUP(AP$4,'Physical Effects-Numbers'!$B$1:$AZ$173,$B67,FALSE)&lt;0,HLOOKUP(AP$4,'Physical Effects-Numbers'!$B$1:$AZ$173,$B67,FALSE),""))</f>
        <v/>
      </c>
      <c r="AQ67" s="260" t="str">
        <f>IF(AQ$4="","",IF(HLOOKUP(AQ$4,'Physical Effects-Numbers'!$B$1:$AZ$173,$B67,FALSE)&lt;0,HLOOKUP(AQ$4,'Physical Effects-Numbers'!$B$1:$AZ$173,$B67,FALSE),""))</f>
        <v/>
      </c>
      <c r="AR67" s="260" t="str">
        <f>IF(AR$4="","",IF(HLOOKUP(AR$4,'Physical Effects-Numbers'!$B$1:$AZ$173,$B67,FALSE)&lt;0,HLOOKUP(AR$4,'Physical Effects-Numbers'!$B$1:$AZ$173,$B67,FALSE),""))</f>
        <v/>
      </c>
      <c r="AS67" s="260" t="str">
        <f>IF(AS$4="","",IF(HLOOKUP(AS$4,'Physical Effects-Numbers'!$B$1:$AZ$173,$B67,FALSE)&lt;0,HLOOKUP(AS$4,'Physical Effects-Numbers'!$B$1:$AZ$173,$B67,FALSE),""))</f>
        <v/>
      </c>
      <c r="AT67" s="260" t="str">
        <f>IF(AT$4="","",IF(HLOOKUP(AT$4,'Physical Effects-Numbers'!$B$1:$AZ$173,$B67,FALSE)&lt;0,HLOOKUP(AT$4,'Physical Effects-Numbers'!$B$1:$AZ$173,$B67,FALSE),""))</f>
        <v/>
      </c>
      <c r="AU67" s="260" t="str">
        <f>IF(AU$4="","",IF(HLOOKUP(AU$4,'Physical Effects-Numbers'!$B$1:$AZ$173,$B67,FALSE)&lt;0,HLOOKUP(AU$4,'Physical Effects-Numbers'!$B$1:$AZ$173,$B67,FALSE),""))</f>
        <v/>
      </c>
      <c r="AV67" s="260" t="str">
        <f>IF(AV$4="","",IF(HLOOKUP(AV$4,'Physical Effects-Numbers'!$B$1:$AZ$173,$B67,FALSE)&lt;0,HLOOKUP(AV$4,'Physical Effects-Numbers'!$B$1:$AZ$173,$B67,FALSE),""))</f>
        <v/>
      </c>
      <c r="AW67" s="260" t="str">
        <f>IF(AW$4="","",IF(HLOOKUP(AW$4,'Physical Effects-Numbers'!$B$1:$AZ$173,$B67,FALSE)&lt;0,HLOOKUP(AW$4,'Physical Effects-Numbers'!$B$1:$AZ$173,$B67,FALSE),""))</f>
        <v/>
      </c>
      <c r="AX67" s="260" t="str">
        <f>IF(AX$4="","",IF(HLOOKUP(AX$4,'Physical Effects-Numbers'!$B$1:$AZ$173,$B67,FALSE)&lt;0,HLOOKUP(AX$4,'Physical Effects-Numbers'!$B$1:$AZ$173,$B67,FALSE),""))</f>
        <v/>
      </c>
      <c r="AY67" s="260" t="str">
        <f>IF(AY$4="","",IF(HLOOKUP(AY$4,'Physical Effects-Numbers'!$B$1:$AZ$173,$B67,FALSE)&lt;0,HLOOKUP(AY$4,'Physical Effects-Numbers'!$B$1:$AZ$173,$B67,FALSE),""))</f>
        <v/>
      </c>
      <c r="AZ67" s="260" t="str">
        <f>IF(AZ$4="","",IF(HLOOKUP(AZ$4,'Physical Effects-Numbers'!$B$1:$AZ$173,$B67,FALSE)&lt;0,HLOOKUP(AZ$4,'Physical Effects-Numbers'!$B$1:$AZ$173,$B67,FALSE),""))</f>
        <v/>
      </c>
      <c r="BA67" s="260" t="e">
        <f>IF(BA$4="","",IF(HLOOKUP(BA$4,'Physical Effects-Numbers'!$B$1:$AZ$173,$B67,FALSE)&lt;0,HLOOKUP(BA$4,'Physical Effects-Numbers'!$B$1:$AZ$173,$B67,FALSE),""))</f>
        <v>#N/A</v>
      </c>
      <c r="BB67" s="260" t="e">
        <f>IF(BB$4="","",IF(HLOOKUP(BB$4,'Physical Effects-Numbers'!$B$1:$AZ$173,$B67,FALSE)&lt;0,HLOOKUP(BB$4,'Physical Effects-Numbers'!$B$1:$AZ$173,$B67,FALSE),""))</f>
        <v>#N/A</v>
      </c>
      <c r="BC67" s="260" t="e">
        <f>IF(BC$4="","",IF(HLOOKUP(BC$4,'Physical Effects-Numbers'!$B$1:$AZ$173,$B67,FALSE)&lt;0,HLOOKUP(BC$4,'Physical Effects-Numbers'!$B$1:$AZ$173,$B67,FALSE),""))</f>
        <v>#REF!</v>
      </c>
      <c r="BD67" s="260" t="e">
        <f>IF(BD$4="","",IF(HLOOKUP(BD$4,'Physical Effects-Numbers'!$B$1:$AZ$173,$B67,FALSE)&lt;0,HLOOKUP(BD$4,'Physical Effects-Numbers'!$B$1:$AZ$173,$B67,FALSE),""))</f>
        <v>#REF!</v>
      </c>
      <c r="BE67" s="260" t="e">
        <f>IF(BE$4="","",IF(HLOOKUP(BE$4,'Physical Effects-Numbers'!$B$1:$AZ$173,$B67,FALSE)&lt;0,HLOOKUP(BE$4,'Physical Effects-Numbers'!$B$1:$AZ$173,$B67,FALSE),""))</f>
        <v>#REF!</v>
      </c>
      <c r="BF67" s="260" t="e">
        <f>IF(BF$4="","",IF(HLOOKUP(BF$4,'Physical Effects-Numbers'!$B$1:$AZ$173,$B67,FALSE)&lt;0,HLOOKUP(BF$4,'Physical Effects-Numbers'!$B$1:$AZ$173,$B67,FALSE),""))</f>
        <v>#REF!</v>
      </c>
      <c r="BG67" s="260" t="e">
        <f>IF(BG$4="","",IF(HLOOKUP(BG$4,'Physical Effects-Numbers'!$B$1:$AZ$173,$B67,FALSE)&lt;0,HLOOKUP(BG$4,'Physical Effects-Numbers'!$B$1:$AZ$173,$B67,FALSE),""))</f>
        <v>#REF!</v>
      </c>
      <c r="BH67" s="260" t="e">
        <f>IF(BH$4="","",IF(HLOOKUP(BH$4,'Physical Effects-Numbers'!$B$1:$AZ$173,$B67,FALSE)&lt;0,HLOOKUP(BH$4,'Physical Effects-Numbers'!$B$1:$AZ$173,$B67,FALSE),""))</f>
        <v>#REF!</v>
      </c>
      <c r="BI67" s="260" t="e">
        <f>IF(BI$4="","",IF(HLOOKUP(BI$4,'Physical Effects-Numbers'!$B$1:$AZ$173,$B67,FALSE)&lt;0,HLOOKUP(BI$4,'Physical Effects-Numbers'!$B$1:$AZ$173,$B67,FALSE),""))</f>
        <v>#REF!</v>
      </c>
      <c r="BJ67" s="260" t="e">
        <f>IF(BJ$4="","",IF(HLOOKUP(BJ$4,'Physical Effects-Numbers'!$B$1:$AZ$173,$B67,FALSE)&lt;0,HLOOKUP(BJ$4,'Physical Effects-Numbers'!$B$1:$AZ$173,$B67,FALSE),""))</f>
        <v>#REF!</v>
      </c>
      <c r="BK67" s="260" t="e">
        <f>IF(BK$4="","",IF(HLOOKUP(BK$4,'Physical Effects-Numbers'!$B$1:$AZ$173,$B67,FALSE)&lt;0,HLOOKUP(BK$4,'Physical Effects-Numbers'!$B$1:$AZ$173,$B67,FALSE),""))</f>
        <v>#REF!</v>
      </c>
      <c r="BL67" s="260" t="e">
        <f>IF(BL$4="","",IF(HLOOKUP(BL$4,'Physical Effects-Numbers'!$B$1:$AZ$173,$B67,FALSE)&lt;0,HLOOKUP(BL$4,'Physical Effects-Numbers'!$B$1:$AZ$173,$B67,FALSE),""))</f>
        <v>#REF!</v>
      </c>
      <c r="BM67" s="260" t="e">
        <f>IF(BM$4="","",IF(HLOOKUP(BM$4,'Physical Effects-Numbers'!$B$1:$AZ$173,$B67,FALSE)&lt;0,HLOOKUP(BM$4,'Physical Effects-Numbers'!$B$1:$AZ$173,$B67,FALSE),""))</f>
        <v>#REF!</v>
      </c>
      <c r="BN67" s="260" t="e">
        <f>IF(BN$4="","",IF(HLOOKUP(BN$4,'Physical Effects-Numbers'!$B$1:$AZ$173,$B67,FALSE)&lt;0,HLOOKUP(BN$4,'Physical Effects-Numbers'!$B$1:$AZ$173,$B67,FALSE),""))</f>
        <v>#REF!</v>
      </c>
      <c r="BO67" s="260" t="e">
        <f>IF(BO$4="","",IF(HLOOKUP(BO$4,'Physical Effects-Numbers'!$B$1:$AZ$173,$B67,FALSE)&lt;0,HLOOKUP(BO$4,'Physical Effects-Numbers'!$B$1:$AZ$173,$B67,FALSE),""))</f>
        <v>#REF!</v>
      </c>
    </row>
    <row r="68" spans="2:67" x14ac:dyDescent="0.2">
      <c r="B68" s="259">
        <f t="shared" si="0"/>
        <v>65</v>
      </c>
      <c r="C68" s="258" t="str">
        <f>+'Physical Effects-Numbers'!B65</f>
        <v>Herbaceous Weed Treatment (ac)</v>
      </c>
      <c r="D68" s="260" t="str">
        <f>IF(D$4="","",IF(HLOOKUP(D$4,'Physical Effects-Numbers'!$B$1:$AZ$173,$B68,FALSE)&lt;0,HLOOKUP(D$4,'Physical Effects-Numbers'!$B$1:$AZ$173,$B68,FALSE),""))</f>
        <v/>
      </c>
      <c r="E68" s="260" t="str">
        <f>IF(E$4="","",IF(HLOOKUP(E$4,'Physical Effects-Numbers'!$B$1:$AZ$173,$B68,FALSE)&lt;0,HLOOKUP(E$4,'Physical Effects-Numbers'!$B$1:$AZ$173,$B68,FALSE),""))</f>
        <v/>
      </c>
      <c r="F68" s="260" t="str">
        <f>IF(F$4="","",IF(HLOOKUP(F$4,'Physical Effects-Numbers'!$B$1:$AZ$173,$B68,FALSE)&lt;0,HLOOKUP(F$4,'Physical Effects-Numbers'!$B$1:$AZ$173,$B68,FALSE),""))</f>
        <v/>
      </c>
      <c r="G68" s="260" t="str">
        <f>IF(G$4="","",IF(HLOOKUP(G$4,'Physical Effects-Numbers'!$B$1:$AZ$173,$B68,FALSE)&lt;0,HLOOKUP(G$4,'Physical Effects-Numbers'!$B$1:$AZ$173,$B68,FALSE),""))</f>
        <v/>
      </c>
      <c r="H68" s="260" t="str">
        <f>IF(H$4="","",IF(HLOOKUP(H$4,'Physical Effects-Numbers'!$B$1:$AZ$173,$B68,FALSE)&lt;0,HLOOKUP(H$4,'Physical Effects-Numbers'!$B$1:$AZ$173,$B68,FALSE),""))</f>
        <v/>
      </c>
      <c r="I68" s="260" t="str">
        <f>IF(I$4="","",IF(HLOOKUP(I$4,'Physical Effects-Numbers'!$B$1:$AZ$173,$B68,FALSE)&lt;0,HLOOKUP(I$4,'Physical Effects-Numbers'!$B$1:$AZ$173,$B68,FALSE),""))</f>
        <v/>
      </c>
      <c r="J68" s="260" t="str">
        <f>IF(J$4="","",IF(HLOOKUP(J$4,'Physical Effects-Numbers'!$B$1:$AZ$173,$B68,FALSE)&lt;0,HLOOKUP(J$4,'Physical Effects-Numbers'!$B$1:$AZ$173,$B68,FALSE),""))</f>
        <v/>
      </c>
      <c r="K68" s="260" t="str">
        <f>IF(K$4="","",IF(HLOOKUP(K$4,'Physical Effects-Numbers'!$B$1:$AZ$173,$B68,FALSE)&lt;0,HLOOKUP(K$4,'Physical Effects-Numbers'!$B$1:$AZ$173,$B68,FALSE),""))</f>
        <v/>
      </c>
      <c r="L68" s="260" t="str">
        <f>IF(L$4="","",IF(HLOOKUP(L$4,'Physical Effects-Numbers'!$B$1:$AZ$173,$B68,FALSE)&lt;0,HLOOKUP(L$4,'Physical Effects-Numbers'!$B$1:$AZ$173,$B68,FALSE),""))</f>
        <v/>
      </c>
      <c r="M68" s="260" t="str">
        <f>IF(M$4="","",IF(HLOOKUP(M$4,'Physical Effects-Numbers'!$B$1:$AZ$173,$B68,FALSE)&lt;0,HLOOKUP(M$4,'Physical Effects-Numbers'!$B$1:$AZ$173,$B68,FALSE),""))</f>
        <v/>
      </c>
      <c r="N68" s="260" t="str">
        <f>IF(N$4="","",IF(HLOOKUP(N$4,'Physical Effects-Numbers'!$B$1:$AZ$173,$B68,FALSE)&lt;0,HLOOKUP(N$4,'Physical Effects-Numbers'!$B$1:$AZ$173,$B68,FALSE),""))</f>
        <v/>
      </c>
      <c r="O68" s="260" t="str">
        <f>IF(O$4="","",IF(HLOOKUP(O$4,'Physical Effects-Numbers'!$B$1:$AZ$173,$B68,FALSE)&lt;0,HLOOKUP(O$4,'Physical Effects-Numbers'!$B$1:$AZ$173,$B68,FALSE),""))</f>
        <v/>
      </c>
      <c r="P68" s="260" t="str">
        <f>IF(P$4="","",IF(HLOOKUP(P$4,'Physical Effects-Numbers'!$B$1:$AZ$173,$B68,FALSE)&lt;0,HLOOKUP(P$4,'Physical Effects-Numbers'!$B$1:$AZ$173,$B68,FALSE),""))</f>
        <v/>
      </c>
      <c r="Q68" s="260" t="str">
        <f>IF(Q$4="","",IF(HLOOKUP(Q$4,'Physical Effects-Numbers'!$B$1:$AZ$173,$B68,FALSE)&lt;0,HLOOKUP(Q$4,'Physical Effects-Numbers'!$B$1:$AZ$173,$B68,FALSE),""))</f>
        <v/>
      </c>
      <c r="R68" s="260" t="str">
        <f>IF(R$4="","",IF(HLOOKUP(R$4,'Physical Effects-Numbers'!$B$1:$AZ$173,$B68,FALSE)&lt;0,HLOOKUP(R$4,'Physical Effects-Numbers'!$B$1:$AZ$173,$B68,FALSE),""))</f>
        <v/>
      </c>
      <c r="S68" s="260" t="str">
        <f>IF(S$4="","",IF(HLOOKUP(S$4,'Physical Effects-Numbers'!$B$1:$AZ$173,$B68,FALSE)&lt;0,HLOOKUP(S$4,'Physical Effects-Numbers'!$B$1:$AZ$173,$B68,FALSE),""))</f>
        <v/>
      </c>
      <c r="T68" s="260" t="str">
        <f>IF(T$4="","",IF(HLOOKUP(T$4,'Physical Effects-Numbers'!$B$1:$AZ$173,$B68,FALSE)&lt;0,HLOOKUP(T$4,'Physical Effects-Numbers'!$B$1:$AZ$173,$B68,FALSE),""))</f>
        <v/>
      </c>
      <c r="U68" s="260" t="str">
        <f>IF(U$4="","",IF(HLOOKUP(U$4,'Physical Effects-Numbers'!$B$1:$AZ$173,$B68,FALSE)&lt;0,HLOOKUP(U$4,'Physical Effects-Numbers'!$B$1:$AZ$173,$B68,FALSE),""))</f>
        <v/>
      </c>
      <c r="V68" s="260" t="str">
        <f>IF(V$4="","",IF(HLOOKUP(V$4,'Physical Effects-Numbers'!$B$1:$AZ$173,$B68,FALSE)&lt;0,HLOOKUP(V$4,'Physical Effects-Numbers'!$B$1:$AZ$173,$B68,FALSE),""))</f>
        <v/>
      </c>
      <c r="W68" s="260" t="str">
        <f>IF(W$4="","",IF(HLOOKUP(W$4,'Physical Effects-Numbers'!$B$1:$AZ$173,$B68,FALSE)&lt;0,HLOOKUP(W$4,'Physical Effects-Numbers'!$B$1:$AZ$173,$B68,FALSE),""))</f>
        <v/>
      </c>
      <c r="X68" s="260" t="str">
        <f>IF(X$4="","",IF(HLOOKUP(X$4,'Physical Effects-Numbers'!$B$1:$AZ$173,$B68,FALSE)&lt;0,HLOOKUP(X$4,'Physical Effects-Numbers'!$B$1:$AZ$173,$B68,FALSE),""))</f>
        <v/>
      </c>
      <c r="Y68" s="260">
        <f>IF(Y$4="","",IF(HLOOKUP(Y$4,'Physical Effects-Numbers'!$B$1:$AZ$173,$B68,FALSE)&lt;0,HLOOKUP(Y$4,'Physical Effects-Numbers'!$B$1:$AZ$173,$B68,FALSE),""))</f>
        <v>-1</v>
      </c>
      <c r="Z68" s="260" t="str">
        <f>IF(Z$4="","",IF(HLOOKUP(Z$4,'Physical Effects-Numbers'!$B$1:$AZ$173,$B68,FALSE)&lt;0,HLOOKUP(Z$4,'Physical Effects-Numbers'!$B$1:$AZ$173,$B68,FALSE),""))</f>
        <v/>
      </c>
      <c r="AA68" s="260" t="str">
        <f>IF(AA$4="","",IF(HLOOKUP(AA$4,'Physical Effects-Numbers'!$B$1:$AZ$173,$B68,FALSE)&lt;0,HLOOKUP(AA$4,'Physical Effects-Numbers'!$B$1:$AZ$173,$B68,FALSE),""))</f>
        <v/>
      </c>
      <c r="AB68" s="260" t="str">
        <f>IF(AB$4="","",IF(HLOOKUP(AB$4,'Physical Effects-Numbers'!$B$1:$AZ$173,$B68,FALSE)&lt;0,HLOOKUP(AB$4,'Physical Effects-Numbers'!$B$1:$AZ$173,$B68,FALSE),""))</f>
        <v/>
      </c>
      <c r="AC68" s="260" t="str">
        <f>IF(AC$4="","",IF(HLOOKUP(AC$4,'Physical Effects-Numbers'!$B$1:$AZ$173,$B68,FALSE)&lt;0,HLOOKUP(AC$4,'Physical Effects-Numbers'!$B$1:$AZ$173,$B68,FALSE),""))</f>
        <v/>
      </c>
      <c r="AD68" s="260" t="str">
        <f>IF(AD$4="","",IF(HLOOKUP(AD$4,'Physical Effects-Numbers'!$B$1:$AZ$173,$B68,FALSE)&lt;0,HLOOKUP(AD$4,'Physical Effects-Numbers'!$B$1:$AZ$173,$B68,FALSE),""))</f>
        <v/>
      </c>
      <c r="AE68" s="260" t="str">
        <f>IF(AE$4="","",IF(HLOOKUP(AE$4,'Physical Effects-Numbers'!$B$1:$AZ$173,$B68,FALSE)&lt;0,HLOOKUP(AE$4,'Physical Effects-Numbers'!$B$1:$AZ$173,$B68,FALSE),""))</f>
        <v/>
      </c>
      <c r="AF68" s="260" t="e">
        <f>IF(AF$4="","",IF(HLOOKUP(AF$4,'Physical Effects-Numbers'!$B$1:$AZ$173,$B68,FALSE)&lt;0,HLOOKUP(AF$4,'Physical Effects-Numbers'!$B$1:$AZ$173,$B68,FALSE),""))</f>
        <v>#REF!</v>
      </c>
      <c r="AG68" s="260" t="e">
        <f>IF(AG$4="","",IF(HLOOKUP(AG$4,'Physical Effects-Numbers'!$B$1:$AZ$173,$B68,FALSE)&lt;0,HLOOKUP(AG$4,'Physical Effects-Numbers'!$B$1:$AZ$173,$B68,FALSE),""))</f>
        <v>#REF!</v>
      </c>
      <c r="AH68" s="260" t="str">
        <f>IF(AH$4="","",IF(HLOOKUP(AH$4,'Physical Effects-Numbers'!$B$1:$AZ$173,$B68,FALSE)&lt;0,HLOOKUP(AH$4,'Physical Effects-Numbers'!$B$1:$AZ$173,$B68,FALSE),""))</f>
        <v/>
      </c>
      <c r="AI68" s="260" t="str">
        <f>IF(AI$4="","",IF(HLOOKUP(AI$4,'Physical Effects-Numbers'!$B$1:$AZ$173,$B68,FALSE)&lt;0,HLOOKUP(AI$4,'Physical Effects-Numbers'!$B$1:$AZ$173,$B68,FALSE),""))</f>
        <v/>
      </c>
      <c r="AJ68" s="260" t="str">
        <f>IF(AJ$4="","",IF(HLOOKUP(AJ$4,'Physical Effects-Numbers'!$B$1:$AZ$173,$B68,FALSE)&lt;0,HLOOKUP(AJ$4,'Physical Effects-Numbers'!$B$1:$AZ$173,$B68,FALSE),""))</f>
        <v/>
      </c>
      <c r="AK68" s="260" t="str">
        <f>IF(AK$4="","",IF(HLOOKUP(AK$4,'Physical Effects-Numbers'!$B$1:$AZ$173,$B68,FALSE)&lt;0,HLOOKUP(AK$4,'Physical Effects-Numbers'!$B$1:$AZ$173,$B68,FALSE),""))</f>
        <v/>
      </c>
      <c r="AL68" s="260" t="str">
        <f>IF(AL$4="","",IF(HLOOKUP(AL$4,'Physical Effects-Numbers'!$B$1:$AZ$173,$B68,FALSE)&lt;0,HLOOKUP(AL$4,'Physical Effects-Numbers'!$B$1:$AZ$173,$B68,FALSE),""))</f>
        <v/>
      </c>
      <c r="AM68" s="260" t="str">
        <f>IF(AM$4="","",IF(HLOOKUP(AM$4,'Physical Effects-Numbers'!$B$1:$AZ$173,$B68,FALSE)&lt;0,HLOOKUP(AM$4,'Physical Effects-Numbers'!$B$1:$AZ$173,$B68,FALSE),""))</f>
        <v/>
      </c>
      <c r="AN68" s="260" t="str">
        <f>IF(AN$4="","",IF(HLOOKUP(AN$4,'Physical Effects-Numbers'!$B$1:$AZ$173,$B68,FALSE)&lt;0,HLOOKUP(AN$4,'Physical Effects-Numbers'!$B$1:$AZ$173,$B68,FALSE),""))</f>
        <v/>
      </c>
      <c r="AO68" s="260" t="str">
        <f>IF(AO$4="","",IF(HLOOKUP(AO$4,'Physical Effects-Numbers'!$B$1:$AZ$173,$B68,FALSE)&lt;0,HLOOKUP(AO$4,'Physical Effects-Numbers'!$B$1:$AZ$173,$B68,FALSE),""))</f>
        <v/>
      </c>
      <c r="AP68" s="260" t="str">
        <f>IF(AP$4="","",IF(HLOOKUP(AP$4,'Physical Effects-Numbers'!$B$1:$AZ$173,$B68,FALSE)&lt;0,HLOOKUP(AP$4,'Physical Effects-Numbers'!$B$1:$AZ$173,$B68,FALSE),""))</f>
        <v/>
      </c>
      <c r="AQ68" s="260" t="str">
        <f>IF(AQ$4="","",IF(HLOOKUP(AQ$4,'Physical Effects-Numbers'!$B$1:$AZ$173,$B68,FALSE)&lt;0,HLOOKUP(AQ$4,'Physical Effects-Numbers'!$B$1:$AZ$173,$B68,FALSE),""))</f>
        <v/>
      </c>
      <c r="AR68" s="260" t="str">
        <f>IF(AR$4="","",IF(HLOOKUP(AR$4,'Physical Effects-Numbers'!$B$1:$AZ$173,$B68,FALSE)&lt;0,HLOOKUP(AR$4,'Physical Effects-Numbers'!$B$1:$AZ$173,$B68,FALSE),""))</f>
        <v/>
      </c>
      <c r="AS68" s="260" t="str">
        <f>IF(AS$4="","",IF(HLOOKUP(AS$4,'Physical Effects-Numbers'!$B$1:$AZ$173,$B68,FALSE)&lt;0,HLOOKUP(AS$4,'Physical Effects-Numbers'!$B$1:$AZ$173,$B68,FALSE),""))</f>
        <v/>
      </c>
      <c r="AT68" s="260" t="str">
        <f>IF(AT$4="","",IF(HLOOKUP(AT$4,'Physical Effects-Numbers'!$B$1:$AZ$173,$B68,FALSE)&lt;0,HLOOKUP(AT$4,'Physical Effects-Numbers'!$B$1:$AZ$173,$B68,FALSE),""))</f>
        <v/>
      </c>
      <c r="AU68" s="260" t="str">
        <f>IF(AU$4="","",IF(HLOOKUP(AU$4,'Physical Effects-Numbers'!$B$1:$AZ$173,$B68,FALSE)&lt;0,HLOOKUP(AU$4,'Physical Effects-Numbers'!$B$1:$AZ$173,$B68,FALSE),""))</f>
        <v/>
      </c>
      <c r="AV68" s="260" t="str">
        <f>IF(AV$4="","",IF(HLOOKUP(AV$4,'Physical Effects-Numbers'!$B$1:$AZ$173,$B68,FALSE)&lt;0,HLOOKUP(AV$4,'Physical Effects-Numbers'!$B$1:$AZ$173,$B68,FALSE),""))</f>
        <v/>
      </c>
      <c r="AW68" s="260" t="str">
        <f>IF(AW$4="","",IF(HLOOKUP(AW$4,'Physical Effects-Numbers'!$B$1:$AZ$173,$B68,FALSE)&lt;0,HLOOKUP(AW$4,'Physical Effects-Numbers'!$B$1:$AZ$173,$B68,FALSE),""))</f>
        <v/>
      </c>
      <c r="AX68" s="260" t="str">
        <f>IF(AX$4="","",IF(HLOOKUP(AX$4,'Physical Effects-Numbers'!$B$1:$AZ$173,$B68,FALSE)&lt;0,HLOOKUP(AX$4,'Physical Effects-Numbers'!$B$1:$AZ$173,$B68,FALSE),""))</f>
        <v/>
      </c>
      <c r="AY68" s="260" t="str">
        <f>IF(AY$4="","",IF(HLOOKUP(AY$4,'Physical Effects-Numbers'!$B$1:$AZ$173,$B68,FALSE)&lt;0,HLOOKUP(AY$4,'Physical Effects-Numbers'!$B$1:$AZ$173,$B68,FALSE),""))</f>
        <v/>
      </c>
      <c r="AZ68" s="260" t="str">
        <f>IF(AZ$4="","",IF(HLOOKUP(AZ$4,'Physical Effects-Numbers'!$B$1:$AZ$173,$B68,FALSE)&lt;0,HLOOKUP(AZ$4,'Physical Effects-Numbers'!$B$1:$AZ$173,$B68,FALSE),""))</f>
        <v/>
      </c>
      <c r="BA68" s="260" t="e">
        <f>IF(BA$4="","",IF(HLOOKUP(BA$4,'Physical Effects-Numbers'!$B$1:$AZ$173,$B68,FALSE)&lt;0,HLOOKUP(BA$4,'Physical Effects-Numbers'!$B$1:$AZ$173,$B68,FALSE),""))</f>
        <v>#N/A</v>
      </c>
      <c r="BB68" s="260" t="e">
        <f>IF(BB$4="","",IF(HLOOKUP(BB$4,'Physical Effects-Numbers'!$B$1:$AZ$173,$B68,FALSE)&lt;0,HLOOKUP(BB$4,'Physical Effects-Numbers'!$B$1:$AZ$173,$B68,FALSE),""))</f>
        <v>#N/A</v>
      </c>
      <c r="BC68" s="260" t="e">
        <f>IF(BC$4="","",IF(HLOOKUP(BC$4,'Physical Effects-Numbers'!$B$1:$AZ$173,$B68,FALSE)&lt;0,HLOOKUP(BC$4,'Physical Effects-Numbers'!$B$1:$AZ$173,$B68,FALSE),""))</f>
        <v>#REF!</v>
      </c>
      <c r="BD68" s="260" t="e">
        <f>IF(BD$4="","",IF(HLOOKUP(BD$4,'Physical Effects-Numbers'!$B$1:$AZ$173,$B68,FALSE)&lt;0,HLOOKUP(BD$4,'Physical Effects-Numbers'!$B$1:$AZ$173,$B68,FALSE),""))</f>
        <v>#REF!</v>
      </c>
      <c r="BE68" s="260" t="e">
        <f>IF(BE$4="","",IF(HLOOKUP(BE$4,'Physical Effects-Numbers'!$B$1:$AZ$173,$B68,FALSE)&lt;0,HLOOKUP(BE$4,'Physical Effects-Numbers'!$B$1:$AZ$173,$B68,FALSE),""))</f>
        <v>#REF!</v>
      </c>
      <c r="BF68" s="260" t="e">
        <f>IF(BF$4="","",IF(HLOOKUP(BF$4,'Physical Effects-Numbers'!$B$1:$AZ$173,$B68,FALSE)&lt;0,HLOOKUP(BF$4,'Physical Effects-Numbers'!$B$1:$AZ$173,$B68,FALSE),""))</f>
        <v>#REF!</v>
      </c>
      <c r="BG68" s="260" t="e">
        <f>IF(BG$4="","",IF(HLOOKUP(BG$4,'Physical Effects-Numbers'!$B$1:$AZ$173,$B68,FALSE)&lt;0,HLOOKUP(BG$4,'Physical Effects-Numbers'!$B$1:$AZ$173,$B68,FALSE),""))</f>
        <v>#REF!</v>
      </c>
      <c r="BH68" s="260" t="e">
        <f>IF(BH$4="","",IF(HLOOKUP(BH$4,'Physical Effects-Numbers'!$B$1:$AZ$173,$B68,FALSE)&lt;0,HLOOKUP(BH$4,'Physical Effects-Numbers'!$B$1:$AZ$173,$B68,FALSE),""))</f>
        <v>#REF!</v>
      </c>
      <c r="BI68" s="260" t="e">
        <f>IF(BI$4="","",IF(HLOOKUP(BI$4,'Physical Effects-Numbers'!$B$1:$AZ$173,$B68,FALSE)&lt;0,HLOOKUP(BI$4,'Physical Effects-Numbers'!$B$1:$AZ$173,$B68,FALSE),""))</f>
        <v>#REF!</v>
      </c>
      <c r="BJ68" s="260" t="e">
        <f>IF(BJ$4="","",IF(HLOOKUP(BJ$4,'Physical Effects-Numbers'!$B$1:$AZ$173,$B68,FALSE)&lt;0,HLOOKUP(BJ$4,'Physical Effects-Numbers'!$B$1:$AZ$173,$B68,FALSE),""))</f>
        <v>#REF!</v>
      </c>
      <c r="BK68" s="260" t="e">
        <f>IF(BK$4="","",IF(HLOOKUP(BK$4,'Physical Effects-Numbers'!$B$1:$AZ$173,$B68,FALSE)&lt;0,HLOOKUP(BK$4,'Physical Effects-Numbers'!$B$1:$AZ$173,$B68,FALSE),""))</f>
        <v>#REF!</v>
      </c>
      <c r="BL68" s="260" t="e">
        <f>IF(BL$4="","",IF(HLOOKUP(BL$4,'Physical Effects-Numbers'!$B$1:$AZ$173,$B68,FALSE)&lt;0,HLOOKUP(BL$4,'Physical Effects-Numbers'!$B$1:$AZ$173,$B68,FALSE),""))</f>
        <v>#REF!</v>
      </c>
      <c r="BM68" s="260" t="e">
        <f>IF(BM$4="","",IF(HLOOKUP(BM$4,'Physical Effects-Numbers'!$B$1:$AZ$173,$B68,FALSE)&lt;0,HLOOKUP(BM$4,'Physical Effects-Numbers'!$B$1:$AZ$173,$B68,FALSE),""))</f>
        <v>#REF!</v>
      </c>
      <c r="BN68" s="260" t="e">
        <f>IF(BN$4="","",IF(HLOOKUP(BN$4,'Physical Effects-Numbers'!$B$1:$AZ$173,$B68,FALSE)&lt;0,HLOOKUP(BN$4,'Physical Effects-Numbers'!$B$1:$AZ$173,$B68,FALSE),""))</f>
        <v>#REF!</v>
      </c>
      <c r="BO68" s="260" t="e">
        <f>IF(BO$4="","",IF(HLOOKUP(BO$4,'Physical Effects-Numbers'!$B$1:$AZ$173,$B68,FALSE)&lt;0,HLOOKUP(BO$4,'Physical Effects-Numbers'!$B$1:$AZ$173,$B68,FALSE),""))</f>
        <v>#REF!</v>
      </c>
    </row>
    <row r="69" spans="2:67" x14ac:dyDescent="0.2">
      <c r="B69" s="259">
        <f t="shared" si="0"/>
        <v>66</v>
      </c>
      <c r="C69" s="258" t="str">
        <f>+'Physical Effects-Numbers'!B66</f>
        <v>Herbaceous Wind Barriers (ft)</v>
      </c>
      <c r="D69" s="260" t="str">
        <f>IF(D$4="","",IF(HLOOKUP(D$4,'Physical Effects-Numbers'!$B$1:$AZ$173,$B69,FALSE)&lt;0,HLOOKUP(D$4,'Physical Effects-Numbers'!$B$1:$AZ$173,$B69,FALSE),""))</f>
        <v/>
      </c>
      <c r="E69" s="260" t="str">
        <f>IF(E$4="","",IF(HLOOKUP(E$4,'Physical Effects-Numbers'!$B$1:$AZ$173,$B69,FALSE)&lt;0,HLOOKUP(E$4,'Physical Effects-Numbers'!$B$1:$AZ$173,$B69,FALSE),""))</f>
        <v/>
      </c>
      <c r="F69" s="260" t="str">
        <f>IF(F$4="","",IF(HLOOKUP(F$4,'Physical Effects-Numbers'!$B$1:$AZ$173,$B69,FALSE)&lt;0,HLOOKUP(F$4,'Physical Effects-Numbers'!$B$1:$AZ$173,$B69,FALSE),""))</f>
        <v/>
      </c>
      <c r="G69" s="260" t="str">
        <f>IF(G$4="","",IF(HLOOKUP(G$4,'Physical Effects-Numbers'!$B$1:$AZ$173,$B69,FALSE)&lt;0,HLOOKUP(G$4,'Physical Effects-Numbers'!$B$1:$AZ$173,$B69,FALSE),""))</f>
        <v/>
      </c>
      <c r="H69" s="260" t="str">
        <f>IF(H$4="","",IF(HLOOKUP(H$4,'Physical Effects-Numbers'!$B$1:$AZ$173,$B69,FALSE)&lt;0,HLOOKUP(H$4,'Physical Effects-Numbers'!$B$1:$AZ$173,$B69,FALSE),""))</f>
        <v/>
      </c>
      <c r="I69" s="260" t="str">
        <f>IF(I$4="","",IF(HLOOKUP(I$4,'Physical Effects-Numbers'!$B$1:$AZ$173,$B69,FALSE)&lt;0,HLOOKUP(I$4,'Physical Effects-Numbers'!$B$1:$AZ$173,$B69,FALSE),""))</f>
        <v/>
      </c>
      <c r="J69" s="260" t="str">
        <f>IF(J$4="","",IF(HLOOKUP(J$4,'Physical Effects-Numbers'!$B$1:$AZ$173,$B69,FALSE)&lt;0,HLOOKUP(J$4,'Physical Effects-Numbers'!$B$1:$AZ$173,$B69,FALSE),""))</f>
        <v/>
      </c>
      <c r="K69" s="260" t="str">
        <f>IF(K$4="","",IF(HLOOKUP(K$4,'Physical Effects-Numbers'!$B$1:$AZ$173,$B69,FALSE)&lt;0,HLOOKUP(K$4,'Physical Effects-Numbers'!$B$1:$AZ$173,$B69,FALSE),""))</f>
        <v/>
      </c>
      <c r="L69" s="260" t="str">
        <f>IF(L$4="","",IF(HLOOKUP(L$4,'Physical Effects-Numbers'!$B$1:$AZ$173,$B69,FALSE)&lt;0,HLOOKUP(L$4,'Physical Effects-Numbers'!$B$1:$AZ$173,$B69,FALSE),""))</f>
        <v/>
      </c>
      <c r="M69" s="260" t="str">
        <f>IF(M$4="","",IF(HLOOKUP(M$4,'Physical Effects-Numbers'!$B$1:$AZ$173,$B69,FALSE)&lt;0,HLOOKUP(M$4,'Physical Effects-Numbers'!$B$1:$AZ$173,$B69,FALSE),""))</f>
        <v/>
      </c>
      <c r="N69" s="260" t="str">
        <f>IF(N$4="","",IF(HLOOKUP(N$4,'Physical Effects-Numbers'!$B$1:$AZ$173,$B69,FALSE)&lt;0,HLOOKUP(N$4,'Physical Effects-Numbers'!$B$1:$AZ$173,$B69,FALSE),""))</f>
        <v/>
      </c>
      <c r="O69" s="260" t="str">
        <f>IF(O$4="","",IF(HLOOKUP(O$4,'Physical Effects-Numbers'!$B$1:$AZ$173,$B69,FALSE)&lt;0,HLOOKUP(O$4,'Physical Effects-Numbers'!$B$1:$AZ$173,$B69,FALSE),""))</f>
        <v/>
      </c>
      <c r="P69" s="260" t="str">
        <f>IF(P$4="","",IF(HLOOKUP(P$4,'Physical Effects-Numbers'!$B$1:$AZ$173,$B69,FALSE)&lt;0,HLOOKUP(P$4,'Physical Effects-Numbers'!$B$1:$AZ$173,$B69,FALSE),""))</f>
        <v/>
      </c>
      <c r="Q69" s="260" t="str">
        <f>IF(Q$4="","",IF(HLOOKUP(Q$4,'Physical Effects-Numbers'!$B$1:$AZ$173,$B69,FALSE)&lt;0,HLOOKUP(Q$4,'Physical Effects-Numbers'!$B$1:$AZ$173,$B69,FALSE),""))</f>
        <v/>
      </c>
      <c r="R69" s="260" t="str">
        <f>IF(R$4="","",IF(HLOOKUP(R$4,'Physical Effects-Numbers'!$B$1:$AZ$173,$B69,FALSE)&lt;0,HLOOKUP(R$4,'Physical Effects-Numbers'!$B$1:$AZ$173,$B69,FALSE),""))</f>
        <v/>
      </c>
      <c r="S69" s="260" t="str">
        <f>IF(S$4="","",IF(HLOOKUP(S$4,'Physical Effects-Numbers'!$B$1:$AZ$173,$B69,FALSE)&lt;0,HLOOKUP(S$4,'Physical Effects-Numbers'!$B$1:$AZ$173,$B69,FALSE),""))</f>
        <v/>
      </c>
      <c r="T69" s="260" t="str">
        <f>IF(T$4="","",IF(HLOOKUP(T$4,'Physical Effects-Numbers'!$B$1:$AZ$173,$B69,FALSE)&lt;0,HLOOKUP(T$4,'Physical Effects-Numbers'!$B$1:$AZ$173,$B69,FALSE),""))</f>
        <v/>
      </c>
      <c r="U69" s="260" t="str">
        <f>IF(U$4="","",IF(HLOOKUP(U$4,'Physical Effects-Numbers'!$B$1:$AZ$173,$B69,FALSE)&lt;0,HLOOKUP(U$4,'Physical Effects-Numbers'!$B$1:$AZ$173,$B69,FALSE),""))</f>
        <v/>
      </c>
      <c r="V69" s="260" t="str">
        <f>IF(V$4="","",IF(HLOOKUP(V$4,'Physical Effects-Numbers'!$B$1:$AZ$173,$B69,FALSE)&lt;0,HLOOKUP(V$4,'Physical Effects-Numbers'!$B$1:$AZ$173,$B69,FALSE),""))</f>
        <v/>
      </c>
      <c r="W69" s="260" t="str">
        <f>IF(W$4="","",IF(HLOOKUP(W$4,'Physical Effects-Numbers'!$B$1:$AZ$173,$B69,FALSE)&lt;0,HLOOKUP(W$4,'Physical Effects-Numbers'!$B$1:$AZ$173,$B69,FALSE),""))</f>
        <v/>
      </c>
      <c r="X69" s="260" t="str">
        <f>IF(X$4="","",IF(HLOOKUP(X$4,'Physical Effects-Numbers'!$B$1:$AZ$173,$B69,FALSE)&lt;0,HLOOKUP(X$4,'Physical Effects-Numbers'!$B$1:$AZ$173,$B69,FALSE),""))</f>
        <v/>
      </c>
      <c r="Y69" s="260" t="str">
        <f>IF(Y$4="","",IF(HLOOKUP(Y$4,'Physical Effects-Numbers'!$B$1:$AZ$173,$B69,FALSE)&lt;0,HLOOKUP(Y$4,'Physical Effects-Numbers'!$B$1:$AZ$173,$B69,FALSE),""))</f>
        <v/>
      </c>
      <c r="Z69" s="260" t="str">
        <f>IF(Z$4="","",IF(HLOOKUP(Z$4,'Physical Effects-Numbers'!$B$1:$AZ$173,$B69,FALSE)&lt;0,HLOOKUP(Z$4,'Physical Effects-Numbers'!$B$1:$AZ$173,$B69,FALSE),""))</f>
        <v/>
      </c>
      <c r="AA69" s="260" t="str">
        <f>IF(AA$4="","",IF(HLOOKUP(AA$4,'Physical Effects-Numbers'!$B$1:$AZ$173,$B69,FALSE)&lt;0,HLOOKUP(AA$4,'Physical Effects-Numbers'!$B$1:$AZ$173,$B69,FALSE),""))</f>
        <v/>
      </c>
      <c r="AB69" s="260" t="str">
        <f>IF(AB$4="","",IF(HLOOKUP(AB$4,'Physical Effects-Numbers'!$B$1:$AZ$173,$B69,FALSE)&lt;0,HLOOKUP(AB$4,'Physical Effects-Numbers'!$B$1:$AZ$173,$B69,FALSE),""))</f>
        <v/>
      </c>
      <c r="AC69" s="260" t="str">
        <f>IF(AC$4="","",IF(HLOOKUP(AC$4,'Physical Effects-Numbers'!$B$1:$AZ$173,$B69,FALSE)&lt;0,HLOOKUP(AC$4,'Physical Effects-Numbers'!$B$1:$AZ$173,$B69,FALSE),""))</f>
        <v/>
      </c>
      <c r="AD69" s="260" t="str">
        <f>IF(AD$4="","",IF(HLOOKUP(AD$4,'Physical Effects-Numbers'!$B$1:$AZ$173,$B69,FALSE)&lt;0,HLOOKUP(AD$4,'Physical Effects-Numbers'!$B$1:$AZ$173,$B69,FALSE),""))</f>
        <v/>
      </c>
      <c r="AE69" s="260" t="str">
        <f>IF(AE$4="","",IF(HLOOKUP(AE$4,'Physical Effects-Numbers'!$B$1:$AZ$173,$B69,FALSE)&lt;0,HLOOKUP(AE$4,'Physical Effects-Numbers'!$B$1:$AZ$173,$B69,FALSE),""))</f>
        <v/>
      </c>
      <c r="AF69" s="260" t="e">
        <f>IF(AF$4="","",IF(HLOOKUP(AF$4,'Physical Effects-Numbers'!$B$1:$AZ$173,$B69,FALSE)&lt;0,HLOOKUP(AF$4,'Physical Effects-Numbers'!$B$1:$AZ$173,$B69,FALSE),""))</f>
        <v>#REF!</v>
      </c>
      <c r="AG69" s="260" t="e">
        <f>IF(AG$4="","",IF(HLOOKUP(AG$4,'Physical Effects-Numbers'!$B$1:$AZ$173,$B69,FALSE)&lt;0,HLOOKUP(AG$4,'Physical Effects-Numbers'!$B$1:$AZ$173,$B69,FALSE),""))</f>
        <v>#REF!</v>
      </c>
      <c r="AH69" s="260" t="str">
        <f>IF(AH$4="","",IF(HLOOKUP(AH$4,'Physical Effects-Numbers'!$B$1:$AZ$173,$B69,FALSE)&lt;0,HLOOKUP(AH$4,'Physical Effects-Numbers'!$B$1:$AZ$173,$B69,FALSE),""))</f>
        <v/>
      </c>
      <c r="AI69" s="260" t="str">
        <f>IF(AI$4="","",IF(HLOOKUP(AI$4,'Physical Effects-Numbers'!$B$1:$AZ$173,$B69,FALSE)&lt;0,HLOOKUP(AI$4,'Physical Effects-Numbers'!$B$1:$AZ$173,$B69,FALSE),""))</f>
        <v/>
      </c>
      <c r="AJ69" s="260" t="str">
        <f>IF(AJ$4="","",IF(HLOOKUP(AJ$4,'Physical Effects-Numbers'!$B$1:$AZ$173,$B69,FALSE)&lt;0,HLOOKUP(AJ$4,'Physical Effects-Numbers'!$B$1:$AZ$173,$B69,FALSE),""))</f>
        <v/>
      </c>
      <c r="AK69" s="260" t="str">
        <f>IF(AK$4="","",IF(HLOOKUP(AK$4,'Physical Effects-Numbers'!$B$1:$AZ$173,$B69,FALSE)&lt;0,HLOOKUP(AK$4,'Physical Effects-Numbers'!$B$1:$AZ$173,$B69,FALSE),""))</f>
        <v/>
      </c>
      <c r="AL69" s="260" t="str">
        <f>IF(AL$4="","",IF(HLOOKUP(AL$4,'Physical Effects-Numbers'!$B$1:$AZ$173,$B69,FALSE)&lt;0,HLOOKUP(AL$4,'Physical Effects-Numbers'!$B$1:$AZ$173,$B69,FALSE),""))</f>
        <v/>
      </c>
      <c r="AM69" s="260" t="str">
        <f>IF(AM$4="","",IF(HLOOKUP(AM$4,'Physical Effects-Numbers'!$B$1:$AZ$173,$B69,FALSE)&lt;0,HLOOKUP(AM$4,'Physical Effects-Numbers'!$B$1:$AZ$173,$B69,FALSE),""))</f>
        <v/>
      </c>
      <c r="AN69" s="260" t="str">
        <f>IF(AN$4="","",IF(HLOOKUP(AN$4,'Physical Effects-Numbers'!$B$1:$AZ$173,$B69,FALSE)&lt;0,HLOOKUP(AN$4,'Physical Effects-Numbers'!$B$1:$AZ$173,$B69,FALSE),""))</f>
        <v/>
      </c>
      <c r="AO69" s="260" t="str">
        <f>IF(AO$4="","",IF(HLOOKUP(AO$4,'Physical Effects-Numbers'!$B$1:$AZ$173,$B69,FALSE)&lt;0,HLOOKUP(AO$4,'Physical Effects-Numbers'!$B$1:$AZ$173,$B69,FALSE),""))</f>
        <v/>
      </c>
      <c r="AP69" s="260" t="str">
        <f>IF(AP$4="","",IF(HLOOKUP(AP$4,'Physical Effects-Numbers'!$B$1:$AZ$173,$B69,FALSE)&lt;0,HLOOKUP(AP$4,'Physical Effects-Numbers'!$B$1:$AZ$173,$B69,FALSE),""))</f>
        <v/>
      </c>
      <c r="AQ69" s="260" t="str">
        <f>IF(AQ$4="","",IF(HLOOKUP(AQ$4,'Physical Effects-Numbers'!$B$1:$AZ$173,$B69,FALSE)&lt;0,HLOOKUP(AQ$4,'Physical Effects-Numbers'!$B$1:$AZ$173,$B69,FALSE),""))</f>
        <v/>
      </c>
      <c r="AR69" s="260" t="str">
        <f>IF(AR$4="","",IF(HLOOKUP(AR$4,'Physical Effects-Numbers'!$B$1:$AZ$173,$B69,FALSE)&lt;0,HLOOKUP(AR$4,'Physical Effects-Numbers'!$B$1:$AZ$173,$B69,FALSE),""))</f>
        <v/>
      </c>
      <c r="AS69" s="260" t="str">
        <f>IF(AS$4="","",IF(HLOOKUP(AS$4,'Physical Effects-Numbers'!$B$1:$AZ$173,$B69,FALSE)&lt;0,HLOOKUP(AS$4,'Physical Effects-Numbers'!$B$1:$AZ$173,$B69,FALSE),""))</f>
        <v/>
      </c>
      <c r="AT69" s="260" t="str">
        <f>IF(AT$4="","",IF(HLOOKUP(AT$4,'Physical Effects-Numbers'!$B$1:$AZ$173,$B69,FALSE)&lt;0,HLOOKUP(AT$4,'Physical Effects-Numbers'!$B$1:$AZ$173,$B69,FALSE),""))</f>
        <v/>
      </c>
      <c r="AU69" s="260" t="str">
        <f>IF(AU$4="","",IF(HLOOKUP(AU$4,'Physical Effects-Numbers'!$B$1:$AZ$173,$B69,FALSE)&lt;0,HLOOKUP(AU$4,'Physical Effects-Numbers'!$B$1:$AZ$173,$B69,FALSE),""))</f>
        <v/>
      </c>
      <c r="AV69" s="260" t="str">
        <f>IF(AV$4="","",IF(HLOOKUP(AV$4,'Physical Effects-Numbers'!$B$1:$AZ$173,$B69,FALSE)&lt;0,HLOOKUP(AV$4,'Physical Effects-Numbers'!$B$1:$AZ$173,$B69,FALSE),""))</f>
        <v/>
      </c>
      <c r="AW69" s="260" t="str">
        <f>IF(AW$4="","",IF(HLOOKUP(AW$4,'Physical Effects-Numbers'!$B$1:$AZ$173,$B69,FALSE)&lt;0,HLOOKUP(AW$4,'Physical Effects-Numbers'!$B$1:$AZ$173,$B69,FALSE),""))</f>
        <v/>
      </c>
      <c r="AX69" s="260" t="str">
        <f>IF(AX$4="","",IF(HLOOKUP(AX$4,'Physical Effects-Numbers'!$B$1:$AZ$173,$B69,FALSE)&lt;0,HLOOKUP(AX$4,'Physical Effects-Numbers'!$B$1:$AZ$173,$B69,FALSE),""))</f>
        <v/>
      </c>
      <c r="AY69" s="260" t="str">
        <f>IF(AY$4="","",IF(HLOOKUP(AY$4,'Physical Effects-Numbers'!$B$1:$AZ$173,$B69,FALSE)&lt;0,HLOOKUP(AY$4,'Physical Effects-Numbers'!$B$1:$AZ$173,$B69,FALSE),""))</f>
        <v/>
      </c>
      <c r="AZ69" s="260" t="str">
        <f>IF(AZ$4="","",IF(HLOOKUP(AZ$4,'Physical Effects-Numbers'!$B$1:$AZ$173,$B69,FALSE)&lt;0,HLOOKUP(AZ$4,'Physical Effects-Numbers'!$B$1:$AZ$173,$B69,FALSE),""))</f>
        <v/>
      </c>
      <c r="BA69" s="260" t="e">
        <f>IF(BA$4="","",IF(HLOOKUP(BA$4,'Physical Effects-Numbers'!$B$1:$AZ$173,$B69,FALSE)&lt;0,HLOOKUP(BA$4,'Physical Effects-Numbers'!$B$1:$AZ$173,$B69,FALSE),""))</f>
        <v>#N/A</v>
      </c>
      <c r="BB69" s="260" t="e">
        <f>IF(BB$4="","",IF(HLOOKUP(BB$4,'Physical Effects-Numbers'!$B$1:$AZ$173,$B69,FALSE)&lt;0,HLOOKUP(BB$4,'Physical Effects-Numbers'!$B$1:$AZ$173,$B69,FALSE),""))</f>
        <v>#N/A</v>
      </c>
      <c r="BC69" s="260" t="e">
        <f>IF(BC$4="","",IF(HLOOKUP(BC$4,'Physical Effects-Numbers'!$B$1:$AZ$173,$B69,FALSE)&lt;0,HLOOKUP(BC$4,'Physical Effects-Numbers'!$B$1:$AZ$173,$B69,FALSE),""))</f>
        <v>#REF!</v>
      </c>
      <c r="BD69" s="260" t="e">
        <f>IF(BD$4="","",IF(HLOOKUP(BD$4,'Physical Effects-Numbers'!$B$1:$AZ$173,$B69,FALSE)&lt;0,HLOOKUP(BD$4,'Physical Effects-Numbers'!$B$1:$AZ$173,$B69,FALSE),""))</f>
        <v>#REF!</v>
      </c>
      <c r="BE69" s="260" t="e">
        <f>IF(BE$4="","",IF(HLOOKUP(BE$4,'Physical Effects-Numbers'!$B$1:$AZ$173,$B69,FALSE)&lt;0,HLOOKUP(BE$4,'Physical Effects-Numbers'!$B$1:$AZ$173,$B69,FALSE),""))</f>
        <v>#REF!</v>
      </c>
      <c r="BF69" s="260" t="e">
        <f>IF(BF$4="","",IF(HLOOKUP(BF$4,'Physical Effects-Numbers'!$B$1:$AZ$173,$B69,FALSE)&lt;0,HLOOKUP(BF$4,'Physical Effects-Numbers'!$B$1:$AZ$173,$B69,FALSE),""))</f>
        <v>#REF!</v>
      </c>
      <c r="BG69" s="260" t="e">
        <f>IF(BG$4="","",IF(HLOOKUP(BG$4,'Physical Effects-Numbers'!$B$1:$AZ$173,$B69,FALSE)&lt;0,HLOOKUP(BG$4,'Physical Effects-Numbers'!$B$1:$AZ$173,$B69,FALSE),""))</f>
        <v>#REF!</v>
      </c>
      <c r="BH69" s="260" t="e">
        <f>IF(BH$4="","",IF(HLOOKUP(BH$4,'Physical Effects-Numbers'!$B$1:$AZ$173,$B69,FALSE)&lt;0,HLOOKUP(BH$4,'Physical Effects-Numbers'!$B$1:$AZ$173,$B69,FALSE),""))</f>
        <v>#REF!</v>
      </c>
      <c r="BI69" s="260" t="e">
        <f>IF(BI$4="","",IF(HLOOKUP(BI$4,'Physical Effects-Numbers'!$B$1:$AZ$173,$B69,FALSE)&lt;0,HLOOKUP(BI$4,'Physical Effects-Numbers'!$B$1:$AZ$173,$B69,FALSE),""))</f>
        <v>#REF!</v>
      </c>
      <c r="BJ69" s="260" t="e">
        <f>IF(BJ$4="","",IF(HLOOKUP(BJ$4,'Physical Effects-Numbers'!$B$1:$AZ$173,$B69,FALSE)&lt;0,HLOOKUP(BJ$4,'Physical Effects-Numbers'!$B$1:$AZ$173,$B69,FALSE),""))</f>
        <v>#REF!</v>
      </c>
      <c r="BK69" s="260" t="e">
        <f>IF(BK$4="","",IF(HLOOKUP(BK$4,'Physical Effects-Numbers'!$B$1:$AZ$173,$B69,FALSE)&lt;0,HLOOKUP(BK$4,'Physical Effects-Numbers'!$B$1:$AZ$173,$B69,FALSE),""))</f>
        <v>#REF!</v>
      </c>
      <c r="BL69" s="260" t="e">
        <f>IF(BL$4="","",IF(HLOOKUP(BL$4,'Physical Effects-Numbers'!$B$1:$AZ$173,$B69,FALSE)&lt;0,HLOOKUP(BL$4,'Physical Effects-Numbers'!$B$1:$AZ$173,$B69,FALSE),""))</f>
        <v>#REF!</v>
      </c>
      <c r="BM69" s="260" t="e">
        <f>IF(BM$4="","",IF(HLOOKUP(BM$4,'Physical Effects-Numbers'!$B$1:$AZ$173,$B69,FALSE)&lt;0,HLOOKUP(BM$4,'Physical Effects-Numbers'!$B$1:$AZ$173,$B69,FALSE),""))</f>
        <v>#REF!</v>
      </c>
      <c r="BN69" s="260" t="e">
        <f>IF(BN$4="","",IF(HLOOKUP(BN$4,'Physical Effects-Numbers'!$B$1:$AZ$173,$B69,FALSE)&lt;0,HLOOKUP(BN$4,'Physical Effects-Numbers'!$B$1:$AZ$173,$B69,FALSE),""))</f>
        <v>#REF!</v>
      </c>
      <c r="BO69" s="260" t="e">
        <f>IF(BO$4="","",IF(HLOOKUP(BO$4,'Physical Effects-Numbers'!$B$1:$AZ$173,$B69,FALSE)&lt;0,HLOOKUP(BO$4,'Physical Effects-Numbers'!$B$1:$AZ$173,$B69,FALSE),""))</f>
        <v>#REF!</v>
      </c>
    </row>
    <row r="70" spans="2:67" x14ac:dyDescent="0.2">
      <c r="B70" s="259">
        <f t="shared" si="0"/>
        <v>67</v>
      </c>
      <c r="C70" s="258" t="str">
        <f>+'Physical Effects-Numbers'!B67</f>
        <v>High Tunnel System (sf)</v>
      </c>
      <c r="D70" s="260" t="str">
        <f>IF(D$4="","",IF(HLOOKUP(D$4,'Physical Effects-Numbers'!$B$1:$AZ$173,$B70,FALSE)&lt;0,HLOOKUP(D$4,'Physical Effects-Numbers'!$B$1:$AZ$173,$B70,FALSE),""))</f>
        <v/>
      </c>
      <c r="E70" s="260" t="str">
        <f>IF(E$4="","",IF(HLOOKUP(E$4,'Physical Effects-Numbers'!$B$1:$AZ$173,$B70,FALSE)&lt;0,HLOOKUP(E$4,'Physical Effects-Numbers'!$B$1:$AZ$173,$B70,FALSE),""))</f>
        <v/>
      </c>
      <c r="F70" s="260">
        <f>IF(F$4="","",IF(HLOOKUP(F$4,'Physical Effects-Numbers'!$B$1:$AZ$173,$B70,FALSE)&lt;0,HLOOKUP(F$4,'Physical Effects-Numbers'!$B$1:$AZ$173,$B70,FALSE),""))</f>
        <v>-1</v>
      </c>
      <c r="G70" s="260" t="str">
        <f>IF(G$4="","",IF(HLOOKUP(G$4,'Physical Effects-Numbers'!$B$1:$AZ$173,$B70,FALSE)&lt;0,HLOOKUP(G$4,'Physical Effects-Numbers'!$B$1:$AZ$173,$B70,FALSE),""))</f>
        <v/>
      </c>
      <c r="H70" s="260" t="str">
        <f>IF(H$4="","",IF(HLOOKUP(H$4,'Physical Effects-Numbers'!$B$1:$AZ$173,$B70,FALSE)&lt;0,HLOOKUP(H$4,'Physical Effects-Numbers'!$B$1:$AZ$173,$B70,FALSE),""))</f>
        <v/>
      </c>
      <c r="I70" s="260" t="str">
        <f>IF(I$4="","",IF(HLOOKUP(I$4,'Physical Effects-Numbers'!$B$1:$AZ$173,$B70,FALSE)&lt;0,HLOOKUP(I$4,'Physical Effects-Numbers'!$B$1:$AZ$173,$B70,FALSE),""))</f>
        <v/>
      </c>
      <c r="J70" s="260" t="str">
        <f>IF(J$4="","",IF(HLOOKUP(J$4,'Physical Effects-Numbers'!$B$1:$AZ$173,$B70,FALSE)&lt;0,HLOOKUP(J$4,'Physical Effects-Numbers'!$B$1:$AZ$173,$B70,FALSE),""))</f>
        <v/>
      </c>
      <c r="K70" s="260" t="str">
        <f>IF(K$4="","",IF(HLOOKUP(K$4,'Physical Effects-Numbers'!$B$1:$AZ$173,$B70,FALSE)&lt;0,HLOOKUP(K$4,'Physical Effects-Numbers'!$B$1:$AZ$173,$B70,FALSE),""))</f>
        <v/>
      </c>
      <c r="L70" s="260" t="str">
        <f>IF(L$4="","",IF(HLOOKUP(L$4,'Physical Effects-Numbers'!$B$1:$AZ$173,$B70,FALSE)&lt;0,HLOOKUP(L$4,'Physical Effects-Numbers'!$B$1:$AZ$173,$B70,FALSE),""))</f>
        <v/>
      </c>
      <c r="M70" s="260" t="str">
        <f>IF(M$4="","",IF(HLOOKUP(M$4,'Physical Effects-Numbers'!$B$1:$AZ$173,$B70,FALSE)&lt;0,HLOOKUP(M$4,'Physical Effects-Numbers'!$B$1:$AZ$173,$B70,FALSE),""))</f>
        <v/>
      </c>
      <c r="N70" s="260" t="str">
        <f>IF(N$4="","",IF(HLOOKUP(N$4,'Physical Effects-Numbers'!$B$1:$AZ$173,$B70,FALSE)&lt;0,HLOOKUP(N$4,'Physical Effects-Numbers'!$B$1:$AZ$173,$B70,FALSE),""))</f>
        <v/>
      </c>
      <c r="O70" s="260">
        <f>IF(O$4="","",IF(HLOOKUP(O$4,'Physical Effects-Numbers'!$B$1:$AZ$173,$B70,FALSE)&lt;0,HLOOKUP(O$4,'Physical Effects-Numbers'!$B$1:$AZ$173,$B70,FALSE),""))</f>
        <v>-3</v>
      </c>
      <c r="P70" s="260" t="str">
        <f>IF(P$4="","",IF(HLOOKUP(P$4,'Physical Effects-Numbers'!$B$1:$AZ$173,$B70,FALSE)&lt;0,HLOOKUP(P$4,'Physical Effects-Numbers'!$B$1:$AZ$173,$B70,FALSE),""))</f>
        <v/>
      </c>
      <c r="Q70" s="260" t="str">
        <f>IF(Q$4="","",IF(HLOOKUP(Q$4,'Physical Effects-Numbers'!$B$1:$AZ$173,$B70,FALSE)&lt;0,HLOOKUP(Q$4,'Physical Effects-Numbers'!$B$1:$AZ$173,$B70,FALSE),""))</f>
        <v/>
      </c>
      <c r="R70" s="260" t="str">
        <f>IF(R$4="","",IF(HLOOKUP(R$4,'Physical Effects-Numbers'!$B$1:$AZ$173,$B70,FALSE)&lt;0,HLOOKUP(R$4,'Physical Effects-Numbers'!$B$1:$AZ$173,$B70,FALSE),""))</f>
        <v/>
      </c>
      <c r="S70" s="260" t="str">
        <f>IF(S$4="","",IF(HLOOKUP(S$4,'Physical Effects-Numbers'!$B$1:$AZ$173,$B70,FALSE)&lt;0,HLOOKUP(S$4,'Physical Effects-Numbers'!$B$1:$AZ$173,$B70,FALSE),""))</f>
        <v/>
      </c>
      <c r="T70" s="260" t="str">
        <f>IF(T$4="","",IF(HLOOKUP(T$4,'Physical Effects-Numbers'!$B$1:$AZ$173,$B70,FALSE)&lt;0,HLOOKUP(T$4,'Physical Effects-Numbers'!$B$1:$AZ$173,$B70,FALSE),""))</f>
        <v/>
      </c>
      <c r="U70" s="260">
        <f>IF(U$4="","",IF(HLOOKUP(U$4,'Physical Effects-Numbers'!$B$1:$AZ$173,$B70,FALSE)&lt;0,HLOOKUP(U$4,'Physical Effects-Numbers'!$B$1:$AZ$173,$B70,FALSE),""))</f>
        <v>-1</v>
      </c>
      <c r="V70" s="260" t="str">
        <f>IF(V$4="","",IF(HLOOKUP(V$4,'Physical Effects-Numbers'!$B$1:$AZ$173,$B70,FALSE)&lt;0,HLOOKUP(V$4,'Physical Effects-Numbers'!$B$1:$AZ$173,$B70,FALSE),""))</f>
        <v/>
      </c>
      <c r="W70" s="260" t="str">
        <f>IF(W$4="","",IF(HLOOKUP(W$4,'Physical Effects-Numbers'!$B$1:$AZ$173,$B70,FALSE)&lt;0,HLOOKUP(W$4,'Physical Effects-Numbers'!$B$1:$AZ$173,$B70,FALSE),""))</f>
        <v/>
      </c>
      <c r="X70" s="260" t="str">
        <f>IF(X$4="","",IF(HLOOKUP(X$4,'Physical Effects-Numbers'!$B$1:$AZ$173,$B70,FALSE)&lt;0,HLOOKUP(X$4,'Physical Effects-Numbers'!$B$1:$AZ$173,$B70,FALSE),""))</f>
        <v/>
      </c>
      <c r="Y70" s="260" t="str">
        <f>IF(Y$4="","",IF(HLOOKUP(Y$4,'Physical Effects-Numbers'!$B$1:$AZ$173,$B70,FALSE)&lt;0,HLOOKUP(Y$4,'Physical Effects-Numbers'!$B$1:$AZ$173,$B70,FALSE),""))</f>
        <v/>
      </c>
      <c r="Z70" s="260" t="str">
        <f>IF(Z$4="","",IF(HLOOKUP(Z$4,'Physical Effects-Numbers'!$B$1:$AZ$173,$B70,FALSE)&lt;0,HLOOKUP(Z$4,'Physical Effects-Numbers'!$B$1:$AZ$173,$B70,FALSE),""))</f>
        <v/>
      </c>
      <c r="AA70" s="260" t="str">
        <f>IF(AA$4="","",IF(HLOOKUP(AA$4,'Physical Effects-Numbers'!$B$1:$AZ$173,$B70,FALSE)&lt;0,HLOOKUP(AA$4,'Physical Effects-Numbers'!$B$1:$AZ$173,$B70,FALSE),""))</f>
        <v/>
      </c>
      <c r="AB70" s="260" t="str">
        <f>IF(AB$4="","",IF(HLOOKUP(AB$4,'Physical Effects-Numbers'!$B$1:$AZ$173,$B70,FALSE)&lt;0,HLOOKUP(AB$4,'Physical Effects-Numbers'!$B$1:$AZ$173,$B70,FALSE),""))</f>
        <v/>
      </c>
      <c r="AC70" s="260" t="str">
        <f>IF(AC$4="","",IF(HLOOKUP(AC$4,'Physical Effects-Numbers'!$B$1:$AZ$173,$B70,FALSE)&lt;0,HLOOKUP(AC$4,'Physical Effects-Numbers'!$B$1:$AZ$173,$B70,FALSE),""))</f>
        <v/>
      </c>
      <c r="AD70" s="260" t="str">
        <f>IF(AD$4="","",IF(HLOOKUP(AD$4,'Physical Effects-Numbers'!$B$1:$AZ$173,$B70,FALSE)&lt;0,HLOOKUP(AD$4,'Physical Effects-Numbers'!$B$1:$AZ$173,$B70,FALSE),""))</f>
        <v/>
      </c>
      <c r="AE70" s="260" t="str">
        <f>IF(AE$4="","",IF(HLOOKUP(AE$4,'Physical Effects-Numbers'!$B$1:$AZ$173,$B70,FALSE)&lt;0,HLOOKUP(AE$4,'Physical Effects-Numbers'!$B$1:$AZ$173,$B70,FALSE),""))</f>
        <v/>
      </c>
      <c r="AF70" s="260" t="e">
        <f>IF(AF$4="","",IF(HLOOKUP(AF$4,'Physical Effects-Numbers'!$B$1:$AZ$173,$B70,FALSE)&lt;0,HLOOKUP(AF$4,'Physical Effects-Numbers'!$B$1:$AZ$173,$B70,FALSE),""))</f>
        <v>#REF!</v>
      </c>
      <c r="AG70" s="260" t="e">
        <f>IF(AG$4="","",IF(HLOOKUP(AG$4,'Physical Effects-Numbers'!$B$1:$AZ$173,$B70,FALSE)&lt;0,HLOOKUP(AG$4,'Physical Effects-Numbers'!$B$1:$AZ$173,$B70,FALSE),""))</f>
        <v>#REF!</v>
      </c>
      <c r="AH70" s="260" t="str">
        <f>IF(AH$4="","",IF(HLOOKUP(AH$4,'Physical Effects-Numbers'!$B$1:$AZ$173,$B70,FALSE)&lt;0,HLOOKUP(AH$4,'Physical Effects-Numbers'!$B$1:$AZ$173,$B70,FALSE),""))</f>
        <v/>
      </c>
      <c r="AI70" s="260">
        <f>IF(AI$4="","",IF(HLOOKUP(AI$4,'Physical Effects-Numbers'!$B$1:$AZ$173,$B70,FALSE)&lt;0,HLOOKUP(AI$4,'Physical Effects-Numbers'!$B$1:$AZ$173,$B70,FALSE),""))</f>
        <v>-1</v>
      </c>
      <c r="AJ70" s="260" t="str">
        <f>IF(AJ$4="","",IF(HLOOKUP(AJ$4,'Physical Effects-Numbers'!$B$1:$AZ$173,$B70,FALSE)&lt;0,HLOOKUP(AJ$4,'Physical Effects-Numbers'!$B$1:$AZ$173,$B70,FALSE),""))</f>
        <v/>
      </c>
      <c r="AK70" s="260" t="str">
        <f>IF(AK$4="","",IF(HLOOKUP(AK$4,'Physical Effects-Numbers'!$B$1:$AZ$173,$B70,FALSE)&lt;0,HLOOKUP(AK$4,'Physical Effects-Numbers'!$B$1:$AZ$173,$B70,FALSE),""))</f>
        <v/>
      </c>
      <c r="AL70" s="260" t="str">
        <f>IF(AL$4="","",IF(HLOOKUP(AL$4,'Physical Effects-Numbers'!$B$1:$AZ$173,$B70,FALSE)&lt;0,HLOOKUP(AL$4,'Physical Effects-Numbers'!$B$1:$AZ$173,$B70,FALSE),""))</f>
        <v/>
      </c>
      <c r="AM70" s="260" t="str">
        <f>IF(AM$4="","",IF(HLOOKUP(AM$4,'Physical Effects-Numbers'!$B$1:$AZ$173,$B70,FALSE)&lt;0,HLOOKUP(AM$4,'Physical Effects-Numbers'!$B$1:$AZ$173,$B70,FALSE),""))</f>
        <v/>
      </c>
      <c r="AN70" s="260" t="str">
        <f>IF(AN$4="","",IF(HLOOKUP(AN$4,'Physical Effects-Numbers'!$B$1:$AZ$173,$B70,FALSE)&lt;0,HLOOKUP(AN$4,'Physical Effects-Numbers'!$B$1:$AZ$173,$B70,FALSE),""))</f>
        <v/>
      </c>
      <c r="AO70" s="260" t="str">
        <f>IF(AO$4="","",IF(HLOOKUP(AO$4,'Physical Effects-Numbers'!$B$1:$AZ$173,$B70,FALSE)&lt;0,HLOOKUP(AO$4,'Physical Effects-Numbers'!$B$1:$AZ$173,$B70,FALSE),""))</f>
        <v/>
      </c>
      <c r="AP70" s="260" t="str">
        <f>IF(AP$4="","",IF(HLOOKUP(AP$4,'Physical Effects-Numbers'!$B$1:$AZ$173,$B70,FALSE)&lt;0,HLOOKUP(AP$4,'Physical Effects-Numbers'!$B$1:$AZ$173,$B70,FALSE),""))</f>
        <v/>
      </c>
      <c r="AQ70" s="260" t="str">
        <f>IF(AQ$4="","",IF(HLOOKUP(AQ$4,'Physical Effects-Numbers'!$B$1:$AZ$173,$B70,FALSE)&lt;0,HLOOKUP(AQ$4,'Physical Effects-Numbers'!$B$1:$AZ$173,$B70,FALSE),""))</f>
        <v/>
      </c>
      <c r="AR70" s="260" t="str">
        <f>IF(AR$4="","",IF(HLOOKUP(AR$4,'Physical Effects-Numbers'!$B$1:$AZ$173,$B70,FALSE)&lt;0,HLOOKUP(AR$4,'Physical Effects-Numbers'!$B$1:$AZ$173,$B70,FALSE),""))</f>
        <v/>
      </c>
      <c r="AS70" s="260" t="str">
        <f>IF(AS$4="","",IF(HLOOKUP(AS$4,'Physical Effects-Numbers'!$B$1:$AZ$173,$B70,FALSE)&lt;0,HLOOKUP(AS$4,'Physical Effects-Numbers'!$B$1:$AZ$173,$B70,FALSE),""))</f>
        <v/>
      </c>
      <c r="AT70" s="260" t="str">
        <f>IF(AT$4="","",IF(HLOOKUP(AT$4,'Physical Effects-Numbers'!$B$1:$AZ$173,$B70,FALSE)&lt;0,HLOOKUP(AT$4,'Physical Effects-Numbers'!$B$1:$AZ$173,$B70,FALSE),""))</f>
        <v/>
      </c>
      <c r="AU70" s="260" t="str">
        <f>IF(AU$4="","",IF(HLOOKUP(AU$4,'Physical Effects-Numbers'!$B$1:$AZ$173,$B70,FALSE)&lt;0,HLOOKUP(AU$4,'Physical Effects-Numbers'!$B$1:$AZ$173,$B70,FALSE),""))</f>
        <v/>
      </c>
      <c r="AV70" s="260" t="str">
        <f>IF(AV$4="","",IF(HLOOKUP(AV$4,'Physical Effects-Numbers'!$B$1:$AZ$173,$B70,FALSE)&lt;0,HLOOKUP(AV$4,'Physical Effects-Numbers'!$B$1:$AZ$173,$B70,FALSE),""))</f>
        <v/>
      </c>
      <c r="AW70" s="260" t="str">
        <f>IF(AW$4="","",IF(HLOOKUP(AW$4,'Physical Effects-Numbers'!$B$1:$AZ$173,$B70,FALSE)&lt;0,HLOOKUP(AW$4,'Physical Effects-Numbers'!$B$1:$AZ$173,$B70,FALSE),""))</f>
        <v/>
      </c>
      <c r="AX70" s="260" t="str">
        <f>IF(AX$4="","",IF(HLOOKUP(AX$4,'Physical Effects-Numbers'!$B$1:$AZ$173,$B70,FALSE)&lt;0,HLOOKUP(AX$4,'Physical Effects-Numbers'!$B$1:$AZ$173,$B70,FALSE),""))</f>
        <v/>
      </c>
      <c r="AY70" s="260" t="str">
        <f>IF(AY$4="","",IF(HLOOKUP(AY$4,'Physical Effects-Numbers'!$B$1:$AZ$173,$B70,FALSE)&lt;0,HLOOKUP(AY$4,'Physical Effects-Numbers'!$B$1:$AZ$173,$B70,FALSE),""))</f>
        <v/>
      </c>
      <c r="AZ70" s="260" t="str">
        <f>IF(AZ$4="","",IF(HLOOKUP(AZ$4,'Physical Effects-Numbers'!$B$1:$AZ$173,$B70,FALSE)&lt;0,HLOOKUP(AZ$4,'Physical Effects-Numbers'!$B$1:$AZ$173,$B70,FALSE),""))</f>
        <v/>
      </c>
      <c r="BA70" s="260" t="e">
        <f>IF(BA$4="","",IF(HLOOKUP(BA$4,'Physical Effects-Numbers'!$B$1:$AZ$173,$B70,FALSE)&lt;0,HLOOKUP(BA$4,'Physical Effects-Numbers'!$B$1:$AZ$173,$B70,FALSE),""))</f>
        <v>#N/A</v>
      </c>
      <c r="BB70" s="260" t="e">
        <f>IF(BB$4="","",IF(HLOOKUP(BB$4,'Physical Effects-Numbers'!$B$1:$AZ$173,$B70,FALSE)&lt;0,HLOOKUP(BB$4,'Physical Effects-Numbers'!$B$1:$AZ$173,$B70,FALSE),""))</f>
        <v>#N/A</v>
      </c>
      <c r="BC70" s="260" t="e">
        <f>IF(BC$4="","",IF(HLOOKUP(BC$4,'Physical Effects-Numbers'!$B$1:$AZ$173,$B70,FALSE)&lt;0,HLOOKUP(BC$4,'Physical Effects-Numbers'!$B$1:$AZ$173,$B70,FALSE),""))</f>
        <v>#REF!</v>
      </c>
      <c r="BD70" s="260" t="e">
        <f>IF(BD$4="","",IF(HLOOKUP(BD$4,'Physical Effects-Numbers'!$B$1:$AZ$173,$B70,FALSE)&lt;0,HLOOKUP(BD$4,'Physical Effects-Numbers'!$B$1:$AZ$173,$B70,FALSE),""))</f>
        <v>#REF!</v>
      </c>
      <c r="BE70" s="260" t="e">
        <f>IF(BE$4="","",IF(HLOOKUP(BE$4,'Physical Effects-Numbers'!$B$1:$AZ$173,$B70,FALSE)&lt;0,HLOOKUP(BE$4,'Physical Effects-Numbers'!$B$1:$AZ$173,$B70,FALSE),""))</f>
        <v>#REF!</v>
      </c>
      <c r="BF70" s="260" t="e">
        <f>IF(BF$4="","",IF(HLOOKUP(BF$4,'Physical Effects-Numbers'!$B$1:$AZ$173,$B70,FALSE)&lt;0,HLOOKUP(BF$4,'Physical Effects-Numbers'!$B$1:$AZ$173,$B70,FALSE),""))</f>
        <v>#REF!</v>
      </c>
      <c r="BG70" s="260" t="e">
        <f>IF(BG$4="","",IF(HLOOKUP(BG$4,'Physical Effects-Numbers'!$B$1:$AZ$173,$B70,FALSE)&lt;0,HLOOKUP(BG$4,'Physical Effects-Numbers'!$B$1:$AZ$173,$B70,FALSE),""))</f>
        <v>#REF!</v>
      </c>
      <c r="BH70" s="260" t="e">
        <f>IF(BH$4="","",IF(HLOOKUP(BH$4,'Physical Effects-Numbers'!$B$1:$AZ$173,$B70,FALSE)&lt;0,HLOOKUP(BH$4,'Physical Effects-Numbers'!$B$1:$AZ$173,$B70,FALSE),""))</f>
        <v>#REF!</v>
      </c>
      <c r="BI70" s="260" t="e">
        <f>IF(BI$4="","",IF(HLOOKUP(BI$4,'Physical Effects-Numbers'!$B$1:$AZ$173,$B70,FALSE)&lt;0,HLOOKUP(BI$4,'Physical Effects-Numbers'!$B$1:$AZ$173,$B70,FALSE),""))</f>
        <v>#REF!</v>
      </c>
      <c r="BJ70" s="260" t="e">
        <f>IF(BJ$4="","",IF(HLOOKUP(BJ$4,'Physical Effects-Numbers'!$B$1:$AZ$173,$B70,FALSE)&lt;0,HLOOKUP(BJ$4,'Physical Effects-Numbers'!$B$1:$AZ$173,$B70,FALSE),""))</f>
        <v>#REF!</v>
      </c>
      <c r="BK70" s="260" t="e">
        <f>IF(BK$4="","",IF(HLOOKUP(BK$4,'Physical Effects-Numbers'!$B$1:$AZ$173,$B70,FALSE)&lt;0,HLOOKUP(BK$4,'Physical Effects-Numbers'!$B$1:$AZ$173,$B70,FALSE),""))</f>
        <v>#REF!</v>
      </c>
      <c r="BL70" s="260" t="e">
        <f>IF(BL$4="","",IF(HLOOKUP(BL$4,'Physical Effects-Numbers'!$B$1:$AZ$173,$B70,FALSE)&lt;0,HLOOKUP(BL$4,'Physical Effects-Numbers'!$B$1:$AZ$173,$B70,FALSE),""))</f>
        <v>#REF!</v>
      </c>
      <c r="BM70" s="260" t="e">
        <f>IF(BM$4="","",IF(HLOOKUP(BM$4,'Physical Effects-Numbers'!$B$1:$AZ$173,$B70,FALSE)&lt;0,HLOOKUP(BM$4,'Physical Effects-Numbers'!$B$1:$AZ$173,$B70,FALSE),""))</f>
        <v>#REF!</v>
      </c>
      <c r="BN70" s="260" t="e">
        <f>IF(BN$4="","",IF(HLOOKUP(BN$4,'Physical Effects-Numbers'!$B$1:$AZ$173,$B70,FALSE)&lt;0,HLOOKUP(BN$4,'Physical Effects-Numbers'!$B$1:$AZ$173,$B70,FALSE),""))</f>
        <v>#REF!</v>
      </c>
      <c r="BO70" s="260" t="e">
        <f>IF(BO$4="","",IF(HLOOKUP(BO$4,'Physical Effects-Numbers'!$B$1:$AZ$173,$B70,FALSE)&lt;0,HLOOKUP(BO$4,'Physical Effects-Numbers'!$B$1:$AZ$173,$B70,FALSE),""))</f>
        <v>#REF!</v>
      </c>
    </row>
    <row r="71" spans="2:67" x14ac:dyDescent="0.2">
      <c r="B71" s="259">
        <f t="shared" ref="B71:B134" si="1">+B70+1</f>
        <v>68</v>
      </c>
      <c r="C71" s="258" t="str">
        <f>+'Physical Effects-Numbers'!B68</f>
        <v>Hillside Ditch (ft)</v>
      </c>
      <c r="D71" s="260" t="str">
        <f>IF(D$4="","",IF(HLOOKUP(D$4,'Physical Effects-Numbers'!$B$1:$AZ$173,$B71,FALSE)&lt;0,HLOOKUP(D$4,'Physical Effects-Numbers'!$B$1:$AZ$173,$B71,FALSE),""))</f>
        <v/>
      </c>
      <c r="E71" s="260" t="str">
        <f>IF(E$4="","",IF(HLOOKUP(E$4,'Physical Effects-Numbers'!$B$1:$AZ$173,$B71,FALSE)&lt;0,HLOOKUP(E$4,'Physical Effects-Numbers'!$B$1:$AZ$173,$B71,FALSE),""))</f>
        <v/>
      </c>
      <c r="F71" s="260" t="str">
        <f>IF(F$4="","",IF(HLOOKUP(F$4,'Physical Effects-Numbers'!$B$1:$AZ$173,$B71,FALSE)&lt;0,HLOOKUP(F$4,'Physical Effects-Numbers'!$B$1:$AZ$173,$B71,FALSE),""))</f>
        <v/>
      </c>
      <c r="G71" s="260" t="str">
        <f>IF(G$4="","",IF(HLOOKUP(G$4,'Physical Effects-Numbers'!$B$1:$AZ$173,$B71,FALSE)&lt;0,HLOOKUP(G$4,'Physical Effects-Numbers'!$B$1:$AZ$173,$B71,FALSE),""))</f>
        <v/>
      </c>
      <c r="H71" s="260" t="str">
        <f>IF(H$4="","",IF(HLOOKUP(H$4,'Physical Effects-Numbers'!$B$1:$AZ$173,$B71,FALSE)&lt;0,HLOOKUP(H$4,'Physical Effects-Numbers'!$B$1:$AZ$173,$B71,FALSE),""))</f>
        <v/>
      </c>
      <c r="I71" s="260" t="str">
        <f>IF(I$4="","",IF(HLOOKUP(I$4,'Physical Effects-Numbers'!$B$1:$AZ$173,$B71,FALSE)&lt;0,HLOOKUP(I$4,'Physical Effects-Numbers'!$B$1:$AZ$173,$B71,FALSE),""))</f>
        <v/>
      </c>
      <c r="J71" s="260" t="str">
        <f>IF(J$4="","",IF(HLOOKUP(J$4,'Physical Effects-Numbers'!$B$1:$AZ$173,$B71,FALSE)&lt;0,HLOOKUP(J$4,'Physical Effects-Numbers'!$B$1:$AZ$173,$B71,FALSE),""))</f>
        <v/>
      </c>
      <c r="K71" s="260" t="str">
        <f>IF(K$4="","",IF(HLOOKUP(K$4,'Physical Effects-Numbers'!$B$1:$AZ$173,$B71,FALSE)&lt;0,HLOOKUP(K$4,'Physical Effects-Numbers'!$B$1:$AZ$173,$B71,FALSE),""))</f>
        <v/>
      </c>
      <c r="L71" s="260" t="str">
        <f>IF(L$4="","",IF(HLOOKUP(L$4,'Physical Effects-Numbers'!$B$1:$AZ$173,$B71,FALSE)&lt;0,HLOOKUP(L$4,'Physical Effects-Numbers'!$B$1:$AZ$173,$B71,FALSE),""))</f>
        <v/>
      </c>
      <c r="M71" s="260" t="str">
        <f>IF(M$4="","",IF(HLOOKUP(M$4,'Physical Effects-Numbers'!$B$1:$AZ$173,$B71,FALSE)&lt;0,HLOOKUP(M$4,'Physical Effects-Numbers'!$B$1:$AZ$173,$B71,FALSE),""))</f>
        <v/>
      </c>
      <c r="N71" s="260" t="str">
        <f>IF(N$4="","",IF(HLOOKUP(N$4,'Physical Effects-Numbers'!$B$1:$AZ$173,$B71,FALSE)&lt;0,HLOOKUP(N$4,'Physical Effects-Numbers'!$B$1:$AZ$173,$B71,FALSE),""))</f>
        <v/>
      </c>
      <c r="O71" s="260" t="str">
        <f>IF(O$4="","",IF(HLOOKUP(O$4,'Physical Effects-Numbers'!$B$1:$AZ$173,$B71,FALSE)&lt;0,HLOOKUP(O$4,'Physical Effects-Numbers'!$B$1:$AZ$173,$B71,FALSE),""))</f>
        <v/>
      </c>
      <c r="P71" s="260" t="str">
        <f>IF(P$4="","",IF(HLOOKUP(P$4,'Physical Effects-Numbers'!$B$1:$AZ$173,$B71,FALSE)&lt;0,HLOOKUP(P$4,'Physical Effects-Numbers'!$B$1:$AZ$173,$B71,FALSE),""))</f>
        <v/>
      </c>
      <c r="Q71" s="260" t="str">
        <f>IF(Q$4="","",IF(HLOOKUP(Q$4,'Physical Effects-Numbers'!$B$1:$AZ$173,$B71,FALSE)&lt;0,HLOOKUP(Q$4,'Physical Effects-Numbers'!$B$1:$AZ$173,$B71,FALSE),""))</f>
        <v/>
      </c>
      <c r="R71" s="260" t="str">
        <f>IF(R$4="","",IF(HLOOKUP(R$4,'Physical Effects-Numbers'!$B$1:$AZ$173,$B71,FALSE)&lt;0,HLOOKUP(R$4,'Physical Effects-Numbers'!$B$1:$AZ$173,$B71,FALSE),""))</f>
        <v/>
      </c>
      <c r="S71" s="260">
        <f>IF(S$4="","",IF(HLOOKUP(S$4,'Physical Effects-Numbers'!$B$1:$AZ$173,$B71,FALSE)&lt;0,HLOOKUP(S$4,'Physical Effects-Numbers'!$B$1:$AZ$173,$B71,FALSE),""))</f>
        <v>-1</v>
      </c>
      <c r="T71" s="260" t="str">
        <f>IF(T$4="","",IF(HLOOKUP(T$4,'Physical Effects-Numbers'!$B$1:$AZ$173,$B71,FALSE)&lt;0,HLOOKUP(T$4,'Physical Effects-Numbers'!$B$1:$AZ$173,$B71,FALSE),""))</f>
        <v/>
      </c>
      <c r="U71" s="260" t="str">
        <f>IF(U$4="","",IF(HLOOKUP(U$4,'Physical Effects-Numbers'!$B$1:$AZ$173,$B71,FALSE)&lt;0,HLOOKUP(U$4,'Physical Effects-Numbers'!$B$1:$AZ$173,$B71,FALSE),""))</f>
        <v/>
      </c>
      <c r="V71" s="260" t="str">
        <f>IF(V$4="","",IF(HLOOKUP(V$4,'Physical Effects-Numbers'!$B$1:$AZ$173,$B71,FALSE)&lt;0,HLOOKUP(V$4,'Physical Effects-Numbers'!$B$1:$AZ$173,$B71,FALSE),""))</f>
        <v/>
      </c>
      <c r="W71" s="260">
        <f>IF(W$4="","",IF(HLOOKUP(W$4,'Physical Effects-Numbers'!$B$1:$AZ$173,$B71,FALSE)&lt;0,HLOOKUP(W$4,'Physical Effects-Numbers'!$B$1:$AZ$173,$B71,FALSE),""))</f>
        <v>-1</v>
      </c>
      <c r="X71" s="260">
        <f>IF(X$4="","",IF(HLOOKUP(X$4,'Physical Effects-Numbers'!$B$1:$AZ$173,$B71,FALSE)&lt;0,HLOOKUP(X$4,'Physical Effects-Numbers'!$B$1:$AZ$173,$B71,FALSE),""))</f>
        <v>-1</v>
      </c>
      <c r="Y71" s="260" t="str">
        <f>IF(Y$4="","",IF(HLOOKUP(Y$4,'Physical Effects-Numbers'!$B$1:$AZ$173,$B71,FALSE)&lt;0,HLOOKUP(Y$4,'Physical Effects-Numbers'!$B$1:$AZ$173,$B71,FALSE),""))</f>
        <v/>
      </c>
      <c r="Z71" s="260" t="str">
        <f>IF(Z$4="","",IF(HLOOKUP(Z$4,'Physical Effects-Numbers'!$B$1:$AZ$173,$B71,FALSE)&lt;0,HLOOKUP(Z$4,'Physical Effects-Numbers'!$B$1:$AZ$173,$B71,FALSE),""))</f>
        <v/>
      </c>
      <c r="AA71" s="260">
        <f>IF(AA$4="","",IF(HLOOKUP(AA$4,'Physical Effects-Numbers'!$B$1:$AZ$173,$B71,FALSE)&lt;0,HLOOKUP(AA$4,'Physical Effects-Numbers'!$B$1:$AZ$173,$B71,FALSE),""))</f>
        <v>-2</v>
      </c>
      <c r="AB71" s="260" t="str">
        <f>IF(AB$4="","",IF(HLOOKUP(AB$4,'Physical Effects-Numbers'!$B$1:$AZ$173,$B71,FALSE)&lt;0,HLOOKUP(AB$4,'Physical Effects-Numbers'!$B$1:$AZ$173,$B71,FALSE),""))</f>
        <v/>
      </c>
      <c r="AC71" s="260" t="str">
        <f>IF(AC$4="","",IF(HLOOKUP(AC$4,'Physical Effects-Numbers'!$B$1:$AZ$173,$B71,FALSE)&lt;0,HLOOKUP(AC$4,'Physical Effects-Numbers'!$B$1:$AZ$173,$B71,FALSE),""))</f>
        <v/>
      </c>
      <c r="AD71" s="260" t="str">
        <f>IF(AD$4="","",IF(HLOOKUP(AD$4,'Physical Effects-Numbers'!$B$1:$AZ$173,$B71,FALSE)&lt;0,HLOOKUP(AD$4,'Physical Effects-Numbers'!$B$1:$AZ$173,$B71,FALSE),""))</f>
        <v/>
      </c>
      <c r="AE71" s="260">
        <f>IF(AE$4="","",IF(HLOOKUP(AE$4,'Physical Effects-Numbers'!$B$1:$AZ$173,$B71,FALSE)&lt;0,HLOOKUP(AE$4,'Physical Effects-Numbers'!$B$1:$AZ$173,$B71,FALSE),""))</f>
        <v>-1</v>
      </c>
      <c r="AF71" s="260" t="e">
        <f>IF(AF$4="","",IF(HLOOKUP(AF$4,'Physical Effects-Numbers'!$B$1:$AZ$173,$B71,FALSE)&lt;0,HLOOKUP(AF$4,'Physical Effects-Numbers'!$B$1:$AZ$173,$B71,FALSE),""))</f>
        <v>#REF!</v>
      </c>
      <c r="AG71" s="260" t="e">
        <f>IF(AG$4="","",IF(HLOOKUP(AG$4,'Physical Effects-Numbers'!$B$1:$AZ$173,$B71,FALSE)&lt;0,HLOOKUP(AG$4,'Physical Effects-Numbers'!$B$1:$AZ$173,$B71,FALSE),""))</f>
        <v>#REF!</v>
      </c>
      <c r="AH71" s="260" t="str">
        <f>IF(AH$4="","",IF(HLOOKUP(AH$4,'Physical Effects-Numbers'!$B$1:$AZ$173,$B71,FALSE)&lt;0,HLOOKUP(AH$4,'Physical Effects-Numbers'!$B$1:$AZ$173,$B71,FALSE),""))</f>
        <v/>
      </c>
      <c r="AI71" s="260" t="str">
        <f>IF(AI$4="","",IF(HLOOKUP(AI$4,'Physical Effects-Numbers'!$B$1:$AZ$173,$B71,FALSE)&lt;0,HLOOKUP(AI$4,'Physical Effects-Numbers'!$B$1:$AZ$173,$B71,FALSE),""))</f>
        <v/>
      </c>
      <c r="AJ71" s="260" t="str">
        <f>IF(AJ$4="","",IF(HLOOKUP(AJ$4,'Physical Effects-Numbers'!$B$1:$AZ$173,$B71,FALSE)&lt;0,HLOOKUP(AJ$4,'Physical Effects-Numbers'!$B$1:$AZ$173,$B71,FALSE),""))</f>
        <v/>
      </c>
      <c r="AK71" s="260" t="str">
        <f>IF(AK$4="","",IF(HLOOKUP(AK$4,'Physical Effects-Numbers'!$B$1:$AZ$173,$B71,FALSE)&lt;0,HLOOKUP(AK$4,'Physical Effects-Numbers'!$B$1:$AZ$173,$B71,FALSE),""))</f>
        <v/>
      </c>
      <c r="AL71" s="260" t="str">
        <f>IF(AL$4="","",IF(HLOOKUP(AL$4,'Physical Effects-Numbers'!$B$1:$AZ$173,$B71,FALSE)&lt;0,HLOOKUP(AL$4,'Physical Effects-Numbers'!$B$1:$AZ$173,$B71,FALSE),""))</f>
        <v/>
      </c>
      <c r="AM71" s="260" t="str">
        <f>IF(AM$4="","",IF(HLOOKUP(AM$4,'Physical Effects-Numbers'!$B$1:$AZ$173,$B71,FALSE)&lt;0,HLOOKUP(AM$4,'Physical Effects-Numbers'!$B$1:$AZ$173,$B71,FALSE),""))</f>
        <v/>
      </c>
      <c r="AN71" s="260" t="str">
        <f>IF(AN$4="","",IF(HLOOKUP(AN$4,'Physical Effects-Numbers'!$B$1:$AZ$173,$B71,FALSE)&lt;0,HLOOKUP(AN$4,'Physical Effects-Numbers'!$B$1:$AZ$173,$B71,FALSE),""))</f>
        <v/>
      </c>
      <c r="AO71" s="260" t="str">
        <f>IF(AO$4="","",IF(HLOOKUP(AO$4,'Physical Effects-Numbers'!$B$1:$AZ$173,$B71,FALSE)&lt;0,HLOOKUP(AO$4,'Physical Effects-Numbers'!$B$1:$AZ$173,$B71,FALSE),""))</f>
        <v/>
      </c>
      <c r="AP71" s="260" t="str">
        <f>IF(AP$4="","",IF(HLOOKUP(AP$4,'Physical Effects-Numbers'!$B$1:$AZ$173,$B71,FALSE)&lt;0,HLOOKUP(AP$4,'Physical Effects-Numbers'!$B$1:$AZ$173,$B71,FALSE),""))</f>
        <v/>
      </c>
      <c r="AQ71" s="260" t="str">
        <f>IF(AQ$4="","",IF(HLOOKUP(AQ$4,'Physical Effects-Numbers'!$B$1:$AZ$173,$B71,FALSE)&lt;0,HLOOKUP(AQ$4,'Physical Effects-Numbers'!$B$1:$AZ$173,$B71,FALSE),""))</f>
        <v/>
      </c>
      <c r="AR71" s="260" t="str">
        <f>IF(AR$4="","",IF(HLOOKUP(AR$4,'Physical Effects-Numbers'!$B$1:$AZ$173,$B71,FALSE)&lt;0,HLOOKUP(AR$4,'Physical Effects-Numbers'!$B$1:$AZ$173,$B71,FALSE),""))</f>
        <v/>
      </c>
      <c r="AS71" s="260" t="str">
        <f>IF(AS$4="","",IF(HLOOKUP(AS$4,'Physical Effects-Numbers'!$B$1:$AZ$173,$B71,FALSE)&lt;0,HLOOKUP(AS$4,'Physical Effects-Numbers'!$B$1:$AZ$173,$B71,FALSE),""))</f>
        <v/>
      </c>
      <c r="AT71" s="260" t="str">
        <f>IF(AT$4="","",IF(HLOOKUP(AT$4,'Physical Effects-Numbers'!$B$1:$AZ$173,$B71,FALSE)&lt;0,HLOOKUP(AT$4,'Physical Effects-Numbers'!$B$1:$AZ$173,$B71,FALSE),""))</f>
        <v/>
      </c>
      <c r="AU71" s="260" t="str">
        <f>IF(AU$4="","",IF(HLOOKUP(AU$4,'Physical Effects-Numbers'!$B$1:$AZ$173,$B71,FALSE)&lt;0,HLOOKUP(AU$4,'Physical Effects-Numbers'!$B$1:$AZ$173,$B71,FALSE),""))</f>
        <v/>
      </c>
      <c r="AV71" s="260" t="str">
        <f>IF(AV$4="","",IF(HLOOKUP(AV$4,'Physical Effects-Numbers'!$B$1:$AZ$173,$B71,FALSE)&lt;0,HLOOKUP(AV$4,'Physical Effects-Numbers'!$B$1:$AZ$173,$B71,FALSE),""))</f>
        <v/>
      </c>
      <c r="AW71" s="260" t="str">
        <f>IF(AW$4="","",IF(HLOOKUP(AW$4,'Physical Effects-Numbers'!$B$1:$AZ$173,$B71,FALSE)&lt;0,HLOOKUP(AW$4,'Physical Effects-Numbers'!$B$1:$AZ$173,$B71,FALSE),""))</f>
        <v/>
      </c>
      <c r="AX71" s="260" t="str">
        <f>IF(AX$4="","",IF(HLOOKUP(AX$4,'Physical Effects-Numbers'!$B$1:$AZ$173,$B71,FALSE)&lt;0,HLOOKUP(AX$4,'Physical Effects-Numbers'!$B$1:$AZ$173,$B71,FALSE),""))</f>
        <v/>
      </c>
      <c r="AY71" s="260" t="str">
        <f>IF(AY$4="","",IF(HLOOKUP(AY$4,'Physical Effects-Numbers'!$B$1:$AZ$173,$B71,FALSE)&lt;0,HLOOKUP(AY$4,'Physical Effects-Numbers'!$B$1:$AZ$173,$B71,FALSE),""))</f>
        <v/>
      </c>
      <c r="AZ71" s="260" t="str">
        <f>IF(AZ$4="","",IF(HLOOKUP(AZ$4,'Physical Effects-Numbers'!$B$1:$AZ$173,$B71,FALSE)&lt;0,HLOOKUP(AZ$4,'Physical Effects-Numbers'!$B$1:$AZ$173,$B71,FALSE),""))</f>
        <v/>
      </c>
      <c r="BA71" s="260" t="e">
        <f>IF(BA$4="","",IF(HLOOKUP(BA$4,'Physical Effects-Numbers'!$B$1:$AZ$173,$B71,FALSE)&lt;0,HLOOKUP(BA$4,'Physical Effects-Numbers'!$B$1:$AZ$173,$B71,FALSE),""))</f>
        <v>#N/A</v>
      </c>
      <c r="BB71" s="260" t="e">
        <f>IF(BB$4="","",IF(HLOOKUP(BB$4,'Physical Effects-Numbers'!$B$1:$AZ$173,$B71,FALSE)&lt;0,HLOOKUP(BB$4,'Physical Effects-Numbers'!$B$1:$AZ$173,$B71,FALSE),""))</f>
        <v>#N/A</v>
      </c>
      <c r="BC71" s="260" t="e">
        <f>IF(BC$4="","",IF(HLOOKUP(BC$4,'Physical Effects-Numbers'!$B$1:$AZ$173,$B71,FALSE)&lt;0,HLOOKUP(BC$4,'Physical Effects-Numbers'!$B$1:$AZ$173,$B71,FALSE),""))</f>
        <v>#REF!</v>
      </c>
      <c r="BD71" s="260" t="e">
        <f>IF(BD$4="","",IF(HLOOKUP(BD$4,'Physical Effects-Numbers'!$B$1:$AZ$173,$B71,FALSE)&lt;0,HLOOKUP(BD$4,'Physical Effects-Numbers'!$B$1:$AZ$173,$B71,FALSE),""))</f>
        <v>#REF!</v>
      </c>
      <c r="BE71" s="260" t="e">
        <f>IF(BE$4="","",IF(HLOOKUP(BE$4,'Physical Effects-Numbers'!$B$1:$AZ$173,$B71,FALSE)&lt;0,HLOOKUP(BE$4,'Physical Effects-Numbers'!$B$1:$AZ$173,$B71,FALSE),""))</f>
        <v>#REF!</v>
      </c>
      <c r="BF71" s="260" t="e">
        <f>IF(BF$4="","",IF(HLOOKUP(BF$4,'Physical Effects-Numbers'!$B$1:$AZ$173,$B71,FALSE)&lt;0,HLOOKUP(BF$4,'Physical Effects-Numbers'!$B$1:$AZ$173,$B71,FALSE),""))</f>
        <v>#REF!</v>
      </c>
      <c r="BG71" s="260" t="e">
        <f>IF(BG$4="","",IF(HLOOKUP(BG$4,'Physical Effects-Numbers'!$B$1:$AZ$173,$B71,FALSE)&lt;0,HLOOKUP(BG$4,'Physical Effects-Numbers'!$B$1:$AZ$173,$B71,FALSE),""))</f>
        <v>#REF!</v>
      </c>
      <c r="BH71" s="260" t="e">
        <f>IF(BH$4="","",IF(HLOOKUP(BH$4,'Physical Effects-Numbers'!$B$1:$AZ$173,$B71,FALSE)&lt;0,HLOOKUP(BH$4,'Physical Effects-Numbers'!$B$1:$AZ$173,$B71,FALSE),""))</f>
        <v>#REF!</v>
      </c>
      <c r="BI71" s="260" t="e">
        <f>IF(BI$4="","",IF(HLOOKUP(BI$4,'Physical Effects-Numbers'!$B$1:$AZ$173,$B71,FALSE)&lt;0,HLOOKUP(BI$4,'Physical Effects-Numbers'!$B$1:$AZ$173,$B71,FALSE),""))</f>
        <v>#REF!</v>
      </c>
      <c r="BJ71" s="260" t="e">
        <f>IF(BJ$4="","",IF(HLOOKUP(BJ$4,'Physical Effects-Numbers'!$B$1:$AZ$173,$B71,FALSE)&lt;0,HLOOKUP(BJ$4,'Physical Effects-Numbers'!$B$1:$AZ$173,$B71,FALSE),""))</f>
        <v>#REF!</v>
      </c>
      <c r="BK71" s="260" t="e">
        <f>IF(BK$4="","",IF(HLOOKUP(BK$4,'Physical Effects-Numbers'!$B$1:$AZ$173,$B71,FALSE)&lt;0,HLOOKUP(BK$4,'Physical Effects-Numbers'!$B$1:$AZ$173,$B71,FALSE),""))</f>
        <v>#REF!</v>
      </c>
      <c r="BL71" s="260" t="e">
        <f>IF(BL$4="","",IF(HLOOKUP(BL$4,'Physical Effects-Numbers'!$B$1:$AZ$173,$B71,FALSE)&lt;0,HLOOKUP(BL$4,'Physical Effects-Numbers'!$B$1:$AZ$173,$B71,FALSE),""))</f>
        <v>#REF!</v>
      </c>
      <c r="BM71" s="260" t="e">
        <f>IF(BM$4="","",IF(HLOOKUP(BM$4,'Physical Effects-Numbers'!$B$1:$AZ$173,$B71,FALSE)&lt;0,HLOOKUP(BM$4,'Physical Effects-Numbers'!$B$1:$AZ$173,$B71,FALSE),""))</f>
        <v>#REF!</v>
      </c>
      <c r="BN71" s="260" t="e">
        <f>IF(BN$4="","",IF(HLOOKUP(BN$4,'Physical Effects-Numbers'!$B$1:$AZ$173,$B71,FALSE)&lt;0,HLOOKUP(BN$4,'Physical Effects-Numbers'!$B$1:$AZ$173,$B71,FALSE),""))</f>
        <v>#REF!</v>
      </c>
      <c r="BO71" s="260" t="e">
        <f>IF(BO$4="","",IF(HLOOKUP(BO$4,'Physical Effects-Numbers'!$B$1:$AZ$173,$B71,FALSE)&lt;0,HLOOKUP(BO$4,'Physical Effects-Numbers'!$B$1:$AZ$173,$B71,FALSE),""))</f>
        <v>#REF!</v>
      </c>
    </row>
    <row r="72" spans="2:67" x14ac:dyDescent="0.2">
      <c r="B72" s="259">
        <f t="shared" si="1"/>
        <v>69</v>
      </c>
      <c r="C72" s="258" t="e">
        <f>+'Physical Effects-Numbers'!#REF!</f>
        <v>#REF!</v>
      </c>
      <c r="D72" s="260" t="str">
        <f>IF(D$4="","",IF(HLOOKUP(D$4,'Physical Effects-Numbers'!$B$1:$AZ$173,$B72,FALSE)&lt;0,HLOOKUP(D$4,'Physical Effects-Numbers'!$B$1:$AZ$173,$B72,FALSE),""))</f>
        <v/>
      </c>
      <c r="E72" s="260" t="str">
        <f>IF(E$4="","",IF(HLOOKUP(E$4,'Physical Effects-Numbers'!$B$1:$AZ$173,$B72,FALSE)&lt;0,HLOOKUP(E$4,'Physical Effects-Numbers'!$B$1:$AZ$173,$B72,FALSE),""))</f>
        <v/>
      </c>
      <c r="F72" s="260" t="str">
        <f>IF(F$4="","",IF(HLOOKUP(F$4,'Physical Effects-Numbers'!$B$1:$AZ$173,$B72,FALSE)&lt;0,HLOOKUP(F$4,'Physical Effects-Numbers'!$B$1:$AZ$173,$B72,FALSE),""))</f>
        <v/>
      </c>
      <c r="G72" s="260" t="str">
        <f>IF(G$4="","",IF(HLOOKUP(G$4,'Physical Effects-Numbers'!$B$1:$AZ$173,$B72,FALSE)&lt;0,HLOOKUP(G$4,'Physical Effects-Numbers'!$B$1:$AZ$173,$B72,FALSE),""))</f>
        <v/>
      </c>
      <c r="H72" s="260" t="str">
        <f>IF(H$4="","",IF(HLOOKUP(H$4,'Physical Effects-Numbers'!$B$1:$AZ$173,$B72,FALSE)&lt;0,HLOOKUP(H$4,'Physical Effects-Numbers'!$B$1:$AZ$173,$B72,FALSE),""))</f>
        <v/>
      </c>
      <c r="I72" s="260" t="str">
        <f>IF(I$4="","",IF(HLOOKUP(I$4,'Physical Effects-Numbers'!$B$1:$AZ$173,$B72,FALSE)&lt;0,HLOOKUP(I$4,'Physical Effects-Numbers'!$B$1:$AZ$173,$B72,FALSE),""))</f>
        <v/>
      </c>
      <c r="J72" s="260" t="str">
        <f>IF(J$4="","",IF(HLOOKUP(J$4,'Physical Effects-Numbers'!$B$1:$AZ$173,$B72,FALSE)&lt;0,HLOOKUP(J$4,'Physical Effects-Numbers'!$B$1:$AZ$173,$B72,FALSE),""))</f>
        <v/>
      </c>
      <c r="K72" s="260" t="str">
        <f>IF(K$4="","",IF(HLOOKUP(K$4,'Physical Effects-Numbers'!$B$1:$AZ$173,$B72,FALSE)&lt;0,HLOOKUP(K$4,'Physical Effects-Numbers'!$B$1:$AZ$173,$B72,FALSE),""))</f>
        <v/>
      </c>
      <c r="L72" s="260" t="str">
        <f>IF(L$4="","",IF(HLOOKUP(L$4,'Physical Effects-Numbers'!$B$1:$AZ$173,$B72,FALSE)&lt;0,HLOOKUP(L$4,'Physical Effects-Numbers'!$B$1:$AZ$173,$B72,FALSE),""))</f>
        <v/>
      </c>
      <c r="M72" s="260" t="str">
        <f>IF(M$4="","",IF(HLOOKUP(M$4,'Physical Effects-Numbers'!$B$1:$AZ$173,$B72,FALSE)&lt;0,HLOOKUP(M$4,'Physical Effects-Numbers'!$B$1:$AZ$173,$B72,FALSE),""))</f>
        <v/>
      </c>
      <c r="N72" s="260" t="str">
        <f>IF(N$4="","",IF(HLOOKUP(N$4,'Physical Effects-Numbers'!$B$1:$AZ$173,$B72,FALSE)&lt;0,HLOOKUP(N$4,'Physical Effects-Numbers'!$B$1:$AZ$173,$B72,FALSE),""))</f>
        <v/>
      </c>
      <c r="O72" s="260" t="str">
        <f>IF(O$4="","",IF(HLOOKUP(O$4,'Physical Effects-Numbers'!$B$1:$AZ$173,$B72,FALSE)&lt;0,HLOOKUP(O$4,'Physical Effects-Numbers'!$B$1:$AZ$173,$B72,FALSE),""))</f>
        <v/>
      </c>
      <c r="P72" s="260">
        <f>IF(P$4="","",IF(HLOOKUP(P$4,'Physical Effects-Numbers'!$B$1:$AZ$173,$B72,FALSE)&lt;0,HLOOKUP(P$4,'Physical Effects-Numbers'!$B$1:$AZ$173,$B72,FALSE),""))</f>
        <v>-2</v>
      </c>
      <c r="Q72" s="260" t="str">
        <f>IF(Q$4="","",IF(HLOOKUP(Q$4,'Physical Effects-Numbers'!$B$1:$AZ$173,$B72,FALSE)&lt;0,HLOOKUP(Q$4,'Physical Effects-Numbers'!$B$1:$AZ$173,$B72,FALSE),""))</f>
        <v/>
      </c>
      <c r="R72" s="260" t="str">
        <f>IF(R$4="","",IF(HLOOKUP(R$4,'Physical Effects-Numbers'!$B$1:$AZ$173,$B72,FALSE)&lt;0,HLOOKUP(R$4,'Physical Effects-Numbers'!$B$1:$AZ$173,$B72,FALSE),""))</f>
        <v/>
      </c>
      <c r="S72" s="260" t="str">
        <f>IF(S$4="","",IF(HLOOKUP(S$4,'Physical Effects-Numbers'!$B$1:$AZ$173,$B72,FALSE)&lt;0,HLOOKUP(S$4,'Physical Effects-Numbers'!$B$1:$AZ$173,$B72,FALSE),""))</f>
        <v/>
      </c>
      <c r="T72" s="260" t="str">
        <f>IF(T$4="","",IF(HLOOKUP(T$4,'Physical Effects-Numbers'!$B$1:$AZ$173,$B72,FALSE)&lt;0,HLOOKUP(T$4,'Physical Effects-Numbers'!$B$1:$AZ$173,$B72,FALSE),""))</f>
        <v/>
      </c>
      <c r="U72" s="260" t="str">
        <f>IF(U$4="","",IF(HLOOKUP(U$4,'Physical Effects-Numbers'!$B$1:$AZ$173,$B72,FALSE)&lt;0,HLOOKUP(U$4,'Physical Effects-Numbers'!$B$1:$AZ$173,$B72,FALSE),""))</f>
        <v/>
      </c>
      <c r="V72" s="260" t="str">
        <f>IF(V$4="","",IF(HLOOKUP(V$4,'Physical Effects-Numbers'!$B$1:$AZ$173,$B72,FALSE)&lt;0,HLOOKUP(V$4,'Physical Effects-Numbers'!$B$1:$AZ$173,$B72,FALSE),""))</f>
        <v/>
      </c>
      <c r="W72" s="260">
        <f>IF(W$4="","",IF(HLOOKUP(W$4,'Physical Effects-Numbers'!$B$1:$AZ$173,$B72,FALSE)&lt;0,HLOOKUP(W$4,'Physical Effects-Numbers'!$B$1:$AZ$173,$B72,FALSE),""))</f>
        <v>-2</v>
      </c>
      <c r="X72" s="260" t="str">
        <f>IF(X$4="","",IF(HLOOKUP(X$4,'Physical Effects-Numbers'!$B$1:$AZ$173,$B72,FALSE)&lt;0,HLOOKUP(X$4,'Physical Effects-Numbers'!$B$1:$AZ$173,$B72,FALSE),""))</f>
        <v/>
      </c>
      <c r="Y72" s="260" t="str">
        <f>IF(Y$4="","",IF(HLOOKUP(Y$4,'Physical Effects-Numbers'!$B$1:$AZ$173,$B72,FALSE)&lt;0,HLOOKUP(Y$4,'Physical Effects-Numbers'!$B$1:$AZ$173,$B72,FALSE),""))</f>
        <v/>
      </c>
      <c r="Z72" s="260" t="str">
        <f>IF(Z$4="","",IF(HLOOKUP(Z$4,'Physical Effects-Numbers'!$B$1:$AZ$173,$B72,FALSE)&lt;0,HLOOKUP(Z$4,'Physical Effects-Numbers'!$B$1:$AZ$173,$B72,FALSE),""))</f>
        <v/>
      </c>
      <c r="AA72" s="260">
        <f>IF(AA$4="","",IF(HLOOKUP(AA$4,'Physical Effects-Numbers'!$B$1:$AZ$173,$B72,FALSE)&lt;0,HLOOKUP(AA$4,'Physical Effects-Numbers'!$B$1:$AZ$173,$B72,FALSE),""))</f>
        <v>-2</v>
      </c>
      <c r="AB72" s="260" t="str">
        <f>IF(AB$4="","",IF(HLOOKUP(AB$4,'Physical Effects-Numbers'!$B$1:$AZ$173,$B72,FALSE)&lt;0,HLOOKUP(AB$4,'Physical Effects-Numbers'!$B$1:$AZ$173,$B72,FALSE),""))</f>
        <v/>
      </c>
      <c r="AC72" s="260" t="str">
        <f>IF(AC$4="","",IF(HLOOKUP(AC$4,'Physical Effects-Numbers'!$B$1:$AZ$173,$B72,FALSE)&lt;0,HLOOKUP(AC$4,'Physical Effects-Numbers'!$B$1:$AZ$173,$B72,FALSE),""))</f>
        <v/>
      </c>
      <c r="AD72" s="260" t="str">
        <f>IF(AD$4="","",IF(HLOOKUP(AD$4,'Physical Effects-Numbers'!$B$1:$AZ$173,$B72,FALSE)&lt;0,HLOOKUP(AD$4,'Physical Effects-Numbers'!$B$1:$AZ$173,$B72,FALSE),""))</f>
        <v/>
      </c>
      <c r="AE72" s="260" t="str">
        <f>IF(AE$4="","",IF(HLOOKUP(AE$4,'Physical Effects-Numbers'!$B$1:$AZ$173,$B72,FALSE)&lt;0,HLOOKUP(AE$4,'Physical Effects-Numbers'!$B$1:$AZ$173,$B72,FALSE),""))</f>
        <v/>
      </c>
      <c r="AF72" s="260" t="e">
        <f>IF(AF$4="","",IF(HLOOKUP(AF$4,'Physical Effects-Numbers'!$B$1:$AZ$173,$B72,FALSE)&lt;0,HLOOKUP(AF$4,'Physical Effects-Numbers'!$B$1:$AZ$173,$B72,FALSE),""))</f>
        <v>#REF!</v>
      </c>
      <c r="AG72" s="260" t="e">
        <f>IF(AG$4="","",IF(HLOOKUP(AG$4,'Physical Effects-Numbers'!$B$1:$AZ$173,$B72,FALSE)&lt;0,HLOOKUP(AG$4,'Physical Effects-Numbers'!$B$1:$AZ$173,$B72,FALSE),""))</f>
        <v>#REF!</v>
      </c>
      <c r="AH72" s="260" t="str">
        <f>IF(AH$4="","",IF(HLOOKUP(AH$4,'Physical Effects-Numbers'!$B$1:$AZ$173,$B72,FALSE)&lt;0,HLOOKUP(AH$4,'Physical Effects-Numbers'!$B$1:$AZ$173,$B72,FALSE),""))</f>
        <v/>
      </c>
      <c r="AI72" s="260" t="str">
        <f>IF(AI$4="","",IF(HLOOKUP(AI$4,'Physical Effects-Numbers'!$B$1:$AZ$173,$B72,FALSE)&lt;0,HLOOKUP(AI$4,'Physical Effects-Numbers'!$B$1:$AZ$173,$B72,FALSE),""))</f>
        <v/>
      </c>
      <c r="AJ72" s="260" t="str">
        <f>IF(AJ$4="","",IF(HLOOKUP(AJ$4,'Physical Effects-Numbers'!$B$1:$AZ$173,$B72,FALSE)&lt;0,HLOOKUP(AJ$4,'Physical Effects-Numbers'!$B$1:$AZ$173,$B72,FALSE),""))</f>
        <v/>
      </c>
      <c r="AK72" s="260" t="str">
        <f>IF(AK$4="","",IF(HLOOKUP(AK$4,'Physical Effects-Numbers'!$B$1:$AZ$173,$B72,FALSE)&lt;0,HLOOKUP(AK$4,'Physical Effects-Numbers'!$B$1:$AZ$173,$B72,FALSE),""))</f>
        <v/>
      </c>
      <c r="AL72" s="260" t="str">
        <f>IF(AL$4="","",IF(HLOOKUP(AL$4,'Physical Effects-Numbers'!$B$1:$AZ$173,$B72,FALSE)&lt;0,HLOOKUP(AL$4,'Physical Effects-Numbers'!$B$1:$AZ$173,$B72,FALSE),""))</f>
        <v/>
      </c>
      <c r="AM72" s="260" t="str">
        <f>IF(AM$4="","",IF(HLOOKUP(AM$4,'Physical Effects-Numbers'!$B$1:$AZ$173,$B72,FALSE)&lt;0,HLOOKUP(AM$4,'Physical Effects-Numbers'!$B$1:$AZ$173,$B72,FALSE),""))</f>
        <v/>
      </c>
      <c r="AN72" s="260" t="str">
        <f>IF(AN$4="","",IF(HLOOKUP(AN$4,'Physical Effects-Numbers'!$B$1:$AZ$173,$B72,FALSE)&lt;0,HLOOKUP(AN$4,'Physical Effects-Numbers'!$B$1:$AZ$173,$B72,FALSE),""))</f>
        <v/>
      </c>
      <c r="AO72" s="260" t="str">
        <f>IF(AO$4="","",IF(HLOOKUP(AO$4,'Physical Effects-Numbers'!$B$1:$AZ$173,$B72,FALSE)&lt;0,HLOOKUP(AO$4,'Physical Effects-Numbers'!$B$1:$AZ$173,$B72,FALSE),""))</f>
        <v/>
      </c>
      <c r="AP72" s="260" t="str">
        <f>IF(AP$4="","",IF(HLOOKUP(AP$4,'Physical Effects-Numbers'!$B$1:$AZ$173,$B72,FALSE)&lt;0,HLOOKUP(AP$4,'Physical Effects-Numbers'!$B$1:$AZ$173,$B72,FALSE),""))</f>
        <v/>
      </c>
      <c r="AQ72" s="260" t="str">
        <f>IF(AQ$4="","",IF(HLOOKUP(AQ$4,'Physical Effects-Numbers'!$B$1:$AZ$173,$B72,FALSE)&lt;0,HLOOKUP(AQ$4,'Physical Effects-Numbers'!$B$1:$AZ$173,$B72,FALSE),""))</f>
        <v/>
      </c>
      <c r="AR72" s="260" t="str">
        <f>IF(AR$4="","",IF(HLOOKUP(AR$4,'Physical Effects-Numbers'!$B$1:$AZ$173,$B72,FALSE)&lt;0,HLOOKUP(AR$4,'Physical Effects-Numbers'!$B$1:$AZ$173,$B72,FALSE),""))</f>
        <v/>
      </c>
      <c r="AS72" s="260" t="str">
        <f>IF(AS$4="","",IF(HLOOKUP(AS$4,'Physical Effects-Numbers'!$B$1:$AZ$173,$B72,FALSE)&lt;0,HLOOKUP(AS$4,'Physical Effects-Numbers'!$B$1:$AZ$173,$B72,FALSE),""))</f>
        <v/>
      </c>
      <c r="AT72" s="260" t="str">
        <f>IF(AT$4="","",IF(HLOOKUP(AT$4,'Physical Effects-Numbers'!$B$1:$AZ$173,$B72,FALSE)&lt;0,HLOOKUP(AT$4,'Physical Effects-Numbers'!$B$1:$AZ$173,$B72,FALSE),""))</f>
        <v/>
      </c>
      <c r="AU72" s="260" t="str">
        <f>IF(AU$4="","",IF(HLOOKUP(AU$4,'Physical Effects-Numbers'!$B$1:$AZ$173,$B72,FALSE)&lt;0,HLOOKUP(AU$4,'Physical Effects-Numbers'!$B$1:$AZ$173,$B72,FALSE),""))</f>
        <v/>
      </c>
      <c r="AV72" s="260" t="str">
        <f>IF(AV$4="","",IF(HLOOKUP(AV$4,'Physical Effects-Numbers'!$B$1:$AZ$173,$B72,FALSE)&lt;0,HLOOKUP(AV$4,'Physical Effects-Numbers'!$B$1:$AZ$173,$B72,FALSE),""))</f>
        <v/>
      </c>
      <c r="AW72" s="260" t="str">
        <f>IF(AW$4="","",IF(HLOOKUP(AW$4,'Physical Effects-Numbers'!$B$1:$AZ$173,$B72,FALSE)&lt;0,HLOOKUP(AW$4,'Physical Effects-Numbers'!$B$1:$AZ$173,$B72,FALSE),""))</f>
        <v/>
      </c>
      <c r="AX72" s="260" t="str">
        <f>IF(AX$4="","",IF(HLOOKUP(AX$4,'Physical Effects-Numbers'!$B$1:$AZ$173,$B72,FALSE)&lt;0,HLOOKUP(AX$4,'Physical Effects-Numbers'!$B$1:$AZ$173,$B72,FALSE),""))</f>
        <v/>
      </c>
      <c r="AY72" s="260" t="str">
        <f>IF(AY$4="","",IF(HLOOKUP(AY$4,'Physical Effects-Numbers'!$B$1:$AZ$173,$B72,FALSE)&lt;0,HLOOKUP(AY$4,'Physical Effects-Numbers'!$B$1:$AZ$173,$B72,FALSE),""))</f>
        <v/>
      </c>
      <c r="AZ72" s="260" t="str">
        <f>IF(AZ$4="","",IF(HLOOKUP(AZ$4,'Physical Effects-Numbers'!$B$1:$AZ$173,$B72,FALSE)&lt;0,HLOOKUP(AZ$4,'Physical Effects-Numbers'!$B$1:$AZ$173,$B72,FALSE),""))</f>
        <v/>
      </c>
      <c r="BA72" s="260" t="e">
        <f>IF(BA$4="","",IF(HLOOKUP(BA$4,'Physical Effects-Numbers'!$B$1:$AZ$173,$B72,FALSE)&lt;0,HLOOKUP(BA$4,'Physical Effects-Numbers'!$B$1:$AZ$173,$B72,FALSE),""))</f>
        <v>#N/A</v>
      </c>
      <c r="BB72" s="260" t="e">
        <f>IF(BB$4="","",IF(HLOOKUP(BB$4,'Physical Effects-Numbers'!$B$1:$AZ$173,$B72,FALSE)&lt;0,HLOOKUP(BB$4,'Physical Effects-Numbers'!$B$1:$AZ$173,$B72,FALSE),""))</f>
        <v>#N/A</v>
      </c>
      <c r="BC72" s="260" t="e">
        <f>IF(BC$4="","",IF(HLOOKUP(BC$4,'Physical Effects-Numbers'!$B$1:$AZ$173,$B72,FALSE)&lt;0,HLOOKUP(BC$4,'Physical Effects-Numbers'!$B$1:$AZ$173,$B72,FALSE),""))</f>
        <v>#REF!</v>
      </c>
      <c r="BD72" s="260" t="e">
        <f>IF(BD$4="","",IF(HLOOKUP(BD$4,'Physical Effects-Numbers'!$B$1:$AZ$173,$B72,FALSE)&lt;0,HLOOKUP(BD$4,'Physical Effects-Numbers'!$B$1:$AZ$173,$B72,FALSE),""))</f>
        <v>#REF!</v>
      </c>
      <c r="BE72" s="260" t="e">
        <f>IF(BE$4="","",IF(HLOOKUP(BE$4,'Physical Effects-Numbers'!$B$1:$AZ$173,$B72,FALSE)&lt;0,HLOOKUP(BE$4,'Physical Effects-Numbers'!$B$1:$AZ$173,$B72,FALSE),""))</f>
        <v>#REF!</v>
      </c>
      <c r="BF72" s="260" t="e">
        <f>IF(BF$4="","",IF(HLOOKUP(BF$4,'Physical Effects-Numbers'!$B$1:$AZ$173,$B72,FALSE)&lt;0,HLOOKUP(BF$4,'Physical Effects-Numbers'!$B$1:$AZ$173,$B72,FALSE),""))</f>
        <v>#REF!</v>
      </c>
      <c r="BG72" s="260" t="e">
        <f>IF(BG$4="","",IF(HLOOKUP(BG$4,'Physical Effects-Numbers'!$B$1:$AZ$173,$B72,FALSE)&lt;0,HLOOKUP(BG$4,'Physical Effects-Numbers'!$B$1:$AZ$173,$B72,FALSE),""))</f>
        <v>#REF!</v>
      </c>
      <c r="BH72" s="260" t="e">
        <f>IF(BH$4="","",IF(HLOOKUP(BH$4,'Physical Effects-Numbers'!$B$1:$AZ$173,$B72,FALSE)&lt;0,HLOOKUP(BH$4,'Physical Effects-Numbers'!$B$1:$AZ$173,$B72,FALSE),""))</f>
        <v>#REF!</v>
      </c>
      <c r="BI72" s="260" t="e">
        <f>IF(BI$4="","",IF(HLOOKUP(BI$4,'Physical Effects-Numbers'!$B$1:$AZ$173,$B72,FALSE)&lt;0,HLOOKUP(BI$4,'Physical Effects-Numbers'!$B$1:$AZ$173,$B72,FALSE),""))</f>
        <v>#REF!</v>
      </c>
      <c r="BJ72" s="260" t="e">
        <f>IF(BJ$4="","",IF(HLOOKUP(BJ$4,'Physical Effects-Numbers'!$B$1:$AZ$173,$B72,FALSE)&lt;0,HLOOKUP(BJ$4,'Physical Effects-Numbers'!$B$1:$AZ$173,$B72,FALSE),""))</f>
        <v>#REF!</v>
      </c>
      <c r="BK72" s="260" t="e">
        <f>IF(BK$4="","",IF(HLOOKUP(BK$4,'Physical Effects-Numbers'!$B$1:$AZ$173,$B72,FALSE)&lt;0,HLOOKUP(BK$4,'Physical Effects-Numbers'!$B$1:$AZ$173,$B72,FALSE),""))</f>
        <v>#REF!</v>
      </c>
      <c r="BL72" s="260" t="e">
        <f>IF(BL$4="","",IF(HLOOKUP(BL$4,'Physical Effects-Numbers'!$B$1:$AZ$173,$B72,FALSE)&lt;0,HLOOKUP(BL$4,'Physical Effects-Numbers'!$B$1:$AZ$173,$B72,FALSE),""))</f>
        <v>#REF!</v>
      </c>
      <c r="BM72" s="260" t="e">
        <f>IF(BM$4="","",IF(HLOOKUP(BM$4,'Physical Effects-Numbers'!$B$1:$AZ$173,$B72,FALSE)&lt;0,HLOOKUP(BM$4,'Physical Effects-Numbers'!$B$1:$AZ$173,$B72,FALSE),""))</f>
        <v>#REF!</v>
      </c>
      <c r="BN72" s="260" t="e">
        <f>IF(BN$4="","",IF(HLOOKUP(BN$4,'Physical Effects-Numbers'!$B$1:$AZ$173,$B72,FALSE)&lt;0,HLOOKUP(BN$4,'Physical Effects-Numbers'!$B$1:$AZ$173,$B72,FALSE),""))</f>
        <v>#REF!</v>
      </c>
      <c r="BO72" s="260" t="e">
        <f>IF(BO$4="","",IF(HLOOKUP(BO$4,'Physical Effects-Numbers'!$B$1:$AZ$173,$B72,FALSE)&lt;0,HLOOKUP(BO$4,'Physical Effects-Numbers'!$B$1:$AZ$173,$B72,FALSE),""))</f>
        <v>#REF!</v>
      </c>
    </row>
    <row r="73" spans="2:67" x14ac:dyDescent="0.2">
      <c r="B73" s="259">
        <f t="shared" si="1"/>
        <v>70</v>
      </c>
      <c r="C73" s="258" t="str">
        <f>+'Physical Effects-Numbers'!B69</f>
        <v>Irrigation Canal or Lateral (ft)</v>
      </c>
      <c r="D73" s="260" t="str">
        <f>IF(D$4="","",IF(HLOOKUP(D$4,'Physical Effects-Numbers'!$B$1:$AZ$173,$B73,FALSE)&lt;0,HLOOKUP(D$4,'Physical Effects-Numbers'!$B$1:$AZ$173,$B73,FALSE),""))</f>
        <v/>
      </c>
      <c r="E73" s="260" t="str">
        <f>IF(E$4="","",IF(HLOOKUP(E$4,'Physical Effects-Numbers'!$B$1:$AZ$173,$B73,FALSE)&lt;0,HLOOKUP(E$4,'Physical Effects-Numbers'!$B$1:$AZ$173,$B73,FALSE),""))</f>
        <v/>
      </c>
      <c r="F73" s="260" t="str">
        <f>IF(F$4="","",IF(HLOOKUP(F$4,'Physical Effects-Numbers'!$B$1:$AZ$173,$B73,FALSE)&lt;0,HLOOKUP(F$4,'Physical Effects-Numbers'!$B$1:$AZ$173,$B73,FALSE),""))</f>
        <v/>
      </c>
      <c r="G73" s="260" t="str">
        <f>IF(G$4="","",IF(HLOOKUP(G$4,'Physical Effects-Numbers'!$B$1:$AZ$173,$B73,FALSE)&lt;0,HLOOKUP(G$4,'Physical Effects-Numbers'!$B$1:$AZ$173,$B73,FALSE),""))</f>
        <v/>
      </c>
      <c r="H73" s="260" t="str">
        <f>IF(H$4="","",IF(HLOOKUP(H$4,'Physical Effects-Numbers'!$B$1:$AZ$173,$B73,FALSE)&lt;0,HLOOKUP(H$4,'Physical Effects-Numbers'!$B$1:$AZ$173,$B73,FALSE),""))</f>
        <v/>
      </c>
      <c r="I73" s="260" t="str">
        <f>IF(I$4="","",IF(HLOOKUP(I$4,'Physical Effects-Numbers'!$B$1:$AZ$173,$B73,FALSE)&lt;0,HLOOKUP(I$4,'Physical Effects-Numbers'!$B$1:$AZ$173,$B73,FALSE),""))</f>
        <v/>
      </c>
      <c r="J73" s="260" t="str">
        <f>IF(J$4="","",IF(HLOOKUP(J$4,'Physical Effects-Numbers'!$B$1:$AZ$173,$B73,FALSE)&lt;0,HLOOKUP(J$4,'Physical Effects-Numbers'!$B$1:$AZ$173,$B73,FALSE),""))</f>
        <v/>
      </c>
      <c r="K73" s="260" t="str">
        <f>IF(K$4="","",IF(HLOOKUP(K$4,'Physical Effects-Numbers'!$B$1:$AZ$173,$B73,FALSE)&lt;0,HLOOKUP(K$4,'Physical Effects-Numbers'!$B$1:$AZ$173,$B73,FALSE),""))</f>
        <v/>
      </c>
      <c r="L73" s="260" t="str">
        <f>IF(L$4="","",IF(HLOOKUP(L$4,'Physical Effects-Numbers'!$B$1:$AZ$173,$B73,FALSE)&lt;0,HLOOKUP(L$4,'Physical Effects-Numbers'!$B$1:$AZ$173,$B73,FALSE),""))</f>
        <v/>
      </c>
      <c r="M73" s="260" t="str">
        <f>IF(M$4="","",IF(HLOOKUP(M$4,'Physical Effects-Numbers'!$B$1:$AZ$173,$B73,FALSE)&lt;0,HLOOKUP(M$4,'Physical Effects-Numbers'!$B$1:$AZ$173,$B73,FALSE),""))</f>
        <v/>
      </c>
      <c r="N73" s="260" t="str">
        <f>IF(N$4="","",IF(HLOOKUP(N$4,'Physical Effects-Numbers'!$B$1:$AZ$173,$B73,FALSE)&lt;0,HLOOKUP(N$4,'Physical Effects-Numbers'!$B$1:$AZ$173,$B73,FALSE),""))</f>
        <v/>
      </c>
      <c r="O73" s="260" t="str">
        <f>IF(O$4="","",IF(HLOOKUP(O$4,'Physical Effects-Numbers'!$B$1:$AZ$173,$B73,FALSE)&lt;0,HLOOKUP(O$4,'Physical Effects-Numbers'!$B$1:$AZ$173,$B73,FALSE),""))</f>
        <v/>
      </c>
      <c r="P73" s="260">
        <f>IF(P$4="","",IF(HLOOKUP(P$4,'Physical Effects-Numbers'!$B$1:$AZ$173,$B73,FALSE)&lt;0,HLOOKUP(P$4,'Physical Effects-Numbers'!$B$1:$AZ$173,$B73,FALSE),""))</f>
        <v>-1</v>
      </c>
      <c r="Q73" s="260" t="str">
        <f>IF(Q$4="","",IF(HLOOKUP(Q$4,'Physical Effects-Numbers'!$B$1:$AZ$173,$B73,FALSE)&lt;0,HLOOKUP(Q$4,'Physical Effects-Numbers'!$B$1:$AZ$173,$B73,FALSE),""))</f>
        <v/>
      </c>
      <c r="R73" s="260" t="str">
        <f>IF(R$4="","",IF(HLOOKUP(R$4,'Physical Effects-Numbers'!$B$1:$AZ$173,$B73,FALSE)&lt;0,HLOOKUP(R$4,'Physical Effects-Numbers'!$B$1:$AZ$173,$B73,FALSE),""))</f>
        <v/>
      </c>
      <c r="S73" s="260" t="str">
        <f>IF(S$4="","",IF(HLOOKUP(S$4,'Physical Effects-Numbers'!$B$1:$AZ$173,$B73,FALSE)&lt;0,HLOOKUP(S$4,'Physical Effects-Numbers'!$B$1:$AZ$173,$B73,FALSE),""))</f>
        <v/>
      </c>
      <c r="T73" s="260" t="str">
        <f>IF(T$4="","",IF(HLOOKUP(T$4,'Physical Effects-Numbers'!$B$1:$AZ$173,$B73,FALSE)&lt;0,HLOOKUP(T$4,'Physical Effects-Numbers'!$B$1:$AZ$173,$B73,FALSE),""))</f>
        <v/>
      </c>
      <c r="U73" s="260" t="str">
        <f>IF(U$4="","",IF(HLOOKUP(U$4,'Physical Effects-Numbers'!$B$1:$AZ$173,$B73,FALSE)&lt;0,HLOOKUP(U$4,'Physical Effects-Numbers'!$B$1:$AZ$173,$B73,FALSE),""))</f>
        <v/>
      </c>
      <c r="V73" s="260" t="str">
        <f>IF(V$4="","",IF(HLOOKUP(V$4,'Physical Effects-Numbers'!$B$1:$AZ$173,$B73,FALSE)&lt;0,HLOOKUP(V$4,'Physical Effects-Numbers'!$B$1:$AZ$173,$B73,FALSE),""))</f>
        <v/>
      </c>
      <c r="W73" s="260" t="str">
        <f>IF(W$4="","",IF(HLOOKUP(W$4,'Physical Effects-Numbers'!$B$1:$AZ$173,$B73,FALSE)&lt;0,HLOOKUP(W$4,'Physical Effects-Numbers'!$B$1:$AZ$173,$B73,FALSE),""))</f>
        <v/>
      </c>
      <c r="X73" s="260" t="str">
        <f>IF(X$4="","",IF(HLOOKUP(X$4,'Physical Effects-Numbers'!$B$1:$AZ$173,$B73,FALSE)&lt;0,HLOOKUP(X$4,'Physical Effects-Numbers'!$B$1:$AZ$173,$B73,FALSE),""))</f>
        <v/>
      </c>
      <c r="Y73" s="260" t="str">
        <f>IF(Y$4="","",IF(HLOOKUP(Y$4,'Physical Effects-Numbers'!$B$1:$AZ$173,$B73,FALSE)&lt;0,HLOOKUP(Y$4,'Physical Effects-Numbers'!$B$1:$AZ$173,$B73,FALSE),""))</f>
        <v/>
      </c>
      <c r="Z73" s="260" t="str">
        <f>IF(Z$4="","",IF(HLOOKUP(Z$4,'Physical Effects-Numbers'!$B$1:$AZ$173,$B73,FALSE)&lt;0,HLOOKUP(Z$4,'Physical Effects-Numbers'!$B$1:$AZ$173,$B73,FALSE),""))</f>
        <v/>
      </c>
      <c r="AA73" s="260">
        <f>IF(AA$4="","",IF(HLOOKUP(AA$4,'Physical Effects-Numbers'!$B$1:$AZ$173,$B73,FALSE)&lt;0,HLOOKUP(AA$4,'Physical Effects-Numbers'!$B$1:$AZ$173,$B73,FALSE),""))</f>
        <v>-1</v>
      </c>
      <c r="AB73" s="260" t="str">
        <f>IF(AB$4="","",IF(HLOOKUP(AB$4,'Physical Effects-Numbers'!$B$1:$AZ$173,$B73,FALSE)&lt;0,HLOOKUP(AB$4,'Physical Effects-Numbers'!$B$1:$AZ$173,$B73,FALSE),""))</f>
        <v/>
      </c>
      <c r="AC73" s="260" t="str">
        <f>IF(AC$4="","",IF(HLOOKUP(AC$4,'Physical Effects-Numbers'!$B$1:$AZ$173,$B73,FALSE)&lt;0,HLOOKUP(AC$4,'Physical Effects-Numbers'!$B$1:$AZ$173,$B73,FALSE),""))</f>
        <v/>
      </c>
      <c r="AD73" s="260" t="str">
        <f>IF(AD$4="","",IF(HLOOKUP(AD$4,'Physical Effects-Numbers'!$B$1:$AZ$173,$B73,FALSE)&lt;0,HLOOKUP(AD$4,'Physical Effects-Numbers'!$B$1:$AZ$173,$B73,FALSE),""))</f>
        <v/>
      </c>
      <c r="AE73" s="260">
        <f>IF(AE$4="","",IF(HLOOKUP(AE$4,'Physical Effects-Numbers'!$B$1:$AZ$173,$B73,FALSE)&lt;0,HLOOKUP(AE$4,'Physical Effects-Numbers'!$B$1:$AZ$173,$B73,FALSE),""))</f>
        <v>-1</v>
      </c>
      <c r="AF73" s="260" t="e">
        <f>IF(AF$4="","",IF(HLOOKUP(AF$4,'Physical Effects-Numbers'!$B$1:$AZ$173,$B73,FALSE)&lt;0,HLOOKUP(AF$4,'Physical Effects-Numbers'!$B$1:$AZ$173,$B73,FALSE),""))</f>
        <v>#REF!</v>
      </c>
      <c r="AG73" s="260" t="e">
        <f>IF(AG$4="","",IF(HLOOKUP(AG$4,'Physical Effects-Numbers'!$B$1:$AZ$173,$B73,FALSE)&lt;0,HLOOKUP(AG$4,'Physical Effects-Numbers'!$B$1:$AZ$173,$B73,FALSE),""))</f>
        <v>#REF!</v>
      </c>
      <c r="AH73" s="260" t="str">
        <f>IF(AH$4="","",IF(HLOOKUP(AH$4,'Physical Effects-Numbers'!$B$1:$AZ$173,$B73,FALSE)&lt;0,HLOOKUP(AH$4,'Physical Effects-Numbers'!$B$1:$AZ$173,$B73,FALSE),""))</f>
        <v/>
      </c>
      <c r="AI73" s="260" t="str">
        <f>IF(AI$4="","",IF(HLOOKUP(AI$4,'Physical Effects-Numbers'!$B$1:$AZ$173,$B73,FALSE)&lt;0,HLOOKUP(AI$4,'Physical Effects-Numbers'!$B$1:$AZ$173,$B73,FALSE),""))</f>
        <v/>
      </c>
      <c r="AJ73" s="260" t="str">
        <f>IF(AJ$4="","",IF(HLOOKUP(AJ$4,'Physical Effects-Numbers'!$B$1:$AZ$173,$B73,FALSE)&lt;0,HLOOKUP(AJ$4,'Physical Effects-Numbers'!$B$1:$AZ$173,$B73,FALSE),""))</f>
        <v/>
      </c>
      <c r="AK73" s="260" t="str">
        <f>IF(AK$4="","",IF(HLOOKUP(AK$4,'Physical Effects-Numbers'!$B$1:$AZ$173,$B73,FALSE)&lt;0,HLOOKUP(AK$4,'Physical Effects-Numbers'!$B$1:$AZ$173,$B73,FALSE),""))</f>
        <v/>
      </c>
      <c r="AL73" s="260" t="str">
        <f>IF(AL$4="","",IF(HLOOKUP(AL$4,'Physical Effects-Numbers'!$B$1:$AZ$173,$B73,FALSE)&lt;0,HLOOKUP(AL$4,'Physical Effects-Numbers'!$B$1:$AZ$173,$B73,FALSE),""))</f>
        <v/>
      </c>
      <c r="AM73" s="260" t="str">
        <f>IF(AM$4="","",IF(HLOOKUP(AM$4,'Physical Effects-Numbers'!$B$1:$AZ$173,$B73,FALSE)&lt;0,HLOOKUP(AM$4,'Physical Effects-Numbers'!$B$1:$AZ$173,$B73,FALSE),""))</f>
        <v/>
      </c>
      <c r="AN73" s="260" t="str">
        <f>IF(AN$4="","",IF(HLOOKUP(AN$4,'Physical Effects-Numbers'!$B$1:$AZ$173,$B73,FALSE)&lt;0,HLOOKUP(AN$4,'Physical Effects-Numbers'!$B$1:$AZ$173,$B73,FALSE),""))</f>
        <v/>
      </c>
      <c r="AO73" s="260" t="str">
        <f>IF(AO$4="","",IF(HLOOKUP(AO$4,'Physical Effects-Numbers'!$B$1:$AZ$173,$B73,FALSE)&lt;0,HLOOKUP(AO$4,'Physical Effects-Numbers'!$B$1:$AZ$173,$B73,FALSE),""))</f>
        <v/>
      </c>
      <c r="AP73" s="260" t="str">
        <f>IF(AP$4="","",IF(HLOOKUP(AP$4,'Physical Effects-Numbers'!$B$1:$AZ$173,$B73,FALSE)&lt;0,HLOOKUP(AP$4,'Physical Effects-Numbers'!$B$1:$AZ$173,$B73,FALSE),""))</f>
        <v/>
      </c>
      <c r="AQ73" s="260" t="str">
        <f>IF(AQ$4="","",IF(HLOOKUP(AQ$4,'Physical Effects-Numbers'!$B$1:$AZ$173,$B73,FALSE)&lt;0,HLOOKUP(AQ$4,'Physical Effects-Numbers'!$B$1:$AZ$173,$B73,FALSE),""))</f>
        <v/>
      </c>
      <c r="AR73" s="260" t="str">
        <f>IF(AR$4="","",IF(HLOOKUP(AR$4,'Physical Effects-Numbers'!$B$1:$AZ$173,$B73,FALSE)&lt;0,HLOOKUP(AR$4,'Physical Effects-Numbers'!$B$1:$AZ$173,$B73,FALSE),""))</f>
        <v/>
      </c>
      <c r="AS73" s="260" t="str">
        <f>IF(AS$4="","",IF(HLOOKUP(AS$4,'Physical Effects-Numbers'!$B$1:$AZ$173,$B73,FALSE)&lt;0,HLOOKUP(AS$4,'Physical Effects-Numbers'!$B$1:$AZ$173,$B73,FALSE),""))</f>
        <v/>
      </c>
      <c r="AT73" s="260" t="str">
        <f>IF(AT$4="","",IF(HLOOKUP(AT$4,'Physical Effects-Numbers'!$B$1:$AZ$173,$B73,FALSE)&lt;0,HLOOKUP(AT$4,'Physical Effects-Numbers'!$B$1:$AZ$173,$B73,FALSE),""))</f>
        <v/>
      </c>
      <c r="AU73" s="260" t="str">
        <f>IF(AU$4="","",IF(HLOOKUP(AU$4,'Physical Effects-Numbers'!$B$1:$AZ$173,$B73,FALSE)&lt;0,HLOOKUP(AU$4,'Physical Effects-Numbers'!$B$1:$AZ$173,$B73,FALSE),""))</f>
        <v/>
      </c>
      <c r="AV73" s="260" t="str">
        <f>IF(AV$4="","",IF(HLOOKUP(AV$4,'Physical Effects-Numbers'!$B$1:$AZ$173,$B73,FALSE)&lt;0,HLOOKUP(AV$4,'Physical Effects-Numbers'!$B$1:$AZ$173,$B73,FALSE),""))</f>
        <v/>
      </c>
      <c r="AW73" s="260" t="str">
        <f>IF(AW$4="","",IF(HLOOKUP(AW$4,'Physical Effects-Numbers'!$B$1:$AZ$173,$B73,FALSE)&lt;0,HLOOKUP(AW$4,'Physical Effects-Numbers'!$B$1:$AZ$173,$B73,FALSE),""))</f>
        <v/>
      </c>
      <c r="AX73" s="260" t="str">
        <f>IF(AX$4="","",IF(HLOOKUP(AX$4,'Physical Effects-Numbers'!$B$1:$AZ$173,$B73,FALSE)&lt;0,HLOOKUP(AX$4,'Physical Effects-Numbers'!$B$1:$AZ$173,$B73,FALSE),""))</f>
        <v/>
      </c>
      <c r="AY73" s="260" t="str">
        <f>IF(AY$4="","",IF(HLOOKUP(AY$4,'Physical Effects-Numbers'!$B$1:$AZ$173,$B73,FALSE)&lt;0,HLOOKUP(AY$4,'Physical Effects-Numbers'!$B$1:$AZ$173,$B73,FALSE),""))</f>
        <v/>
      </c>
      <c r="AZ73" s="260" t="str">
        <f>IF(AZ$4="","",IF(HLOOKUP(AZ$4,'Physical Effects-Numbers'!$B$1:$AZ$173,$B73,FALSE)&lt;0,HLOOKUP(AZ$4,'Physical Effects-Numbers'!$B$1:$AZ$173,$B73,FALSE),""))</f>
        <v/>
      </c>
      <c r="BA73" s="260" t="e">
        <f>IF(BA$4="","",IF(HLOOKUP(BA$4,'Physical Effects-Numbers'!$B$1:$AZ$173,$B73,FALSE)&lt;0,HLOOKUP(BA$4,'Physical Effects-Numbers'!$B$1:$AZ$173,$B73,FALSE),""))</f>
        <v>#N/A</v>
      </c>
      <c r="BB73" s="260" t="e">
        <f>IF(BB$4="","",IF(HLOOKUP(BB$4,'Physical Effects-Numbers'!$B$1:$AZ$173,$B73,FALSE)&lt;0,HLOOKUP(BB$4,'Physical Effects-Numbers'!$B$1:$AZ$173,$B73,FALSE),""))</f>
        <v>#N/A</v>
      </c>
      <c r="BC73" s="260" t="e">
        <f>IF(BC$4="","",IF(HLOOKUP(BC$4,'Physical Effects-Numbers'!$B$1:$AZ$173,$B73,FALSE)&lt;0,HLOOKUP(BC$4,'Physical Effects-Numbers'!$B$1:$AZ$173,$B73,FALSE),""))</f>
        <v>#REF!</v>
      </c>
      <c r="BD73" s="260" t="e">
        <f>IF(BD$4="","",IF(HLOOKUP(BD$4,'Physical Effects-Numbers'!$B$1:$AZ$173,$B73,FALSE)&lt;0,HLOOKUP(BD$4,'Physical Effects-Numbers'!$B$1:$AZ$173,$B73,FALSE),""))</f>
        <v>#REF!</v>
      </c>
      <c r="BE73" s="260" t="e">
        <f>IF(BE$4="","",IF(HLOOKUP(BE$4,'Physical Effects-Numbers'!$B$1:$AZ$173,$B73,FALSE)&lt;0,HLOOKUP(BE$4,'Physical Effects-Numbers'!$B$1:$AZ$173,$B73,FALSE),""))</f>
        <v>#REF!</v>
      </c>
      <c r="BF73" s="260" t="e">
        <f>IF(BF$4="","",IF(HLOOKUP(BF$4,'Physical Effects-Numbers'!$B$1:$AZ$173,$B73,FALSE)&lt;0,HLOOKUP(BF$4,'Physical Effects-Numbers'!$B$1:$AZ$173,$B73,FALSE),""))</f>
        <v>#REF!</v>
      </c>
      <c r="BG73" s="260" t="e">
        <f>IF(BG$4="","",IF(HLOOKUP(BG$4,'Physical Effects-Numbers'!$B$1:$AZ$173,$B73,FALSE)&lt;0,HLOOKUP(BG$4,'Physical Effects-Numbers'!$B$1:$AZ$173,$B73,FALSE),""))</f>
        <v>#REF!</v>
      </c>
      <c r="BH73" s="260" t="e">
        <f>IF(BH$4="","",IF(HLOOKUP(BH$4,'Physical Effects-Numbers'!$B$1:$AZ$173,$B73,FALSE)&lt;0,HLOOKUP(BH$4,'Physical Effects-Numbers'!$B$1:$AZ$173,$B73,FALSE),""))</f>
        <v>#REF!</v>
      </c>
      <c r="BI73" s="260" t="e">
        <f>IF(BI$4="","",IF(HLOOKUP(BI$4,'Physical Effects-Numbers'!$B$1:$AZ$173,$B73,FALSE)&lt;0,HLOOKUP(BI$4,'Physical Effects-Numbers'!$B$1:$AZ$173,$B73,FALSE),""))</f>
        <v>#REF!</v>
      </c>
      <c r="BJ73" s="260" t="e">
        <f>IF(BJ$4="","",IF(HLOOKUP(BJ$4,'Physical Effects-Numbers'!$B$1:$AZ$173,$B73,FALSE)&lt;0,HLOOKUP(BJ$4,'Physical Effects-Numbers'!$B$1:$AZ$173,$B73,FALSE),""))</f>
        <v>#REF!</v>
      </c>
      <c r="BK73" s="260" t="e">
        <f>IF(BK$4="","",IF(HLOOKUP(BK$4,'Physical Effects-Numbers'!$B$1:$AZ$173,$B73,FALSE)&lt;0,HLOOKUP(BK$4,'Physical Effects-Numbers'!$B$1:$AZ$173,$B73,FALSE),""))</f>
        <v>#REF!</v>
      </c>
      <c r="BL73" s="260" t="e">
        <f>IF(BL$4="","",IF(HLOOKUP(BL$4,'Physical Effects-Numbers'!$B$1:$AZ$173,$B73,FALSE)&lt;0,HLOOKUP(BL$4,'Physical Effects-Numbers'!$B$1:$AZ$173,$B73,FALSE),""))</f>
        <v>#REF!</v>
      </c>
      <c r="BM73" s="260" t="e">
        <f>IF(BM$4="","",IF(HLOOKUP(BM$4,'Physical Effects-Numbers'!$B$1:$AZ$173,$B73,FALSE)&lt;0,HLOOKUP(BM$4,'Physical Effects-Numbers'!$B$1:$AZ$173,$B73,FALSE),""))</f>
        <v>#REF!</v>
      </c>
      <c r="BN73" s="260" t="e">
        <f>IF(BN$4="","",IF(HLOOKUP(BN$4,'Physical Effects-Numbers'!$B$1:$AZ$173,$B73,FALSE)&lt;0,HLOOKUP(BN$4,'Physical Effects-Numbers'!$B$1:$AZ$173,$B73,FALSE),""))</f>
        <v>#REF!</v>
      </c>
      <c r="BO73" s="260" t="e">
        <f>IF(BO$4="","",IF(HLOOKUP(BO$4,'Physical Effects-Numbers'!$B$1:$AZ$173,$B73,FALSE)&lt;0,HLOOKUP(BO$4,'Physical Effects-Numbers'!$B$1:$AZ$173,$B73,FALSE),""))</f>
        <v>#REF!</v>
      </c>
    </row>
    <row r="74" spans="2:67" x14ac:dyDescent="0.2">
      <c r="B74" s="259">
        <f t="shared" si="1"/>
        <v>71</v>
      </c>
      <c r="C74" s="258" t="str">
        <f>+'Physical Effects-Numbers'!B70</f>
        <v>Irrigation Ditch Lining (ft)</v>
      </c>
      <c r="D74" s="260" t="str">
        <f>IF(D$4="","",IF(HLOOKUP(D$4,'Physical Effects-Numbers'!$B$1:$AZ$173,$B74,FALSE)&lt;0,HLOOKUP(D$4,'Physical Effects-Numbers'!$B$1:$AZ$173,$B74,FALSE),""))</f>
        <v/>
      </c>
      <c r="E74" s="260" t="str">
        <f>IF(E$4="","",IF(HLOOKUP(E$4,'Physical Effects-Numbers'!$B$1:$AZ$173,$B74,FALSE)&lt;0,HLOOKUP(E$4,'Physical Effects-Numbers'!$B$1:$AZ$173,$B74,FALSE),""))</f>
        <v/>
      </c>
      <c r="F74" s="260" t="str">
        <f>IF(F$4="","",IF(HLOOKUP(F$4,'Physical Effects-Numbers'!$B$1:$AZ$173,$B74,FALSE)&lt;0,HLOOKUP(F$4,'Physical Effects-Numbers'!$B$1:$AZ$173,$B74,FALSE),""))</f>
        <v/>
      </c>
      <c r="G74" s="260" t="str">
        <f>IF(G$4="","",IF(HLOOKUP(G$4,'Physical Effects-Numbers'!$B$1:$AZ$173,$B74,FALSE)&lt;0,HLOOKUP(G$4,'Physical Effects-Numbers'!$B$1:$AZ$173,$B74,FALSE),""))</f>
        <v/>
      </c>
      <c r="H74" s="260" t="str">
        <f>IF(H$4="","",IF(HLOOKUP(H$4,'Physical Effects-Numbers'!$B$1:$AZ$173,$B74,FALSE)&lt;0,HLOOKUP(H$4,'Physical Effects-Numbers'!$B$1:$AZ$173,$B74,FALSE),""))</f>
        <v/>
      </c>
      <c r="I74" s="260" t="str">
        <f>IF(I$4="","",IF(HLOOKUP(I$4,'Physical Effects-Numbers'!$B$1:$AZ$173,$B74,FALSE)&lt;0,HLOOKUP(I$4,'Physical Effects-Numbers'!$B$1:$AZ$173,$B74,FALSE),""))</f>
        <v/>
      </c>
      <c r="J74" s="260" t="str">
        <f>IF(J$4="","",IF(HLOOKUP(J$4,'Physical Effects-Numbers'!$B$1:$AZ$173,$B74,FALSE)&lt;0,HLOOKUP(J$4,'Physical Effects-Numbers'!$B$1:$AZ$173,$B74,FALSE),""))</f>
        <v/>
      </c>
      <c r="K74" s="260" t="str">
        <f>IF(K$4="","",IF(HLOOKUP(K$4,'Physical Effects-Numbers'!$B$1:$AZ$173,$B74,FALSE)&lt;0,HLOOKUP(K$4,'Physical Effects-Numbers'!$B$1:$AZ$173,$B74,FALSE),""))</f>
        <v/>
      </c>
      <c r="L74" s="260" t="str">
        <f>IF(L$4="","",IF(HLOOKUP(L$4,'Physical Effects-Numbers'!$B$1:$AZ$173,$B74,FALSE)&lt;0,HLOOKUP(L$4,'Physical Effects-Numbers'!$B$1:$AZ$173,$B74,FALSE),""))</f>
        <v/>
      </c>
      <c r="M74" s="260" t="str">
        <f>IF(M$4="","",IF(HLOOKUP(M$4,'Physical Effects-Numbers'!$B$1:$AZ$173,$B74,FALSE)&lt;0,HLOOKUP(M$4,'Physical Effects-Numbers'!$B$1:$AZ$173,$B74,FALSE),""))</f>
        <v/>
      </c>
      <c r="N74" s="260" t="str">
        <f>IF(N$4="","",IF(HLOOKUP(N$4,'Physical Effects-Numbers'!$B$1:$AZ$173,$B74,FALSE)&lt;0,HLOOKUP(N$4,'Physical Effects-Numbers'!$B$1:$AZ$173,$B74,FALSE),""))</f>
        <v/>
      </c>
      <c r="O74" s="260" t="str">
        <f>IF(O$4="","",IF(HLOOKUP(O$4,'Physical Effects-Numbers'!$B$1:$AZ$173,$B74,FALSE)&lt;0,HLOOKUP(O$4,'Physical Effects-Numbers'!$B$1:$AZ$173,$B74,FALSE),""))</f>
        <v/>
      </c>
      <c r="P74" s="260">
        <f>IF(P$4="","",IF(HLOOKUP(P$4,'Physical Effects-Numbers'!$B$1:$AZ$173,$B74,FALSE)&lt;0,HLOOKUP(P$4,'Physical Effects-Numbers'!$B$1:$AZ$173,$B74,FALSE),""))</f>
        <v>-1</v>
      </c>
      <c r="Q74" s="260" t="str">
        <f>IF(Q$4="","",IF(HLOOKUP(Q$4,'Physical Effects-Numbers'!$B$1:$AZ$173,$B74,FALSE)&lt;0,HLOOKUP(Q$4,'Physical Effects-Numbers'!$B$1:$AZ$173,$B74,FALSE),""))</f>
        <v/>
      </c>
      <c r="R74" s="260" t="str">
        <f>IF(R$4="","",IF(HLOOKUP(R$4,'Physical Effects-Numbers'!$B$1:$AZ$173,$B74,FALSE)&lt;0,HLOOKUP(R$4,'Physical Effects-Numbers'!$B$1:$AZ$173,$B74,FALSE),""))</f>
        <v/>
      </c>
      <c r="S74" s="260" t="str">
        <f>IF(S$4="","",IF(HLOOKUP(S$4,'Physical Effects-Numbers'!$B$1:$AZ$173,$B74,FALSE)&lt;0,HLOOKUP(S$4,'Physical Effects-Numbers'!$B$1:$AZ$173,$B74,FALSE),""))</f>
        <v/>
      </c>
      <c r="T74" s="260" t="str">
        <f>IF(T$4="","",IF(HLOOKUP(T$4,'Physical Effects-Numbers'!$B$1:$AZ$173,$B74,FALSE)&lt;0,HLOOKUP(T$4,'Physical Effects-Numbers'!$B$1:$AZ$173,$B74,FALSE),""))</f>
        <v/>
      </c>
      <c r="U74" s="260" t="str">
        <f>IF(U$4="","",IF(HLOOKUP(U$4,'Physical Effects-Numbers'!$B$1:$AZ$173,$B74,FALSE)&lt;0,HLOOKUP(U$4,'Physical Effects-Numbers'!$B$1:$AZ$173,$B74,FALSE),""))</f>
        <v/>
      </c>
      <c r="V74" s="260" t="str">
        <f>IF(V$4="","",IF(HLOOKUP(V$4,'Physical Effects-Numbers'!$B$1:$AZ$173,$B74,FALSE)&lt;0,HLOOKUP(V$4,'Physical Effects-Numbers'!$B$1:$AZ$173,$B74,FALSE),""))</f>
        <v/>
      </c>
      <c r="W74" s="260" t="str">
        <f>IF(W$4="","",IF(HLOOKUP(W$4,'Physical Effects-Numbers'!$B$1:$AZ$173,$B74,FALSE)&lt;0,HLOOKUP(W$4,'Physical Effects-Numbers'!$B$1:$AZ$173,$B74,FALSE),""))</f>
        <v/>
      </c>
      <c r="X74" s="260" t="str">
        <f>IF(X$4="","",IF(HLOOKUP(X$4,'Physical Effects-Numbers'!$B$1:$AZ$173,$B74,FALSE)&lt;0,HLOOKUP(X$4,'Physical Effects-Numbers'!$B$1:$AZ$173,$B74,FALSE),""))</f>
        <v/>
      </c>
      <c r="Y74" s="260" t="str">
        <f>IF(Y$4="","",IF(HLOOKUP(Y$4,'Physical Effects-Numbers'!$B$1:$AZ$173,$B74,FALSE)&lt;0,HLOOKUP(Y$4,'Physical Effects-Numbers'!$B$1:$AZ$173,$B74,FALSE),""))</f>
        <v/>
      </c>
      <c r="Z74" s="260" t="str">
        <f>IF(Z$4="","",IF(HLOOKUP(Z$4,'Physical Effects-Numbers'!$B$1:$AZ$173,$B74,FALSE)&lt;0,HLOOKUP(Z$4,'Physical Effects-Numbers'!$B$1:$AZ$173,$B74,FALSE),""))</f>
        <v/>
      </c>
      <c r="AA74" s="260">
        <f>IF(AA$4="","",IF(HLOOKUP(AA$4,'Physical Effects-Numbers'!$B$1:$AZ$173,$B74,FALSE)&lt;0,HLOOKUP(AA$4,'Physical Effects-Numbers'!$B$1:$AZ$173,$B74,FALSE),""))</f>
        <v>-1</v>
      </c>
      <c r="AB74" s="260" t="str">
        <f>IF(AB$4="","",IF(HLOOKUP(AB$4,'Physical Effects-Numbers'!$B$1:$AZ$173,$B74,FALSE)&lt;0,HLOOKUP(AB$4,'Physical Effects-Numbers'!$B$1:$AZ$173,$B74,FALSE),""))</f>
        <v/>
      </c>
      <c r="AC74" s="260" t="str">
        <f>IF(AC$4="","",IF(HLOOKUP(AC$4,'Physical Effects-Numbers'!$B$1:$AZ$173,$B74,FALSE)&lt;0,HLOOKUP(AC$4,'Physical Effects-Numbers'!$B$1:$AZ$173,$B74,FALSE),""))</f>
        <v/>
      </c>
      <c r="AD74" s="260" t="str">
        <f>IF(AD$4="","",IF(HLOOKUP(AD$4,'Physical Effects-Numbers'!$B$1:$AZ$173,$B74,FALSE)&lt;0,HLOOKUP(AD$4,'Physical Effects-Numbers'!$B$1:$AZ$173,$B74,FALSE),""))</f>
        <v/>
      </c>
      <c r="AE74" s="260" t="str">
        <f>IF(AE$4="","",IF(HLOOKUP(AE$4,'Physical Effects-Numbers'!$B$1:$AZ$173,$B74,FALSE)&lt;0,HLOOKUP(AE$4,'Physical Effects-Numbers'!$B$1:$AZ$173,$B74,FALSE),""))</f>
        <v/>
      </c>
      <c r="AF74" s="260" t="e">
        <f>IF(AF$4="","",IF(HLOOKUP(AF$4,'Physical Effects-Numbers'!$B$1:$AZ$173,$B74,FALSE)&lt;0,HLOOKUP(AF$4,'Physical Effects-Numbers'!$B$1:$AZ$173,$B74,FALSE),""))</f>
        <v>#REF!</v>
      </c>
      <c r="AG74" s="260" t="e">
        <f>IF(AG$4="","",IF(HLOOKUP(AG$4,'Physical Effects-Numbers'!$B$1:$AZ$173,$B74,FALSE)&lt;0,HLOOKUP(AG$4,'Physical Effects-Numbers'!$B$1:$AZ$173,$B74,FALSE),""))</f>
        <v>#REF!</v>
      </c>
      <c r="AH74" s="260" t="str">
        <f>IF(AH$4="","",IF(HLOOKUP(AH$4,'Physical Effects-Numbers'!$B$1:$AZ$173,$B74,FALSE)&lt;0,HLOOKUP(AH$4,'Physical Effects-Numbers'!$B$1:$AZ$173,$B74,FALSE),""))</f>
        <v/>
      </c>
      <c r="AI74" s="260" t="str">
        <f>IF(AI$4="","",IF(HLOOKUP(AI$4,'Physical Effects-Numbers'!$B$1:$AZ$173,$B74,FALSE)&lt;0,HLOOKUP(AI$4,'Physical Effects-Numbers'!$B$1:$AZ$173,$B74,FALSE),""))</f>
        <v/>
      </c>
      <c r="AJ74" s="260" t="str">
        <f>IF(AJ$4="","",IF(HLOOKUP(AJ$4,'Physical Effects-Numbers'!$B$1:$AZ$173,$B74,FALSE)&lt;0,HLOOKUP(AJ$4,'Physical Effects-Numbers'!$B$1:$AZ$173,$B74,FALSE),""))</f>
        <v/>
      </c>
      <c r="AK74" s="260" t="str">
        <f>IF(AK$4="","",IF(HLOOKUP(AK$4,'Physical Effects-Numbers'!$B$1:$AZ$173,$B74,FALSE)&lt;0,HLOOKUP(AK$4,'Physical Effects-Numbers'!$B$1:$AZ$173,$B74,FALSE),""))</f>
        <v/>
      </c>
      <c r="AL74" s="260" t="str">
        <f>IF(AL$4="","",IF(HLOOKUP(AL$4,'Physical Effects-Numbers'!$B$1:$AZ$173,$B74,FALSE)&lt;0,HLOOKUP(AL$4,'Physical Effects-Numbers'!$B$1:$AZ$173,$B74,FALSE),""))</f>
        <v/>
      </c>
      <c r="AM74" s="260" t="str">
        <f>IF(AM$4="","",IF(HLOOKUP(AM$4,'Physical Effects-Numbers'!$B$1:$AZ$173,$B74,FALSE)&lt;0,HLOOKUP(AM$4,'Physical Effects-Numbers'!$B$1:$AZ$173,$B74,FALSE),""))</f>
        <v/>
      </c>
      <c r="AN74" s="260" t="str">
        <f>IF(AN$4="","",IF(HLOOKUP(AN$4,'Physical Effects-Numbers'!$B$1:$AZ$173,$B74,FALSE)&lt;0,HLOOKUP(AN$4,'Physical Effects-Numbers'!$B$1:$AZ$173,$B74,FALSE),""))</f>
        <v/>
      </c>
      <c r="AO74" s="260" t="str">
        <f>IF(AO$4="","",IF(HLOOKUP(AO$4,'Physical Effects-Numbers'!$B$1:$AZ$173,$B74,FALSE)&lt;0,HLOOKUP(AO$4,'Physical Effects-Numbers'!$B$1:$AZ$173,$B74,FALSE),""))</f>
        <v/>
      </c>
      <c r="AP74" s="260" t="str">
        <f>IF(AP$4="","",IF(HLOOKUP(AP$4,'Physical Effects-Numbers'!$B$1:$AZ$173,$B74,FALSE)&lt;0,HLOOKUP(AP$4,'Physical Effects-Numbers'!$B$1:$AZ$173,$B74,FALSE),""))</f>
        <v/>
      </c>
      <c r="AQ74" s="260" t="str">
        <f>IF(AQ$4="","",IF(HLOOKUP(AQ$4,'Physical Effects-Numbers'!$B$1:$AZ$173,$B74,FALSE)&lt;0,HLOOKUP(AQ$4,'Physical Effects-Numbers'!$B$1:$AZ$173,$B74,FALSE),""))</f>
        <v/>
      </c>
      <c r="AR74" s="260" t="str">
        <f>IF(AR$4="","",IF(HLOOKUP(AR$4,'Physical Effects-Numbers'!$B$1:$AZ$173,$B74,FALSE)&lt;0,HLOOKUP(AR$4,'Physical Effects-Numbers'!$B$1:$AZ$173,$B74,FALSE),""))</f>
        <v/>
      </c>
      <c r="AS74" s="260" t="str">
        <f>IF(AS$4="","",IF(HLOOKUP(AS$4,'Physical Effects-Numbers'!$B$1:$AZ$173,$B74,FALSE)&lt;0,HLOOKUP(AS$4,'Physical Effects-Numbers'!$B$1:$AZ$173,$B74,FALSE),""))</f>
        <v/>
      </c>
      <c r="AT74" s="260" t="str">
        <f>IF(AT$4="","",IF(HLOOKUP(AT$4,'Physical Effects-Numbers'!$B$1:$AZ$173,$B74,FALSE)&lt;0,HLOOKUP(AT$4,'Physical Effects-Numbers'!$B$1:$AZ$173,$B74,FALSE),""))</f>
        <v/>
      </c>
      <c r="AU74" s="260" t="str">
        <f>IF(AU$4="","",IF(HLOOKUP(AU$4,'Physical Effects-Numbers'!$B$1:$AZ$173,$B74,FALSE)&lt;0,HLOOKUP(AU$4,'Physical Effects-Numbers'!$B$1:$AZ$173,$B74,FALSE),""))</f>
        <v/>
      </c>
      <c r="AV74" s="260" t="str">
        <f>IF(AV$4="","",IF(HLOOKUP(AV$4,'Physical Effects-Numbers'!$B$1:$AZ$173,$B74,FALSE)&lt;0,HLOOKUP(AV$4,'Physical Effects-Numbers'!$B$1:$AZ$173,$B74,FALSE),""))</f>
        <v/>
      </c>
      <c r="AW74" s="260" t="str">
        <f>IF(AW$4="","",IF(HLOOKUP(AW$4,'Physical Effects-Numbers'!$B$1:$AZ$173,$B74,FALSE)&lt;0,HLOOKUP(AW$4,'Physical Effects-Numbers'!$B$1:$AZ$173,$B74,FALSE),""))</f>
        <v/>
      </c>
      <c r="AX74" s="260" t="str">
        <f>IF(AX$4="","",IF(HLOOKUP(AX$4,'Physical Effects-Numbers'!$B$1:$AZ$173,$B74,FALSE)&lt;0,HLOOKUP(AX$4,'Physical Effects-Numbers'!$B$1:$AZ$173,$B74,FALSE),""))</f>
        <v/>
      </c>
      <c r="AY74" s="260" t="str">
        <f>IF(AY$4="","",IF(HLOOKUP(AY$4,'Physical Effects-Numbers'!$B$1:$AZ$173,$B74,FALSE)&lt;0,HLOOKUP(AY$4,'Physical Effects-Numbers'!$B$1:$AZ$173,$B74,FALSE),""))</f>
        <v/>
      </c>
      <c r="AZ74" s="260" t="str">
        <f>IF(AZ$4="","",IF(HLOOKUP(AZ$4,'Physical Effects-Numbers'!$B$1:$AZ$173,$B74,FALSE)&lt;0,HLOOKUP(AZ$4,'Physical Effects-Numbers'!$B$1:$AZ$173,$B74,FALSE),""))</f>
        <v/>
      </c>
      <c r="BA74" s="260" t="e">
        <f>IF(BA$4="","",IF(HLOOKUP(BA$4,'Physical Effects-Numbers'!$B$1:$AZ$173,$B74,FALSE)&lt;0,HLOOKUP(BA$4,'Physical Effects-Numbers'!$B$1:$AZ$173,$B74,FALSE),""))</f>
        <v>#N/A</v>
      </c>
      <c r="BB74" s="260" t="e">
        <f>IF(BB$4="","",IF(HLOOKUP(BB$4,'Physical Effects-Numbers'!$B$1:$AZ$173,$B74,FALSE)&lt;0,HLOOKUP(BB$4,'Physical Effects-Numbers'!$B$1:$AZ$173,$B74,FALSE),""))</f>
        <v>#N/A</v>
      </c>
      <c r="BC74" s="260" t="e">
        <f>IF(BC$4="","",IF(HLOOKUP(BC$4,'Physical Effects-Numbers'!$B$1:$AZ$173,$B74,FALSE)&lt;0,HLOOKUP(BC$4,'Physical Effects-Numbers'!$B$1:$AZ$173,$B74,FALSE),""))</f>
        <v>#REF!</v>
      </c>
      <c r="BD74" s="260" t="e">
        <f>IF(BD$4="","",IF(HLOOKUP(BD$4,'Physical Effects-Numbers'!$B$1:$AZ$173,$B74,FALSE)&lt;0,HLOOKUP(BD$4,'Physical Effects-Numbers'!$B$1:$AZ$173,$B74,FALSE),""))</f>
        <v>#REF!</v>
      </c>
      <c r="BE74" s="260" t="e">
        <f>IF(BE$4="","",IF(HLOOKUP(BE$4,'Physical Effects-Numbers'!$B$1:$AZ$173,$B74,FALSE)&lt;0,HLOOKUP(BE$4,'Physical Effects-Numbers'!$B$1:$AZ$173,$B74,FALSE),""))</f>
        <v>#REF!</v>
      </c>
      <c r="BF74" s="260" t="e">
        <f>IF(BF$4="","",IF(HLOOKUP(BF$4,'Physical Effects-Numbers'!$B$1:$AZ$173,$B74,FALSE)&lt;0,HLOOKUP(BF$4,'Physical Effects-Numbers'!$B$1:$AZ$173,$B74,FALSE),""))</f>
        <v>#REF!</v>
      </c>
      <c r="BG74" s="260" t="e">
        <f>IF(BG$4="","",IF(HLOOKUP(BG$4,'Physical Effects-Numbers'!$B$1:$AZ$173,$B74,FALSE)&lt;0,HLOOKUP(BG$4,'Physical Effects-Numbers'!$B$1:$AZ$173,$B74,FALSE),""))</f>
        <v>#REF!</v>
      </c>
      <c r="BH74" s="260" t="e">
        <f>IF(BH$4="","",IF(HLOOKUP(BH$4,'Physical Effects-Numbers'!$B$1:$AZ$173,$B74,FALSE)&lt;0,HLOOKUP(BH$4,'Physical Effects-Numbers'!$B$1:$AZ$173,$B74,FALSE),""))</f>
        <v>#REF!</v>
      </c>
      <c r="BI74" s="260" t="e">
        <f>IF(BI$4="","",IF(HLOOKUP(BI$4,'Physical Effects-Numbers'!$B$1:$AZ$173,$B74,FALSE)&lt;0,HLOOKUP(BI$4,'Physical Effects-Numbers'!$B$1:$AZ$173,$B74,FALSE),""))</f>
        <v>#REF!</v>
      </c>
      <c r="BJ74" s="260" t="e">
        <f>IF(BJ$4="","",IF(HLOOKUP(BJ$4,'Physical Effects-Numbers'!$B$1:$AZ$173,$B74,FALSE)&lt;0,HLOOKUP(BJ$4,'Physical Effects-Numbers'!$B$1:$AZ$173,$B74,FALSE),""))</f>
        <v>#REF!</v>
      </c>
      <c r="BK74" s="260" t="e">
        <f>IF(BK$4="","",IF(HLOOKUP(BK$4,'Physical Effects-Numbers'!$B$1:$AZ$173,$B74,FALSE)&lt;0,HLOOKUP(BK$4,'Physical Effects-Numbers'!$B$1:$AZ$173,$B74,FALSE),""))</f>
        <v>#REF!</v>
      </c>
      <c r="BL74" s="260" t="e">
        <f>IF(BL$4="","",IF(HLOOKUP(BL$4,'Physical Effects-Numbers'!$B$1:$AZ$173,$B74,FALSE)&lt;0,HLOOKUP(BL$4,'Physical Effects-Numbers'!$B$1:$AZ$173,$B74,FALSE),""))</f>
        <v>#REF!</v>
      </c>
      <c r="BM74" s="260" t="e">
        <f>IF(BM$4="","",IF(HLOOKUP(BM$4,'Physical Effects-Numbers'!$B$1:$AZ$173,$B74,FALSE)&lt;0,HLOOKUP(BM$4,'Physical Effects-Numbers'!$B$1:$AZ$173,$B74,FALSE),""))</f>
        <v>#REF!</v>
      </c>
      <c r="BN74" s="260" t="e">
        <f>IF(BN$4="","",IF(HLOOKUP(BN$4,'Physical Effects-Numbers'!$B$1:$AZ$173,$B74,FALSE)&lt;0,HLOOKUP(BN$4,'Physical Effects-Numbers'!$B$1:$AZ$173,$B74,FALSE),""))</f>
        <v>#REF!</v>
      </c>
      <c r="BO74" s="260" t="e">
        <f>IF(BO$4="","",IF(HLOOKUP(BO$4,'Physical Effects-Numbers'!$B$1:$AZ$173,$B74,FALSE)&lt;0,HLOOKUP(BO$4,'Physical Effects-Numbers'!$B$1:$AZ$173,$B74,FALSE),""))</f>
        <v>#REF!</v>
      </c>
    </row>
    <row r="75" spans="2:67" x14ac:dyDescent="0.2">
      <c r="B75" s="259">
        <f t="shared" si="1"/>
        <v>72</v>
      </c>
      <c r="C75" s="258" t="str">
        <f>+'Physical Effects-Numbers'!B71</f>
        <v>Irrigation Field Ditch (ft)</v>
      </c>
      <c r="D75" s="260" t="str">
        <f>IF(D$4="","",IF(HLOOKUP(D$4,'Physical Effects-Numbers'!$B$1:$AZ$173,$B75,FALSE)&lt;0,HLOOKUP(D$4,'Physical Effects-Numbers'!$B$1:$AZ$173,$B75,FALSE),""))</f>
        <v/>
      </c>
      <c r="E75" s="260" t="str">
        <f>IF(E$4="","",IF(HLOOKUP(E$4,'Physical Effects-Numbers'!$B$1:$AZ$173,$B75,FALSE)&lt;0,HLOOKUP(E$4,'Physical Effects-Numbers'!$B$1:$AZ$173,$B75,FALSE),""))</f>
        <v/>
      </c>
      <c r="F75" s="260" t="str">
        <f>IF(F$4="","",IF(HLOOKUP(F$4,'Physical Effects-Numbers'!$B$1:$AZ$173,$B75,FALSE)&lt;0,HLOOKUP(F$4,'Physical Effects-Numbers'!$B$1:$AZ$173,$B75,FALSE),""))</f>
        <v/>
      </c>
      <c r="G75" s="260" t="str">
        <f>IF(G$4="","",IF(HLOOKUP(G$4,'Physical Effects-Numbers'!$B$1:$AZ$173,$B75,FALSE)&lt;0,HLOOKUP(G$4,'Physical Effects-Numbers'!$B$1:$AZ$173,$B75,FALSE),""))</f>
        <v/>
      </c>
      <c r="H75" s="260" t="str">
        <f>IF(H$4="","",IF(HLOOKUP(H$4,'Physical Effects-Numbers'!$B$1:$AZ$173,$B75,FALSE)&lt;0,HLOOKUP(H$4,'Physical Effects-Numbers'!$B$1:$AZ$173,$B75,FALSE),""))</f>
        <v/>
      </c>
      <c r="I75" s="260" t="str">
        <f>IF(I$4="","",IF(HLOOKUP(I$4,'Physical Effects-Numbers'!$B$1:$AZ$173,$B75,FALSE)&lt;0,HLOOKUP(I$4,'Physical Effects-Numbers'!$B$1:$AZ$173,$B75,FALSE),""))</f>
        <v/>
      </c>
      <c r="J75" s="260">
        <f>IF(J$4="","",IF(HLOOKUP(J$4,'Physical Effects-Numbers'!$B$1:$AZ$173,$B75,FALSE)&lt;0,HLOOKUP(J$4,'Physical Effects-Numbers'!$B$1:$AZ$173,$B75,FALSE),""))</f>
        <v>-2</v>
      </c>
      <c r="K75" s="260">
        <f>IF(K$4="","",IF(HLOOKUP(K$4,'Physical Effects-Numbers'!$B$1:$AZ$173,$B75,FALSE)&lt;0,HLOOKUP(K$4,'Physical Effects-Numbers'!$B$1:$AZ$173,$B75,FALSE),""))</f>
        <v>-2</v>
      </c>
      <c r="L75" s="260">
        <f>IF(L$4="","",IF(HLOOKUP(L$4,'Physical Effects-Numbers'!$B$1:$AZ$173,$B75,FALSE)&lt;0,HLOOKUP(L$4,'Physical Effects-Numbers'!$B$1:$AZ$173,$B75,FALSE),""))</f>
        <v>-1</v>
      </c>
      <c r="M75" s="260" t="str">
        <f>IF(M$4="","",IF(HLOOKUP(M$4,'Physical Effects-Numbers'!$B$1:$AZ$173,$B75,FALSE)&lt;0,HLOOKUP(M$4,'Physical Effects-Numbers'!$B$1:$AZ$173,$B75,FALSE),""))</f>
        <v/>
      </c>
      <c r="N75" s="260" t="str">
        <f>IF(N$4="","",IF(HLOOKUP(N$4,'Physical Effects-Numbers'!$B$1:$AZ$173,$B75,FALSE)&lt;0,HLOOKUP(N$4,'Physical Effects-Numbers'!$B$1:$AZ$173,$B75,FALSE),""))</f>
        <v/>
      </c>
      <c r="O75" s="260" t="str">
        <f>IF(O$4="","",IF(HLOOKUP(O$4,'Physical Effects-Numbers'!$B$1:$AZ$173,$B75,FALSE)&lt;0,HLOOKUP(O$4,'Physical Effects-Numbers'!$B$1:$AZ$173,$B75,FALSE),""))</f>
        <v/>
      </c>
      <c r="P75" s="260" t="str">
        <f>IF(P$4="","",IF(HLOOKUP(P$4,'Physical Effects-Numbers'!$B$1:$AZ$173,$B75,FALSE)&lt;0,HLOOKUP(P$4,'Physical Effects-Numbers'!$B$1:$AZ$173,$B75,FALSE),""))</f>
        <v/>
      </c>
      <c r="Q75" s="260" t="str">
        <f>IF(Q$4="","",IF(HLOOKUP(Q$4,'Physical Effects-Numbers'!$B$1:$AZ$173,$B75,FALSE)&lt;0,HLOOKUP(Q$4,'Physical Effects-Numbers'!$B$1:$AZ$173,$B75,FALSE),""))</f>
        <v/>
      </c>
      <c r="R75" s="260" t="str">
        <f>IF(R$4="","",IF(HLOOKUP(R$4,'Physical Effects-Numbers'!$B$1:$AZ$173,$B75,FALSE)&lt;0,HLOOKUP(R$4,'Physical Effects-Numbers'!$B$1:$AZ$173,$B75,FALSE),""))</f>
        <v/>
      </c>
      <c r="S75" s="260" t="str">
        <f>IF(S$4="","",IF(HLOOKUP(S$4,'Physical Effects-Numbers'!$B$1:$AZ$173,$B75,FALSE)&lt;0,HLOOKUP(S$4,'Physical Effects-Numbers'!$B$1:$AZ$173,$B75,FALSE),""))</f>
        <v/>
      </c>
      <c r="T75" s="260" t="str">
        <f>IF(T$4="","",IF(HLOOKUP(T$4,'Physical Effects-Numbers'!$B$1:$AZ$173,$B75,FALSE)&lt;0,HLOOKUP(T$4,'Physical Effects-Numbers'!$B$1:$AZ$173,$B75,FALSE),""))</f>
        <v/>
      </c>
      <c r="U75" s="260" t="str">
        <f>IF(U$4="","",IF(HLOOKUP(U$4,'Physical Effects-Numbers'!$B$1:$AZ$173,$B75,FALSE)&lt;0,HLOOKUP(U$4,'Physical Effects-Numbers'!$B$1:$AZ$173,$B75,FALSE),""))</f>
        <v/>
      </c>
      <c r="V75" s="260" t="str">
        <f>IF(V$4="","",IF(HLOOKUP(V$4,'Physical Effects-Numbers'!$B$1:$AZ$173,$B75,FALSE)&lt;0,HLOOKUP(V$4,'Physical Effects-Numbers'!$B$1:$AZ$173,$B75,FALSE),""))</f>
        <v/>
      </c>
      <c r="W75" s="260" t="str">
        <f>IF(W$4="","",IF(HLOOKUP(W$4,'Physical Effects-Numbers'!$B$1:$AZ$173,$B75,FALSE)&lt;0,HLOOKUP(W$4,'Physical Effects-Numbers'!$B$1:$AZ$173,$B75,FALSE),""))</f>
        <v/>
      </c>
      <c r="X75" s="260" t="str">
        <f>IF(X$4="","",IF(HLOOKUP(X$4,'Physical Effects-Numbers'!$B$1:$AZ$173,$B75,FALSE)&lt;0,HLOOKUP(X$4,'Physical Effects-Numbers'!$B$1:$AZ$173,$B75,FALSE),""))</f>
        <v/>
      </c>
      <c r="Y75" s="260" t="str">
        <f>IF(Y$4="","",IF(HLOOKUP(Y$4,'Physical Effects-Numbers'!$B$1:$AZ$173,$B75,FALSE)&lt;0,HLOOKUP(Y$4,'Physical Effects-Numbers'!$B$1:$AZ$173,$B75,FALSE),""))</f>
        <v/>
      </c>
      <c r="Z75" s="260" t="str">
        <f>IF(Z$4="","",IF(HLOOKUP(Z$4,'Physical Effects-Numbers'!$B$1:$AZ$173,$B75,FALSE)&lt;0,HLOOKUP(Z$4,'Physical Effects-Numbers'!$B$1:$AZ$173,$B75,FALSE),""))</f>
        <v/>
      </c>
      <c r="AA75" s="260" t="str">
        <f>IF(AA$4="","",IF(HLOOKUP(AA$4,'Physical Effects-Numbers'!$B$1:$AZ$173,$B75,FALSE)&lt;0,HLOOKUP(AA$4,'Physical Effects-Numbers'!$B$1:$AZ$173,$B75,FALSE),""))</f>
        <v/>
      </c>
      <c r="AB75" s="260" t="str">
        <f>IF(AB$4="","",IF(HLOOKUP(AB$4,'Physical Effects-Numbers'!$B$1:$AZ$173,$B75,FALSE)&lt;0,HLOOKUP(AB$4,'Physical Effects-Numbers'!$B$1:$AZ$173,$B75,FALSE),""))</f>
        <v/>
      </c>
      <c r="AC75" s="260" t="str">
        <f>IF(AC$4="","",IF(HLOOKUP(AC$4,'Physical Effects-Numbers'!$B$1:$AZ$173,$B75,FALSE)&lt;0,HLOOKUP(AC$4,'Physical Effects-Numbers'!$B$1:$AZ$173,$B75,FALSE),""))</f>
        <v/>
      </c>
      <c r="AD75" s="260" t="str">
        <f>IF(AD$4="","",IF(HLOOKUP(AD$4,'Physical Effects-Numbers'!$B$1:$AZ$173,$B75,FALSE)&lt;0,HLOOKUP(AD$4,'Physical Effects-Numbers'!$B$1:$AZ$173,$B75,FALSE),""))</f>
        <v/>
      </c>
      <c r="AE75" s="260" t="str">
        <f>IF(AE$4="","",IF(HLOOKUP(AE$4,'Physical Effects-Numbers'!$B$1:$AZ$173,$B75,FALSE)&lt;0,HLOOKUP(AE$4,'Physical Effects-Numbers'!$B$1:$AZ$173,$B75,FALSE),""))</f>
        <v/>
      </c>
      <c r="AF75" s="260" t="e">
        <f>IF(AF$4="","",IF(HLOOKUP(AF$4,'Physical Effects-Numbers'!$B$1:$AZ$173,$B75,FALSE)&lt;0,HLOOKUP(AF$4,'Physical Effects-Numbers'!$B$1:$AZ$173,$B75,FALSE),""))</f>
        <v>#REF!</v>
      </c>
      <c r="AG75" s="260" t="e">
        <f>IF(AG$4="","",IF(HLOOKUP(AG$4,'Physical Effects-Numbers'!$B$1:$AZ$173,$B75,FALSE)&lt;0,HLOOKUP(AG$4,'Physical Effects-Numbers'!$B$1:$AZ$173,$B75,FALSE),""))</f>
        <v>#REF!</v>
      </c>
      <c r="AH75" s="260" t="str">
        <f>IF(AH$4="","",IF(HLOOKUP(AH$4,'Physical Effects-Numbers'!$B$1:$AZ$173,$B75,FALSE)&lt;0,HLOOKUP(AH$4,'Physical Effects-Numbers'!$B$1:$AZ$173,$B75,FALSE),""))</f>
        <v/>
      </c>
      <c r="AI75" s="260" t="str">
        <f>IF(AI$4="","",IF(HLOOKUP(AI$4,'Physical Effects-Numbers'!$B$1:$AZ$173,$B75,FALSE)&lt;0,HLOOKUP(AI$4,'Physical Effects-Numbers'!$B$1:$AZ$173,$B75,FALSE),""))</f>
        <v/>
      </c>
      <c r="AJ75" s="260" t="str">
        <f>IF(AJ$4="","",IF(HLOOKUP(AJ$4,'Physical Effects-Numbers'!$B$1:$AZ$173,$B75,FALSE)&lt;0,HLOOKUP(AJ$4,'Physical Effects-Numbers'!$B$1:$AZ$173,$B75,FALSE),""))</f>
        <v/>
      </c>
      <c r="AK75" s="260" t="str">
        <f>IF(AK$4="","",IF(HLOOKUP(AK$4,'Physical Effects-Numbers'!$B$1:$AZ$173,$B75,FALSE)&lt;0,HLOOKUP(AK$4,'Physical Effects-Numbers'!$B$1:$AZ$173,$B75,FALSE),""))</f>
        <v/>
      </c>
      <c r="AL75" s="260" t="str">
        <f>IF(AL$4="","",IF(HLOOKUP(AL$4,'Physical Effects-Numbers'!$B$1:$AZ$173,$B75,FALSE)&lt;0,HLOOKUP(AL$4,'Physical Effects-Numbers'!$B$1:$AZ$173,$B75,FALSE),""))</f>
        <v/>
      </c>
      <c r="AM75" s="260" t="str">
        <f>IF(AM$4="","",IF(HLOOKUP(AM$4,'Physical Effects-Numbers'!$B$1:$AZ$173,$B75,FALSE)&lt;0,HLOOKUP(AM$4,'Physical Effects-Numbers'!$B$1:$AZ$173,$B75,FALSE),""))</f>
        <v/>
      </c>
      <c r="AN75" s="260" t="str">
        <f>IF(AN$4="","",IF(HLOOKUP(AN$4,'Physical Effects-Numbers'!$B$1:$AZ$173,$B75,FALSE)&lt;0,HLOOKUP(AN$4,'Physical Effects-Numbers'!$B$1:$AZ$173,$B75,FALSE),""))</f>
        <v/>
      </c>
      <c r="AO75" s="260" t="str">
        <f>IF(AO$4="","",IF(HLOOKUP(AO$4,'Physical Effects-Numbers'!$B$1:$AZ$173,$B75,FALSE)&lt;0,HLOOKUP(AO$4,'Physical Effects-Numbers'!$B$1:$AZ$173,$B75,FALSE),""))</f>
        <v/>
      </c>
      <c r="AP75" s="260" t="str">
        <f>IF(AP$4="","",IF(HLOOKUP(AP$4,'Physical Effects-Numbers'!$B$1:$AZ$173,$B75,FALSE)&lt;0,HLOOKUP(AP$4,'Physical Effects-Numbers'!$B$1:$AZ$173,$B75,FALSE),""))</f>
        <v/>
      </c>
      <c r="AQ75" s="260" t="str">
        <f>IF(AQ$4="","",IF(HLOOKUP(AQ$4,'Physical Effects-Numbers'!$B$1:$AZ$173,$B75,FALSE)&lt;0,HLOOKUP(AQ$4,'Physical Effects-Numbers'!$B$1:$AZ$173,$B75,FALSE),""))</f>
        <v/>
      </c>
      <c r="AR75" s="260" t="str">
        <f>IF(AR$4="","",IF(HLOOKUP(AR$4,'Physical Effects-Numbers'!$B$1:$AZ$173,$B75,FALSE)&lt;0,HLOOKUP(AR$4,'Physical Effects-Numbers'!$B$1:$AZ$173,$B75,FALSE),""))</f>
        <v/>
      </c>
      <c r="AS75" s="260" t="str">
        <f>IF(AS$4="","",IF(HLOOKUP(AS$4,'Physical Effects-Numbers'!$B$1:$AZ$173,$B75,FALSE)&lt;0,HLOOKUP(AS$4,'Physical Effects-Numbers'!$B$1:$AZ$173,$B75,FALSE),""))</f>
        <v/>
      </c>
      <c r="AT75" s="260" t="str">
        <f>IF(AT$4="","",IF(HLOOKUP(AT$4,'Physical Effects-Numbers'!$B$1:$AZ$173,$B75,FALSE)&lt;0,HLOOKUP(AT$4,'Physical Effects-Numbers'!$B$1:$AZ$173,$B75,FALSE),""))</f>
        <v/>
      </c>
      <c r="AU75" s="260" t="str">
        <f>IF(AU$4="","",IF(HLOOKUP(AU$4,'Physical Effects-Numbers'!$B$1:$AZ$173,$B75,FALSE)&lt;0,HLOOKUP(AU$4,'Physical Effects-Numbers'!$B$1:$AZ$173,$B75,FALSE),""))</f>
        <v/>
      </c>
      <c r="AV75" s="260" t="str">
        <f>IF(AV$4="","",IF(HLOOKUP(AV$4,'Physical Effects-Numbers'!$B$1:$AZ$173,$B75,FALSE)&lt;0,HLOOKUP(AV$4,'Physical Effects-Numbers'!$B$1:$AZ$173,$B75,FALSE),""))</f>
        <v/>
      </c>
      <c r="AW75" s="260" t="str">
        <f>IF(AW$4="","",IF(HLOOKUP(AW$4,'Physical Effects-Numbers'!$B$1:$AZ$173,$B75,FALSE)&lt;0,HLOOKUP(AW$4,'Physical Effects-Numbers'!$B$1:$AZ$173,$B75,FALSE),""))</f>
        <v/>
      </c>
      <c r="AX75" s="260" t="str">
        <f>IF(AX$4="","",IF(HLOOKUP(AX$4,'Physical Effects-Numbers'!$B$1:$AZ$173,$B75,FALSE)&lt;0,HLOOKUP(AX$4,'Physical Effects-Numbers'!$B$1:$AZ$173,$B75,FALSE),""))</f>
        <v/>
      </c>
      <c r="AY75" s="260" t="str">
        <f>IF(AY$4="","",IF(HLOOKUP(AY$4,'Physical Effects-Numbers'!$B$1:$AZ$173,$B75,FALSE)&lt;0,HLOOKUP(AY$4,'Physical Effects-Numbers'!$B$1:$AZ$173,$B75,FALSE),""))</f>
        <v/>
      </c>
      <c r="AZ75" s="260" t="str">
        <f>IF(AZ$4="","",IF(HLOOKUP(AZ$4,'Physical Effects-Numbers'!$B$1:$AZ$173,$B75,FALSE)&lt;0,HLOOKUP(AZ$4,'Physical Effects-Numbers'!$B$1:$AZ$173,$B75,FALSE),""))</f>
        <v/>
      </c>
      <c r="BA75" s="260" t="e">
        <f>IF(BA$4="","",IF(HLOOKUP(BA$4,'Physical Effects-Numbers'!$B$1:$AZ$173,$B75,FALSE)&lt;0,HLOOKUP(BA$4,'Physical Effects-Numbers'!$B$1:$AZ$173,$B75,FALSE),""))</f>
        <v>#N/A</v>
      </c>
      <c r="BB75" s="260" t="e">
        <f>IF(BB$4="","",IF(HLOOKUP(BB$4,'Physical Effects-Numbers'!$B$1:$AZ$173,$B75,FALSE)&lt;0,HLOOKUP(BB$4,'Physical Effects-Numbers'!$B$1:$AZ$173,$B75,FALSE),""))</f>
        <v>#N/A</v>
      </c>
      <c r="BC75" s="260" t="e">
        <f>IF(BC$4="","",IF(HLOOKUP(BC$4,'Physical Effects-Numbers'!$B$1:$AZ$173,$B75,FALSE)&lt;0,HLOOKUP(BC$4,'Physical Effects-Numbers'!$B$1:$AZ$173,$B75,FALSE),""))</f>
        <v>#REF!</v>
      </c>
      <c r="BD75" s="260" t="e">
        <f>IF(BD$4="","",IF(HLOOKUP(BD$4,'Physical Effects-Numbers'!$B$1:$AZ$173,$B75,FALSE)&lt;0,HLOOKUP(BD$4,'Physical Effects-Numbers'!$B$1:$AZ$173,$B75,FALSE),""))</f>
        <v>#REF!</v>
      </c>
      <c r="BE75" s="260" t="e">
        <f>IF(BE$4="","",IF(HLOOKUP(BE$4,'Physical Effects-Numbers'!$B$1:$AZ$173,$B75,FALSE)&lt;0,HLOOKUP(BE$4,'Physical Effects-Numbers'!$B$1:$AZ$173,$B75,FALSE),""))</f>
        <v>#REF!</v>
      </c>
      <c r="BF75" s="260" t="e">
        <f>IF(BF$4="","",IF(HLOOKUP(BF$4,'Physical Effects-Numbers'!$B$1:$AZ$173,$B75,FALSE)&lt;0,HLOOKUP(BF$4,'Physical Effects-Numbers'!$B$1:$AZ$173,$B75,FALSE),""))</f>
        <v>#REF!</v>
      </c>
      <c r="BG75" s="260" t="e">
        <f>IF(BG$4="","",IF(HLOOKUP(BG$4,'Physical Effects-Numbers'!$B$1:$AZ$173,$B75,FALSE)&lt;0,HLOOKUP(BG$4,'Physical Effects-Numbers'!$B$1:$AZ$173,$B75,FALSE),""))</f>
        <v>#REF!</v>
      </c>
      <c r="BH75" s="260" t="e">
        <f>IF(BH$4="","",IF(HLOOKUP(BH$4,'Physical Effects-Numbers'!$B$1:$AZ$173,$B75,FALSE)&lt;0,HLOOKUP(BH$4,'Physical Effects-Numbers'!$B$1:$AZ$173,$B75,FALSE),""))</f>
        <v>#REF!</v>
      </c>
      <c r="BI75" s="260" t="e">
        <f>IF(BI$4="","",IF(HLOOKUP(BI$4,'Physical Effects-Numbers'!$B$1:$AZ$173,$B75,FALSE)&lt;0,HLOOKUP(BI$4,'Physical Effects-Numbers'!$B$1:$AZ$173,$B75,FALSE),""))</f>
        <v>#REF!</v>
      </c>
      <c r="BJ75" s="260" t="e">
        <f>IF(BJ$4="","",IF(HLOOKUP(BJ$4,'Physical Effects-Numbers'!$B$1:$AZ$173,$B75,FALSE)&lt;0,HLOOKUP(BJ$4,'Physical Effects-Numbers'!$B$1:$AZ$173,$B75,FALSE),""))</f>
        <v>#REF!</v>
      </c>
      <c r="BK75" s="260" t="e">
        <f>IF(BK$4="","",IF(HLOOKUP(BK$4,'Physical Effects-Numbers'!$B$1:$AZ$173,$B75,FALSE)&lt;0,HLOOKUP(BK$4,'Physical Effects-Numbers'!$B$1:$AZ$173,$B75,FALSE),""))</f>
        <v>#REF!</v>
      </c>
      <c r="BL75" s="260" t="e">
        <f>IF(BL$4="","",IF(HLOOKUP(BL$4,'Physical Effects-Numbers'!$B$1:$AZ$173,$B75,FALSE)&lt;0,HLOOKUP(BL$4,'Physical Effects-Numbers'!$B$1:$AZ$173,$B75,FALSE),""))</f>
        <v>#REF!</v>
      </c>
      <c r="BM75" s="260" t="e">
        <f>IF(BM$4="","",IF(HLOOKUP(BM$4,'Physical Effects-Numbers'!$B$1:$AZ$173,$B75,FALSE)&lt;0,HLOOKUP(BM$4,'Physical Effects-Numbers'!$B$1:$AZ$173,$B75,FALSE),""))</f>
        <v>#REF!</v>
      </c>
      <c r="BN75" s="260" t="e">
        <f>IF(BN$4="","",IF(HLOOKUP(BN$4,'Physical Effects-Numbers'!$B$1:$AZ$173,$B75,FALSE)&lt;0,HLOOKUP(BN$4,'Physical Effects-Numbers'!$B$1:$AZ$173,$B75,FALSE),""))</f>
        <v>#REF!</v>
      </c>
      <c r="BO75" s="260" t="e">
        <f>IF(BO$4="","",IF(HLOOKUP(BO$4,'Physical Effects-Numbers'!$B$1:$AZ$173,$B75,FALSE)&lt;0,HLOOKUP(BO$4,'Physical Effects-Numbers'!$B$1:$AZ$173,$B75,FALSE),""))</f>
        <v>#REF!</v>
      </c>
    </row>
    <row r="76" spans="2:67" x14ac:dyDescent="0.2">
      <c r="B76" s="259">
        <f t="shared" si="1"/>
        <v>73</v>
      </c>
      <c r="C76" s="258" t="str">
        <f>+'Physical Effects-Numbers'!B72</f>
        <v>Irrigation Land Leveling (ac)</v>
      </c>
      <c r="D76" s="260" t="str">
        <f>IF(D$4="","",IF(HLOOKUP(D$4,'Physical Effects-Numbers'!$B$1:$AZ$173,$B76,FALSE)&lt;0,HLOOKUP(D$4,'Physical Effects-Numbers'!$B$1:$AZ$173,$B76,FALSE),""))</f>
        <v/>
      </c>
      <c r="E76" s="260" t="str">
        <f>IF(E$4="","",IF(HLOOKUP(E$4,'Physical Effects-Numbers'!$B$1:$AZ$173,$B76,FALSE)&lt;0,HLOOKUP(E$4,'Physical Effects-Numbers'!$B$1:$AZ$173,$B76,FALSE),""))</f>
        <v/>
      </c>
      <c r="F76" s="260" t="str">
        <f>IF(F$4="","",IF(HLOOKUP(F$4,'Physical Effects-Numbers'!$B$1:$AZ$173,$B76,FALSE)&lt;0,HLOOKUP(F$4,'Physical Effects-Numbers'!$B$1:$AZ$173,$B76,FALSE),""))</f>
        <v/>
      </c>
      <c r="G76" s="260" t="str">
        <f>IF(G$4="","",IF(HLOOKUP(G$4,'Physical Effects-Numbers'!$B$1:$AZ$173,$B76,FALSE)&lt;0,HLOOKUP(G$4,'Physical Effects-Numbers'!$B$1:$AZ$173,$B76,FALSE),""))</f>
        <v/>
      </c>
      <c r="H76" s="260" t="str">
        <f>IF(H$4="","",IF(HLOOKUP(H$4,'Physical Effects-Numbers'!$B$1:$AZ$173,$B76,FALSE)&lt;0,HLOOKUP(H$4,'Physical Effects-Numbers'!$B$1:$AZ$173,$B76,FALSE),""))</f>
        <v/>
      </c>
      <c r="I76" s="260" t="str">
        <f>IF(I$4="","",IF(HLOOKUP(I$4,'Physical Effects-Numbers'!$B$1:$AZ$173,$B76,FALSE)&lt;0,HLOOKUP(I$4,'Physical Effects-Numbers'!$B$1:$AZ$173,$B76,FALSE),""))</f>
        <v/>
      </c>
      <c r="J76" s="260" t="str">
        <f>IF(J$4="","",IF(HLOOKUP(J$4,'Physical Effects-Numbers'!$B$1:$AZ$173,$B76,FALSE)&lt;0,HLOOKUP(J$4,'Physical Effects-Numbers'!$B$1:$AZ$173,$B76,FALSE),""))</f>
        <v/>
      </c>
      <c r="K76" s="260" t="str">
        <f>IF(K$4="","",IF(HLOOKUP(K$4,'Physical Effects-Numbers'!$B$1:$AZ$173,$B76,FALSE)&lt;0,HLOOKUP(K$4,'Physical Effects-Numbers'!$B$1:$AZ$173,$B76,FALSE),""))</f>
        <v/>
      </c>
      <c r="L76" s="260" t="str">
        <f>IF(L$4="","",IF(HLOOKUP(L$4,'Physical Effects-Numbers'!$B$1:$AZ$173,$B76,FALSE)&lt;0,HLOOKUP(L$4,'Physical Effects-Numbers'!$B$1:$AZ$173,$B76,FALSE),""))</f>
        <v/>
      </c>
      <c r="M76" s="260" t="str">
        <f>IF(M$4="","",IF(HLOOKUP(M$4,'Physical Effects-Numbers'!$B$1:$AZ$173,$B76,FALSE)&lt;0,HLOOKUP(M$4,'Physical Effects-Numbers'!$B$1:$AZ$173,$B76,FALSE),""))</f>
        <v/>
      </c>
      <c r="N76" s="260" t="str">
        <f>IF(N$4="","",IF(HLOOKUP(N$4,'Physical Effects-Numbers'!$B$1:$AZ$173,$B76,FALSE)&lt;0,HLOOKUP(N$4,'Physical Effects-Numbers'!$B$1:$AZ$173,$B76,FALSE),""))</f>
        <v/>
      </c>
      <c r="O76" s="260" t="str">
        <f>IF(O$4="","",IF(HLOOKUP(O$4,'Physical Effects-Numbers'!$B$1:$AZ$173,$B76,FALSE)&lt;0,HLOOKUP(O$4,'Physical Effects-Numbers'!$B$1:$AZ$173,$B76,FALSE),""))</f>
        <v/>
      </c>
      <c r="P76" s="260" t="str">
        <f>IF(P$4="","",IF(HLOOKUP(P$4,'Physical Effects-Numbers'!$B$1:$AZ$173,$B76,FALSE)&lt;0,HLOOKUP(P$4,'Physical Effects-Numbers'!$B$1:$AZ$173,$B76,FALSE),""))</f>
        <v/>
      </c>
      <c r="Q76" s="260" t="str">
        <f>IF(Q$4="","",IF(HLOOKUP(Q$4,'Physical Effects-Numbers'!$B$1:$AZ$173,$B76,FALSE)&lt;0,HLOOKUP(Q$4,'Physical Effects-Numbers'!$B$1:$AZ$173,$B76,FALSE),""))</f>
        <v/>
      </c>
      <c r="R76" s="260" t="str">
        <f>IF(R$4="","",IF(HLOOKUP(R$4,'Physical Effects-Numbers'!$B$1:$AZ$173,$B76,FALSE)&lt;0,HLOOKUP(R$4,'Physical Effects-Numbers'!$B$1:$AZ$173,$B76,FALSE),""))</f>
        <v/>
      </c>
      <c r="S76" s="260" t="str">
        <f>IF(S$4="","",IF(HLOOKUP(S$4,'Physical Effects-Numbers'!$B$1:$AZ$173,$B76,FALSE)&lt;0,HLOOKUP(S$4,'Physical Effects-Numbers'!$B$1:$AZ$173,$B76,FALSE),""))</f>
        <v/>
      </c>
      <c r="T76" s="260" t="str">
        <f>IF(T$4="","",IF(HLOOKUP(T$4,'Physical Effects-Numbers'!$B$1:$AZ$173,$B76,FALSE)&lt;0,HLOOKUP(T$4,'Physical Effects-Numbers'!$B$1:$AZ$173,$B76,FALSE),""))</f>
        <v/>
      </c>
      <c r="U76" s="260" t="str">
        <f>IF(U$4="","",IF(HLOOKUP(U$4,'Physical Effects-Numbers'!$B$1:$AZ$173,$B76,FALSE)&lt;0,HLOOKUP(U$4,'Physical Effects-Numbers'!$B$1:$AZ$173,$B76,FALSE),""))</f>
        <v/>
      </c>
      <c r="V76" s="260" t="str">
        <f>IF(V$4="","",IF(HLOOKUP(V$4,'Physical Effects-Numbers'!$B$1:$AZ$173,$B76,FALSE)&lt;0,HLOOKUP(V$4,'Physical Effects-Numbers'!$B$1:$AZ$173,$B76,FALSE),""))</f>
        <v/>
      </c>
      <c r="W76" s="260" t="str">
        <f>IF(W$4="","",IF(HLOOKUP(W$4,'Physical Effects-Numbers'!$B$1:$AZ$173,$B76,FALSE)&lt;0,HLOOKUP(W$4,'Physical Effects-Numbers'!$B$1:$AZ$173,$B76,FALSE),""))</f>
        <v/>
      </c>
      <c r="X76" s="260" t="str">
        <f>IF(X$4="","",IF(HLOOKUP(X$4,'Physical Effects-Numbers'!$B$1:$AZ$173,$B76,FALSE)&lt;0,HLOOKUP(X$4,'Physical Effects-Numbers'!$B$1:$AZ$173,$B76,FALSE),""))</f>
        <v/>
      </c>
      <c r="Y76" s="260" t="str">
        <f>IF(Y$4="","",IF(HLOOKUP(Y$4,'Physical Effects-Numbers'!$B$1:$AZ$173,$B76,FALSE)&lt;0,HLOOKUP(Y$4,'Physical Effects-Numbers'!$B$1:$AZ$173,$B76,FALSE),""))</f>
        <v/>
      </c>
      <c r="Z76" s="260" t="str">
        <f>IF(Z$4="","",IF(HLOOKUP(Z$4,'Physical Effects-Numbers'!$B$1:$AZ$173,$B76,FALSE)&lt;0,HLOOKUP(Z$4,'Physical Effects-Numbers'!$B$1:$AZ$173,$B76,FALSE),""))</f>
        <v/>
      </c>
      <c r="AA76" s="260" t="str">
        <f>IF(AA$4="","",IF(HLOOKUP(AA$4,'Physical Effects-Numbers'!$B$1:$AZ$173,$B76,FALSE)&lt;0,HLOOKUP(AA$4,'Physical Effects-Numbers'!$B$1:$AZ$173,$B76,FALSE),""))</f>
        <v/>
      </c>
      <c r="AB76" s="260" t="str">
        <f>IF(AB$4="","",IF(HLOOKUP(AB$4,'Physical Effects-Numbers'!$B$1:$AZ$173,$B76,FALSE)&lt;0,HLOOKUP(AB$4,'Physical Effects-Numbers'!$B$1:$AZ$173,$B76,FALSE),""))</f>
        <v/>
      </c>
      <c r="AC76" s="260" t="str">
        <f>IF(AC$4="","",IF(HLOOKUP(AC$4,'Physical Effects-Numbers'!$B$1:$AZ$173,$B76,FALSE)&lt;0,HLOOKUP(AC$4,'Physical Effects-Numbers'!$B$1:$AZ$173,$B76,FALSE),""))</f>
        <v/>
      </c>
      <c r="AD76" s="260" t="str">
        <f>IF(AD$4="","",IF(HLOOKUP(AD$4,'Physical Effects-Numbers'!$B$1:$AZ$173,$B76,FALSE)&lt;0,HLOOKUP(AD$4,'Physical Effects-Numbers'!$B$1:$AZ$173,$B76,FALSE),""))</f>
        <v/>
      </c>
      <c r="AE76" s="260" t="str">
        <f>IF(AE$4="","",IF(HLOOKUP(AE$4,'Physical Effects-Numbers'!$B$1:$AZ$173,$B76,FALSE)&lt;0,HLOOKUP(AE$4,'Physical Effects-Numbers'!$B$1:$AZ$173,$B76,FALSE),""))</f>
        <v/>
      </c>
      <c r="AF76" s="260" t="e">
        <f>IF(AF$4="","",IF(HLOOKUP(AF$4,'Physical Effects-Numbers'!$B$1:$AZ$173,$B76,FALSE)&lt;0,HLOOKUP(AF$4,'Physical Effects-Numbers'!$B$1:$AZ$173,$B76,FALSE),""))</f>
        <v>#REF!</v>
      </c>
      <c r="AG76" s="260" t="e">
        <f>IF(AG$4="","",IF(HLOOKUP(AG$4,'Physical Effects-Numbers'!$B$1:$AZ$173,$B76,FALSE)&lt;0,HLOOKUP(AG$4,'Physical Effects-Numbers'!$B$1:$AZ$173,$B76,FALSE),""))</f>
        <v>#REF!</v>
      </c>
      <c r="AH76" s="260" t="str">
        <f>IF(AH$4="","",IF(HLOOKUP(AH$4,'Physical Effects-Numbers'!$B$1:$AZ$173,$B76,FALSE)&lt;0,HLOOKUP(AH$4,'Physical Effects-Numbers'!$B$1:$AZ$173,$B76,FALSE),""))</f>
        <v/>
      </c>
      <c r="AI76" s="260" t="str">
        <f>IF(AI$4="","",IF(HLOOKUP(AI$4,'Physical Effects-Numbers'!$B$1:$AZ$173,$B76,FALSE)&lt;0,HLOOKUP(AI$4,'Physical Effects-Numbers'!$B$1:$AZ$173,$B76,FALSE),""))</f>
        <v/>
      </c>
      <c r="AJ76" s="260" t="str">
        <f>IF(AJ$4="","",IF(HLOOKUP(AJ$4,'Physical Effects-Numbers'!$B$1:$AZ$173,$B76,FALSE)&lt;0,HLOOKUP(AJ$4,'Physical Effects-Numbers'!$B$1:$AZ$173,$B76,FALSE),""))</f>
        <v/>
      </c>
      <c r="AK76" s="260" t="str">
        <f>IF(AK$4="","",IF(HLOOKUP(AK$4,'Physical Effects-Numbers'!$B$1:$AZ$173,$B76,FALSE)&lt;0,HLOOKUP(AK$4,'Physical Effects-Numbers'!$B$1:$AZ$173,$B76,FALSE),""))</f>
        <v/>
      </c>
      <c r="AL76" s="260" t="str">
        <f>IF(AL$4="","",IF(HLOOKUP(AL$4,'Physical Effects-Numbers'!$B$1:$AZ$173,$B76,FALSE)&lt;0,HLOOKUP(AL$4,'Physical Effects-Numbers'!$B$1:$AZ$173,$B76,FALSE),""))</f>
        <v/>
      </c>
      <c r="AM76" s="260" t="str">
        <f>IF(AM$4="","",IF(HLOOKUP(AM$4,'Physical Effects-Numbers'!$B$1:$AZ$173,$B76,FALSE)&lt;0,HLOOKUP(AM$4,'Physical Effects-Numbers'!$B$1:$AZ$173,$B76,FALSE),""))</f>
        <v/>
      </c>
      <c r="AN76" s="260" t="str">
        <f>IF(AN$4="","",IF(HLOOKUP(AN$4,'Physical Effects-Numbers'!$B$1:$AZ$173,$B76,FALSE)&lt;0,HLOOKUP(AN$4,'Physical Effects-Numbers'!$B$1:$AZ$173,$B76,FALSE),""))</f>
        <v/>
      </c>
      <c r="AO76" s="260" t="str">
        <f>IF(AO$4="","",IF(HLOOKUP(AO$4,'Physical Effects-Numbers'!$B$1:$AZ$173,$B76,FALSE)&lt;0,HLOOKUP(AO$4,'Physical Effects-Numbers'!$B$1:$AZ$173,$B76,FALSE),""))</f>
        <v/>
      </c>
      <c r="AP76" s="260" t="str">
        <f>IF(AP$4="","",IF(HLOOKUP(AP$4,'Physical Effects-Numbers'!$B$1:$AZ$173,$B76,FALSE)&lt;0,HLOOKUP(AP$4,'Physical Effects-Numbers'!$B$1:$AZ$173,$B76,FALSE),""))</f>
        <v/>
      </c>
      <c r="AQ76" s="260" t="str">
        <f>IF(AQ$4="","",IF(HLOOKUP(AQ$4,'Physical Effects-Numbers'!$B$1:$AZ$173,$B76,FALSE)&lt;0,HLOOKUP(AQ$4,'Physical Effects-Numbers'!$B$1:$AZ$173,$B76,FALSE),""))</f>
        <v/>
      </c>
      <c r="AR76" s="260" t="str">
        <f>IF(AR$4="","",IF(HLOOKUP(AR$4,'Physical Effects-Numbers'!$B$1:$AZ$173,$B76,FALSE)&lt;0,HLOOKUP(AR$4,'Physical Effects-Numbers'!$B$1:$AZ$173,$B76,FALSE),""))</f>
        <v/>
      </c>
      <c r="AS76" s="260" t="str">
        <f>IF(AS$4="","",IF(HLOOKUP(AS$4,'Physical Effects-Numbers'!$B$1:$AZ$173,$B76,FALSE)&lt;0,HLOOKUP(AS$4,'Physical Effects-Numbers'!$B$1:$AZ$173,$B76,FALSE),""))</f>
        <v/>
      </c>
      <c r="AT76" s="260" t="str">
        <f>IF(AT$4="","",IF(HLOOKUP(AT$4,'Physical Effects-Numbers'!$B$1:$AZ$173,$B76,FALSE)&lt;0,HLOOKUP(AT$4,'Physical Effects-Numbers'!$B$1:$AZ$173,$B76,FALSE),""))</f>
        <v/>
      </c>
      <c r="AU76" s="260" t="str">
        <f>IF(AU$4="","",IF(HLOOKUP(AU$4,'Physical Effects-Numbers'!$B$1:$AZ$173,$B76,FALSE)&lt;0,HLOOKUP(AU$4,'Physical Effects-Numbers'!$B$1:$AZ$173,$B76,FALSE),""))</f>
        <v/>
      </c>
      <c r="AV76" s="260" t="str">
        <f>IF(AV$4="","",IF(HLOOKUP(AV$4,'Physical Effects-Numbers'!$B$1:$AZ$173,$B76,FALSE)&lt;0,HLOOKUP(AV$4,'Physical Effects-Numbers'!$B$1:$AZ$173,$B76,FALSE),""))</f>
        <v/>
      </c>
      <c r="AW76" s="260" t="str">
        <f>IF(AW$4="","",IF(HLOOKUP(AW$4,'Physical Effects-Numbers'!$B$1:$AZ$173,$B76,FALSE)&lt;0,HLOOKUP(AW$4,'Physical Effects-Numbers'!$B$1:$AZ$173,$B76,FALSE),""))</f>
        <v/>
      </c>
      <c r="AX76" s="260" t="str">
        <f>IF(AX$4="","",IF(HLOOKUP(AX$4,'Physical Effects-Numbers'!$B$1:$AZ$173,$B76,FALSE)&lt;0,HLOOKUP(AX$4,'Physical Effects-Numbers'!$B$1:$AZ$173,$B76,FALSE),""))</f>
        <v/>
      </c>
      <c r="AY76" s="260" t="str">
        <f>IF(AY$4="","",IF(HLOOKUP(AY$4,'Physical Effects-Numbers'!$B$1:$AZ$173,$B76,FALSE)&lt;0,HLOOKUP(AY$4,'Physical Effects-Numbers'!$B$1:$AZ$173,$B76,FALSE),""))</f>
        <v/>
      </c>
      <c r="AZ76" s="260" t="str">
        <f>IF(AZ$4="","",IF(HLOOKUP(AZ$4,'Physical Effects-Numbers'!$B$1:$AZ$173,$B76,FALSE)&lt;0,HLOOKUP(AZ$4,'Physical Effects-Numbers'!$B$1:$AZ$173,$B76,FALSE),""))</f>
        <v/>
      </c>
      <c r="BA76" s="260" t="e">
        <f>IF(BA$4="","",IF(HLOOKUP(BA$4,'Physical Effects-Numbers'!$B$1:$AZ$173,$B76,FALSE)&lt;0,HLOOKUP(BA$4,'Physical Effects-Numbers'!$B$1:$AZ$173,$B76,FALSE),""))</f>
        <v>#N/A</v>
      </c>
      <c r="BB76" s="260" t="e">
        <f>IF(BB$4="","",IF(HLOOKUP(BB$4,'Physical Effects-Numbers'!$B$1:$AZ$173,$B76,FALSE)&lt;0,HLOOKUP(BB$4,'Physical Effects-Numbers'!$B$1:$AZ$173,$B76,FALSE),""))</f>
        <v>#N/A</v>
      </c>
      <c r="BC76" s="260" t="e">
        <f>IF(BC$4="","",IF(HLOOKUP(BC$4,'Physical Effects-Numbers'!$B$1:$AZ$173,$B76,FALSE)&lt;0,HLOOKUP(BC$4,'Physical Effects-Numbers'!$B$1:$AZ$173,$B76,FALSE),""))</f>
        <v>#REF!</v>
      </c>
      <c r="BD76" s="260" t="e">
        <f>IF(BD$4="","",IF(HLOOKUP(BD$4,'Physical Effects-Numbers'!$B$1:$AZ$173,$B76,FALSE)&lt;0,HLOOKUP(BD$4,'Physical Effects-Numbers'!$B$1:$AZ$173,$B76,FALSE),""))</f>
        <v>#REF!</v>
      </c>
      <c r="BE76" s="260" t="e">
        <f>IF(BE$4="","",IF(HLOOKUP(BE$4,'Physical Effects-Numbers'!$B$1:$AZ$173,$B76,FALSE)&lt;0,HLOOKUP(BE$4,'Physical Effects-Numbers'!$B$1:$AZ$173,$B76,FALSE),""))</f>
        <v>#REF!</v>
      </c>
      <c r="BF76" s="260" t="e">
        <f>IF(BF$4="","",IF(HLOOKUP(BF$4,'Physical Effects-Numbers'!$B$1:$AZ$173,$B76,FALSE)&lt;0,HLOOKUP(BF$4,'Physical Effects-Numbers'!$B$1:$AZ$173,$B76,FALSE),""))</f>
        <v>#REF!</v>
      </c>
      <c r="BG76" s="260" t="e">
        <f>IF(BG$4="","",IF(HLOOKUP(BG$4,'Physical Effects-Numbers'!$B$1:$AZ$173,$B76,FALSE)&lt;0,HLOOKUP(BG$4,'Physical Effects-Numbers'!$B$1:$AZ$173,$B76,FALSE),""))</f>
        <v>#REF!</v>
      </c>
      <c r="BH76" s="260" t="e">
        <f>IF(BH$4="","",IF(HLOOKUP(BH$4,'Physical Effects-Numbers'!$B$1:$AZ$173,$B76,FALSE)&lt;0,HLOOKUP(BH$4,'Physical Effects-Numbers'!$B$1:$AZ$173,$B76,FALSE),""))</f>
        <v>#REF!</v>
      </c>
      <c r="BI76" s="260" t="e">
        <f>IF(BI$4="","",IF(HLOOKUP(BI$4,'Physical Effects-Numbers'!$B$1:$AZ$173,$B76,FALSE)&lt;0,HLOOKUP(BI$4,'Physical Effects-Numbers'!$B$1:$AZ$173,$B76,FALSE),""))</f>
        <v>#REF!</v>
      </c>
      <c r="BJ76" s="260" t="e">
        <f>IF(BJ$4="","",IF(HLOOKUP(BJ$4,'Physical Effects-Numbers'!$B$1:$AZ$173,$B76,FALSE)&lt;0,HLOOKUP(BJ$4,'Physical Effects-Numbers'!$B$1:$AZ$173,$B76,FALSE),""))</f>
        <v>#REF!</v>
      </c>
      <c r="BK76" s="260" t="e">
        <f>IF(BK$4="","",IF(HLOOKUP(BK$4,'Physical Effects-Numbers'!$B$1:$AZ$173,$B76,FALSE)&lt;0,HLOOKUP(BK$4,'Physical Effects-Numbers'!$B$1:$AZ$173,$B76,FALSE),""))</f>
        <v>#REF!</v>
      </c>
      <c r="BL76" s="260" t="e">
        <f>IF(BL$4="","",IF(HLOOKUP(BL$4,'Physical Effects-Numbers'!$B$1:$AZ$173,$B76,FALSE)&lt;0,HLOOKUP(BL$4,'Physical Effects-Numbers'!$B$1:$AZ$173,$B76,FALSE),""))</f>
        <v>#REF!</v>
      </c>
      <c r="BM76" s="260" t="e">
        <f>IF(BM$4="","",IF(HLOOKUP(BM$4,'Physical Effects-Numbers'!$B$1:$AZ$173,$B76,FALSE)&lt;0,HLOOKUP(BM$4,'Physical Effects-Numbers'!$B$1:$AZ$173,$B76,FALSE),""))</f>
        <v>#REF!</v>
      </c>
      <c r="BN76" s="260" t="e">
        <f>IF(BN$4="","",IF(HLOOKUP(BN$4,'Physical Effects-Numbers'!$B$1:$AZ$173,$B76,FALSE)&lt;0,HLOOKUP(BN$4,'Physical Effects-Numbers'!$B$1:$AZ$173,$B76,FALSE),""))</f>
        <v>#REF!</v>
      </c>
      <c r="BO76" s="260" t="e">
        <f>IF(BO$4="","",IF(HLOOKUP(BO$4,'Physical Effects-Numbers'!$B$1:$AZ$173,$B76,FALSE)&lt;0,HLOOKUP(BO$4,'Physical Effects-Numbers'!$B$1:$AZ$173,$B76,FALSE),""))</f>
        <v>#REF!</v>
      </c>
    </row>
    <row r="77" spans="2:67" x14ac:dyDescent="0.2">
      <c r="B77" s="259">
        <f t="shared" si="1"/>
        <v>74</v>
      </c>
      <c r="C77" s="258" t="str">
        <f>+'Physical Effects-Numbers'!B73</f>
        <v>Irrigation Pipeline (ft)</v>
      </c>
      <c r="D77" s="260" t="str">
        <f>IF(D$4="","",IF(HLOOKUP(D$4,'Physical Effects-Numbers'!$B$1:$AZ$173,$B77,FALSE)&lt;0,HLOOKUP(D$4,'Physical Effects-Numbers'!$B$1:$AZ$173,$B77,FALSE),""))</f>
        <v/>
      </c>
      <c r="E77" s="260" t="str">
        <f>IF(E$4="","",IF(HLOOKUP(E$4,'Physical Effects-Numbers'!$B$1:$AZ$173,$B77,FALSE)&lt;0,HLOOKUP(E$4,'Physical Effects-Numbers'!$B$1:$AZ$173,$B77,FALSE),""))</f>
        <v/>
      </c>
      <c r="F77" s="260" t="str">
        <f>IF(F$4="","",IF(HLOOKUP(F$4,'Physical Effects-Numbers'!$B$1:$AZ$173,$B77,FALSE)&lt;0,HLOOKUP(F$4,'Physical Effects-Numbers'!$B$1:$AZ$173,$B77,FALSE),""))</f>
        <v/>
      </c>
      <c r="G77" s="260" t="str">
        <f>IF(G$4="","",IF(HLOOKUP(G$4,'Physical Effects-Numbers'!$B$1:$AZ$173,$B77,FALSE)&lt;0,HLOOKUP(G$4,'Physical Effects-Numbers'!$B$1:$AZ$173,$B77,FALSE),""))</f>
        <v/>
      </c>
      <c r="H77" s="260" t="str">
        <f>IF(H$4="","",IF(HLOOKUP(H$4,'Physical Effects-Numbers'!$B$1:$AZ$173,$B77,FALSE)&lt;0,HLOOKUP(H$4,'Physical Effects-Numbers'!$B$1:$AZ$173,$B77,FALSE),""))</f>
        <v/>
      </c>
      <c r="I77" s="260" t="str">
        <f>IF(I$4="","",IF(HLOOKUP(I$4,'Physical Effects-Numbers'!$B$1:$AZ$173,$B77,FALSE)&lt;0,HLOOKUP(I$4,'Physical Effects-Numbers'!$B$1:$AZ$173,$B77,FALSE),""))</f>
        <v/>
      </c>
      <c r="J77" s="260" t="str">
        <f>IF(J$4="","",IF(HLOOKUP(J$4,'Physical Effects-Numbers'!$B$1:$AZ$173,$B77,FALSE)&lt;0,HLOOKUP(J$4,'Physical Effects-Numbers'!$B$1:$AZ$173,$B77,FALSE),""))</f>
        <v/>
      </c>
      <c r="K77" s="260" t="str">
        <f>IF(K$4="","",IF(HLOOKUP(K$4,'Physical Effects-Numbers'!$B$1:$AZ$173,$B77,FALSE)&lt;0,HLOOKUP(K$4,'Physical Effects-Numbers'!$B$1:$AZ$173,$B77,FALSE),""))</f>
        <v/>
      </c>
      <c r="L77" s="260" t="str">
        <f>IF(L$4="","",IF(HLOOKUP(L$4,'Physical Effects-Numbers'!$B$1:$AZ$173,$B77,FALSE)&lt;0,HLOOKUP(L$4,'Physical Effects-Numbers'!$B$1:$AZ$173,$B77,FALSE),""))</f>
        <v/>
      </c>
      <c r="M77" s="260" t="str">
        <f>IF(M$4="","",IF(HLOOKUP(M$4,'Physical Effects-Numbers'!$B$1:$AZ$173,$B77,FALSE)&lt;0,HLOOKUP(M$4,'Physical Effects-Numbers'!$B$1:$AZ$173,$B77,FALSE),""))</f>
        <v/>
      </c>
      <c r="N77" s="260" t="str">
        <f>IF(N$4="","",IF(HLOOKUP(N$4,'Physical Effects-Numbers'!$B$1:$AZ$173,$B77,FALSE)&lt;0,HLOOKUP(N$4,'Physical Effects-Numbers'!$B$1:$AZ$173,$B77,FALSE),""))</f>
        <v/>
      </c>
      <c r="O77" s="260" t="str">
        <f>IF(O$4="","",IF(HLOOKUP(O$4,'Physical Effects-Numbers'!$B$1:$AZ$173,$B77,FALSE)&lt;0,HLOOKUP(O$4,'Physical Effects-Numbers'!$B$1:$AZ$173,$B77,FALSE),""))</f>
        <v/>
      </c>
      <c r="P77" s="260">
        <f>IF(P$4="","",IF(HLOOKUP(P$4,'Physical Effects-Numbers'!$B$1:$AZ$173,$B77,FALSE)&lt;0,HLOOKUP(P$4,'Physical Effects-Numbers'!$B$1:$AZ$173,$B77,FALSE),""))</f>
        <v>-1</v>
      </c>
      <c r="Q77" s="260">
        <f>IF(Q$4="","",IF(HLOOKUP(Q$4,'Physical Effects-Numbers'!$B$1:$AZ$173,$B77,FALSE)&lt;0,HLOOKUP(Q$4,'Physical Effects-Numbers'!$B$1:$AZ$173,$B77,FALSE),""))</f>
        <v>-1</v>
      </c>
      <c r="R77" s="260" t="str">
        <f>IF(R$4="","",IF(HLOOKUP(R$4,'Physical Effects-Numbers'!$B$1:$AZ$173,$B77,FALSE)&lt;0,HLOOKUP(R$4,'Physical Effects-Numbers'!$B$1:$AZ$173,$B77,FALSE),""))</f>
        <v/>
      </c>
      <c r="S77" s="260" t="str">
        <f>IF(S$4="","",IF(HLOOKUP(S$4,'Physical Effects-Numbers'!$B$1:$AZ$173,$B77,FALSE)&lt;0,HLOOKUP(S$4,'Physical Effects-Numbers'!$B$1:$AZ$173,$B77,FALSE),""))</f>
        <v/>
      </c>
      <c r="T77" s="260" t="str">
        <f>IF(T$4="","",IF(HLOOKUP(T$4,'Physical Effects-Numbers'!$B$1:$AZ$173,$B77,FALSE)&lt;0,HLOOKUP(T$4,'Physical Effects-Numbers'!$B$1:$AZ$173,$B77,FALSE),""))</f>
        <v/>
      </c>
      <c r="U77" s="260" t="str">
        <f>IF(U$4="","",IF(HLOOKUP(U$4,'Physical Effects-Numbers'!$B$1:$AZ$173,$B77,FALSE)&lt;0,HLOOKUP(U$4,'Physical Effects-Numbers'!$B$1:$AZ$173,$B77,FALSE),""))</f>
        <v/>
      </c>
      <c r="V77" s="260" t="str">
        <f>IF(V$4="","",IF(HLOOKUP(V$4,'Physical Effects-Numbers'!$B$1:$AZ$173,$B77,FALSE)&lt;0,HLOOKUP(V$4,'Physical Effects-Numbers'!$B$1:$AZ$173,$B77,FALSE),""))</f>
        <v/>
      </c>
      <c r="W77" s="260" t="str">
        <f>IF(W$4="","",IF(HLOOKUP(W$4,'Physical Effects-Numbers'!$B$1:$AZ$173,$B77,FALSE)&lt;0,HLOOKUP(W$4,'Physical Effects-Numbers'!$B$1:$AZ$173,$B77,FALSE),""))</f>
        <v/>
      </c>
      <c r="X77" s="260">
        <f>IF(X$4="","",IF(HLOOKUP(X$4,'Physical Effects-Numbers'!$B$1:$AZ$173,$B77,FALSE)&lt;0,HLOOKUP(X$4,'Physical Effects-Numbers'!$B$1:$AZ$173,$B77,FALSE),""))</f>
        <v>-1</v>
      </c>
      <c r="Y77" s="260" t="str">
        <f>IF(Y$4="","",IF(HLOOKUP(Y$4,'Physical Effects-Numbers'!$B$1:$AZ$173,$B77,FALSE)&lt;0,HLOOKUP(Y$4,'Physical Effects-Numbers'!$B$1:$AZ$173,$B77,FALSE),""))</f>
        <v/>
      </c>
      <c r="Z77" s="260" t="str">
        <f>IF(Z$4="","",IF(HLOOKUP(Z$4,'Physical Effects-Numbers'!$B$1:$AZ$173,$B77,FALSE)&lt;0,HLOOKUP(Z$4,'Physical Effects-Numbers'!$B$1:$AZ$173,$B77,FALSE),""))</f>
        <v/>
      </c>
      <c r="AA77" s="260" t="str">
        <f>IF(AA$4="","",IF(HLOOKUP(AA$4,'Physical Effects-Numbers'!$B$1:$AZ$173,$B77,FALSE)&lt;0,HLOOKUP(AA$4,'Physical Effects-Numbers'!$B$1:$AZ$173,$B77,FALSE),""))</f>
        <v/>
      </c>
      <c r="AB77" s="260" t="str">
        <f>IF(AB$4="","",IF(HLOOKUP(AB$4,'Physical Effects-Numbers'!$B$1:$AZ$173,$B77,FALSE)&lt;0,HLOOKUP(AB$4,'Physical Effects-Numbers'!$B$1:$AZ$173,$B77,FALSE),""))</f>
        <v/>
      </c>
      <c r="AC77" s="260" t="str">
        <f>IF(AC$4="","",IF(HLOOKUP(AC$4,'Physical Effects-Numbers'!$B$1:$AZ$173,$B77,FALSE)&lt;0,HLOOKUP(AC$4,'Physical Effects-Numbers'!$B$1:$AZ$173,$B77,FALSE),""))</f>
        <v/>
      </c>
      <c r="AD77" s="260" t="str">
        <f>IF(AD$4="","",IF(HLOOKUP(AD$4,'Physical Effects-Numbers'!$B$1:$AZ$173,$B77,FALSE)&lt;0,HLOOKUP(AD$4,'Physical Effects-Numbers'!$B$1:$AZ$173,$B77,FALSE),""))</f>
        <v/>
      </c>
      <c r="AE77" s="260" t="str">
        <f>IF(AE$4="","",IF(HLOOKUP(AE$4,'Physical Effects-Numbers'!$B$1:$AZ$173,$B77,FALSE)&lt;0,HLOOKUP(AE$4,'Physical Effects-Numbers'!$B$1:$AZ$173,$B77,FALSE),""))</f>
        <v/>
      </c>
      <c r="AF77" s="260" t="e">
        <f>IF(AF$4="","",IF(HLOOKUP(AF$4,'Physical Effects-Numbers'!$B$1:$AZ$173,$B77,FALSE)&lt;0,HLOOKUP(AF$4,'Physical Effects-Numbers'!$B$1:$AZ$173,$B77,FALSE),""))</f>
        <v>#REF!</v>
      </c>
      <c r="AG77" s="260" t="e">
        <f>IF(AG$4="","",IF(HLOOKUP(AG$4,'Physical Effects-Numbers'!$B$1:$AZ$173,$B77,FALSE)&lt;0,HLOOKUP(AG$4,'Physical Effects-Numbers'!$B$1:$AZ$173,$B77,FALSE),""))</f>
        <v>#REF!</v>
      </c>
      <c r="AH77" s="260" t="str">
        <f>IF(AH$4="","",IF(HLOOKUP(AH$4,'Physical Effects-Numbers'!$B$1:$AZ$173,$B77,FALSE)&lt;0,HLOOKUP(AH$4,'Physical Effects-Numbers'!$B$1:$AZ$173,$B77,FALSE),""))</f>
        <v/>
      </c>
      <c r="AI77" s="260" t="str">
        <f>IF(AI$4="","",IF(HLOOKUP(AI$4,'Physical Effects-Numbers'!$B$1:$AZ$173,$B77,FALSE)&lt;0,HLOOKUP(AI$4,'Physical Effects-Numbers'!$B$1:$AZ$173,$B77,FALSE),""))</f>
        <v/>
      </c>
      <c r="AJ77" s="260" t="str">
        <f>IF(AJ$4="","",IF(HLOOKUP(AJ$4,'Physical Effects-Numbers'!$B$1:$AZ$173,$B77,FALSE)&lt;0,HLOOKUP(AJ$4,'Physical Effects-Numbers'!$B$1:$AZ$173,$B77,FALSE),""))</f>
        <v/>
      </c>
      <c r="AK77" s="260" t="str">
        <f>IF(AK$4="","",IF(HLOOKUP(AK$4,'Physical Effects-Numbers'!$B$1:$AZ$173,$B77,FALSE)&lt;0,HLOOKUP(AK$4,'Physical Effects-Numbers'!$B$1:$AZ$173,$B77,FALSE),""))</f>
        <v/>
      </c>
      <c r="AL77" s="260" t="str">
        <f>IF(AL$4="","",IF(HLOOKUP(AL$4,'Physical Effects-Numbers'!$B$1:$AZ$173,$B77,FALSE)&lt;0,HLOOKUP(AL$4,'Physical Effects-Numbers'!$B$1:$AZ$173,$B77,FALSE),""))</f>
        <v/>
      </c>
      <c r="AM77" s="260" t="str">
        <f>IF(AM$4="","",IF(HLOOKUP(AM$4,'Physical Effects-Numbers'!$B$1:$AZ$173,$B77,FALSE)&lt;0,HLOOKUP(AM$4,'Physical Effects-Numbers'!$B$1:$AZ$173,$B77,FALSE),""))</f>
        <v/>
      </c>
      <c r="AN77" s="260" t="str">
        <f>IF(AN$4="","",IF(HLOOKUP(AN$4,'Physical Effects-Numbers'!$B$1:$AZ$173,$B77,FALSE)&lt;0,HLOOKUP(AN$4,'Physical Effects-Numbers'!$B$1:$AZ$173,$B77,FALSE),""))</f>
        <v/>
      </c>
      <c r="AO77" s="260" t="str">
        <f>IF(AO$4="","",IF(HLOOKUP(AO$4,'Physical Effects-Numbers'!$B$1:$AZ$173,$B77,FALSE)&lt;0,HLOOKUP(AO$4,'Physical Effects-Numbers'!$B$1:$AZ$173,$B77,FALSE),""))</f>
        <v/>
      </c>
      <c r="AP77" s="260" t="str">
        <f>IF(AP$4="","",IF(HLOOKUP(AP$4,'Physical Effects-Numbers'!$B$1:$AZ$173,$B77,FALSE)&lt;0,HLOOKUP(AP$4,'Physical Effects-Numbers'!$B$1:$AZ$173,$B77,FALSE),""))</f>
        <v/>
      </c>
      <c r="AQ77" s="260" t="str">
        <f>IF(AQ$4="","",IF(HLOOKUP(AQ$4,'Physical Effects-Numbers'!$B$1:$AZ$173,$B77,FALSE)&lt;0,HLOOKUP(AQ$4,'Physical Effects-Numbers'!$B$1:$AZ$173,$B77,FALSE),""))</f>
        <v/>
      </c>
      <c r="AR77" s="260" t="str">
        <f>IF(AR$4="","",IF(HLOOKUP(AR$4,'Physical Effects-Numbers'!$B$1:$AZ$173,$B77,FALSE)&lt;0,HLOOKUP(AR$4,'Physical Effects-Numbers'!$B$1:$AZ$173,$B77,FALSE),""))</f>
        <v/>
      </c>
      <c r="AS77" s="260" t="str">
        <f>IF(AS$4="","",IF(HLOOKUP(AS$4,'Physical Effects-Numbers'!$B$1:$AZ$173,$B77,FALSE)&lt;0,HLOOKUP(AS$4,'Physical Effects-Numbers'!$B$1:$AZ$173,$B77,FALSE),""))</f>
        <v/>
      </c>
      <c r="AT77" s="260" t="str">
        <f>IF(AT$4="","",IF(HLOOKUP(AT$4,'Physical Effects-Numbers'!$B$1:$AZ$173,$B77,FALSE)&lt;0,HLOOKUP(AT$4,'Physical Effects-Numbers'!$B$1:$AZ$173,$B77,FALSE),""))</f>
        <v/>
      </c>
      <c r="AU77" s="260" t="str">
        <f>IF(AU$4="","",IF(HLOOKUP(AU$4,'Physical Effects-Numbers'!$B$1:$AZ$173,$B77,FALSE)&lt;0,HLOOKUP(AU$4,'Physical Effects-Numbers'!$B$1:$AZ$173,$B77,FALSE),""))</f>
        <v/>
      </c>
      <c r="AV77" s="260" t="str">
        <f>IF(AV$4="","",IF(HLOOKUP(AV$4,'Physical Effects-Numbers'!$B$1:$AZ$173,$B77,FALSE)&lt;0,HLOOKUP(AV$4,'Physical Effects-Numbers'!$B$1:$AZ$173,$B77,FALSE),""))</f>
        <v/>
      </c>
      <c r="AW77" s="260" t="str">
        <f>IF(AW$4="","",IF(HLOOKUP(AW$4,'Physical Effects-Numbers'!$B$1:$AZ$173,$B77,FALSE)&lt;0,HLOOKUP(AW$4,'Physical Effects-Numbers'!$B$1:$AZ$173,$B77,FALSE),""))</f>
        <v/>
      </c>
      <c r="AX77" s="260" t="str">
        <f>IF(AX$4="","",IF(HLOOKUP(AX$4,'Physical Effects-Numbers'!$B$1:$AZ$173,$B77,FALSE)&lt;0,HLOOKUP(AX$4,'Physical Effects-Numbers'!$B$1:$AZ$173,$B77,FALSE),""))</f>
        <v/>
      </c>
      <c r="AY77" s="260" t="str">
        <f>IF(AY$4="","",IF(HLOOKUP(AY$4,'Physical Effects-Numbers'!$B$1:$AZ$173,$B77,FALSE)&lt;0,HLOOKUP(AY$4,'Physical Effects-Numbers'!$B$1:$AZ$173,$B77,FALSE),""))</f>
        <v/>
      </c>
      <c r="AZ77" s="260" t="str">
        <f>IF(AZ$4="","",IF(HLOOKUP(AZ$4,'Physical Effects-Numbers'!$B$1:$AZ$173,$B77,FALSE)&lt;0,HLOOKUP(AZ$4,'Physical Effects-Numbers'!$B$1:$AZ$173,$B77,FALSE),""))</f>
        <v/>
      </c>
      <c r="BA77" s="260" t="e">
        <f>IF(BA$4="","",IF(HLOOKUP(BA$4,'Physical Effects-Numbers'!$B$1:$AZ$173,$B77,FALSE)&lt;0,HLOOKUP(BA$4,'Physical Effects-Numbers'!$B$1:$AZ$173,$B77,FALSE),""))</f>
        <v>#N/A</v>
      </c>
      <c r="BB77" s="260" t="e">
        <f>IF(BB$4="","",IF(HLOOKUP(BB$4,'Physical Effects-Numbers'!$B$1:$AZ$173,$B77,FALSE)&lt;0,HLOOKUP(BB$4,'Physical Effects-Numbers'!$B$1:$AZ$173,$B77,FALSE),""))</f>
        <v>#N/A</v>
      </c>
      <c r="BC77" s="260" t="e">
        <f>IF(BC$4="","",IF(HLOOKUP(BC$4,'Physical Effects-Numbers'!$B$1:$AZ$173,$B77,FALSE)&lt;0,HLOOKUP(BC$4,'Physical Effects-Numbers'!$B$1:$AZ$173,$B77,FALSE),""))</f>
        <v>#REF!</v>
      </c>
      <c r="BD77" s="260" t="e">
        <f>IF(BD$4="","",IF(HLOOKUP(BD$4,'Physical Effects-Numbers'!$B$1:$AZ$173,$B77,FALSE)&lt;0,HLOOKUP(BD$4,'Physical Effects-Numbers'!$B$1:$AZ$173,$B77,FALSE),""))</f>
        <v>#REF!</v>
      </c>
      <c r="BE77" s="260" t="e">
        <f>IF(BE$4="","",IF(HLOOKUP(BE$4,'Physical Effects-Numbers'!$B$1:$AZ$173,$B77,FALSE)&lt;0,HLOOKUP(BE$4,'Physical Effects-Numbers'!$B$1:$AZ$173,$B77,FALSE),""))</f>
        <v>#REF!</v>
      </c>
      <c r="BF77" s="260" t="e">
        <f>IF(BF$4="","",IF(HLOOKUP(BF$4,'Physical Effects-Numbers'!$B$1:$AZ$173,$B77,FALSE)&lt;0,HLOOKUP(BF$4,'Physical Effects-Numbers'!$B$1:$AZ$173,$B77,FALSE),""))</f>
        <v>#REF!</v>
      </c>
      <c r="BG77" s="260" t="e">
        <f>IF(BG$4="","",IF(HLOOKUP(BG$4,'Physical Effects-Numbers'!$B$1:$AZ$173,$B77,FALSE)&lt;0,HLOOKUP(BG$4,'Physical Effects-Numbers'!$B$1:$AZ$173,$B77,FALSE),""))</f>
        <v>#REF!</v>
      </c>
      <c r="BH77" s="260" t="e">
        <f>IF(BH$4="","",IF(HLOOKUP(BH$4,'Physical Effects-Numbers'!$B$1:$AZ$173,$B77,FALSE)&lt;0,HLOOKUP(BH$4,'Physical Effects-Numbers'!$B$1:$AZ$173,$B77,FALSE),""))</f>
        <v>#REF!</v>
      </c>
      <c r="BI77" s="260" t="e">
        <f>IF(BI$4="","",IF(HLOOKUP(BI$4,'Physical Effects-Numbers'!$B$1:$AZ$173,$B77,FALSE)&lt;0,HLOOKUP(BI$4,'Physical Effects-Numbers'!$B$1:$AZ$173,$B77,FALSE),""))</f>
        <v>#REF!</v>
      </c>
      <c r="BJ77" s="260" t="e">
        <f>IF(BJ$4="","",IF(HLOOKUP(BJ$4,'Physical Effects-Numbers'!$B$1:$AZ$173,$B77,FALSE)&lt;0,HLOOKUP(BJ$4,'Physical Effects-Numbers'!$B$1:$AZ$173,$B77,FALSE),""))</f>
        <v>#REF!</v>
      </c>
      <c r="BK77" s="260" t="e">
        <f>IF(BK$4="","",IF(HLOOKUP(BK$4,'Physical Effects-Numbers'!$B$1:$AZ$173,$B77,FALSE)&lt;0,HLOOKUP(BK$4,'Physical Effects-Numbers'!$B$1:$AZ$173,$B77,FALSE),""))</f>
        <v>#REF!</v>
      </c>
      <c r="BL77" s="260" t="e">
        <f>IF(BL$4="","",IF(HLOOKUP(BL$4,'Physical Effects-Numbers'!$B$1:$AZ$173,$B77,FALSE)&lt;0,HLOOKUP(BL$4,'Physical Effects-Numbers'!$B$1:$AZ$173,$B77,FALSE),""))</f>
        <v>#REF!</v>
      </c>
      <c r="BM77" s="260" t="e">
        <f>IF(BM$4="","",IF(HLOOKUP(BM$4,'Physical Effects-Numbers'!$B$1:$AZ$173,$B77,FALSE)&lt;0,HLOOKUP(BM$4,'Physical Effects-Numbers'!$B$1:$AZ$173,$B77,FALSE),""))</f>
        <v>#REF!</v>
      </c>
      <c r="BN77" s="260" t="e">
        <f>IF(BN$4="","",IF(HLOOKUP(BN$4,'Physical Effects-Numbers'!$B$1:$AZ$173,$B77,FALSE)&lt;0,HLOOKUP(BN$4,'Physical Effects-Numbers'!$B$1:$AZ$173,$B77,FALSE),""))</f>
        <v>#REF!</v>
      </c>
      <c r="BO77" s="260" t="e">
        <f>IF(BO$4="","",IF(HLOOKUP(BO$4,'Physical Effects-Numbers'!$B$1:$AZ$173,$B77,FALSE)&lt;0,HLOOKUP(BO$4,'Physical Effects-Numbers'!$B$1:$AZ$173,$B77,FALSE),""))</f>
        <v>#REF!</v>
      </c>
    </row>
    <row r="78" spans="2:67" x14ac:dyDescent="0.2">
      <c r="B78" s="259">
        <f t="shared" si="1"/>
        <v>75</v>
      </c>
      <c r="C78" s="258" t="str">
        <f>+'Physical Effects-Numbers'!B74</f>
        <v>Irrigation Reservoir (no)</v>
      </c>
      <c r="D78" s="260" t="str">
        <f>IF(D$4="","",IF(HLOOKUP(D$4,'Physical Effects-Numbers'!$B$1:$AZ$173,$B78,FALSE)&lt;0,HLOOKUP(D$4,'Physical Effects-Numbers'!$B$1:$AZ$173,$B78,FALSE),""))</f>
        <v/>
      </c>
      <c r="E78" s="260" t="str">
        <f>IF(E$4="","",IF(HLOOKUP(E$4,'Physical Effects-Numbers'!$B$1:$AZ$173,$B78,FALSE)&lt;0,HLOOKUP(E$4,'Physical Effects-Numbers'!$B$1:$AZ$173,$B78,FALSE),""))</f>
        <v/>
      </c>
      <c r="F78" s="260" t="str">
        <f>IF(F$4="","",IF(HLOOKUP(F$4,'Physical Effects-Numbers'!$B$1:$AZ$173,$B78,FALSE)&lt;0,HLOOKUP(F$4,'Physical Effects-Numbers'!$B$1:$AZ$173,$B78,FALSE),""))</f>
        <v/>
      </c>
      <c r="G78" s="260" t="str">
        <f>IF(G$4="","",IF(HLOOKUP(G$4,'Physical Effects-Numbers'!$B$1:$AZ$173,$B78,FALSE)&lt;0,HLOOKUP(G$4,'Physical Effects-Numbers'!$B$1:$AZ$173,$B78,FALSE),""))</f>
        <v/>
      </c>
      <c r="H78" s="260" t="str">
        <f>IF(H$4="","",IF(HLOOKUP(H$4,'Physical Effects-Numbers'!$B$1:$AZ$173,$B78,FALSE)&lt;0,HLOOKUP(H$4,'Physical Effects-Numbers'!$B$1:$AZ$173,$B78,FALSE),""))</f>
        <v/>
      </c>
      <c r="I78" s="260" t="str">
        <f>IF(I$4="","",IF(HLOOKUP(I$4,'Physical Effects-Numbers'!$B$1:$AZ$173,$B78,FALSE)&lt;0,HLOOKUP(I$4,'Physical Effects-Numbers'!$B$1:$AZ$173,$B78,FALSE),""))</f>
        <v/>
      </c>
      <c r="J78" s="260" t="str">
        <f>IF(J$4="","",IF(HLOOKUP(J$4,'Physical Effects-Numbers'!$B$1:$AZ$173,$B78,FALSE)&lt;0,HLOOKUP(J$4,'Physical Effects-Numbers'!$B$1:$AZ$173,$B78,FALSE),""))</f>
        <v/>
      </c>
      <c r="K78" s="260" t="str">
        <f>IF(K$4="","",IF(HLOOKUP(K$4,'Physical Effects-Numbers'!$B$1:$AZ$173,$B78,FALSE)&lt;0,HLOOKUP(K$4,'Physical Effects-Numbers'!$B$1:$AZ$173,$B78,FALSE),""))</f>
        <v/>
      </c>
      <c r="L78" s="260" t="str">
        <f>IF(L$4="","",IF(HLOOKUP(L$4,'Physical Effects-Numbers'!$B$1:$AZ$173,$B78,FALSE)&lt;0,HLOOKUP(L$4,'Physical Effects-Numbers'!$B$1:$AZ$173,$B78,FALSE),""))</f>
        <v/>
      </c>
      <c r="M78" s="260" t="str">
        <f>IF(M$4="","",IF(HLOOKUP(M$4,'Physical Effects-Numbers'!$B$1:$AZ$173,$B78,FALSE)&lt;0,HLOOKUP(M$4,'Physical Effects-Numbers'!$B$1:$AZ$173,$B78,FALSE),""))</f>
        <v/>
      </c>
      <c r="N78" s="260" t="str">
        <f>IF(N$4="","",IF(HLOOKUP(N$4,'Physical Effects-Numbers'!$B$1:$AZ$173,$B78,FALSE)&lt;0,HLOOKUP(N$4,'Physical Effects-Numbers'!$B$1:$AZ$173,$B78,FALSE),""))</f>
        <v/>
      </c>
      <c r="O78" s="260" t="str">
        <f>IF(O$4="","",IF(HLOOKUP(O$4,'Physical Effects-Numbers'!$B$1:$AZ$173,$B78,FALSE)&lt;0,HLOOKUP(O$4,'Physical Effects-Numbers'!$B$1:$AZ$173,$B78,FALSE),""))</f>
        <v/>
      </c>
      <c r="P78" s="260" t="str">
        <f>IF(P$4="","",IF(HLOOKUP(P$4,'Physical Effects-Numbers'!$B$1:$AZ$173,$B78,FALSE)&lt;0,HLOOKUP(P$4,'Physical Effects-Numbers'!$B$1:$AZ$173,$B78,FALSE),""))</f>
        <v/>
      </c>
      <c r="Q78" s="260" t="str">
        <f>IF(Q$4="","",IF(HLOOKUP(Q$4,'Physical Effects-Numbers'!$B$1:$AZ$173,$B78,FALSE)&lt;0,HLOOKUP(Q$4,'Physical Effects-Numbers'!$B$1:$AZ$173,$B78,FALSE),""))</f>
        <v/>
      </c>
      <c r="R78" s="260" t="str">
        <f>IF(R$4="","",IF(HLOOKUP(R$4,'Physical Effects-Numbers'!$B$1:$AZ$173,$B78,FALSE)&lt;0,HLOOKUP(R$4,'Physical Effects-Numbers'!$B$1:$AZ$173,$B78,FALSE),""))</f>
        <v/>
      </c>
      <c r="S78" s="260" t="str">
        <f>IF(S$4="","",IF(HLOOKUP(S$4,'Physical Effects-Numbers'!$B$1:$AZ$173,$B78,FALSE)&lt;0,HLOOKUP(S$4,'Physical Effects-Numbers'!$B$1:$AZ$173,$B78,FALSE),""))</f>
        <v/>
      </c>
      <c r="T78" s="260" t="str">
        <f>IF(T$4="","",IF(HLOOKUP(T$4,'Physical Effects-Numbers'!$B$1:$AZ$173,$B78,FALSE)&lt;0,HLOOKUP(T$4,'Physical Effects-Numbers'!$B$1:$AZ$173,$B78,FALSE),""))</f>
        <v/>
      </c>
      <c r="U78" s="260" t="str">
        <f>IF(U$4="","",IF(HLOOKUP(U$4,'Physical Effects-Numbers'!$B$1:$AZ$173,$B78,FALSE)&lt;0,HLOOKUP(U$4,'Physical Effects-Numbers'!$B$1:$AZ$173,$B78,FALSE),""))</f>
        <v/>
      </c>
      <c r="V78" s="260" t="str">
        <f>IF(V$4="","",IF(HLOOKUP(V$4,'Physical Effects-Numbers'!$B$1:$AZ$173,$B78,FALSE)&lt;0,HLOOKUP(V$4,'Physical Effects-Numbers'!$B$1:$AZ$173,$B78,FALSE),""))</f>
        <v/>
      </c>
      <c r="W78" s="260" t="str">
        <f>IF(W$4="","",IF(HLOOKUP(W$4,'Physical Effects-Numbers'!$B$1:$AZ$173,$B78,FALSE)&lt;0,HLOOKUP(W$4,'Physical Effects-Numbers'!$B$1:$AZ$173,$B78,FALSE),""))</f>
        <v/>
      </c>
      <c r="X78" s="260" t="str">
        <f>IF(X$4="","",IF(HLOOKUP(X$4,'Physical Effects-Numbers'!$B$1:$AZ$173,$B78,FALSE)&lt;0,HLOOKUP(X$4,'Physical Effects-Numbers'!$B$1:$AZ$173,$B78,FALSE),""))</f>
        <v/>
      </c>
      <c r="Y78" s="260" t="str">
        <f>IF(Y$4="","",IF(HLOOKUP(Y$4,'Physical Effects-Numbers'!$B$1:$AZ$173,$B78,FALSE)&lt;0,HLOOKUP(Y$4,'Physical Effects-Numbers'!$B$1:$AZ$173,$B78,FALSE),""))</f>
        <v/>
      </c>
      <c r="Z78" s="260" t="str">
        <f>IF(Z$4="","",IF(HLOOKUP(Z$4,'Physical Effects-Numbers'!$B$1:$AZ$173,$B78,FALSE)&lt;0,HLOOKUP(Z$4,'Physical Effects-Numbers'!$B$1:$AZ$173,$B78,FALSE),""))</f>
        <v/>
      </c>
      <c r="AA78" s="260" t="str">
        <f>IF(AA$4="","",IF(HLOOKUP(AA$4,'Physical Effects-Numbers'!$B$1:$AZ$173,$B78,FALSE)&lt;0,HLOOKUP(AA$4,'Physical Effects-Numbers'!$B$1:$AZ$173,$B78,FALSE),""))</f>
        <v/>
      </c>
      <c r="AB78" s="260" t="str">
        <f>IF(AB$4="","",IF(HLOOKUP(AB$4,'Physical Effects-Numbers'!$B$1:$AZ$173,$B78,FALSE)&lt;0,HLOOKUP(AB$4,'Physical Effects-Numbers'!$B$1:$AZ$173,$B78,FALSE),""))</f>
        <v/>
      </c>
      <c r="AC78" s="260" t="str">
        <f>IF(AC$4="","",IF(HLOOKUP(AC$4,'Physical Effects-Numbers'!$B$1:$AZ$173,$B78,FALSE)&lt;0,HLOOKUP(AC$4,'Physical Effects-Numbers'!$B$1:$AZ$173,$B78,FALSE),""))</f>
        <v/>
      </c>
      <c r="AD78" s="260" t="str">
        <f>IF(AD$4="","",IF(HLOOKUP(AD$4,'Physical Effects-Numbers'!$B$1:$AZ$173,$B78,FALSE)&lt;0,HLOOKUP(AD$4,'Physical Effects-Numbers'!$B$1:$AZ$173,$B78,FALSE),""))</f>
        <v/>
      </c>
      <c r="AE78" s="260" t="str">
        <f>IF(AE$4="","",IF(HLOOKUP(AE$4,'Physical Effects-Numbers'!$B$1:$AZ$173,$B78,FALSE)&lt;0,HLOOKUP(AE$4,'Physical Effects-Numbers'!$B$1:$AZ$173,$B78,FALSE),""))</f>
        <v/>
      </c>
      <c r="AF78" s="260" t="e">
        <f>IF(AF$4="","",IF(HLOOKUP(AF$4,'Physical Effects-Numbers'!$B$1:$AZ$173,$B78,FALSE)&lt;0,HLOOKUP(AF$4,'Physical Effects-Numbers'!$B$1:$AZ$173,$B78,FALSE),""))</f>
        <v>#REF!</v>
      </c>
      <c r="AG78" s="260" t="e">
        <f>IF(AG$4="","",IF(HLOOKUP(AG$4,'Physical Effects-Numbers'!$B$1:$AZ$173,$B78,FALSE)&lt;0,HLOOKUP(AG$4,'Physical Effects-Numbers'!$B$1:$AZ$173,$B78,FALSE),""))</f>
        <v>#REF!</v>
      </c>
      <c r="AH78" s="260" t="str">
        <f>IF(AH$4="","",IF(HLOOKUP(AH$4,'Physical Effects-Numbers'!$B$1:$AZ$173,$B78,FALSE)&lt;0,HLOOKUP(AH$4,'Physical Effects-Numbers'!$B$1:$AZ$173,$B78,FALSE),""))</f>
        <v/>
      </c>
      <c r="AI78" s="260" t="str">
        <f>IF(AI$4="","",IF(HLOOKUP(AI$4,'Physical Effects-Numbers'!$B$1:$AZ$173,$B78,FALSE)&lt;0,HLOOKUP(AI$4,'Physical Effects-Numbers'!$B$1:$AZ$173,$B78,FALSE),""))</f>
        <v/>
      </c>
      <c r="AJ78" s="260" t="str">
        <f>IF(AJ$4="","",IF(HLOOKUP(AJ$4,'Physical Effects-Numbers'!$B$1:$AZ$173,$B78,FALSE)&lt;0,HLOOKUP(AJ$4,'Physical Effects-Numbers'!$B$1:$AZ$173,$B78,FALSE),""))</f>
        <v/>
      </c>
      <c r="AK78" s="260" t="str">
        <f>IF(AK$4="","",IF(HLOOKUP(AK$4,'Physical Effects-Numbers'!$B$1:$AZ$173,$B78,FALSE)&lt;0,HLOOKUP(AK$4,'Physical Effects-Numbers'!$B$1:$AZ$173,$B78,FALSE),""))</f>
        <v/>
      </c>
      <c r="AL78" s="260" t="str">
        <f>IF(AL$4="","",IF(HLOOKUP(AL$4,'Physical Effects-Numbers'!$B$1:$AZ$173,$B78,FALSE)&lt;0,HLOOKUP(AL$4,'Physical Effects-Numbers'!$B$1:$AZ$173,$B78,FALSE),""))</f>
        <v/>
      </c>
      <c r="AM78" s="260" t="str">
        <f>IF(AM$4="","",IF(HLOOKUP(AM$4,'Physical Effects-Numbers'!$B$1:$AZ$173,$B78,FALSE)&lt;0,HLOOKUP(AM$4,'Physical Effects-Numbers'!$B$1:$AZ$173,$B78,FALSE),""))</f>
        <v/>
      </c>
      <c r="AN78" s="260" t="str">
        <f>IF(AN$4="","",IF(HLOOKUP(AN$4,'Physical Effects-Numbers'!$B$1:$AZ$173,$B78,FALSE)&lt;0,HLOOKUP(AN$4,'Physical Effects-Numbers'!$B$1:$AZ$173,$B78,FALSE),""))</f>
        <v/>
      </c>
      <c r="AO78" s="260" t="str">
        <f>IF(AO$4="","",IF(HLOOKUP(AO$4,'Physical Effects-Numbers'!$B$1:$AZ$173,$B78,FALSE)&lt;0,HLOOKUP(AO$4,'Physical Effects-Numbers'!$B$1:$AZ$173,$B78,FALSE),""))</f>
        <v/>
      </c>
      <c r="AP78" s="260" t="str">
        <f>IF(AP$4="","",IF(HLOOKUP(AP$4,'Physical Effects-Numbers'!$B$1:$AZ$173,$B78,FALSE)&lt;0,HLOOKUP(AP$4,'Physical Effects-Numbers'!$B$1:$AZ$173,$B78,FALSE),""))</f>
        <v/>
      </c>
      <c r="AQ78" s="260" t="str">
        <f>IF(AQ$4="","",IF(HLOOKUP(AQ$4,'Physical Effects-Numbers'!$B$1:$AZ$173,$B78,FALSE)&lt;0,HLOOKUP(AQ$4,'Physical Effects-Numbers'!$B$1:$AZ$173,$B78,FALSE),""))</f>
        <v/>
      </c>
      <c r="AR78" s="260" t="str">
        <f>IF(AR$4="","",IF(HLOOKUP(AR$4,'Physical Effects-Numbers'!$B$1:$AZ$173,$B78,FALSE)&lt;0,HLOOKUP(AR$4,'Physical Effects-Numbers'!$B$1:$AZ$173,$B78,FALSE),""))</f>
        <v/>
      </c>
      <c r="AS78" s="260" t="str">
        <f>IF(AS$4="","",IF(HLOOKUP(AS$4,'Physical Effects-Numbers'!$B$1:$AZ$173,$B78,FALSE)&lt;0,HLOOKUP(AS$4,'Physical Effects-Numbers'!$B$1:$AZ$173,$B78,FALSE),""))</f>
        <v/>
      </c>
      <c r="AT78" s="260" t="str">
        <f>IF(AT$4="","",IF(HLOOKUP(AT$4,'Physical Effects-Numbers'!$B$1:$AZ$173,$B78,FALSE)&lt;0,HLOOKUP(AT$4,'Physical Effects-Numbers'!$B$1:$AZ$173,$B78,FALSE),""))</f>
        <v/>
      </c>
      <c r="AU78" s="260" t="str">
        <f>IF(AU$4="","",IF(HLOOKUP(AU$4,'Physical Effects-Numbers'!$B$1:$AZ$173,$B78,FALSE)&lt;0,HLOOKUP(AU$4,'Physical Effects-Numbers'!$B$1:$AZ$173,$B78,FALSE),""))</f>
        <v/>
      </c>
      <c r="AV78" s="260" t="str">
        <f>IF(AV$4="","",IF(HLOOKUP(AV$4,'Physical Effects-Numbers'!$B$1:$AZ$173,$B78,FALSE)&lt;0,HLOOKUP(AV$4,'Physical Effects-Numbers'!$B$1:$AZ$173,$B78,FALSE),""))</f>
        <v/>
      </c>
      <c r="AW78" s="260" t="str">
        <f>IF(AW$4="","",IF(HLOOKUP(AW$4,'Physical Effects-Numbers'!$B$1:$AZ$173,$B78,FALSE)&lt;0,HLOOKUP(AW$4,'Physical Effects-Numbers'!$B$1:$AZ$173,$B78,FALSE),""))</f>
        <v/>
      </c>
      <c r="AX78" s="260" t="str">
        <f>IF(AX$4="","",IF(HLOOKUP(AX$4,'Physical Effects-Numbers'!$B$1:$AZ$173,$B78,FALSE)&lt;0,HLOOKUP(AX$4,'Physical Effects-Numbers'!$B$1:$AZ$173,$B78,FALSE),""))</f>
        <v/>
      </c>
      <c r="AY78" s="260" t="str">
        <f>IF(AY$4="","",IF(HLOOKUP(AY$4,'Physical Effects-Numbers'!$B$1:$AZ$173,$B78,FALSE)&lt;0,HLOOKUP(AY$4,'Physical Effects-Numbers'!$B$1:$AZ$173,$B78,FALSE),""))</f>
        <v/>
      </c>
      <c r="AZ78" s="260" t="str">
        <f>IF(AZ$4="","",IF(HLOOKUP(AZ$4,'Physical Effects-Numbers'!$B$1:$AZ$173,$B78,FALSE)&lt;0,HLOOKUP(AZ$4,'Physical Effects-Numbers'!$B$1:$AZ$173,$B78,FALSE),""))</f>
        <v/>
      </c>
      <c r="BA78" s="260" t="e">
        <f>IF(BA$4="","",IF(HLOOKUP(BA$4,'Physical Effects-Numbers'!$B$1:$AZ$173,$B78,FALSE)&lt;0,HLOOKUP(BA$4,'Physical Effects-Numbers'!$B$1:$AZ$173,$B78,FALSE),""))</f>
        <v>#N/A</v>
      </c>
      <c r="BB78" s="260" t="e">
        <f>IF(BB$4="","",IF(HLOOKUP(BB$4,'Physical Effects-Numbers'!$B$1:$AZ$173,$B78,FALSE)&lt;0,HLOOKUP(BB$4,'Physical Effects-Numbers'!$B$1:$AZ$173,$B78,FALSE),""))</f>
        <v>#N/A</v>
      </c>
      <c r="BC78" s="260" t="e">
        <f>IF(BC$4="","",IF(HLOOKUP(BC$4,'Physical Effects-Numbers'!$B$1:$AZ$173,$B78,FALSE)&lt;0,HLOOKUP(BC$4,'Physical Effects-Numbers'!$B$1:$AZ$173,$B78,FALSE),""))</f>
        <v>#REF!</v>
      </c>
      <c r="BD78" s="260" t="e">
        <f>IF(BD$4="","",IF(HLOOKUP(BD$4,'Physical Effects-Numbers'!$B$1:$AZ$173,$B78,FALSE)&lt;0,HLOOKUP(BD$4,'Physical Effects-Numbers'!$B$1:$AZ$173,$B78,FALSE),""))</f>
        <v>#REF!</v>
      </c>
      <c r="BE78" s="260" t="e">
        <f>IF(BE$4="","",IF(HLOOKUP(BE$4,'Physical Effects-Numbers'!$B$1:$AZ$173,$B78,FALSE)&lt;0,HLOOKUP(BE$4,'Physical Effects-Numbers'!$B$1:$AZ$173,$B78,FALSE),""))</f>
        <v>#REF!</v>
      </c>
      <c r="BF78" s="260" t="e">
        <f>IF(BF$4="","",IF(HLOOKUP(BF$4,'Physical Effects-Numbers'!$B$1:$AZ$173,$B78,FALSE)&lt;0,HLOOKUP(BF$4,'Physical Effects-Numbers'!$B$1:$AZ$173,$B78,FALSE),""))</f>
        <v>#REF!</v>
      </c>
      <c r="BG78" s="260" t="e">
        <f>IF(BG$4="","",IF(HLOOKUP(BG$4,'Physical Effects-Numbers'!$B$1:$AZ$173,$B78,FALSE)&lt;0,HLOOKUP(BG$4,'Physical Effects-Numbers'!$B$1:$AZ$173,$B78,FALSE),""))</f>
        <v>#REF!</v>
      </c>
      <c r="BH78" s="260" t="e">
        <f>IF(BH$4="","",IF(HLOOKUP(BH$4,'Physical Effects-Numbers'!$B$1:$AZ$173,$B78,FALSE)&lt;0,HLOOKUP(BH$4,'Physical Effects-Numbers'!$B$1:$AZ$173,$B78,FALSE),""))</f>
        <v>#REF!</v>
      </c>
      <c r="BI78" s="260" t="e">
        <f>IF(BI$4="","",IF(HLOOKUP(BI$4,'Physical Effects-Numbers'!$B$1:$AZ$173,$B78,FALSE)&lt;0,HLOOKUP(BI$4,'Physical Effects-Numbers'!$B$1:$AZ$173,$B78,FALSE),""))</f>
        <v>#REF!</v>
      </c>
      <c r="BJ78" s="260" t="e">
        <f>IF(BJ$4="","",IF(HLOOKUP(BJ$4,'Physical Effects-Numbers'!$B$1:$AZ$173,$B78,FALSE)&lt;0,HLOOKUP(BJ$4,'Physical Effects-Numbers'!$B$1:$AZ$173,$B78,FALSE),""))</f>
        <v>#REF!</v>
      </c>
      <c r="BK78" s="260" t="e">
        <f>IF(BK$4="","",IF(HLOOKUP(BK$4,'Physical Effects-Numbers'!$B$1:$AZ$173,$B78,FALSE)&lt;0,HLOOKUP(BK$4,'Physical Effects-Numbers'!$B$1:$AZ$173,$B78,FALSE),""))</f>
        <v>#REF!</v>
      </c>
      <c r="BL78" s="260" t="e">
        <f>IF(BL$4="","",IF(HLOOKUP(BL$4,'Physical Effects-Numbers'!$B$1:$AZ$173,$B78,FALSE)&lt;0,HLOOKUP(BL$4,'Physical Effects-Numbers'!$B$1:$AZ$173,$B78,FALSE),""))</f>
        <v>#REF!</v>
      </c>
      <c r="BM78" s="260" t="e">
        <f>IF(BM$4="","",IF(HLOOKUP(BM$4,'Physical Effects-Numbers'!$B$1:$AZ$173,$B78,FALSE)&lt;0,HLOOKUP(BM$4,'Physical Effects-Numbers'!$B$1:$AZ$173,$B78,FALSE),""))</f>
        <v>#REF!</v>
      </c>
      <c r="BN78" s="260" t="e">
        <f>IF(BN$4="","",IF(HLOOKUP(BN$4,'Physical Effects-Numbers'!$B$1:$AZ$173,$B78,FALSE)&lt;0,HLOOKUP(BN$4,'Physical Effects-Numbers'!$B$1:$AZ$173,$B78,FALSE),""))</f>
        <v>#REF!</v>
      </c>
      <c r="BO78" s="260" t="e">
        <f>IF(BO$4="","",IF(HLOOKUP(BO$4,'Physical Effects-Numbers'!$B$1:$AZ$173,$B78,FALSE)&lt;0,HLOOKUP(BO$4,'Physical Effects-Numbers'!$B$1:$AZ$173,$B78,FALSE),""))</f>
        <v>#REF!</v>
      </c>
    </row>
    <row r="79" spans="2:67" x14ac:dyDescent="0.2">
      <c r="B79" s="259">
        <f t="shared" si="1"/>
        <v>76</v>
      </c>
      <c r="C79" s="258" t="str">
        <f>+'Physical Effects-Numbers'!B75</f>
        <v>Irrigation System, Microirrigation (ac)</v>
      </c>
      <c r="D79" s="260" t="str">
        <f>IF(D$4="","",IF(HLOOKUP(D$4,'Physical Effects-Numbers'!$B$1:$AZ$173,$B79,FALSE)&lt;0,HLOOKUP(D$4,'Physical Effects-Numbers'!$B$1:$AZ$173,$B79,FALSE),""))</f>
        <v/>
      </c>
      <c r="E79" s="260" t="str">
        <f>IF(E$4="","",IF(HLOOKUP(E$4,'Physical Effects-Numbers'!$B$1:$AZ$173,$B79,FALSE)&lt;0,HLOOKUP(E$4,'Physical Effects-Numbers'!$B$1:$AZ$173,$B79,FALSE),""))</f>
        <v/>
      </c>
      <c r="F79" s="260" t="str">
        <f>IF(F$4="","",IF(HLOOKUP(F$4,'Physical Effects-Numbers'!$B$1:$AZ$173,$B79,FALSE)&lt;0,HLOOKUP(F$4,'Physical Effects-Numbers'!$B$1:$AZ$173,$B79,FALSE),""))</f>
        <v/>
      </c>
      <c r="G79" s="260">
        <f>IF(G$4="","",IF(HLOOKUP(G$4,'Physical Effects-Numbers'!$B$1:$AZ$173,$B79,FALSE)&lt;0,HLOOKUP(G$4,'Physical Effects-Numbers'!$B$1:$AZ$173,$B79,FALSE),""))</f>
        <v>-1</v>
      </c>
      <c r="H79" s="260">
        <f>IF(H$4="","",IF(HLOOKUP(H$4,'Physical Effects-Numbers'!$B$1:$AZ$173,$B79,FALSE)&lt;0,HLOOKUP(H$4,'Physical Effects-Numbers'!$B$1:$AZ$173,$B79,FALSE),""))</f>
        <v>-1</v>
      </c>
      <c r="I79" s="260" t="str">
        <f>IF(I$4="","",IF(HLOOKUP(I$4,'Physical Effects-Numbers'!$B$1:$AZ$173,$B79,FALSE)&lt;0,HLOOKUP(I$4,'Physical Effects-Numbers'!$B$1:$AZ$173,$B79,FALSE),""))</f>
        <v/>
      </c>
      <c r="J79" s="260">
        <f>IF(J$4="","",IF(HLOOKUP(J$4,'Physical Effects-Numbers'!$B$1:$AZ$173,$B79,FALSE)&lt;0,HLOOKUP(J$4,'Physical Effects-Numbers'!$B$1:$AZ$173,$B79,FALSE),""))</f>
        <v>-1</v>
      </c>
      <c r="K79" s="260" t="str">
        <f>IF(K$4="","",IF(HLOOKUP(K$4,'Physical Effects-Numbers'!$B$1:$AZ$173,$B79,FALSE)&lt;0,HLOOKUP(K$4,'Physical Effects-Numbers'!$B$1:$AZ$173,$B79,FALSE),""))</f>
        <v/>
      </c>
      <c r="L79" s="260" t="str">
        <f>IF(L$4="","",IF(HLOOKUP(L$4,'Physical Effects-Numbers'!$B$1:$AZ$173,$B79,FALSE)&lt;0,HLOOKUP(L$4,'Physical Effects-Numbers'!$B$1:$AZ$173,$B79,FALSE),""))</f>
        <v/>
      </c>
      <c r="M79" s="260" t="str">
        <f>IF(M$4="","",IF(HLOOKUP(M$4,'Physical Effects-Numbers'!$B$1:$AZ$173,$B79,FALSE)&lt;0,HLOOKUP(M$4,'Physical Effects-Numbers'!$B$1:$AZ$173,$B79,FALSE),""))</f>
        <v/>
      </c>
      <c r="N79" s="260" t="str">
        <f>IF(N$4="","",IF(HLOOKUP(N$4,'Physical Effects-Numbers'!$B$1:$AZ$173,$B79,FALSE)&lt;0,HLOOKUP(N$4,'Physical Effects-Numbers'!$B$1:$AZ$173,$B79,FALSE),""))</f>
        <v/>
      </c>
      <c r="O79" s="260" t="str">
        <f>IF(O$4="","",IF(HLOOKUP(O$4,'Physical Effects-Numbers'!$B$1:$AZ$173,$B79,FALSE)&lt;0,HLOOKUP(O$4,'Physical Effects-Numbers'!$B$1:$AZ$173,$B79,FALSE),""))</f>
        <v/>
      </c>
      <c r="P79" s="260" t="str">
        <f>IF(P$4="","",IF(HLOOKUP(P$4,'Physical Effects-Numbers'!$B$1:$AZ$173,$B79,FALSE)&lt;0,HLOOKUP(P$4,'Physical Effects-Numbers'!$B$1:$AZ$173,$B79,FALSE),""))</f>
        <v/>
      </c>
      <c r="Q79" s="260" t="str">
        <f>IF(Q$4="","",IF(HLOOKUP(Q$4,'Physical Effects-Numbers'!$B$1:$AZ$173,$B79,FALSE)&lt;0,HLOOKUP(Q$4,'Physical Effects-Numbers'!$B$1:$AZ$173,$B79,FALSE),""))</f>
        <v/>
      </c>
      <c r="R79" s="260" t="str">
        <f>IF(R$4="","",IF(HLOOKUP(R$4,'Physical Effects-Numbers'!$B$1:$AZ$173,$B79,FALSE)&lt;0,HLOOKUP(R$4,'Physical Effects-Numbers'!$B$1:$AZ$173,$B79,FALSE),""))</f>
        <v/>
      </c>
      <c r="S79" s="260" t="str">
        <f>IF(S$4="","",IF(HLOOKUP(S$4,'Physical Effects-Numbers'!$B$1:$AZ$173,$B79,FALSE)&lt;0,HLOOKUP(S$4,'Physical Effects-Numbers'!$B$1:$AZ$173,$B79,FALSE),""))</f>
        <v/>
      </c>
      <c r="T79" s="260" t="str">
        <f>IF(T$4="","",IF(HLOOKUP(T$4,'Physical Effects-Numbers'!$B$1:$AZ$173,$B79,FALSE)&lt;0,HLOOKUP(T$4,'Physical Effects-Numbers'!$B$1:$AZ$173,$B79,FALSE),""))</f>
        <v/>
      </c>
      <c r="U79" s="260" t="str">
        <f>IF(U$4="","",IF(HLOOKUP(U$4,'Physical Effects-Numbers'!$B$1:$AZ$173,$B79,FALSE)&lt;0,HLOOKUP(U$4,'Physical Effects-Numbers'!$B$1:$AZ$173,$B79,FALSE),""))</f>
        <v/>
      </c>
      <c r="V79" s="260" t="str">
        <f>IF(V$4="","",IF(HLOOKUP(V$4,'Physical Effects-Numbers'!$B$1:$AZ$173,$B79,FALSE)&lt;0,HLOOKUP(V$4,'Physical Effects-Numbers'!$B$1:$AZ$173,$B79,FALSE),""))</f>
        <v/>
      </c>
      <c r="W79" s="260" t="str">
        <f>IF(W$4="","",IF(HLOOKUP(W$4,'Physical Effects-Numbers'!$B$1:$AZ$173,$B79,FALSE)&lt;0,HLOOKUP(W$4,'Physical Effects-Numbers'!$B$1:$AZ$173,$B79,FALSE),""))</f>
        <v/>
      </c>
      <c r="X79" s="260" t="str">
        <f>IF(X$4="","",IF(HLOOKUP(X$4,'Physical Effects-Numbers'!$B$1:$AZ$173,$B79,FALSE)&lt;0,HLOOKUP(X$4,'Physical Effects-Numbers'!$B$1:$AZ$173,$B79,FALSE),""))</f>
        <v/>
      </c>
      <c r="Y79" s="260" t="str">
        <f>IF(Y$4="","",IF(HLOOKUP(Y$4,'Physical Effects-Numbers'!$B$1:$AZ$173,$B79,FALSE)&lt;0,HLOOKUP(Y$4,'Physical Effects-Numbers'!$B$1:$AZ$173,$B79,FALSE),""))</f>
        <v/>
      </c>
      <c r="Z79" s="260" t="str">
        <f>IF(Z$4="","",IF(HLOOKUP(Z$4,'Physical Effects-Numbers'!$B$1:$AZ$173,$B79,FALSE)&lt;0,HLOOKUP(Z$4,'Physical Effects-Numbers'!$B$1:$AZ$173,$B79,FALSE),""))</f>
        <v/>
      </c>
      <c r="AA79" s="260" t="str">
        <f>IF(AA$4="","",IF(HLOOKUP(AA$4,'Physical Effects-Numbers'!$B$1:$AZ$173,$B79,FALSE)&lt;0,HLOOKUP(AA$4,'Physical Effects-Numbers'!$B$1:$AZ$173,$B79,FALSE),""))</f>
        <v/>
      </c>
      <c r="AB79" s="260" t="str">
        <f>IF(AB$4="","",IF(HLOOKUP(AB$4,'Physical Effects-Numbers'!$B$1:$AZ$173,$B79,FALSE)&lt;0,HLOOKUP(AB$4,'Physical Effects-Numbers'!$B$1:$AZ$173,$B79,FALSE),""))</f>
        <v/>
      </c>
      <c r="AC79" s="260" t="str">
        <f>IF(AC$4="","",IF(HLOOKUP(AC$4,'Physical Effects-Numbers'!$B$1:$AZ$173,$B79,FALSE)&lt;0,HLOOKUP(AC$4,'Physical Effects-Numbers'!$B$1:$AZ$173,$B79,FALSE),""))</f>
        <v/>
      </c>
      <c r="AD79" s="260" t="str">
        <f>IF(AD$4="","",IF(HLOOKUP(AD$4,'Physical Effects-Numbers'!$B$1:$AZ$173,$B79,FALSE)&lt;0,HLOOKUP(AD$4,'Physical Effects-Numbers'!$B$1:$AZ$173,$B79,FALSE),""))</f>
        <v/>
      </c>
      <c r="AE79" s="260" t="str">
        <f>IF(AE$4="","",IF(HLOOKUP(AE$4,'Physical Effects-Numbers'!$B$1:$AZ$173,$B79,FALSE)&lt;0,HLOOKUP(AE$4,'Physical Effects-Numbers'!$B$1:$AZ$173,$B79,FALSE),""))</f>
        <v/>
      </c>
      <c r="AF79" s="260" t="e">
        <f>IF(AF$4="","",IF(HLOOKUP(AF$4,'Physical Effects-Numbers'!$B$1:$AZ$173,$B79,FALSE)&lt;0,HLOOKUP(AF$4,'Physical Effects-Numbers'!$B$1:$AZ$173,$B79,FALSE),""))</f>
        <v>#REF!</v>
      </c>
      <c r="AG79" s="260" t="e">
        <f>IF(AG$4="","",IF(HLOOKUP(AG$4,'Physical Effects-Numbers'!$B$1:$AZ$173,$B79,FALSE)&lt;0,HLOOKUP(AG$4,'Physical Effects-Numbers'!$B$1:$AZ$173,$B79,FALSE),""))</f>
        <v>#REF!</v>
      </c>
      <c r="AH79" s="260" t="str">
        <f>IF(AH$4="","",IF(HLOOKUP(AH$4,'Physical Effects-Numbers'!$B$1:$AZ$173,$B79,FALSE)&lt;0,HLOOKUP(AH$4,'Physical Effects-Numbers'!$B$1:$AZ$173,$B79,FALSE),""))</f>
        <v/>
      </c>
      <c r="AI79" s="260" t="str">
        <f>IF(AI$4="","",IF(HLOOKUP(AI$4,'Physical Effects-Numbers'!$B$1:$AZ$173,$B79,FALSE)&lt;0,HLOOKUP(AI$4,'Physical Effects-Numbers'!$B$1:$AZ$173,$B79,FALSE),""))</f>
        <v/>
      </c>
      <c r="AJ79" s="260" t="str">
        <f>IF(AJ$4="","",IF(HLOOKUP(AJ$4,'Physical Effects-Numbers'!$B$1:$AZ$173,$B79,FALSE)&lt;0,HLOOKUP(AJ$4,'Physical Effects-Numbers'!$B$1:$AZ$173,$B79,FALSE),""))</f>
        <v/>
      </c>
      <c r="AK79" s="260" t="str">
        <f>IF(AK$4="","",IF(HLOOKUP(AK$4,'Physical Effects-Numbers'!$B$1:$AZ$173,$B79,FALSE)&lt;0,HLOOKUP(AK$4,'Physical Effects-Numbers'!$B$1:$AZ$173,$B79,FALSE),""))</f>
        <v/>
      </c>
      <c r="AL79" s="260" t="str">
        <f>IF(AL$4="","",IF(HLOOKUP(AL$4,'Physical Effects-Numbers'!$B$1:$AZ$173,$B79,FALSE)&lt;0,HLOOKUP(AL$4,'Physical Effects-Numbers'!$B$1:$AZ$173,$B79,FALSE),""))</f>
        <v/>
      </c>
      <c r="AM79" s="260" t="str">
        <f>IF(AM$4="","",IF(HLOOKUP(AM$4,'Physical Effects-Numbers'!$B$1:$AZ$173,$B79,FALSE)&lt;0,HLOOKUP(AM$4,'Physical Effects-Numbers'!$B$1:$AZ$173,$B79,FALSE),""))</f>
        <v/>
      </c>
      <c r="AN79" s="260" t="str">
        <f>IF(AN$4="","",IF(HLOOKUP(AN$4,'Physical Effects-Numbers'!$B$1:$AZ$173,$B79,FALSE)&lt;0,HLOOKUP(AN$4,'Physical Effects-Numbers'!$B$1:$AZ$173,$B79,FALSE),""))</f>
        <v/>
      </c>
      <c r="AO79" s="260" t="str">
        <f>IF(AO$4="","",IF(HLOOKUP(AO$4,'Physical Effects-Numbers'!$B$1:$AZ$173,$B79,FALSE)&lt;0,HLOOKUP(AO$4,'Physical Effects-Numbers'!$B$1:$AZ$173,$B79,FALSE),""))</f>
        <v/>
      </c>
      <c r="AP79" s="260" t="str">
        <f>IF(AP$4="","",IF(HLOOKUP(AP$4,'Physical Effects-Numbers'!$B$1:$AZ$173,$B79,FALSE)&lt;0,HLOOKUP(AP$4,'Physical Effects-Numbers'!$B$1:$AZ$173,$B79,FALSE),""))</f>
        <v/>
      </c>
      <c r="AQ79" s="260" t="str">
        <f>IF(AQ$4="","",IF(HLOOKUP(AQ$4,'Physical Effects-Numbers'!$B$1:$AZ$173,$B79,FALSE)&lt;0,HLOOKUP(AQ$4,'Physical Effects-Numbers'!$B$1:$AZ$173,$B79,FALSE),""))</f>
        <v/>
      </c>
      <c r="AR79" s="260" t="str">
        <f>IF(AR$4="","",IF(HLOOKUP(AR$4,'Physical Effects-Numbers'!$B$1:$AZ$173,$B79,FALSE)&lt;0,HLOOKUP(AR$4,'Physical Effects-Numbers'!$B$1:$AZ$173,$B79,FALSE),""))</f>
        <v/>
      </c>
      <c r="AS79" s="260" t="str">
        <f>IF(AS$4="","",IF(HLOOKUP(AS$4,'Physical Effects-Numbers'!$B$1:$AZ$173,$B79,FALSE)&lt;0,HLOOKUP(AS$4,'Physical Effects-Numbers'!$B$1:$AZ$173,$B79,FALSE),""))</f>
        <v/>
      </c>
      <c r="AT79" s="260" t="str">
        <f>IF(AT$4="","",IF(HLOOKUP(AT$4,'Physical Effects-Numbers'!$B$1:$AZ$173,$B79,FALSE)&lt;0,HLOOKUP(AT$4,'Physical Effects-Numbers'!$B$1:$AZ$173,$B79,FALSE),""))</f>
        <v/>
      </c>
      <c r="AU79" s="260" t="str">
        <f>IF(AU$4="","",IF(HLOOKUP(AU$4,'Physical Effects-Numbers'!$B$1:$AZ$173,$B79,FALSE)&lt;0,HLOOKUP(AU$4,'Physical Effects-Numbers'!$B$1:$AZ$173,$B79,FALSE),""))</f>
        <v/>
      </c>
      <c r="AV79" s="260" t="str">
        <f>IF(AV$4="","",IF(HLOOKUP(AV$4,'Physical Effects-Numbers'!$B$1:$AZ$173,$B79,FALSE)&lt;0,HLOOKUP(AV$4,'Physical Effects-Numbers'!$B$1:$AZ$173,$B79,FALSE),""))</f>
        <v/>
      </c>
      <c r="AW79" s="260" t="str">
        <f>IF(AW$4="","",IF(HLOOKUP(AW$4,'Physical Effects-Numbers'!$B$1:$AZ$173,$B79,FALSE)&lt;0,HLOOKUP(AW$4,'Physical Effects-Numbers'!$B$1:$AZ$173,$B79,FALSE),""))</f>
        <v/>
      </c>
      <c r="AX79" s="260" t="str">
        <f>IF(AX$4="","",IF(HLOOKUP(AX$4,'Physical Effects-Numbers'!$B$1:$AZ$173,$B79,FALSE)&lt;0,HLOOKUP(AX$4,'Physical Effects-Numbers'!$B$1:$AZ$173,$B79,FALSE),""))</f>
        <v/>
      </c>
      <c r="AY79" s="260" t="str">
        <f>IF(AY$4="","",IF(HLOOKUP(AY$4,'Physical Effects-Numbers'!$B$1:$AZ$173,$B79,FALSE)&lt;0,HLOOKUP(AY$4,'Physical Effects-Numbers'!$B$1:$AZ$173,$B79,FALSE),""))</f>
        <v/>
      </c>
      <c r="AZ79" s="260" t="str">
        <f>IF(AZ$4="","",IF(HLOOKUP(AZ$4,'Physical Effects-Numbers'!$B$1:$AZ$173,$B79,FALSE)&lt;0,HLOOKUP(AZ$4,'Physical Effects-Numbers'!$B$1:$AZ$173,$B79,FALSE),""))</f>
        <v/>
      </c>
      <c r="BA79" s="260" t="e">
        <f>IF(BA$4="","",IF(HLOOKUP(BA$4,'Physical Effects-Numbers'!$B$1:$AZ$173,$B79,FALSE)&lt;0,HLOOKUP(BA$4,'Physical Effects-Numbers'!$B$1:$AZ$173,$B79,FALSE),""))</f>
        <v>#N/A</v>
      </c>
      <c r="BB79" s="260" t="e">
        <f>IF(BB$4="","",IF(HLOOKUP(BB$4,'Physical Effects-Numbers'!$B$1:$AZ$173,$B79,FALSE)&lt;0,HLOOKUP(BB$4,'Physical Effects-Numbers'!$B$1:$AZ$173,$B79,FALSE),""))</f>
        <v>#N/A</v>
      </c>
      <c r="BC79" s="260" t="e">
        <f>IF(BC$4="","",IF(HLOOKUP(BC$4,'Physical Effects-Numbers'!$B$1:$AZ$173,$B79,FALSE)&lt;0,HLOOKUP(BC$4,'Physical Effects-Numbers'!$B$1:$AZ$173,$B79,FALSE),""))</f>
        <v>#REF!</v>
      </c>
      <c r="BD79" s="260" t="e">
        <f>IF(BD$4="","",IF(HLOOKUP(BD$4,'Physical Effects-Numbers'!$B$1:$AZ$173,$B79,FALSE)&lt;0,HLOOKUP(BD$4,'Physical Effects-Numbers'!$B$1:$AZ$173,$B79,FALSE),""))</f>
        <v>#REF!</v>
      </c>
      <c r="BE79" s="260" t="e">
        <f>IF(BE$4="","",IF(HLOOKUP(BE$4,'Physical Effects-Numbers'!$B$1:$AZ$173,$B79,FALSE)&lt;0,HLOOKUP(BE$4,'Physical Effects-Numbers'!$B$1:$AZ$173,$B79,FALSE),""))</f>
        <v>#REF!</v>
      </c>
      <c r="BF79" s="260" t="e">
        <f>IF(BF$4="","",IF(HLOOKUP(BF$4,'Physical Effects-Numbers'!$B$1:$AZ$173,$B79,FALSE)&lt;0,HLOOKUP(BF$4,'Physical Effects-Numbers'!$B$1:$AZ$173,$B79,FALSE),""))</f>
        <v>#REF!</v>
      </c>
      <c r="BG79" s="260" t="e">
        <f>IF(BG$4="","",IF(HLOOKUP(BG$4,'Physical Effects-Numbers'!$B$1:$AZ$173,$B79,FALSE)&lt;0,HLOOKUP(BG$4,'Physical Effects-Numbers'!$B$1:$AZ$173,$B79,FALSE),""))</f>
        <v>#REF!</v>
      </c>
      <c r="BH79" s="260" t="e">
        <f>IF(BH$4="","",IF(HLOOKUP(BH$4,'Physical Effects-Numbers'!$B$1:$AZ$173,$B79,FALSE)&lt;0,HLOOKUP(BH$4,'Physical Effects-Numbers'!$B$1:$AZ$173,$B79,FALSE),""))</f>
        <v>#REF!</v>
      </c>
      <c r="BI79" s="260" t="e">
        <f>IF(BI$4="","",IF(HLOOKUP(BI$4,'Physical Effects-Numbers'!$B$1:$AZ$173,$B79,FALSE)&lt;0,HLOOKUP(BI$4,'Physical Effects-Numbers'!$B$1:$AZ$173,$B79,FALSE),""))</f>
        <v>#REF!</v>
      </c>
      <c r="BJ79" s="260" t="e">
        <f>IF(BJ$4="","",IF(HLOOKUP(BJ$4,'Physical Effects-Numbers'!$B$1:$AZ$173,$B79,FALSE)&lt;0,HLOOKUP(BJ$4,'Physical Effects-Numbers'!$B$1:$AZ$173,$B79,FALSE),""))</f>
        <v>#REF!</v>
      </c>
      <c r="BK79" s="260" t="e">
        <f>IF(BK$4="","",IF(HLOOKUP(BK$4,'Physical Effects-Numbers'!$B$1:$AZ$173,$B79,FALSE)&lt;0,HLOOKUP(BK$4,'Physical Effects-Numbers'!$B$1:$AZ$173,$B79,FALSE),""))</f>
        <v>#REF!</v>
      </c>
      <c r="BL79" s="260" t="e">
        <f>IF(BL$4="","",IF(HLOOKUP(BL$4,'Physical Effects-Numbers'!$B$1:$AZ$173,$B79,FALSE)&lt;0,HLOOKUP(BL$4,'Physical Effects-Numbers'!$B$1:$AZ$173,$B79,FALSE),""))</f>
        <v>#REF!</v>
      </c>
      <c r="BM79" s="260" t="e">
        <f>IF(BM$4="","",IF(HLOOKUP(BM$4,'Physical Effects-Numbers'!$B$1:$AZ$173,$B79,FALSE)&lt;0,HLOOKUP(BM$4,'Physical Effects-Numbers'!$B$1:$AZ$173,$B79,FALSE),""))</f>
        <v>#REF!</v>
      </c>
      <c r="BN79" s="260" t="e">
        <f>IF(BN$4="","",IF(HLOOKUP(BN$4,'Physical Effects-Numbers'!$B$1:$AZ$173,$B79,FALSE)&lt;0,HLOOKUP(BN$4,'Physical Effects-Numbers'!$B$1:$AZ$173,$B79,FALSE),""))</f>
        <v>#REF!</v>
      </c>
      <c r="BO79" s="260" t="e">
        <f>IF(BO$4="","",IF(HLOOKUP(BO$4,'Physical Effects-Numbers'!$B$1:$AZ$173,$B79,FALSE)&lt;0,HLOOKUP(BO$4,'Physical Effects-Numbers'!$B$1:$AZ$173,$B79,FALSE),""))</f>
        <v>#REF!</v>
      </c>
    </row>
    <row r="80" spans="2:67" x14ac:dyDescent="0.2">
      <c r="B80" s="259">
        <f t="shared" si="1"/>
        <v>77</v>
      </c>
      <c r="C80" s="258" t="str">
        <f>+'Physical Effects-Numbers'!B76</f>
        <v>Irrigation System, Surface and Subsurface (ac)</v>
      </c>
      <c r="D80" s="260" t="str">
        <f>IF(D$4="","",IF(HLOOKUP(D$4,'Physical Effects-Numbers'!$B$1:$AZ$173,$B80,FALSE)&lt;0,HLOOKUP(D$4,'Physical Effects-Numbers'!$B$1:$AZ$173,$B80,FALSE),""))</f>
        <v/>
      </c>
      <c r="E80" s="260" t="str">
        <f>IF(E$4="","",IF(HLOOKUP(E$4,'Physical Effects-Numbers'!$B$1:$AZ$173,$B80,FALSE)&lt;0,HLOOKUP(E$4,'Physical Effects-Numbers'!$B$1:$AZ$173,$B80,FALSE),""))</f>
        <v/>
      </c>
      <c r="F80" s="260" t="str">
        <f>IF(F$4="","",IF(HLOOKUP(F$4,'Physical Effects-Numbers'!$B$1:$AZ$173,$B80,FALSE)&lt;0,HLOOKUP(F$4,'Physical Effects-Numbers'!$B$1:$AZ$173,$B80,FALSE),""))</f>
        <v/>
      </c>
      <c r="G80" s="260" t="str">
        <f>IF(G$4="","",IF(HLOOKUP(G$4,'Physical Effects-Numbers'!$B$1:$AZ$173,$B80,FALSE)&lt;0,HLOOKUP(G$4,'Physical Effects-Numbers'!$B$1:$AZ$173,$B80,FALSE),""))</f>
        <v/>
      </c>
      <c r="H80" s="260" t="str">
        <f>IF(H$4="","",IF(HLOOKUP(H$4,'Physical Effects-Numbers'!$B$1:$AZ$173,$B80,FALSE)&lt;0,HLOOKUP(H$4,'Physical Effects-Numbers'!$B$1:$AZ$173,$B80,FALSE),""))</f>
        <v/>
      </c>
      <c r="I80" s="260" t="str">
        <f>IF(I$4="","",IF(HLOOKUP(I$4,'Physical Effects-Numbers'!$B$1:$AZ$173,$B80,FALSE)&lt;0,HLOOKUP(I$4,'Physical Effects-Numbers'!$B$1:$AZ$173,$B80,FALSE),""))</f>
        <v/>
      </c>
      <c r="J80" s="260">
        <f>IF(J$4="","",IF(HLOOKUP(J$4,'Physical Effects-Numbers'!$B$1:$AZ$173,$B80,FALSE)&lt;0,HLOOKUP(J$4,'Physical Effects-Numbers'!$B$1:$AZ$173,$B80,FALSE),""))</f>
        <v>-1</v>
      </c>
      <c r="K80" s="260" t="str">
        <f>IF(K$4="","",IF(HLOOKUP(K$4,'Physical Effects-Numbers'!$B$1:$AZ$173,$B80,FALSE)&lt;0,HLOOKUP(K$4,'Physical Effects-Numbers'!$B$1:$AZ$173,$B80,FALSE),""))</f>
        <v/>
      </c>
      <c r="L80" s="260">
        <f>IF(L$4="","",IF(HLOOKUP(L$4,'Physical Effects-Numbers'!$B$1:$AZ$173,$B80,FALSE)&lt;0,HLOOKUP(L$4,'Physical Effects-Numbers'!$B$1:$AZ$173,$B80,FALSE),""))</f>
        <v>-1</v>
      </c>
      <c r="M80" s="260" t="str">
        <f>IF(M$4="","",IF(HLOOKUP(M$4,'Physical Effects-Numbers'!$B$1:$AZ$173,$B80,FALSE)&lt;0,HLOOKUP(M$4,'Physical Effects-Numbers'!$B$1:$AZ$173,$B80,FALSE),""))</f>
        <v/>
      </c>
      <c r="N80" s="260" t="str">
        <f>IF(N$4="","",IF(HLOOKUP(N$4,'Physical Effects-Numbers'!$B$1:$AZ$173,$B80,FALSE)&lt;0,HLOOKUP(N$4,'Physical Effects-Numbers'!$B$1:$AZ$173,$B80,FALSE),""))</f>
        <v/>
      </c>
      <c r="O80" s="260" t="str">
        <f>IF(O$4="","",IF(HLOOKUP(O$4,'Physical Effects-Numbers'!$B$1:$AZ$173,$B80,FALSE)&lt;0,HLOOKUP(O$4,'Physical Effects-Numbers'!$B$1:$AZ$173,$B80,FALSE),""))</f>
        <v/>
      </c>
      <c r="P80" s="260">
        <f>IF(P$4="","",IF(HLOOKUP(P$4,'Physical Effects-Numbers'!$B$1:$AZ$173,$B80,FALSE)&lt;0,HLOOKUP(P$4,'Physical Effects-Numbers'!$B$1:$AZ$173,$B80,FALSE),""))</f>
        <v>-1</v>
      </c>
      <c r="Q80" s="260">
        <f>IF(Q$4="","",IF(HLOOKUP(Q$4,'Physical Effects-Numbers'!$B$1:$AZ$173,$B80,FALSE)&lt;0,HLOOKUP(Q$4,'Physical Effects-Numbers'!$B$1:$AZ$173,$B80,FALSE),""))</f>
        <v>-1</v>
      </c>
      <c r="R80" s="260" t="str">
        <f>IF(R$4="","",IF(HLOOKUP(R$4,'Physical Effects-Numbers'!$B$1:$AZ$173,$B80,FALSE)&lt;0,HLOOKUP(R$4,'Physical Effects-Numbers'!$B$1:$AZ$173,$B80,FALSE),""))</f>
        <v/>
      </c>
      <c r="S80" s="260" t="str">
        <f>IF(S$4="","",IF(HLOOKUP(S$4,'Physical Effects-Numbers'!$B$1:$AZ$173,$B80,FALSE)&lt;0,HLOOKUP(S$4,'Physical Effects-Numbers'!$B$1:$AZ$173,$B80,FALSE),""))</f>
        <v/>
      </c>
      <c r="T80" s="260" t="str">
        <f>IF(T$4="","",IF(HLOOKUP(T$4,'Physical Effects-Numbers'!$B$1:$AZ$173,$B80,FALSE)&lt;0,HLOOKUP(T$4,'Physical Effects-Numbers'!$B$1:$AZ$173,$B80,FALSE),""))</f>
        <v/>
      </c>
      <c r="U80" s="260" t="str">
        <f>IF(U$4="","",IF(HLOOKUP(U$4,'Physical Effects-Numbers'!$B$1:$AZ$173,$B80,FALSE)&lt;0,HLOOKUP(U$4,'Physical Effects-Numbers'!$B$1:$AZ$173,$B80,FALSE),""))</f>
        <v/>
      </c>
      <c r="V80" s="260" t="str">
        <f>IF(V$4="","",IF(HLOOKUP(V$4,'Physical Effects-Numbers'!$B$1:$AZ$173,$B80,FALSE)&lt;0,HLOOKUP(V$4,'Physical Effects-Numbers'!$B$1:$AZ$173,$B80,FALSE),""))</f>
        <v/>
      </c>
      <c r="W80" s="260" t="str">
        <f>IF(W$4="","",IF(HLOOKUP(W$4,'Physical Effects-Numbers'!$B$1:$AZ$173,$B80,FALSE)&lt;0,HLOOKUP(W$4,'Physical Effects-Numbers'!$B$1:$AZ$173,$B80,FALSE),""))</f>
        <v/>
      </c>
      <c r="X80" s="260">
        <f>IF(X$4="","",IF(HLOOKUP(X$4,'Physical Effects-Numbers'!$B$1:$AZ$173,$B80,FALSE)&lt;0,HLOOKUP(X$4,'Physical Effects-Numbers'!$B$1:$AZ$173,$B80,FALSE),""))</f>
        <v>-1</v>
      </c>
      <c r="Y80" s="260" t="str">
        <f>IF(Y$4="","",IF(HLOOKUP(Y$4,'Physical Effects-Numbers'!$B$1:$AZ$173,$B80,FALSE)&lt;0,HLOOKUP(Y$4,'Physical Effects-Numbers'!$B$1:$AZ$173,$B80,FALSE),""))</f>
        <v/>
      </c>
      <c r="Z80" s="260" t="str">
        <f>IF(Z$4="","",IF(HLOOKUP(Z$4,'Physical Effects-Numbers'!$B$1:$AZ$173,$B80,FALSE)&lt;0,HLOOKUP(Z$4,'Physical Effects-Numbers'!$B$1:$AZ$173,$B80,FALSE),""))</f>
        <v/>
      </c>
      <c r="AA80" s="260" t="str">
        <f>IF(AA$4="","",IF(HLOOKUP(AA$4,'Physical Effects-Numbers'!$B$1:$AZ$173,$B80,FALSE)&lt;0,HLOOKUP(AA$4,'Physical Effects-Numbers'!$B$1:$AZ$173,$B80,FALSE),""))</f>
        <v/>
      </c>
      <c r="AB80" s="260" t="str">
        <f>IF(AB$4="","",IF(HLOOKUP(AB$4,'Physical Effects-Numbers'!$B$1:$AZ$173,$B80,FALSE)&lt;0,HLOOKUP(AB$4,'Physical Effects-Numbers'!$B$1:$AZ$173,$B80,FALSE),""))</f>
        <v/>
      </c>
      <c r="AC80" s="260" t="str">
        <f>IF(AC$4="","",IF(HLOOKUP(AC$4,'Physical Effects-Numbers'!$B$1:$AZ$173,$B80,FALSE)&lt;0,HLOOKUP(AC$4,'Physical Effects-Numbers'!$B$1:$AZ$173,$B80,FALSE),""))</f>
        <v/>
      </c>
      <c r="AD80" s="260">
        <f>IF(AD$4="","",IF(HLOOKUP(AD$4,'Physical Effects-Numbers'!$B$1:$AZ$173,$B80,FALSE)&lt;0,HLOOKUP(AD$4,'Physical Effects-Numbers'!$B$1:$AZ$173,$B80,FALSE),""))</f>
        <v>-1</v>
      </c>
      <c r="AE80" s="260" t="str">
        <f>IF(AE$4="","",IF(HLOOKUP(AE$4,'Physical Effects-Numbers'!$B$1:$AZ$173,$B80,FALSE)&lt;0,HLOOKUP(AE$4,'Physical Effects-Numbers'!$B$1:$AZ$173,$B80,FALSE),""))</f>
        <v/>
      </c>
      <c r="AF80" s="260" t="e">
        <f>IF(AF$4="","",IF(HLOOKUP(AF$4,'Physical Effects-Numbers'!$B$1:$AZ$173,$B80,FALSE)&lt;0,HLOOKUP(AF$4,'Physical Effects-Numbers'!$B$1:$AZ$173,$B80,FALSE),""))</f>
        <v>#REF!</v>
      </c>
      <c r="AG80" s="260" t="e">
        <f>IF(AG$4="","",IF(HLOOKUP(AG$4,'Physical Effects-Numbers'!$B$1:$AZ$173,$B80,FALSE)&lt;0,HLOOKUP(AG$4,'Physical Effects-Numbers'!$B$1:$AZ$173,$B80,FALSE),""))</f>
        <v>#REF!</v>
      </c>
      <c r="AH80" s="260">
        <f>IF(AH$4="","",IF(HLOOKUP(AH$4,'Physical Effects-Numbers'!$B$1:$AZ$173,$B80,FALSE)&lt;0,HLOOKUP(AH$4,'Physical Effects-Numbers'!$B$1:$AZ$173,$B80,FALSE),""))</f>
        <v>-1</v>
      </c>
      <c r="AI80" s="260" t="str">
        <f>IF(AI$4="","",IF(HLOOKUP(AI$4,'Physical Effects-Numbers'!$B$1:$AZ$173,$B80,FALSE)&lt;0,HLOOKUP(AI$4,'Physical Effects-Numbers'!$B$1:$AZ$173,$B80,FALSE),""))</f>
        <v/>
      </c>
      <c r="AJ80" s="260" t="str">
        <f>IF(AJ$4="","",IF(HLOOKUP(AJ$4,'Physical Effects-Numbers'!$B$1:$AZ$173,$B80,FALSE)&lt;0,HLOOKUP(AJ$4,'Physical Effects-Numbers'!$B$1:$AZ$173,$B80,FALSE),""))</f>
        <v/>
      </c>
      <c r="AK80" s="260" t="str">
        <f>IF(AK$4="","",IF(HLOOKUP(AK$4,'Physical Effects-Numbers'!$B$1:$AZ$173,$B80,FALSE)&lt;0,HLOOKUP(AK$4,'Physical Effects-Numbers'!$B$1:$AZ$173,$B80,FALSE),""))</f>
        <v/>
      </c>
      <c r="AL80" s="260" t="str">
        <f>IF(AL$4="","",IF(HLOOKUP(AL$4,'Physical Effects-Numbers'!$B$1:$AZ$173,$B80,FALSE)&lt;0,HLOOKUP(AL$4,'Physical Effects-Numbers'!$B$1:$AZ$173,$B80,FALSE),""))</f>
        <v/>
      </c>
      <c r="AM80" s="260" t="str">
        <f>IF(AM$4="","",IF(HLOOKUP(AM$4,'Physical Effects-Numbers'!$B$1:$AZ$173,$B80,FALSE)&lt;0,HLOOKUP(AM$4,'Physical Effects-Numbers'!$B$1:$AZ$173,$B80,FALSE),""))</f>
        <v/>
      </c>
      <c r="AN80" s="260" t="str">
        <f>IF(AN$4="","",IF(HLOOKUP(AN$4,'Physical Effects-Numbers'!$B$1:$AZ$173,$B80,FALSE)&lt;0,HLOOKUP(AN$4,'Physical Effects-Numbers'!$B$1:$AZ$173,$B80,FALSE),""))</f>
        <v/>
      </c>
      <c r="AO80" s="260" t="str">
        <f>IF(AO$4="","",IF(HLOOKUP(AO$4,'Physical Effects-Numbers'!$B$1:$AZ$173,$B80,FALSE)&lt;0,HLOOKUP(AO$4,'Physical Effects-Numbers'!$B$1:$AZ$173,$B80,FALSE),""))</f>
        <v/>
      </c>
      <c r="AP80" s="260" t="str">
        <f>IF(AP$4="","",IF(HLOOKUP(AP$4,'Physical Effects-Numbers'!$B$1:$AZ$173,$B80,FALSE)&lt;0,HLOOKUP(AP$4,'Physical Effects-Numbers'!$B$1:$AZ$173,$B80,FALSE),""))</f>
        <v/>
      </c>
      <c r="AQ80" s="260" t="str">
        <f>IF(AQ$4="","",IF(HLOOKUP(AQ$4,'Physical Effects-Numbers'!$B$1:$AZ$173,$B80,FALSE)&lt;0,HLOOKUP(AQ$4,'Physical Effects-Numbers'!$B$1:$AZ$173,$B80,FALSE),""))</f>
        <v/>
      </c>
      <c r="AR80" s="260" t="str">
        <f>IF(AR$4="","",IF(HLOOKUP(AR$4,'Physical Effects-Numbers'!$B$1:$AZ$173,$B80,FALSE)&lt;0,HLOOKUP(AR$4,'Physical Effects-Numbers'!$B$1:$AZ$173,$B80,FALSE),""))</f>
        <v/>
      </c>
      <c r="AS80" s="260" t="str">
        <f>IF(AS$4="","",IF(HLOOKUP(AS$4,'Physical Effects-Numbers'!$B$1:$AZ$173,$B80,FALSE)&lt;0,HLOOKUP(AS$4,'Physical Effects-Numbers'!$B$1:$AZ$173,$B80,FALSE),""))</f>
        <v/>
      </c>
      <c r="AT80" s="260" t="str">
        <f>IF(AT$4="","",IF(HLOOKUP(AT$4,'Physical Effects-Numbers'!$B$1:$AZ$173,$B80,FALSE)&lt;0,HLOOKUP(AT$4,'Physical Effects-Numbers'!$B$1:$AZ$173,$B80,FALSE),""))</f>
        <v/>
      </c>
      <c r="AU80" s="260" t="str">
        <f>IF(AU$4="","",IF(HLOOKUP(AU$4,'Physical Effects-Numbers'!$B$1:$AZ$173,$B80,FALSE)&lt;0,HLOOKUP(AU$4,'Physical Effects-Numbers'!$B$1:$AZ$173,$B80,FALSE),""))</f>
        <v/>
      </c>
      <c r="AV80" s="260" t="str">
        <f>IF(AV$4="","",IF(HLOOKUP(AV$4,'Physical Effects-Numbers'!$B$1:$AZ$173,$B80,FALSE)&lt;0,HLOOKUP(AV$4,'Physical Effects-Numbers'!$B$1:$AZ$173,$B80,FALSE),""))</f>
        <v/>
      </c>
      <c r="AW80" s="260" t="str">
        <f>IF(AW$4="","",IF(HLOOKUP(AW$4,'Physical Effects-Numbers'!$B$1:$AZ$173,$B80,FALSE)&lt;0,HLOOKUP(AW$4,'Physical Effects-Numbers'!$B$1:$AZ$173,$B80,FALSE),""))</f>
        <v/>
      </c>
      <c r="AX80" s="260" t="str">
        <f>IF(AX$4="","",IF(HLOOKUP(AX$4,'Physical Effects-Numbers'!$B$1:$AZ$173,$B80,FALSE)&lt;0,HLOOKUP(AX$4,'Physical Effects-Numbers'!$B$1:$AZ$173,$B80,FALSE),""))</f>
        <v/>
      </c>
      <c r="AY80" s="260" t="str">
        <f>IF(AY$4="","",IF(HLOOKUP(AY$4,'Physical Effects-Numbers'!$B$1:$AZ$173,$B80,FALSE)&lt;0,HLOOKUP(AY$4,'Physical Effects-Numbers'!$B$1:$AZ$173,$B80,FALSE),""))</f>
        <v/>
      </c>
      <c r="AZ80" s="260" t="str">
        <f>IF(AZ$4="","",IF(HLOOKUP(AZ$4,'Physical Effects-Numbers'!$B$1:$AZ$173,$B80,FALSE)&lt;0,HLOOKUP(AZ$4,'Physical Effects-Numbers'!$B$1:$AZ$173,$B80,FALSE),""))</f>
        <v/>
      </c>
      <c r="BA80" s="260" t="e">
        <f>IF(BA$4="","",IF(HLOOKUP(BA$4,'Physical Effects-Numbers'!$B$1:$AZ$173,$B80,FALSE)&lt;0,HLOOKUP(BA$4,'Physical Effects-Numbers'!$B$1:$AZ$173,$B80,FALSE),""))</f>
        <v>#N/A</v>
      </c>
      <c r="BB80" s="260" t="e">
        <f>IF(BB$4="","",IF(HLOOKUP(BB$4,'Physical Effects-Numbers'!$B$1:$AZ$173,$B80,FALSE)&lt;0,HLOOKUP(BB$4,'Physical Effects-Numbers'!$B$1:$AZ$173,$B80,FALSE),""))</f>
        <v>#N/A</v>
      </c>
      <c r="BC80" s="260" t="e">
        <f>IF(BC$4="","",IF(HLOOKUP(BC$4,'Physical Effects-Numbers'!$B$1:$AZ$173,$B80,FALSE)&lt;0,HLOOKUP(BC$4,'Physical Effects-Numbers'!$B$1:$AZ$173,$B80,FALSE),""))</f>
        <v>#REF!</v>
      </c>
      <c r="BD80" s="260" t="e">
        <f>IF(BD$4="","",IF(HLOOKUP(BD$4,'Physical Effects-Numbers'!$B$1:$AZ$173,$B80,FALSE)&lt;0,HLOOKUP(BD$4,'Physical Effects-Numbers'!$B$1:$AZ$173,$B80,FALSE),""))</f>
        <v>#REF!</v>
      </c>
      <c r="BE80" s="260" t="e">
        <f>IF(BE$4="","",IF(HLOOKUP(BE$4,'Physical Effects-Numbers'!$B$1:$AZ$173,$B80,FALSE)&lt;0,HLOOKUP(BE$4,'Physical Effects-Numbers'!$B$1:$AZ$173,$B80,FALSE),""))</f>
        <v>#REF!</v>
      </c>
      <c r="BF80" s="260" t="e">
        <f>IF(BF$4="","",IF(HLOOKUP(BF$4,'Physical Effects-Numbers'!$B$1:$AZ$173,$B80,FALSE)&lt;0,HLOOKUP(BF$4,'Physical Effects-Numbers'!$B$1:$AZ$173,$B80,FALSE),""))</f>
        <v>#REF!</v>
      </c>
      <c r="BG80" s="260" t="e">
        <f>IF(BG$4="","",IF(HLOOKUP(BG$4,'Physical Effects-Numbers'!$B$1:$AZ$173,$B80,FALSE)&lt;0,HLOOKUP(BG$4,'Physical Effects-Numbers'!$B$1:$AZ$173,$B80,FALSE),""))</f>
        <v>#REF!</v>
      </c>
      <c r="BH80" s="260" t="e">
        <f>IF(BH$4="","",IF(HLOOKUP(BH$4,'Physical Effects-Numbers'!$B$1:$AZ$173,$B80,FALSE)&lt;0,HLOOKUP(BH$4,'Physical Effects-Numbers'!$B$1:$AZ$173,$B80,FALSE),""))</f>
        <v>#REF!</v>
      </c>
      <c r="BI80" s="260" t="e">
        <f>IF(BI$4="","",IF(HLOOKUP(BI$4,'Physical Effects-Numbers'!$B$1:$AZ$173,$B80,FALSE)&lt;0,HLOOKUP(BI$4,'Physical Effects-Numbers'!$B$1:$AZ$173,$B80,FALSE),""))</f>
        <v>#REF!</v>
      </c>
      <c r="BJ80" s="260" t="e">
        <f>IF(BJ$4="","",IF(HLOOKUP(BJ$4,'Physical Effects-Numbers'!$B$1:$AZ$173,$B80,FALSE)&lt;0,HLOOKUP(BJ$4,'Physical Effects-Numbers'!$B$1:$AZ$173,$B80,FALSE),""))</f>
        <v>#REF!</v>
      </c>
      <c r="BK80" s="260" t="e">
        <f>IF(BK$4="","",IF(HLOOKUP(BK$4,'Physical Effects-Numbers'!$B$1:$AZ$173,$B80,FALSE)&lt;0,HLOOKUP(BK$4,'Physical Effects-Numbers'!$B$1:$AZ$173,$B80,FALSE),""))</f>
        <v>#REF!</v>
      </c>
      <c r="BL80" s="260" t="e">
        <f>IF(BL$4="","",IF(HLOOKUP(BL$4,'Physical Effects-Numbers'!$B$1:$AZ$173,$B80,FALSE)&lt;0,HLOOKUP(BL$4,'Physical Effects-Numbers'!$B$1:$AZ$173,$B80,FALSE),""))</f>
        <v>#REF!</v>
      </c>
      <c r="BM80" s="260" t="e">
        <f>IF(BM$4="","",IF(HLOOKUP(BM$4,'Physical Effects-Numbers'!$B$1:$AZ$173,$B80,FALSE)&lt;0,HLOOKUP(BM$4,'Physical Effects-Numbers'!$B$1:$AZ$173,$B80,FALSE),""))</f>
        <v>#REF!</v>
      </c>
      <c r="BN80" s="260" t="e">
        <f>IF(BN$4="","",IF(HLOOKUP(BN$4,'Physical Effects-Numbers'!$B$1:$AZ$173,$B80,FALSE)&lt;0,HLOOKUP(BN$4,'Physical Effects-Numbers'!$B$1:$AZ$173,$B80,FALSE),""))</f>
        <v>#REF!</v>
      </c>
      <c r="BO80" s="260" t="e">
        <f>IF(BO$4="","",IF(HLOOKUP(BO$4,'Physical Effects-Numbers'!$B$1:$AZ$173,$B80,FALSE)&lt;0,HLOOKUP(BO$4,'Physical Effects-Numbers'!$B$1:$AZ$173,$B80,FALSE),""))</f>
        <v>#REF!</v>
      </c>
    </row>
    <row r="81" spans="2:67" x14ac:dyDescent="0.2">
      <c r="B81" s="259">
        <f t="shared" si="1"/>
        <v>78</v>
      </c>
      <c r="C81" s="258" t="str">
        <f>+'Physical Effects-Numbers'!B77</f>
        <v>Irrigation and Drainage Tailwater Recovery (no)</v>
      </c>
      <c r="D81" s="260" t="str">
        <f>IF(D$4="","",IF(HLOOKUP(D$4,'Physical Effects-Numbers'!$B$1:$AZ$173,$B81,FALSE)&lt;0,HLOOKUP(D$4,'Physical Effects-Numbers'!$B$1:$AZ$173,$B81,FALSE),""))</f>
        <v/>
      </c>
      <c r="E81" s="260" t="str">
        <f>IF(E$4="","",IF(HLOOKUP(E$4,'Physical Effects-Numbers'!$B$1:$AZ$173,$B81,FALSE)&lt;0,HLOOKUP(E$4,'Physical Effects-Numbers'!$B$1:$AZ$173,$B81,FALSE),""))</f>
        <v/>
      </c>
      <c r="F81" s="260" t="str">
        <f>IF(F$4="","",IF(HLOOKUP(F$4,'Physical Effects-Numbers'!$B$1:$AZ$173,$B81,FALSE)&lt;0,HLOOKUP(F$4,'Physical Effects-Numbers'!$B$1:$AZ$173,$B81,FALSE),""))</f>
        <v/>
      </c>
      <c r="G81" s="260" t="str">
        <f>IF(G$4="","",IF(HLOOKUP(G$4,'Physical Effects-Numbers'!$B$1:$AZ$173,$B81,FALSE)&lt;0,HLOOKUP(G$4,'Physical Effects-Numbers'!$B$1:$AZ$173,$B81,FALSE),""))</f>
        <v/>
      </c>
      <c r="H81" s="260" t="str">
        <f>IF(H$4="","",IF(HLOOKUP(H$4,'Physical Effects-Numbers'!$B$1:$AZ$173,$B81,FALSE)&lt;0,HLOOKUP(H$4,'Physical Effects-Numbers'!$B$1:$AZ$173,$B81,FALSE),""))</f>
        <v/>
      </c>
      <c r="I81" s="260" t="str">
        <f>IF(I$4="","",IF(HLOOKUP(I$4,'Physical Effects-Numbers'!$B$1:$AZ$173,$B81,FALSE)&lt;0,HLOOKUP(I$4,'Physical Effects-Numbers'!$B$1:$AZ$173,$B81,FALSE),""))</f>
        <v/>
      </c>
      <c r="J81" s="260" t="str">
        <f>IF(J$4="","",IF(HLOOKUP(J$4,'Physical Effects-Numbers'!$B$1:$AZ$173,$B81,FALSE)&lt;0,HLOOKUP(J$4,'Physical Effects-Numbers'!$B$1:$AZ$173,$B81,FALSE),""))</f>
        <v/>
      </c>
      <c r="K81" s="260" t="str">
        <f>IF(K$4="","",IF(HLOOKUP(K$4,'Physical Effects-Numbers'!$B$1:$AZ$173,$B81,FALSE)&lt;0,HLOOKUP(K$4,'Physical Effects-Numbers'!$B$1:$AZ$173,$B81,FALSE),""))</f>
        <v/>
      </c>
      <c r="L81" s="260" t="str">
        <f>IF(L$4="","",IF(HLOOKUP(L$4,'Physical Effects-Numbers'!$B$1:$AZ$173,$B81,FALSE)&lt;0,HLOOKUP(L$4,'Physical Effects-Numbers'!$B$1:$AZ$173,$B81,FALSE),""))</f>
        <v/>
      </c>
      <c r="M81" s="260" t="str">
        <f>IF(M$4="","",IF(HLOOKUP(M$4,'Physical Effects-Numbers'!$B$1:$AZ$173,$B81,FALSE)&lt;0,HLOOKUP(M$4,'Physical Effects-Numbers'!$B$1:$AZ$173,$B81,FALSE),""))</f>
        <v/>
      </c>
      <c r="N81" s="260" t="str">
        <f>IF(N$4="","",IF(HLOOKUP(N$4,'Physical Effects-Numbers'!$B$1:$AZ$173,$B81,FALSE)&lt;0,HLOOKUP(N$4,'Physical Effects-Numbers'!$B$1:$AZ$173,$B81,FALSE),""))</f>
        <v/>
      </c>
      <c r="O81" s="260" t="str">
        <f>IF(O$4="","",IF(HLOOKUP(O$4,'Physical Effects-Numbers'!$B$1:$AZ$173,$B81,FALSE)&lt;0,HLOOKUP(O$4,'Physical Effects-Numbers'!$B$1:$AZ$173,$B81,FALSE),""))</f>
        <v/>
      </c>
      <c r="P81" s="260" t="str">
        <f>IF(P$4="","",IF(HLOOKUP(P$4,'Physical Effects-Numbers'!$B$1:$AZ$173,$B81,FALSE)&lt;0,HLOOKUP(P$4,'Physical Effects-Numbers'!$B$1:$AZ$173,$B81,FALSE),""))</f>
        <v/>
      </c>
      <c r="Q81" s="260" t="str">
        <f>IF(Q$4="","",IF(HLOOKUP(Q$4,'Physical Effects-Numbers'!$B$1:$AZ$173,$B81,FALSE)&lt;0,HLOOKUP(Q$4,'Physical Effects-Numbers'!$B$1:$AZ$173,$B81,FALSE),""))</f>
        <v/>
      </c>
      <c r="R81" s="260" t="str">
        <f>IF(R$4="","",IF(HLOOKUP(R$4,'Physical Effects-Numbers'!$B$1:$AZ$173,$B81,FALSE)&lt;0,HLOOKUP(R$4,'Physical Effects-Numbers'!$B$1:$AZ$173,$B81,FALSE),""))</f>
        <v/>
      </c>
      <c r="S81" s="260" t="str">
        <f>IF(S$4="","",IF(HLOOKUP(S$4,'Physical Effects-Numbers'!$B$1:$AZ$173,$B81,FALSE)&lt;0,HLOOKUP(S$4,'Physical Effects-Numbers'!$B$1:$AZ$173,$B81,FALSE),""))</f>
        <v/>
      </c>
      <c r="T81" s="260" t="str">
        <f>IF(T$4="","",IF(HLOOKUP(T$4,'Physical Effects-Numbers'!$B$1:$AZ$173,$B81,FALSE)&lt;0,HLOOKUP(T$4,'Physical Effects-Numbers'!$B$1:$AZ$173,$B81,FALSE),""))</f>
        <v/>
      </c>
      <c r="U81" s="260" t="str">
        <f>IF(U$4="","",IF(HLOOKUP(U$4,'Physical Effects-Numbers'!$B$1:$AZ$173,$B81,FALSE)&lt;0,HLOOKUP(U$4,'Physical Effects-Numbers'!$B$1:$AZ$173,$B81,FALSE),""))</f>
        <v/>
      </c>
      <c r="V81" s="260" t="str">
        <f>IF(V$4="","",IF(HLOOKUP(V$4,'Physical Effects-Numbers'!$B$1:$AZ$173,$B81,FALSE)&lt;0,HLOOKUP(V$4,'Physical Effects-Numbers'!$B$1:$AZ$173,$B81,FALSE),""))</f>
        <v/>
      </c>
      <c r="W81" s="260" t="str">
        <f>IF(W$4="","",IF(HLOOKUP(W$4,'Physical Effects-Numbers'!$B$1:$AZ$173,$B81,FALSE)&lt;0,HLOOKUP(W$4,'Physical Effects-Numbers'!$B$1:$AZ$173,$B81,FALSE),""))</f>
        <v/>
      </c>
      <c r="X81" s="260" t="str">
        <f>IF(X$4="","",IF(HLOOKUP(X$4,'Physical Effects-Numbers'!$B$1:$AZ$173,$B81,FALSE)&lt;0,HLOOKUP(X$4,'Physical Effects-Numbers'!$B$1:$AZ$173,$B81,FALSE),""))</f>
        <v/>
      </c>
      <c r="Y81" s="260" t="str">
        <f>IF(Y$4="","",IF(HLOOKUP(Y$4,'Physical Effects-Numbers'!$B$1:$AZ$173,$B81,FALSE)&lt;0,HLOOKUP(Y$4,'Physical Effects-Numbers'!$B$1:$AZ$173,$B81,FALSE),""))</f>
        <v/>
      </c>
      <c r="Z81" s="260" t="str">
        <f>IF(Z$4="","",IF(HLOOKUP(Z$4,'Physical Effects-Numbers'!$B$1:$AZ$173,$B81,FALSE)&lt;0,HLOOKUP(Z$4,'Physical Effects-Numbers'!$B$1:$AZ$173,$B81,FALSE),""))</f>
        <v/>
      </c>
      <c r="AA81" s="260" t="str">
        <f>IF(AA$4="","",IF(HLOOKUP(AA$4,'Physical Effects-Numbers'!$B$1:$AZ$173,$B81,FALSE)&lt;0,HLOOKUP(AA$4,'Physical Effects-Numbers'!$B$1:$AZ$173,$B81,FALSE),""))</f>
        <v/>
      </c>
      <c r="AB81" s="260" t="str">
        <f>IF(AB$4="","",IF(HLOOKUP(AB$4,'Physical Effects-Numbers'!$B$1:$AZ$173,$B81,FALSE)&lt;0,HLOOKUP(AB$4,'Physical Effects-Numbers'!$B$1:$AZ$173,$B81,FALSE),""))</f>
        <v/>
      </c>
      <c r="AC81" s="260" t="str">
        <f>IF(AC$4="","",IF(HLOOKUP(AC$4,'Physical Effects-Numbers'!$B$1:$AZ$173,$B81,FALSE)&lt;0,HLOOKUP(AC$4,'Physical Effects-Numbers'!$B$1:$AZ$173,$B81,FALSE),""))</f>
        <v/>
      </c>
      <c r="AD81" s="260" t="str">
        <f>IF(AD$4="","",IF(HLOOKUP(AD$4,'Physical Effects-Numbers'!$B$1:$AZ$173,$B81,FALSE)&lt;0,HLOOKUP(AD$4,'Physical Effects-Numbers'!$B$1:$AZ$173,$B81,FALSE),""))</f>
        <v/>
      </c>
      <c r="AE81" s="260" t="str">
        <f>IF(AE$4="","",IF(HLOOKUP(AE$4,'Physical Effects-Numbers'!$B$1:$AZ$173,$B81,FALSE)&lt;0,HLOOKUP(AE$4,'Physical Effects-Numbers'!$B$1:$AZ$173,$B81,FALSE),""))</f>
        <v/>
      </c>
      <c r="AF81" s="260" t="e">
        <f>IF(AF$4="","",IF(HLOOKUP(AF$4,'Physical Effects-Numbers'!$B$1:$AZ$173,$B81,FALSE)&lt;0,HLOOKUP(AF$4,'Physical Effects-Numbers'!$B$1:$AZ$173,$B81,FALSE),""))</f>
        <v>#REF!</v>
      </c>
      <c r="AG81" s="260" t="e">
        <f>IF(AG$4="","",IF(HLOOKUP(AG$4,'Physical Effects-Numbers'!$B$1:$AZ$173,$B81,FALSE)&lt;0,HLOOKUP(AG$4,'Physical Effects-Numbers'!$B$1:$AZ$173,$B81,FALSE),""))</f>
        <v>#REF!</v>
      </c>
      <c r="AH81" s="260" t="str">
        <f>IF(AH$4="","",IF(HLOOKUP(AH$4,'Physical Effects-Numbers'!$B$1:$AZ$173,$B81,FALSE)&lt;0,HLOOKUP(AH$4,'Physical Effects-Numbers'!$B$1:$AZ$173,$B81,FALSE),""))</f>
        <v/>
      </c>
      <c r="AI81" s="260" t="str">
        <f>IF(AI$4="","",IF(HLOOKUP(AI$4,'Physical Effects-Numbers'!$B$1:$AZ$173,$B81,FALSE)&lt;0,HLOOKUP(AI$4,'Physical Effects-Numbers'!$B$1:$AZ$173,$B81,FALSE),""))</f>
        <v/>
      </c>
      <c r="AJ81" s="260" t="str">
        <f>IF(AJ$4="","",IF(HLOOKUP(AJ$4,'Physical Effects-Numbers'!$B$1:$AZ$173,$B81,FALSE)&lt;0,HLOOKUP(AJ$4,'Physical Effects-Numbers'!$B$1:$AZ$173,$B81,FALSE),""))</f>
        <v/>
      </c>
      <c r="AK81" s="260" t="str">
        <f>IF(AK$4="","",IF(HLOOKUP(AK$4,'Physical Effects-Numbers'!$B$1:$AZ$173,$B81,FALSE)&lt;0,HLOOKUP(AK$4,'Physical Effects-Numbers'!$B$1:$AZ$173,$B81,FALSE),""))</f>
        <v/>
      </c>
      <c r="AL81" s="260" t="str">
        <f>IF(AL$4="","",IF(HLOOKUP(AL$4,'Physical Effects-Numbers'!$B$1:$AZ$173,$B81,FALSE)&lt;0,HLOOKUP(AL$4,'Physical Effects-Numbers'!$B$1:$AZ$173,$B81,FALSE),""))</f>
        <v/>
      </c>
      <c r="AM81" s="260" t="str">
        <f>IF(AM$4="","",IF(HLOOKUP(AM$4,'Physical Effects-Numbers'!$B$1:$AZ$173,$B81,FALSE)&lt;0,HLOOKUP(AM$4,'Physical Effects-Numbers'!$B$1:$AZ$173,$B81,FALSE),""))</f>
        <v/>
      </c>
      <c r="AN81" s="260" t="str">
        <f>IF(AN$4="","",IF(HLOOKUP(AN$4,'Physical Effects-Numbers'!$B$1:$AZ$173,$B81,FALSE)&lt;0,HLOOKUP(AN$4,'Physical Effects-Numbers'!$B$1:$AZ$173,$B81,FALSE),""))</f>
        <v/>
      </c>
      <c r="AO81" s="260" t="str">
        <f>IF(AO$4="","",IF(HLOOKUP(AO$4,'Physical Effects-Numbers'!$B$1:$AZ$173,$B81,FALSE)&lt;0,HLOOKUP(AO$4,'Physical Effects-Numbers'!$B$1:$AZ$173,$B81,FALSE),""))</f>
        <v/>
      </c>
      <c r="AP81" s="260" t="str">
        <f>IF(AP$4="","",IF(HLOOKUP(AP$4,'Physical Effects-Numbers'!$B$1:$AZ$173,$B81,FALSE)&lt;0,HLOOKUP(AP$4,'Physical Effects-Numbers'!$B$1:$AZ$173,$B81,FALSE),""))</f>
        <v/>
      </c>
      <c r="AQ81" s="260" t="str">
        <f>IF(AQ$4="","",IF(HLOOKUP(AQ$4,'Physical Effects-Numbers'!$B$1:$AZ$173,$B81,FALSE)&lt;0,HLOOKUP(AQ$4,'Physical Effects-Numbers'!$B$1:$AZ$173,$B81,FALSE),""))</f>
        <v/>
      </c>
      <c r="AR81" s="260" t="str">
        <f>IF(AR$4="","",IF(HLOOKUP(AR$4,'Physical Effects-Numbers'!$B$1:$AZ$173,$B81,FALSE)&lt;0,HLOOKUP(AR$4,'Physical Effects-Numbers'!$B$1:$AZ$173,$B81,FALSE),""))</f>
        <v/>
      </c>
      <c r="AS81" s="260" t="str">
        <f>IF(AS$4="","",IF(HLOOKUP(AS$4,'Physical Effects-Numbers'!$B$1:$AZ$173,$B81,FALSE)&lt;0,HLOOKUP(AS$4,'Physical Effects-Numbers'!$B$1:$AZ$173,$B81,FALSE),""))</f>
        <v/>
      </c>
      <c r="AT81" s="260" t="str">
        <f>IF(AT$4="","",IF(HLOOKUP(AT$4,'Physical Effects-Numbers'!$B$1:$AZ$173,$B81,FALSE)&lt;0,HLOOKUP(AT$4,'Physical Effects-Numbers'!$B$1:$AZ$173,$B81,FALSE),""))</f>
        <v/>
      </c>
      <c r="AU81" s="260" t="str">
        <f>IF(AU$4="","",IF(HLOOKUP(AU$4,'Physical Effects-Numbers'!$B$1:$AZ$173,$B81,FALSE)&lt;0,HLOOKUP(AU$4,'Physical Effects-Numbers'!$B$1:$AZ$173,$B81,FALSE),""))</f>
        <v/>
      </c>
      <c r="AV81" s="260" t="str">
        <f>IF(AV$4="","",IF(HLOOKUP(AV$4,'Physical Effects-Numbers'!$B$1:$AZ$173,$B81,FALSE)&lt;0,HLOOKUP(AV$4,'Physical Effects-Numbers'!$B$1:$AZ$173,$B81,FALSE),""))</f>
        <v/>
      </c>
      <c r="AW81" s="260" t="str">
        <f>IF(AW$4="","",IF(HLOOKUP(AW$4,'Physical Effects-Numbers'!$B$1:$AZ$173,$B81,FALSE)&lt;0,HLOOKUP(AW$4,'Physical Effects-Numbers'!$B$1:$AZ$173,$B81,FALSE),""))</f>
        <v/>
      </c>
      <c r="AX81" s="260" t="str">
        <f>IF(AX$4="","",IF(HLOOKUP(AX$4,'Physical Effects-Numbers'!$B$1:$AZ$173,$B81,FALSE)&lt;0,HLOOKUP(AX$4,'Physical Effects-Numbers'!$B$1:$AZ$173,$B81,FALSE),""))</f>
        <v/>
      </c>
      <c r="AY81" s="260" t="str">
        <f>IF(AY$4="","",IF(HLOOKUP(AY$4,'Physical Effects-Numbers'!$B$1:$AZ$173,$B81,FALSE)&lt;0,HLOOKUP(AY$4,'Physical Effects-Numbers'!$B$1:$AZ$173,$B81,FALSE),""))</f>
        <v/>
      </c>
      <c r="AZ81" s="260" t="str">
        <f>IF(AZ$4="","",IF(HLOOKUP(AZ$4,'Physical Effects-Numbers'!$B$1:$AZ$173,$B81,FALSE)&lt;0,HLOOKUP(AZ$4,'Physical Effects-Numbers'!$B$1:$AZ$173,$B81,FALSE),""))</f>
        <v/>
      </c>
      <c r="BA81" s="260" t="e">
        <f>IF(BA$4="","",IF(HLOOKUP(BA$4,'Physical Effects-Numbers'!$B$1:$AZ$173,$B81,FALSE)&lt;0,HLOOKUP(BA$4,'Physical Effects-Numbers'!$B$1:$AZ$173,$B81,FALSE),""))</f>
        <v>#N/A</v>
      </c>
      <c r="BB81" s="260" t="e">
        <f>IF(BB$4="","",IF(HLOOKUP(BB$4,'Physical Effects-Numbers'!$B$1:$AZ$173,$B81,FALSE)&lt;0,HLOOKUP(BB$4,'Physical Effects-Numbers'!$B$1:$AZ$173,$B81,FALSE),""))</f>
        <v>#N/A</v>
      </c>
      <c r="BC81" s="260" t="e">
        <f>IF(BC$4="","",IF(HLOOKUP(BC$4,'Physical Effects-Numbers'!$B$1:$AZ$173,$B81,FALSE)&lt;0,HLOOKUP(BC$4,'Physical Effects-Numbers'!$B$1:$AZ$173,$B81,FALSE),""))</f>
        <v>#REF!</v>
      </c>
      <c r="BD81" s="260" t="e">
        <f>IF(BD$4="","",IF(HLOOKUP(BD$4,'Physical Effects-Numbers'!$B$1:$AZ$173,$B81,FALSE)&lt;0,HLOOKUP(BD$4,'Physical Effects-Numbers'!$B$1:$AZ$173,$B81,FALSE),""))</f>
        <v>#REF!</v>
      </c>
      <c r="BE81" s="260" t="e">
        <f>IF(BE$4="","",IF(HLOOKUP(BE$4,'Physical Effects-Numbers'!$B$1:$AZ$173,$B81,FALSE)&lt;0,HLOOKUP(BE$4,'Physical Effects-Numbers'!$B$1:$AZ$173,$B81,FALSE),""))</f>
        <v>#REF!</v>
      </c>
      <c r="BF81" s="260" t="e">
        <f>IF(BF$4="","",IF(HLOOKUP(BF$4,'Physical Effects-Numbers'!$B$1:$AZ$173,$B81,FALSE)&lt;0,HLOOKUP(BF$4,'Physical Effects-Numbers'!$B$1:$AZ$173,$B81,FALSE),""))</f>
        <v>#REF!</v>
      </c>
      <c r="BG81" s="260" t="e">
        <f>IF(BG$4="","",IF(HLOOKUP(BG$4,'Physical Effects-Numbers'!$B$1:$AZ$173,$B81,FALSE)&lt;0,HLOOKUP(BG$4,'Physical Effects-Numbers'!$B$1:$AZ$173,$B81,FALSE),""))</f>
        <v>#REF!</v>
      </c>
      <c r="BH81" s="260" t="e">
        <f>IF(BH$4="","",IF(HLOOKUP(BH$4,'Physical Effects-Numbers'!$B$1:$AZ$173,$B81,FALSE)&lt;0,HLOOKUP(BH$4,'Physical Effects-Numbers'!$B$1:$AZ$173,$B81,FALSE),""))</f>
        <v>#REF!</v>
      </c>
      <c r="BI81" s="260" t="e">
        <f>IF(BI$4="","",IF(HLOOKUP(BI$4,'Physical Effects-Numbers'!$B$1:$AZ$173,$B81,FALSE)&lt;0,HLOOKUP(BI$4,'Physical Effects-Numbers'!$B$1:$AZ$173,$B81,FALSE),""))</f>
        <v>#REF!</v>
      </c>
      <c r="BJ81" s="260" t="e">
        <f>IF(BJ$4="","",IF(HLOOKUP(BJ$4,'Physical Effects-Numbers'!$B$1:$AZ$173,$B81,FALSE)&lt;0,HLOOKUP(BJ$4,'Physical Effects-Numbers'!$B$1:$AZ$173,$B81,FALSE),""))</f>
        <v>#REF!</v>
      </c>
      <c r="BK81" s="260" t="e">
        <f>IF(BK$4="","",IF(HLOOKUP(BK$4,'Physical Effects-Numbers'!$B$1:$AZ$173,$B81,FALSE)&lt;0,HLOOKUP(BK$4,'Physical Effects-Numbers'!$B$1:$AZ$173,$B81,FALSE),""))</f>
        <v>#REF!</v>
      </c>
      <c r="BL81" s="260" t="e">
        <f>IF(BL$4="","",IF(HLOOKUP(BL$4,'Physical Effects-Numbers'!$B$1:$AZ$173,$B81,FALSE)&lt;0,HLOOKUP(BL$4,'Physical Effects-Numbers'!$B$1:$AZ$173,$B81,FALSE),""))</f>
        <v>#REF!</v>
      </c>
      <c r="BM81" s="260" t="e">
        <f>IF(BM$4="","",IF(HLOOKUP(BM$4,'Physical Effects-Numbers'!$B$1:$AZ$173,$B81,FALSE)&lt;0,HLOOKUP(BM$4,'Physical Effects-Numbers'!$B$1:$AZ$173,$B81,FALSE),""))</f>
        <v>#REF!</v>
      </c>
      <c r="BN81" s="260" t="e">
        <f>IF(BN$4="","",IF(HLOOKUP(BN$4,'Physical Effects-Numbers'!$B$1:$AZ$173,$B81,FALSE)&lt;0,HLOOKUP(BN$4,'Physical Effects-Numbers'!$B$1:$AZ$173,$B81,FALSE),""))</f>
        <v>#REF!</v>
      </c>
      <c r="BO81" s="260" t="e">
        <f>IF(BO$4="","",IF(HLOOKUP(BO$4,'Physical Effects-Numbers'!$B$1:$AZ$173,$B81,FALSE)&lt;0,HLOOKUP(BO$4,'Physical Effects-Numbers'!$B$1:$AZ$173,$B81,FALSE),""))</f>
        <v>#REF!</v>
      </c>
    </row>
    <row r="82" spans="2:67" x14ac:dyDescent="0.2">
      <c r="B82" s="259">
        <f t="shared" si="1"/>
        <v>79</v>
      </c>
      <c r="C82" s="258" t="str">
        <f>+'Physical Effects-Numbers'!B78</f>
        <v>Irrigation Water Management (ac)</v>
      </c>
      <c r="D82" s="260" t="str">
        <f>IF(D$4="","",IF(HLOOKUP(D$4,'Physical Effects-Numbers'!$B$1:$AZ$173,$B82,FALSE)&lt;0,HLOOKUP(D$4,'Physical Effects-Numbers'!$B$1:$AZ$173,$B82,FALSE),""))</f>
        <v/>
      </c>
      <c r="E82" s="260" t="str">
        <f>IF(E$4="","",IF(HLOOKUP(E$4,'Physical Effects-Numbers'!$B$1:$AZ$173,$B82,FALSE)&lt;0,HLOOKUP(E$4,'Physical Effects-Numbers'!$B$1:$AZ$173,$B82,FALSE),""))</f>
        <v/>
      </c>
      <c r="F82" s="260" t="str">
        <f>IF(F$4="","",IF(HLOOKUP(F$4,'Physical Effects-Numbers'!$B$1:$AZ$173,$B82,FALSE)&lt;0,HLOOKUP(F$4,'Physical Effects-Numbers'!$B$1:$AZ$173,$B82,FALSE),""))</f>
        <v/>
      </c>
      <c r="G82" s="260" t="str">
        <f>IF(G$4="","",IF(HLOOKUP(G$4,'Physical Effects-Numbers'!$B$1:$AZ$173,$B82,FALSE)&lt;0,HLOOKUP(G$4,'Physical Effects-Numbers'!$B$1:$AZ$173,$B82,FALSE),""))</f>
        <v/>
      </c>
      <c r="H82" s="260" t="str">
        <f>IF(H$4="","",IF(HLOOKUP(H$4,'Physical Effects-Numbers'!$B$1:$AZ$173,$B82,FALSE)&lt;0,HLOOKUP(H$4,'Physical Effects-Numbers'!$B$1:$AZ$173,$B82,FALSE),""))</f>
        <v/>
      </c>
      <c r="I82" s="260" t="str">
        <f>IF(I$4="","",IF(HLOOKUP(I$4,'Physical Effects-Numbers'!$B$1:$AZ$173,$B82,FALSE)&lt;0,HLOOKUP(I$4,'Physical Effects-Numbers'!$B$1:$AZ$173,$B82,FALSE),""))</f>
        <v/>
      </c>
      <c r="J82" s="260" t="str">
        <f>IF(J$4="","",IF(HLOOKUP(J$4,'Physical Effects-Numbers'!$B$1:$AZ$173,$B82,FALSE)&lt;0,HLOOKUP(J$4,'Physical Effects-Numbers'!$B$1:$AZ$173,$B82,FALSE),""))</f>
        <v/>
      </c>
      <c r="K82" s="260" t="str">
        <f>IF(K$4="","",IF(HLOOKUP(K$4,'Physical Effects-Numbers'!$B$1:$AZ$173,$B82,FALSE)&lt;0,HLOOKUP(K$4,'Physical Effects-Numbers'!$B$1:$AZ$173,$B82,FALSE),""))</f>
        <v/>
      </c>
      <c r="L82" s="260" t="str">
        <f>IF(L$4="","",IF(HLOOKUP(L$4,'Physical Effects-Numbers'!$B$1:$AZ$173,$B82,FALSE)&lt;0,HLOOKUP(L$4,'Physical Effects-Numbers'!$B$1:$AZ$173,$B82,FALSE),""))</f>
        <v/>
      </c>
      <c r="M82" s="260" t="str">
        <f>IF(M$4="","",IF(HLOOKUP(M$4,'Physical Effects-Numbers'!$B$1:$AZ$173,$B82,FALSE)&lt;0,HLOOKUP(M$4,'Physical Effects-Numbers'!$B$1:$AZ$173,$B82,FALSE),""))</f>
        <v/>
      </c>
      <c r="N82" s="260" t="str">
        <f>IF(N$4="","",IF(HLOOKUP(N$4,'Physical Effects-Numbers'!$B$1:$AZ$173,$B82,FALSE)&lt;0,HLOOKUP(N$4,'Physical Effects-Numbers'!$B$1:$AZ$173,$B82,FALSE),""))</f>
        <v/>
      </c>
      <c r="O82" s="260">
        <f>IF(O$4="","",IF(HLOOKUP(O$4,'Physical Effects-Numbers'!$B$1:$AZ$173,$B82,FALSE)&lt;0,HLOOKUP(O$4,'Physical Effects-Numbers'!$B$1:$AZ$173,$B82,FALSE),""))</f>
        <v>-2</v>
      </c>
      <c r="P82" s="260" t="str">
        <f>IF(P$4="","",IF(HLOOKUP(P$4,'Physical Effects-Numbers'!$B$1:$AZ$173,$B82,FALSE)&lt;0,HLOOKUP(P$4,'Physical Effects-Numbers'!$B$1:$AZ$173,$B82,FALSE),""))</f>
        <v/>
      </c>
      <c r="Q82" s="260" t="str">
        <f>IF(Q$4="","",IF(HLOOKUP(Q$4,'Physical Effects-Numbers'!$B$1:$AZ$173,$B82,FALSE)&lt;0,HLOOKUP(Q$4,'Physical Effects-Numbers'!$B$1:$AZ$173,$B82,FALSE),""))</f>
        <v/>
      </c>
      <c r="R82" s="260" t="str">
        <f>IF(R$4="","",IF(HLOOKUP(R$4,'Physical Effects-Numbers'!$B$1:$AZ$173,$B82,FALSE)&lt;0,HLOOKUP(R$4,'Physical Effects-Numbers'!$B$1:$AZ$173,$B82,FALSE),""))</f>
        <v/>
      </c>
      <c r="S82" s="260" t="str">
        <f>IF(S$4="","",IF(HLOOKUP(S$4,'Physical Effects-Numbers'!$B$1:$AZ$173,$B82,FALSE)&lt;0,HLOOKUP(S$4,'Physical Effects-Numbers'!$B$1:$AZ$173,$B82,FALSE),""))</f>
        <v/>
      </c>
      <c r="T82" s="260" t="str">
        <f>IF(T$4="","",IF(HLOOKUP(T$4,'Physical Effects-Numbers'!$B$1:$AZ$173,$B82,FALSE)&lt;0,HLOOKUP(T$4,'Physical Effects-Numbers'!$B$1:$AZ$173,$B82,FALSE),""))</f>
        <v/>
      </c>
      <c r="U82" s="260" t="str">
        <f>IF(U$4="","",IF(HLOOKUP(U$4,'Physical Effects-Numbers'!$B$1:$AZ$173,$B82,FALSE)&lt;0,HLOOKUP(U$4,'Physical Effects-Numbers'!$B$1:$AZ$173,$B82,FALSE),""))</f>
        <v/>
      </c>
      <c r="V82" s="260" t="str">
        <f>IF(V$4="","",IF(HLOOKUP(V$4,'Physical Effects-Numbers'!$B$1:$AZ$173,$B82,FALSE)&lt;0,HLOOKUP(V$4,'Physical Effects-Numbers'!$B$1:$AZ$173,$B82,FALSE),""))</f>
        <v/>
      </c>
      <c r="W82" s="260" t="str">
        <f>IF(W$4="","",IF(HLOOKUP(W$4,'Physical Effects-Numbers'!$B$1:$AZ$173,$B82,FALSE)&lt;0,HLOOKUP(W$4,'Physical Effects-Numbers'!$B$1:$AZ$173,$B82,FALSE),""))</f>
        <v/>
      </c>
      <c r="X82" s="260" t="str">
        <f>IF(X$4="","",IF(HLOOKUP(X$4,'Physical Effects-Numbers'!$B$1:$AZ$173,$B82,FALSE)&lt;0,HLOOKUP(X$4,'Physical Effects-Numbers'!$B$1:$AZ$173,$B82,FALSE),""))</f>
        <v/>
      </c>
      <c r="Y82" s="260" t="str">
        <f>IF(Y$4="","",IF(HLOOKUP(Y$4,'Physical Effects-Numbers'!$B$1:$AZ$173,$B82,FALSE)&lt;0,HLOOKUP(Y$4,'Physical Effects-Numbers'!$B$1:$AZ$173,$B82,FALSE),""))</f>
        <v/>
      </c>
      <c r="Z82" s="260" t="str">
        <f>IF(Z$4="","",IF(HLOOKUP(Z$4,'Physical Effects-Numbers'!$B$1:$AZ$173,$B82,FALSE)&lt;0,HLOOKUP(Z$4,'Physical Effects-Numbers'!$B$1:$AZ$173,$B82,FALSE),""))</f>
        <v/>
      </c>
      <c r="AA82" s="260" t="str">
        <f>IF(AA$4="","",IF(HLOOKUP(AA$4,'Physical Effects-Numbers'!$B$1:$AZ$173,$B82,FALSE)&lt;0,HLOOKUP(AA$4,'Physical Effects-Numbers'!$B$1:$AZ$173,$B82,FALSE),""))</f>
        <v/>
      </c>
      <c r="AB82" s="260" t="str">
        <f>IF(AB$4="","",IF(HLOOKUP(AB$4,'Physical Effects-Numbers'!$B$1:$AZ$173,$B82,FALSE)&lt;0,HLOOKUP(AB$4,'Physical Effects-Numbers'!$B$1:$AZ$173,$B82,FALSE),""))</f>
        <v/>
      </c>
      <c r="AC82" s="260" t="str">
        <f>IF(AC$4="","",IF(HLOOKUP(AC$4,'Physical Effects-Numbers'!$B$1:$AZ$173,$B82,FALSE)&lt;0,HLOOKUP(AC$4,'Physical Effects-Numbers'!$B$1:$AZ$173,$B82,FALSE),""))</f>
        <v/>
      </c>
      <c r="AD82" s="260" t="str">
        <f>IF(AD$4="","",IF(HLOOKUP(AD$4,'Physical Effects-Numbers'!$B$1:$AZ$173,$B82,FALSE)&lt;0,HLOOKUP(AD$4,'Physical Effects-Numbers'!$B$1:$AZ$173,$B82,FALSE),""))</f>
        <v/>
      </c>
      <c r="AE82" s="260" t="str">
        <f>IF(AE$4="","",IF(HLOOKUP(AE$4,'Physical Effects-Numbers'!$B$1:$AZ$173,$B82,FALSE)&lt;0,HLOOKUP(AE$4,'Physical Effects-Numbers'!$B$1:$AZ$173,$B82,FALSE),""))</f>
        <v/>
      </c>
      <c r="AF82" s="260" t="e">
        <f>IF(AF$4="","",IF(HLOOKUP(AF$4,'Physical Effects-Numbers'!$B$1:$AZ$173,$B82,FALSE)&lt;0,HLOOKUP(AF$4,'Physical Effects-Numbers'!$B$1:$AZ$173,$B82,FALSE),""))</f>
        <v>#REF!</v>
      </c>
      <c r="AG82" s="260" t="e">
        <f>IF(AG$4="","",IF(HLOOKUP(AG$4,'Physical Effects-Numbers'!$B$1:$AZ$173,$B82,FALSE)&lt;0,HLOOKUP(AG$4,'Physical Effects-Numbers'!$B$1:$AZ$173,$B82,FALSE),""))</f>
        <v>#REF!</v>
      </c>
      <c r="AH82" s="260" t="str">
        <f>IF(AH$4="","",IF(HLOOKUP(AH$4,'Physical Effects-Numbers'!$B$1:$AZ$173,$B82,FALSE)&lt;0,HLOOKUP(AH$4,'Physical Effects-Numbers'!$B$1:$AZ$173,$B82,FALSE),""))</f>
        <v/>
      </c>
      <c r="AI82" s="260" t="str">
        <f>IF(AI$4="","",IF(HLOOKUP(AI$4,'Physical Effects-Numbers'!$B$1:$AZ$173,$B82,FALSE)&lt;0,HLOOKUP(AI$4,'Physical Effects-Numbers'!$B$1:$AZ$173,$B82,FALSE),""))</f>
        <v/>
      </c>
      <c r="AJ82" s="260" t="str">
        <f>IF(AJ$4="","",IF(HLOOKUP(AJ$4,'Physical Effects-Numbers'!$B$1:$AZ$173,$B82,FALSE)&lt;0,HLOOKUP(AJ$4,'Physical Effects-Numbers'!$B$1:$AZ$173,$B82,FALSE),""))</f>
        <v/>
      </c>
      <c r="AK82" s="260" t="str">
        <f>IF(AK$4="","",IF(HLOOKUP(AK$4,'Physical Effects-Numbers'!$B$1:$AZ$173,$B82,FALSE)&lt;0,HLOOKUP(AK$4,'Physical Effects-Numbers'!$B$1:$AZ$173,$B82,FALSE),""))</f>
        <v/>
      </c>
      <c r="AL82" s="260" t="str">
        <f>IF(AL$4="","",IF(HLOOKUP(AL$4,'Physical Effects-Numbers'!$B$1:$AZ$173,$B82,FALSE)&lt;0,HLOOKUP(AL$4,'Physical Effects-Numbers'!$B$1:$AZ$173,$B82,FALSE),""))</f>
        <v/>
      </c>
      <c r="AM82" s="260" t="str">
        <f>IF(AM$4="","",IF(HLOOKUP(AM$4,'Physical Effects-Numbers'!$B$1:$AZ$173,$B82,FALSE)&lt;0,HLOOKUP(AM$4,'Physical Effects-Numbers'!$B$1:$AZ$173,$B82,FALSE),""))</f>
        <v/>
      </c>
      <c r="AN82" s="260" t="str">
        <f>IF(AN$4="","",IF(HLOOKUP(AN$4,'Physical Effects-Numbers'!$B$1:$AZ$173,$B82,FALSE)&lt;0,HLOOKUP(AN$4,'Physical Effects-Numbers'!$B$1:$AZ$173,$B82,FALSE),""))</f>
        <v/>
      </c>
      <c r="AO82" s="260" t="str">
        <f>IF(AO$4="","",IF(HLOOKUP(AO$4,'Physical Effects-Numbers'!$B$1:$AZ$173,$B82,FALSE)&lt;0,HLOOKUP(AO$4,'Physical Effects-Numbers'!$B$1:$AZ$173,$B82,FALSE),""))</f>
        <v/>
      </c>
      <c r="AP82" s="260" t="str">
        <f>IF(AP$4="","",IF(HLOOKUP(AP$4,'Physical Effects-Numbers'!$B$1:$AZ$173,$B82,FALSE)&lt;0,HLOOKUP(AP$4,'Physical Effects-Numbers'!$B$1:$AZ$173,$B82,FALSE),""))</f>
        <v/>
      </c>
      <c r="AQ82" s="260" t="str">
        <f>IF(AQ$4="","",IF(HLOOKUP(AQ$4,'Physical Effects-Numbers'!$B$1:$AZ$173,$B82,FALSE)&lt;0,HLOOKUP(AQ$4,'Physical Effects-Numbers'!$B$1:$AZ$173,$B82,FALSE),""))</f>
        <v/>
      </c>
      <c r="AR82" s="260" t="str">
        <f>IF(AR$4="","",IF(HLOOKUP(AR$4,'Physical Effects-Numbers'!$B$1:$AZ$173,$B82,FALSE)&lt;0,HLOOKUP(AR$4,'Physical Effects-Numbers'!$B$1:$AZ$173,$B82,FALSE),""))</f>
        <v/>
      </c>
      <c r="AS82" s="260" t="str">
        <f>IF(AS$4="","",IF(HLOOKUP(AS$4,'Physical Effects-Numbers'!$B$1:$AZ$173,$B82,FALSE)&lt;0,HLOOKUP(AS$4,'Physical Effects-Numbers'!$B$1:$AZ$173,$B82,FALSE),""))</f>
        <v/>
      </c>
      <c r="AT82" s="260" t="str">
        <f>IF(AT$4="","",IF(HLOOKUP(AT$4,'Physical Effects-Numbers'!$B$1:$AZ$173,$B82,FALSE)&lt;0,HLOOKUP(AT$4,'Physical Effects-Numbers'!$B$1:$AZ$173,$B82,FALSE),""))</f>
        <v/>
      </c>
      <c r="AU82" s="260" t="str">
        <f>IF(AU$4="","",IF(HLOOKUP(AU$4,'Physical Effects-Numbers'!$B$1:$AZ$173,$B82,FALSE)&lt;0,HLOOKUP(AU$4,'Physical Effects-Numbers'!$B$1:$AZ$173,$B82,FALSE),""))</f>
        <v/>
      </c>
      <c r="AV82" s="260" t="str">
        <f>IF(AV$4="","",IF(HLOOKUP(AV$4,'Physical Effects-Numbers'!$B$1:$AZ$173,$B82,FALSE)&lt;0,HLOOKUP(AV$4,'Physical Effects-Numbers'!$B$1:$AZ$173,$B82,FALSE),""))</f>
        <v/>
      </c>
      <c r="AW82" s="260" t="str">
        <f>IF(AW$4="","",IF(HLOOKUP(AW$4,'Physical Effects-Numbers'!$B$1:$AZ$173,$B82,FALSE)&lt;0,HLOOKUP(AW$4,'Physical Effects-Numbers'!$B$1:$AZ$173,$B82,FALSE),""))</f>
        <v/>
      </c>
      <c r="AX82" s="260" t="str">
        <f>IF(AX$4="","",IF(HLOOKUP(AX$4,'Physical Effects-Numbers'!$B$1:$AZ$173,$B82,FALSE)&lt;0,HLOOKUP(AX$4,'Physical Effects-Numbers'!$B$1:$AZ$173,$B82,FALSE),""))</f>
        <v/>
      </c>
      <c r="AY82" s="260" t="str">
        <f>IF(AY$4="","",IF(HLOOKUP(AY$4,'Physical Effects-Numbers'!$B$1:$AZ$173,$B82,FALSE)&lt;0,HLOOKUP(AY$4,'Physical Effects-Numbers'!$B$1:$AZ$173,$B82,FALSE),""))</f>
        <v/>
      </c>
      <c r="AZ82" s="260" t="str">
        <f>IF(AZ$4="","",IF(HLOOKUP(AZ$4,'Physical Effects-Numbers'!$B$1:$AZ$173,$B82,FALSE)&lt;0,HLOOKUP(AZ$4,'Physical Effects-Numbers'!$B$1:$AZ$173,$B82,FALSE),""))</f>
        <v/>
      </c>
      <c r="BA82" s="260" t="e">
        <f>IF(BA$4="","",IF(HLOOKUP(BA$4,'Physical Effects-Numbers'!$B$1:$AZ$173,$B82,FALSE)&lt;0,HLOOKUP(BA$4,'Physical Effects-Numbers'!$B$1:$AZ$173,$B82,FALSE),""))</f>
        <v>#N/A</v>
      </c>
      <c r="BB82" s="260" t="e">
        <f>IF(BB$4="","",IF(HLOOKUP(BB$4,'Physical Effects-Numbers'!$B$1:$AZ$173,$B82,FALSE)&lt;0,HLOOKUP(BB$4,'Physical Effects-Numbers'!$B$1:$AZ$173,$B82,FALSE),""))</f>
        <v>#N/A</v>
      </c>
      <c r="BC82" s="260" t="e">
        <f>IF(BC$4="","",IF(HLOOKUP(BC$4,'Physical Effects-Numbers'!$B$1:$AZ$173,$B82,FALSE)&lt;0,HLOOKUP(BC$4,'Physical Effects-Numbers'!$B$1:$AZ$173,$B82,FALSE),""))</f>
        <v>#REF!</v>
      </c>
      <c r="BD82" s="260" t="e">
        <f>IF(BD$4="","",IF(HLOOKUP(BD$4,'Physical Effects-Numbers'!$B$1:$AZ$173,$B82,FALSE)&lt;0,HLOOKUP(BD$4,'Physical Effects-Numbers'!$B$1:$AZ$173,$B82,FALSE),""))</f>
        <v>#REF!</v>
      </c>
      <c r="BE82" s="260" t="e">
        <f>IF(BE$4="","",IF(HLOOKUP(BE$4,'Physical Effects-Numbers'!$B$1:$AZ$173,$B82,FALSE)&lt;0,HLOOKUP(BE$4,'Physical Effects-Numbers'!$B$1:$AZ$173,$B82,FALSE),""))</f>
        <v>#REF!</v>
      </c>
      <c r="BF82" s="260" t="e">
        <f>IF(BF$4="","",IF(HLOOKUP(BF$4,'Physical Effects-Numbers'!$B$1:$AZ$173,$B82,FALSE)&lt;0,HLOOKUP(BF$4,'Physical Effects-Numbers'!$B$1:$AZ$173,$B82,FALSE),""))</f>
        <v>#REF!</v>
      </c>
      <c r="BG82" s="260" t="e">
        <f>IF(BG$4="","",IF(HLOOKUP(BG$4,'Physical Effects-Numbers'!$B$1:$AZ$173,$B82,FALSE)&lt;0,HLOOKUP(BG$4,'Physical Effects-Numbers'!$B$1:$AZ$173,$B82,FALSE),""))</f>
        <v>#REF!</v>
      </c>
      <c r="BH82" s="260" t="e">
        <f>IF(BH$4="","",IF(HLOOKUP(BH$4,'Physical Effects-Numbers'!$B$1:$AZ$173,$B82,FALSE)&lt;0,HLOOKUP(BH$4,'Physical Effects-Numbers'!$B$1:$AZ$173,$B82,FALSE),""))</f>
        <v>#REF!</v>
      </c>
      <c r="BI82" s="260" t="e">
        <f>IF(BI$4="","",IF(HLOOKUP(BI$4,'Physical Effects-Numbers'!$B$1:$AZ$173,$B82,FALSE)&lt;0,HLOOKUP(BI$4,'Physical Effects-Numbers'!$B$1:$AZ$173,$B82,FALSE),""))</f>
        <v>#REF!</v>
      </c>
      <c r="BJ82" s="260" t="e">
        <f>IF(BJ$4="","",IF(HLOOKUP(BJ$4,'Physical Effects-Numbers'!$B$1:$AZ$173,$B82,FALSE)&lt;0,HLOOKUP(BJ$4,'Physical Effects-Numbers'!$B$1:$AZ$173,$B82,FALSE),""))</f>
        <v>#REF!</v>
      </c>
      <c r="BK82" s="260" t="e">
        <f>IF(BK$4="","",IF(HLOOKUP(BK$4,'Physical Effects-Numbers'!$B$1:$AZ$173,$B82,FALSE)&lt;0,HLOOKUP(BK$4,'Physical Effects-Numbers'!$B$1:$AZ$173,$B82,FALSE),""))</f>
        <v>#REF!</v>
      </c>
      <c r="BL82" s="260" t="e">
        <f>IF(BL$4="","",IF(HLOOKUP(BL$4,'Physical Effects-Numbers'!$B$1:$AZ$173,$B82,FALSE)&lt;0,HLOOKUP(BL$4,'Physical Effects-Numbers'!$B$1:$AZ$173,$B82,FALSE),""))</f>
        <v>#REF!</v>
      </c>
      <c r="BM82" s="260" t="e">
        <f>IF(BM$4="","",IF(HLOOKUP(BM$4,'Physical Effects-Numbers'!$B$1:$AZ$173,$B82,FALSE)&lt;0,HLOOKUP(BM$4,'Physical Effects-Numbers'!$B$1:$AZ$173,$B82,FALSE),""))</f>
        <v>#REF!</v>
      </c>
      <c r="BN82" s="260" t="e">
        <f>IF(BN$4="","",IF(HLOOKUP(BN$4,'Physical Effects-Numbers'!$B$1:$AZ$173,$B82,FALSE)&lt;0,HLOOKUP(BN$4,'Physical Effects-Numbers'!$B$1:$AZ$173,$B82,FALSE),""))</f>
        <v>#REF!</v>
      </c>
      <c r="BO82" s="260" t="e">
        <f>IF(BO$4="","",IF(HLOOKUP(BO$4,'Physical Effects-Numbers'!$B$1:$AZ$173,$B82,FALSE)&lt;0,HLOOKUP(BO$4,'Physical Effects-Numbers'!$B$1:$AZ$173,$B82,FALSE),""))</f>
        <v>#REF!</v>
      </c>
    </row>
    <row r="83" spans="2:67" x14ac:dyDescent="0.2">
      <c r="B83" s="259">
        <f t="shared" si="1"/>
        <v>80</v>
      </c>
      <c r="C83" s="258" t="str">
        <f>+'Physical Effects-Numbers'!B79</f>
        <v>Karst Sinkhole Treatment (no)</v>
      </c>
      <c r="D83" s="260" t="str">
        <f>IF(D$4="","",IF(HLOOKUP(D$4,'Physical Effects-Numbers'!$B$1:$AZ$173,$B83,FALSE)&lt;0,HLOOKUP(D$4,'Physical Effects-Numbers'!$B$1:$AZ$173,$B83,FALSE),""))</f>
        <v/>
      </c>
      <c r="E83" s="260" t="str">
        <f>IF(E$4="","",IF(HLOOKUP(E$4,'Physical Effects-Numbers'!$B$1:$AZ$173,$B83,FALSE)&lt;0,HLOOKUP(E$4,'Physical Effects-Numbers'!$B$1:$AZ$173,$B83,FALSE),""))</f>
        <v/>
      </c>
      <c r="F83" s="260" t="str">
        <f>IF(F$4="","",IF(HLOOKUP(F$4,'Physical Effects-Numbers'!$B$1:$AZ$173,$B83,FALSE)&lt;0,HLOOKUP(F$4,'Physical Effects-Numbers'!$B$1:$AZ$173,$B83,FALSE),""))</f>
        <v/>
      </c>
      <c r="G83" s="260" t="str">
        <f>IF(G$4="","",IF(HLOOKUP(G$4,'Physical Effects-Numbers'!$B$1:$AZ$173,$B83,FALSE)&lt;0,HLOOKUP(G$4,'Physical Effects-Numbers'!$B$1:$AZ$173,$B83,FALSE),""))</f>
        <v/>
      </c>
      <c r="H83" s="260" t="str">
        <f>IF(H$4="","",IF(HLOOKUP(H$4,'Physical Effects-Numbers'!$B$1:$AZ$173,$B83,FALSE)&lt;0,HLOOKUP(H$4,'Physical Effects-Numbers'!$B$1:$AZ$173,$B83,FALSE),""))</f>
        <v/>
      </c>
      <c r="I83" s="260" t="str">
        <f>IF(I$4="","",IF(HLOOKUP(I$4,'Physical Effects-Numbers'!$B$1:$AZ$173,$B83,FALSE)&lt;0,HLOOKUP(I$4,'Physical Effects-Numbers'!$B$1:$AZ$173,$B83,FALSE),""))</f>
        <v/>
      </c>
      <c r="J83" s="260">
        <f>IF(J$4="","",IF(HLOOKUP(J$4,'Physical Effects-Numbers'!$B$1:$AZ$173,$B83,FALSE)&lt;0,HLOOKUP(J$4,'Physical Effects-Numbers'!$B$1:$AZ$173,$B83,FALSE),""))</f>
        <v>-1</v>
      </c>
      <c r="K83" s="260">
        <f>IF(K$4="","",IF(HLOOKUP(K$4,'Physical Effects-Numbers'!$B$1:$AZ$173,$B83,FALSE)&lt;0,HLOOKUP(K$4,'Physical Effects-Numbers'!$B$1:$AZ$173,$B83,FALSE),""))</f>
        <v>-3</v>
      </c>
      <c r="L83" s="260" t="str">
        <f>IF(L$4="","",IF(HLOOKUP(L$4,'Physical Effects-Numbers'!$B$1:$AZ$173,$B83,FALSE)&lt;0,HLOOKUP(L$4,'Physical Effects-Numbers'!$B$1:$AZ$173,$B83,FALSE),""))</f>
        <v/>
      </c>
      <c r="M83" s="260">
        <f>IF(M$4="","",IF(HLOOKUP(M$4,'Physical Effects-Numbers'!$B$1:$AZ$173,$B83,FALSE)&lt;0,HLOOKUP(M$4,'Physical Effects-Numbers'!$B$1:$AZ$173,$B83,FALSE),""))</f>
        <v>-3</v>
      </c>
      <c r="N83" s="260">
        <f>IF(N$4="","",IF(HLOOKUP(N$4,'Physical Effects-Numbers'!$B$1:$AZ$173,$B83,FALSE)&lt;0,HLOOKUP(N$4,'Physical Effects-Numbers'!$B$1:$AZ$173,$B83,FALSE),""))</f>
        <v>-4</v>
      </c>
      <c r="O83" s="260">
        <f>IF(O$4="","",IF(HLOOKUP(O$4,'Physical Effects-Numbers'!$B$1:$AZ$173,$B83,FALSE)&lt;0,HLOOKUP(O$4,'Physical Effects-Numbers'!$B$1:$AZ$173,$B83,FALSE),""))</f>
        <v>-1</v>
      </c>
      <c r="P83" s="260" t="str">
        <f>IF(P$4="","",IF(HLOOKUP(P$4,'Physical Effects-Numbers'!$B$1:$AZ$173,$B83,FALSE)&lt;0,HLOOKUP(P$4,'Physical Effects-Numbers'!$B$1:$AZ$173,$B83,FALSE),""))</f>
        <v/>
      </c>
      <c r="Q83" s="260" t="str">
        <f>IF(Q$4="","",IF(HLOOKUP(Q$4,'Physical Effects-Numbers'!$B$1:$AZ$173,$B83,FALSE)&lt;0,HLOOKUP(Q$4,'Physical Effects-Numbers'!$B$1:$AZ$173,$B83,FALSE),""))</f>
        <v/>
      </c>
      <c r="R83" s="260" t="str">
        <f>IF(R$4="","",IF(HLOOKUP(R$4,'Physical Effects-Numbers'!$B$1:$AZ$173,$B83,FALSE)&lt;0,HLOOKUP(R$4,'Physical Effects-Numbers'!$B$1:$AZ$173,$B83,FALSE),""))</f>
        <v/>
      </c>
      <c r="S83" s="260" t="str">
        <f>IF(S$4="","",IF(HLOOKUP(S$4,'Physical Effects-Numbers'!$B$1:$AZ$173,$B83,FALSE)&lt;0,HLOOKUP(S$4,'Physical Effects-Numbers'!$B$1:$AZ$173,$B83,FALSE),""))</f>
        <v/>
      </c>
      <c r="T83" s="260">
        <f>IF(T$4="","",IF(HLOOKUP(T$4,'Physical Effects-Numbers'!$B$1:$AZ$173,$B83,FALSE)&lt;0,HLOOKUP(T$4,'Physical Effects-Numbers'!$B$1:$AZ$173,$B83,FALSE),""))</f>
        <v>-2</v>
      </c>
      <c r="U83" s="260" t="str">
        <f>IF(U$4="","",IF(HLOOKUP(U$4,'Physical Effects-Numbers'!$B$1:$AZ$173,$B83,FALSE)&lt;0,HLOOKUP(U$4,'Physical Effects-Numbers'!$B$1:$AZ$173,$B83,FALSE),""))</f>
        <v/>
      </c>
      <c r="V83" s="260" t="str">
        <f>IF(V$4="","",IF(HLOOKUP(V$4,'Physical Effects-Numbers'!$B$1:$AZ$173,$B83,FALSE)&lt;0,HLOOKUP(V$4,'Physical Effects-Numbers'!$B$1:$AZ$173,$B83,FALSE),""))</f>
        <v/>
      </c>
      <c r="W83" s="260">
        <f>IF(W$4="","",IF(HLOOKUP(W$4,'Physical Effects-Numbers'!$B$1:$AZ$173,$B83,FALSE)&lt;0,HLOOKUP(W$4,'Physical Effects-Numbers'!$B$1:$AZ$173,$B83,FALSE),""))</f>
        <v>-1</v>
      </c>
      <c r="X83" s="260" t="str">
        <f>IF(X$4="","",IF(HLOOKUP(X$4,'Physical Effects-Numbers'!$B$1:$AZ$173,$B83,FALSE)&lt;0,HLOOKUP(X$4,'Physical Effects-Numbers'!$B$1:$AZ$173,$B83,FALSE),""))</f>
        <v/>
      </c>
      <c r="Y83" s="260">
        <f>IF(Y$4="","",IF(HLOOKUP(Y$4,'Physical Effects-Numbers'!$B$1:$AZ$173,$B83,FALSE)&lt;0,HLOOKUP(Y$4,'Physical Effects-Numbers'!$B$1:$AZ$173,$B83,FALSE),""))</f>
        <v>-1</v>
      </c>
      <c r="Z83" s="260" t="str">
        <f>IF(Z$4="","",IF(HLOOKUP(Z$4,'Physical Effects-Numbers'!$B$1:$AZ$173,$B83,FALSE)&lt;0,HLOOKUP(Z$4,'Physical Effects-Numbers'!$B$1:$AZ$173,$B83,FALSE),""))</f>
        <v/>
      </c>
      <c r="AA83" s="260">
        <f>IF(AA$4="","",IF(HLOOKUP(AA$4,'Physical Effects-Numbers'!$B$1:$AZ$173,$B83,FALSE)&lt;0,HLOOKUP(AA$4,'Physical Effects-Numbers'!$B$1:$AZ$173,$B83,FALSE),""))</f>
        <v>-1</v>
      </c>
      <c r="AB83" s="260" t="str">
        <f>IF(AB$4="","",IF(HLOOKUP(AB$4,'Physical Effects-Numbers'!$B$1:$AZ$173,$B83,FALSE)&lt;0,HLOOKUP(AB$4,'Physical Effects-Numbers'!$B$1:$AZ$173,$B83,FALSE),""))</f>
        <v/>
      </c>
      <c r="AC83" s="260" t="str">
        <f>IF(AC$4="","",IF(HLOOKUP(AC$4,'Physical Effects-Numbers'!$B$1:$AZ$173,$B83,FALSE)&lt;0,HLOOKUP(AC$4,'Physical Effects-Numbers'!$B$1:$AZ$173,$B83,FALSE),""))</f>
        <v/>
      </c>
      <c r="AD83" s="260" t="str">
        <f>IF(AD$4="","",IF(HLOOKUP(AD$4,'Physical Effects-Numbers'!$B$1:$AZ$173,$B83,FALSE)&lt;0,HLOOKUP(AD$4,'Physical Effects-Numbers'!$B$1:$AZ$173,$B83,FALSE),""))</f>
        <v/>
      </c>
      <c r="AE83" s="260">
        <f>IF(AE$4="","",IF(HLOOKUP(AE$4,'Physical Effects-Numbers'!$B$1:$AZ$173,$B83,FALSE)&lt;0,HLOOKUP(AE$4,'Physical Effects-Numbers'!$B$1:$AZ$173,$B83,FALSE),""))</f>
        <v>-1</v>
      </c>
      <c r="AF83" s="260" t="e">
        <f>IF(AF$4="","",IF(HLOOKUP(AF$4,'Physical Effects-Numbers'!$B$1:$AZ$173,$B83,FALSE)&lt;0,HLOOKUP(AF$4,'Physical Effects-Numbers'!$B$1:$AZ$173,$B83,FALSE),""))</f>
        <v>#REF!</v>
      </c>
      <c r="AG83" s="260" t="e">
        <f>IF(AG$4="","",IF(HLOOKUP(AG$4,'Physical Effects-Numbers'!$B$1:$AZ$173,$B83,FALSE)&lt;0,HLOOKUP(AG$4,'Physical Effects-Numbers'!$B$1:$AZ$173,$B83,FALSE),""))</f>
        <v>#REF!</v>
      </c>
      <c r="AH83" s="260" t="str">
        <f>IF(AH$4="","",IF(HLOOKUP(AH$4,'Physical Effects-Numbers'!$B$1:$AZ$173,$B83,FALSE)&lt;0,HLOOKUP(AH$4,'Physical Effects-Numbers'!$B$1:$AZ$173,$B83,FALSE),""))</f>
        <v/>
      </c>
      <c r="AI83" s="260">
        <f>IF(AI$4="","",IF(HLOOKUP(AI$4,'Physical Effects-Numbers'!$B$1:$AZ$173,$B83,FALSE)&lt;0,HLOOKUP(AI$4,'Physical Effects-Numbers'!$B$1:$AZ$173,$B83,FALSE),""))</f>
        <v>-1</v>
      </c>
      <c r="AJ83" s="260">
        <f>IF(AJ$4="","",IF(HLOOKUP(AJ$4,'Physical Effects-Numbers'!$B$1:$AZ$173,$B83,FALSE)&lt;0,HLOOKUP(AJ$4,'Physical Effects-Numbers'!$B$1:$AZ$173,$B83,FALSE),""))</f>
        <v>-2</v>
      </c>
      <c r="AK83" s="260">
        <f>IF(AK$4="","",IF(HLOOKUP(AK$4,'Physical Effects-Numbers'!$B$1:$AZ$173,$B83,FALSE)&lt;0,HLOOKUP(AK$4,'Physical Effects-Numbers'!$B$1:$AZ$173,$B83,FALSE),""))</f>
        <v>-1</v>
      </c>
      <c r="AL83" s="260">
        <f>IF(AL$4="","",IF(HLOOKUP(AL$4,'Physical Effects-Numbers'!$B$1:$AZ$173,$B83,FALSE)&lt;0,HLOOKUP(AL$4,'Physical Effects-Numbers'!$B$1:$AZ$173,$B83,FALSE),""))</f>
        <v>-1</v>
      </c>
      <c r="AM83" s="260" t="str">
        <f>IF(AM$4="","",IF(HLOOKUP(AM$4,'Physical Effects-Numbers'!$B$1:$AZ$173,$B83,FALSE)&lt;0,HLOOKUP(AM$4,'Physical Effects-Numbers'!$B$1:$AZ$173,$B83,FALSE),""))</f>
        <v/>
      </c>
      <c r="AN83" s="260" t="str">
        <f>IF(AN$4="","",IF(HLOOKUP(AN$4,'Physical Effects-Numbers'!$B$1:$AZ$173,$B83,FALSE)&lt;0,HLOOKUP(AN$4,'Physical Effects-Numbers'!$B$1:$AZ$173,$B83,FALSE),""))</f>
        <v/>
      </c>
      <c r="AO83" s="260" t="str">
        <f>IF(AO$4="","",IF(HLOOKUP(AO$4,'Physical Effects-Numbers'!$B$1:$AZ$173,$B83,FALSE)&lt;0,HLOOKUP(AO$4,'Physical Effects-Numbers'!$B$1:$AZ$173,$B83,FALSE),""))</f>
        <v/>
      </c>
      <c r="AP83" s="260" t="str">
        <f>IF(AP$4="","",IF(HLOOKUP(AP$4,'Physical Effects-Numbers'!$B$1:$AZ$173,$B83,FALSE)&lt;0,HLOOKUP(AP$4,'Physical Effects-Numbers'!$B$1:$AZ$173,$B83,FALSE),""))</f>
        <v/>
      </c>
      <c r="AQ83" s="260" t="str">
        <f>IF(AQ$4="","",IF(HLOOKUP(AQ$4,'Physical Effects-Numbers'!$B$1:$AZ$173,$B83,FALSE)&lt;0,HLOOKUP(AQ$4,'Physical Effects-Numbers'!$B$1:$AZ$173,$B83,FALSE),""))</f>
        <v/>
      </c>
      <c r="AR83" s="260">
        <f>IF(AR$4="","",IF(HLOOKUP(AR$4,'Physical Effects-Numbers'!$B$1:$AZ$173,$B83,FALSE)&lt;0,HLOOKUP(AR$4,'Physical Effects-Numbers'!$B$1:$AZ$173,$B83,FALSE),""))</f>
        <v>-2</v>
      </c>
      <c r="AS83" s="260" t="str">
        <f>IF(AS$4="","",IF(HLOOKUP(AS$4,'Physical Effects-Numbers'!$B$1:$AZ$173,$B83,FALSE)&lt;0,HLOOKUP(AS$4,'Physical Effects-Numbers'!$B$1:$AZ$173,$B83,FALSE),""))</f>
        <v/>
      </c>
      <c r="AT83" s="260">
        <f>IF(AT$4="","",IF(HLOOKUP(AT$4,'Physical Effects-Numbers'!$B$1:$AZ$173,$B83,FALSE)&lt;0,HLOOKUP(AT$4,'Physical Effects-Numbers'!$B$1:$AZ$173,$B83,FALSE),""))</f>
        <v>-2</v>
      </c>
      <c r="AU83" s="260">
        <f>IF(AU$4="","",IF(HLOOKUP(AU$4,'Physical Effects-Numbers'!$B$1:$AZ$173,$B83,FALSE)&lt;0,HLOOKUP(AU$4,'Physical Effects-Numbers'!$B$1:$AZ$173,$B83,FALSE),""))</f>
        <v>-1</v>
      </c>
      <c r="AV83" s="260" t="str">
        <f>IF(AV$4="","",IF(HLOOKUP(AV$4,'Physical Effects-Numbers'!$B$1:$AZ$173,$B83,FALSE)&lt;0,HLOOKUP(AV$4,'Physical Effects-Numbers'!$B$1:$AZ$173,$B83,FALSE),""))</f>
        <v/>
      </c>
      <c r="AW83" s="260">
        <f>IF(AW$4="","",IF(HLOOKUP(AW$4,'Physical Effects-Numbers'!$B$1:$AZ$173,$B83,FALSE)&lt;0,HLOOKUP(AW$4,'Physical Effects-Numbers'!$B$1:$AZ$173,$B83,FALSE),""))</f>
        <v>-2</v>
      </c>
      <c r="AX83" s="260" t="str">
        <f>IF(AX$4="","",IF(HLOOKUP(AX$4,'Physical Effects-Numbers'!$B$1:$AZ$173,$B83,FALSE)&lt;0,HLOOKUP(AX$4,'Physical Effects-Numbers'!$B$1:$AZ$173,$B83,FALSE),""))</f>
        <v/>
      </c>
      <c r="AY83" s="260" t="str">
        <f>IF(AY$4="","",IF(HLOOKUP(AY$4,'Physical Effects-Numbers'!$B$1:$AZ$173,$B83,FALSE)&lt;0,HLOOKUP(AY$4,'Physical Effects-Numbers'!$B$1:$AZ$173,$B83,FALSE),""))</f>
        <v/>
      </c>
      <c r="AZ83" s="260" t="str">
        <f>IF(AZ$4="","",IF(HLOOKUP(AZ$4,'Physical Effects-Numbers'!$B$1:$AZ$173,$B83,FALSE)&lt;0,HLOOKUP(AZ$4,'Physical Effects-Numbers'!$B$1:$AZ$173,$B83,FALSE),""))</f>
        <v/>
      </c>
      <c r="BA83" s="260" t="e">
        <f>IF(BA$4="","",IF(HLOOKUP(BA$4,'Physical Effects-Numbers'!$B$1:$AZ$173,$B83,FALSE)&lt;0,HLOOKUP(BA$4,'Physical Effects-Numbers'!$B$1:$AZ$173,$B83,FALSE),""))</f>
        <v>#N/A</v>
      </c>
      <c r="BB83" s="260" t="e">
        <f>IF(BB$4="","",IF(HLOOKUP(BB$4,'Physical Effects-Numbers'!$B$1:$AZ$173,$B83,FALSE)&lt;0,HLOOKUP(BB$4,'Physical Effects-Numbers'!$B$1:$AZ$173,$B83,FALSE),""))</f>
        <v>#N/A</v>
      </c>
      <c r="BC83" s="260" t="e">
        <f>IF(BC$4="","",IF(HLOOKUP(BC$4,'Physical Effects-Numbers'!$B$1:$AZ$173,$B83,FALSE)&lt;0,HLOOKUP(BC$4,'Physical Effects-Numbers'!$B$1:$AZ$173,$B83,FALSE),""))</f>
        <v>#REF!</v>
      </c>
      <c r="BD83" s="260" t="e">
        <f>IF(BD$4="","",IF(HLOOKUP(BD$4,'Physical Effects-Numbers'!$B$1:$AZ$173,$B83,FALSE)&lt;0,HLOOKUP(BD$4,'Physical Effects-Numbers'!$B$1:$AZ$173,$B83,FALSE),""))</f>
        <v>#REF!</v>
      </c>
      <c r="BE83" s="260" t="e">
        <f>IF(BE$4="","",IF(HLOOKUP(BE$4,'Physical Effects-Numbers'!$B$1:$AZ$173,$B83,FALSE)&lt;0,HLOOKUP(BE$4,'Physical Effects-Numbers'!$B$1:$AZ$173,$B83,FALSE),""))</f>
        <v>#REF!</v>
      </c>
      <c r="BF83" s="260" t="e">
        <f>IF(BF$4="","",IF(HLOOKUP(BF$4,'Physical Effects-Numbers'!$B$1:$AZ$173,$B83,FALSE)&lt;0,HLOOKUP(BF$4,'Physical Effects-Numbers'!$B$1:$AZ$173,$B83,FALSE),""))</f>
        <v>#REF!</v>
      </c>
      <c r="BG83" s="260" t="e">
        <f>IF(BG$4="","",IF(HLOOKUP(BG$4,'Physical Effects-Numbers'!$B$1:$AZ$173,$B83,FALSE)&lt;0,HLOOKUP(BG$4,'Physical Effects-Numbers'!$B$1:$AZ$173,$B83,FALSE),""))</f>
        <v>#REF!</v>
      </c>
      <c r="BH83" s="260" t="e">
        <f>IF(BH$4="","",IF(HLOOKUP(BH$4,'Physical Effects-Numbers'!$B$1:$AZ$173,$B83,FALSE)&lt;0,HLOOKUP(BH$4,'Physical Effects-Numbers'!$B$1:$AZ$173,$B83,FALSE),""))</f>
        <v>#REF!</v>
      </c>
      <c r="BI83" s="260" t="e">
        <f>IF(BI$4="","",IF(HLOOKUP(BI$4,'Physical Effects-Numbers'!$B$1:$AZ$173,$B83,FALSE)&lt;0,HLOOKUP(BI$4,'Physical Effects-Numbers'!$B$1:$AZ$173,$B83,FALSE),""))</f>
        <v>#REF!</v>
      </c>
      <c r="BJ83" s="260" t="e">
        <f>IF(BJ$4="","",IF(HLOOKUP(BJ$4,'Physical Effects-Numbers'!$B$1:$AZ$173,$B83,FALSE)&lt;0,HLOOKUP(BJ$4,'Physical Effects-Numbers'!$B$1:$AZ$173,$B83,FALSE),""))</f>
        <v>#REF!</v>
      </c>
      <c r="BK83" s="260" t="e">
        <f>IF(BK$4="","",IF(HLOOKUP(BK$4,'Physical Effects-Numbers'!$B$1:$AZ$173,$B83,FALSE)&lt;0,HLOOKUP(BK$4,'Physical Effects-Numbers'!$B$1:$AZ$173,$B83,FALSE),""))</f>
        <v>#REF!</v>
      </c>
      <c r="BL83" s="260" t="e">
        <f>IF(BL$4="","",IF(HLOOKUP(BL$4,'Physical Effects-Numbers'!$B$1:$AZ$173,$B83,FALSE)&lt;0,HLOOKUP(BL$4,'Physical Effects-Numbers'!$B$1:$AZ$173,$B83,FALSE),""))</f>
        <v>#REF!</v>
      </c>
      <c r="BM83" s="260" t="e">
        <f>IF(BM$4="","",IF(HLOOKUP(BM$4,'Physical Effects-Numbers'!$B$1:$AZ$173,$B83,FALSE)&lt;0,HLOOKUP(BM$4,'Physical Effects-Numbers'!$B$1:$AZ$173,$B83,FALSE),""))</f>
        <v>#REF!</v>
      </c>
      <c r="BN83" s="260" t="e">
        <f>IF(BN$4="","",IF(HLOOKUP(BN$4,'Physical Effects-Numbers'!$B$1:$AZ$173,$B83,FALSE)&lt;0,HLOOKUP(BN$4,'Physical Effects-Numbers'!$B$1:$AZ$173,$B83,FALSE),""))</f>
        <v>#REF!</v>
      </c>
      <c r="BO83" s="260" t="e">
        <f>IF(BO$4="","",IF(HLOOKUP(BO$4,'Physical Effects-Numbers'!$B$1:$AZ$173,$B83,FALSE)&lt;0,HLOOKUP(BO$4,'Physical Effects-Numbers'!$B$1:$AZ$173,$B83,FALSE),""))</f>
        <v>#REF!</v>
      </c>
    </row>
    <row r="84" spans="2:67" x14ac:dyDescent="0.2">
      <c r="B84" s="259">
        <f t="shared" si="1"/>
        <v>81</v>
      </c>
      <c r="C84" s="258" t="str">
        <f>+'Physical Effects-Numbers'!B80</f>
        <v>Land Clearing (ac)</v>
      </c>
      <c r="D84" s="260" t="str">
        <f>IF(D$4="","",IF(HLOOKUP(D$4,'Physical Effects-Numbers'!$B$1:$AZ$173,$B84,FALSE)&lt;0,HLOOKUP(D$4,'Physical Effects-Numbers'!$B$1:$AZ$173,$B84,FALSE),""))</f>
        <v/>
      </c>
      <c r="E84" s="260" t="str">
        <f>IF(E$4="","",IF(HLOOKUP(E$4,'Physical Effects-Numbers'!$B$1:$AZ$173,$B84,FALSE)&lt;0,HLOOKUP(E$4,'Physical Effects-Numbers'!$B$1:$AZ$173,$B84,FALSE),""))</f>
        <v/>
      </c>
      <c r="F84" s="260" t="str">
        <f>IF(F$4="","",IF(HLOOKUP(F$4,'Physical Effects-Numbers'!$B$1:$AZ$173,$B84,FALSE)&lt;0,HLOOKUP(F$4,'Physical Effects-Numbers'!$B$1:$AZ$173,$B84,FALSE),""))</f>
        <v/>
      </c>
      <c r="G84" s="260" t="str">
        <f>IF(G$4="","",IF(HLOOKUP(G$4,'Physical Effects-Numbers'!$B$1:$AZ$173,$B84,FALSE)&lt;0,HLOOKUP(G$4,'Physical Effects-Numbers'!$B$1:$AZ$173,$B84,FALSE),""))</f>
        <v/>
      </c>
      <c r="H84" s="260" t="str">
        <f>IF(H$4="","",IF(HLOOKUP(H$4,'Physical Effects-Numbers'!$B$1:$AZ$173,$B84,FALSE)&lt;0,HLOOKUP(H$4,'Physical Effects-Numbers'!$B$1:$AZ$173,$B84,FALSE),""))</f>
        <v/>
      </c>
      <c r="I84" s="260" t="str">
        <f>IF(I$4="","",IF(HLOOKUP(I$4,'Physical Effects-Numbers'!$B$1:$AZ$173,$B84,FALSE)&lt;0,HLOOKUP(I$4,'Physical Effects-Numbers'!$B$1:$AZ$173,$B84,FALSE),""))</f>
        <v/>
      </c>
      <c r="J84" s="260" t="str">
        <f>IF(J$4="","",IF(HLOOKUP(J$4,'Physical Effects-Numbers'!$B$1:$AZ$173,$B84,FALSE)&lt;0,HLOOKUP(J$4,'Physical Effects-Numbers'!$B$1:$AZ$173,$B84,FALSE),""))</f>
        <v/>
      </c>
      <c r="K84" s="260" t="str">
        <f>IF(K$4="","",IF(HLOOKUP(K$4,'Physical Effects-Numbers'!$B$1:$AZ$173,$B84,FALSE)&lt;0,HLOOKUP(K$4,'Physical Effects-Numbers'!$B$1:$AZ$173,$B84,FALSE),""))</f>
        <v/>
      </c>
      <c r="L84" s="260" t="str">
        <f>IF(L$4="","",IF(HLOOKUP(L$4,'Physical Effects-Numbers'!$B$1:$AZ$173,$B84,FALSE)&lt;0,HLOOKUP(L$4,'Physical Effects-Numbers'!$B$1:$AZ$173,$B84,FALSE),""))</f>
        <v/>
      </c>
      <c r="M84" s="260" t="str">
        <f>IF(M$4="","",IF(HLOOKUP(M$4,'Physical Effects-Numbers'!$B$1:$AZ$173,$B84,FALSE)&lt;0,HLOOKUP(M$4,'Physical Effects-Numbers'!$B$1:$AZ$173,$B84,FALSE),""))</f>
        <v/>
      </c>
      <c r="N84" s="260" t="str">
        <f>IF(N$4="","",IF(HLOOKUP(N$4,'Physical Effects-Numbers'!$B$1:$AZ$173,$B84,FALSE)&lt;0,HLOOKUP(N$4,'Physical Effects-Numbers'!$B$1:$AZ$173,$B84,FALSE),""))</f>
        <v/>
      </c>
      <c r="O84" s="260" t="str">
        <f>IF(O$4="","",IF(HLOOKUP(O$4,'Physical Effects-Numbers'!$B$1:$AZ$173,$B84,FALSE)&lt;0,HLOOKUP(O$4,'Physical Effects-Numbers'!$B$1:$AZ$173,$B84,FALSE),""))</f>
        <v/>
      </c>
      <c r="P84" s="260" t="str">
        <f>IF(P$4="","",IF(HLOOKUP(P$4,'Physical Effects-Numbers'!$B$1:$AZ$173,$B84,FALSE)&lt;0,HLOOKUP(P$4,'Physical Effects-Numbers'!$B$1:$AZ$173,$B84,FALSE),""))</f>
        <v/>
      </c>
      <c r="Q84" s="260" t="str">
        <f>IF(Q$4="","",IF(HLOOKUP(Q$4,'Physical Effects-Numbers'!$B$1:$AZ$173,$B84,FALSE)&lt;0,HLOOKUP(Q$4,'Physical Effects-Numbers'!$B$1:$AZ$173,$B84,FALSE),""))</f>
        <v/>
      </c>
      <c r="R84" s="260" t="str">
        <f>IF(R$4="","",IF(HLOOKUP(R$4,'Physical Effects-Numbers'!$B$1:$AZ$173,$B84,FALSE)&lt;0,HLOOKUP(R$4,'Physical Effects-Numbers'!$B$1:$AZ$173,$B84,FALSE),""))</f>
        <v/>
      </c>
      <c r="S84" s="260" t="str">
        <f>IF(S$4="","",IF(HLOOKUP(S$4,'Physical Effects-Numbers'!$B$1:$AZ$173,$B84,FALSE)&lt;0,HLOOKUP(S$4,'Physical Effects-Numbers'!$B$1:$AZ$173,$B84,FALSE),""))</f>
        <v/>
      </c>
      <c r="T84" s="260" t="str">
        <f>IF(T$4="","",IF(HLOOKUP(T$4,'Physical Effects-Numbers'!$B$1:$AZ$173,$B84,FALSE)&lt;0,HLOOKUP(T$4,'Physical Effects-Numbers'!$B$1:$AZ$173,$B84,FALSE),""))</f>
        <v/>
      </c>
      <c r="U84" s="260" t="str">
        <f>IF(U$4="","",IF(HLOOKUP(U$4,'Physical Effects-Numbers'!$B$1:$AZ$173,$B84,FALSE)&lt;0,HLOOKUP(U$4,'Physical Effects-Numbers'!$B$1:$AZ$173,$B84,FALSE),""))</f>
        <v/>
      </c>
      <c r="V84" s="260" t="str">
        <f>IF(V$4="","",IF(HLOOKUP(V$4,'Physical Effects-Numbers'!$B$1:$AZ$173,$B84,FALSE)&lt;0,HLOOKUP(V$4,'Physical Effects-Numbers'!$B$1:$AZ$173,$B84,FALSE),""))</f>
        <v/>
      </c>
      <c r="W84" s="260" t="str">
        <f>IF(W$4="","",IF(HLOOKUP(W$4,'Physical Effects-Numbers'!$B$1:$AZ$173,$B84,FALSE)&lt;0,HLOOKUP(W$4,'Physical Effects-Numbers'!$B$1:$AZ$173,$B84,FALSE),""))</f>
        <v/>
      </c>
      <c r="X84" s="260" t="str">
        <f>IF(X$4="","",IF(HLOOKUP(X$4,'Physical Effects-Numbers'!$B$1:$AZ$173,$B84,FALSE)&lt;0,HLOOKUP(X$4,'Physical Effects-Numbers'!$B$1:$AZ$173,$B84,FALSE),""))</f>
        <v/>
      </c>
      <c r="Y84" s="260" t="str">
        <f>IF(Y$4="","",IF(HLOOKUP(Y$4,'Physical Effects-Numbers'!$B$1:$AZ$173,$B84,FALSE)&lt;0,HLOOKUP(Y$4,'Physical Effects-Numbers'!$B$1:$AZ$173,$B84,FALSE),""))</f>
        <v/>
      </c>
      <c r="Z84" s="260" t="str">
        <f>IF(Z$4="","",IF(HLOOKUP(Z$4,'Physical Effects-Numbers'!$B$1:$AZ$173,$B84,FALSE)&lt;0,HLOOKUP(Z$4,'Physical Effects-Numbers'!$B$1:$AZ$173,$B84,FALSE),""))</f>
        <v/>
      </c>
      <c r="AA84" s="260" t="str">
        <f>IF(AA$4="","",IF(HLOOKUP(AA$4,'Physical Effects-Numbers'!$B$1:$AZ$173,$B84,FALSE)&lt;0,HLOOKUP(AA$4,'Physical Effects-Numbers'!$B$1:$AZ$173,$B84,FALSE),""))</f>
        <v/>
      </c>
      <c r="AB84" s="260" t="str">
        <f>IF(AB$4="","",IF(HLOOKUP(AB$4,'Physical Effects-Numbers'!$B$1:$AZ$173,$B84,FALSE)&lt;0,HLOOKUP(AB$4,'Physical Effects-Numbers'!$B$1:$AZ$173,$B84,FALSE),""))</f>
        <v/>
      </c>
      <c r="AC84" s="260" t="str">
        <f>IF(AC$4="","",IF(HLOOKUP(AC$4,'Physical Effects-Numbers'!$B$1:$AZ$173,$B84,FALSE)&lt;0,HLOOKUP(AC$4,'Physical Effects-Numbers'!$B$1:$AZ$173,$B84,FALSE),""))</f>
        <v/>
      </c>
      <c r="AD84" s="260" t="str">
        <f>IF(AD$4="","",IF(HLOOKUP(AD$4,'Physical Effects-Numbers'!$B$1:$AZ$173,$B84,FALSE)&lt;0,HLOOKUP(AD$4,'Physical Effects-Numbers'!$B$1:$AZ$173,$B84,FALSE),""))</f>
        <v/>
      </c>
      <c r="AE84" s="260" t="str">
        <f>IF(AE$4="","",IF(HLOOKUP(AE$4,'Physical Effects-Numbers'!$B$1:$AZ$173,$B84,FALSE)&lt;0,HLOOKUP(AE$4,'Physical Effects-Numbers'!$B$1:$AZ$173,$B84,FALSE),""))</f>
        <v/>
      </c>
      <c r="AF84" s="260" t="e">
        <f>IF(AF$4="","",IF(HLOOKUP(AF$4,'Physical Effects-Numbers'!$B$1:$AZ$173,$B84,FALSE)&lt;0,HLOOKUP(AF$4,'Physical Effects-Numbers'!$B$1:$AZ$173,$B84,FALSE),""))</f>
        <v>#REF!</v>
      </c>
      <c r="AG84" s="260" t="e">
        <f>IF(AG$4="","",IF(HLOOKUP(AG$4,'Physical Effects-Numbers'!$B$1:$AZ$173,$B84,FALSE)&lt;0,HLOOKUP(AG$4,'Physical Effects-Numbers'!$B$1:$AZ$173,$B84,FALSE),""))</f>
        <v>#REF!</v>
      </c>
      <c r="AH84" s="260" t="str">
        <f>IF(AH$4="","",IF(HLOOKUP(AH$4,'Physical Effects-Numbers'!$B$1:$AZ$173,$B84,FALSE)&lt;0,HLOOKUP(AH$4,'Physical Effects-Numbers'!$B$1:$AZ$173,$B84,FALSE),""))</f>
        <v/>
      </c>
      <c r="AI84" s="260" t="str">
        <f>IF(AI$4="","",IF(HLOOKUP(AI$4,'Physical Effects-Numbers'!$B$1:$AZ$173,$B84,FALSE)&lt;0,HLOOKUP(AI$4,'Physical Effects-Numbers'!$B$1:$AZ$173,$B84,FALSE),""))</f>
        <v/>
      </c>
      <c r="AJ84" s="260" t="str">
        <f>IF(AJ$4="","",IF(HLOOKUP(AJ$4,'Physical Effects-Numbers'!$B$1:$AZ$173,$B84,FALSE)&lt;0,HLOOKUP(AJ$4,'Physical Effects-Numbers'!$B$1:$AZ$173,$B84,FALSE),""))</f>
        <v/>
      </c>
      <c r="AK84" s="260" t="str">
        <f>IF(AK$4="","",IF(HLOOKUP(AK$4,'Physical Effects-Numbers'!$B$1:$AZ$173,$B84,FALSE)&lt;0,HLOOKUP(AK$4,'Physical Effects-Numbers'!$B$1:$AZ$173,$B84,FALSE),""))</f>
        <v/>
      </c>
      <c r="AL84" s="260" t="str">
        <f>IF(AL$4="","",IF(HLOOKUP(AL$4,'Physical Effects-Numbers'!$B$1:$AZ$173,$B84,FALSE)&lt;0,HLOOKUP(AL$4,'Physical Effects-Numbers'!$B$1:$AZ$173,$B84,FALSE),""))</f>
        <v/>
      </c>
      <c r="AM84" s="260" t="str">
        <f>IF(AM$4="","",IF(HLOOKUP(AM$4,'Physical Effects-Numbers'!$B$1:$AZ$173,$B84,FALSE)&lt;0,HLOOKUP(AM$4,'Physical Effects-Numbers'!$B$1:$AZ$173,$B84,FALSE),""))</f>
        <v/>
      </c>
      <c r="AN84" s="260" t="str">
        <f>IF(AN$4="","",IF(HLOOKUP(AN$4,'Physical Effects-Numbers'!$B$1:$AZ$173,$B84,FALSE)&lt;0,HLOOKUP(AN$4,'Physical Effects-Numbers'!$B$1:$AZ$173,$B84,FALSE),""))</f>
        <v/>
      </c>
      <c r="AO84" s="260" t="str">
        <f>IF(AO$4="","",IF(HLOOKUP(AO$4,'Physical Effects-Numbers'!$B$1:$AZ$173,$B84,FALSE)&lt;0,HLOOKUP(AO$4,'Physical Effects-Numbers'!$B$1:$AZ$173,$B84,FALSE),""))</f>
        <v/>
      </c>
      <c r="AP84" s="260" t="str">
        <f>IF(AP$4="","",IF(HLOOKUP(AP$4,'Physical Effects-Numbers'!$B$1:$AZ$173,$B84,FALSE)&lt;0,HLOOKUP(AP$4,'Physical Effects-Numbers'!$B$1:$AZ$173,$B84,FALSE),""))</f>
        <v/>
      </c>
      <c r="AQ84" s="260" t="str">
        <f>IF(AQ$4="","",IF(HLOOKUP(AQ$4,'Physical Effects-Numbers'!$B$1:$AZ$173,$B84,FALSE)&lt;0,HLOOKUP(AQ$4,'Physical Effects-Numbers'!$B$1:$AZ$173,$B84,FALSE),""))</f>
        <v/>
      </c>
      <c r="AR84" s="260" t="str">
        <f>IF(AR$4="","",IF(HLOOKUP(AR$4,'Physical Effects-Numbers'!$B$1:$AZ$173,$B84,FALSE)&lt;0,HLOOKUP(AR$4,'Physical Effects-Numbers'!$B$1:$AZ$173,$B84,FALSE),""))</f>
        <v/>
      </c>
      <c r="AS84" s="260" t="str">
        <f>IF(AS$4="","",IF(HLOOKUP(AS$4,'Physical Effects-Numbers'!$B$1:$AZ$173,$B84,FALSE)&lt;0,HLOOKUP(AS$4,'Physical Effects-Numbers'!$B$1:$AZ$173,$B84,FALSE),""))</f>
        <v/>
      </c>
      <c r="AT84" s="260" t="str">
        <f>IF(AT$4="","",IF(HLOOKUP(AT$4,'Physical Effects-Numbers'!$B$1:$AZ$173,$B84,FALSE)&lt;0,HLOOKUP(AT$4,'Physical Effects-Numbers'!$B$1:$AZ$173,$B84,FALSE),""))</f>
        <v/>
      </c>
      <c r="AU84" s="260" t="str">
        <f>IF(AU$4="","",IF(HLOOKUP(AU$4,'Physical Effects-Numbers'!$B$1:$AZ$173,$B84,FALSE)&lt;0,HLOOKUP(AU$4,'Physical Effects-Numbers'!$B$1:$AZ$173,$B84,FALSE),""))</f>
        <v/>
      </c>
      <c r="AV84" s="260" t="str">
        <f>IF(AV$4="","",IF(HLOOKUP(AV$4,'Physical Effects-Numbers'!$B$1:$AZ$173,$B84,FALSE)&lt;0,HLOOKUP(AV$4,'Physical Effects-Numbers'!$B$1:$AZ$173,$B84,FALSE),""))</f>
        <v/>
      </c>
      <c r="AW84" s="260" t="str">
        <f>IF(AW$4="","",IF(HLOOKUP(AW$4,'Physical Effects-Numbers'!$B$1:$AZ$173,$B84,FALSE)&lt;0,HLOOKUP(AW$4,'Physical Effects-Numbers'!$B$1:$AZ$173,$B84,FALSE),""))</f>
        <v/>
      </c>
      <c r="AX84" s="260" t="str">
        <f>IF(AX$4="","",IF(HLOOKUP(AX$4,'Physical Effects-Numbers'!$B$1:$AZ$173,$B84,FALSE)&lt;0,HLOOKUP(AX$4,'Physical Effects-Numbers'!$B$1:$AZ$173,$B84,FALSE),""))</f>
        <v/>
      </c>
      <c r="AY84" s="260" t="str">
        <f>IF(AY$4="","",IF(HLOOKUP(AY$4,'Physical Effects-Numbers'!$B$1:$AZ$173,$B84,FALSE)&lt;0,HLOOKUP(AY$4,'Physical Effects-Numbers'!$B$1:$AZ$173,$B84,FALSE),""))</f>
        <v/>
      </c>
      <c r="AZ84" s="260" t="str">
        <f>IF(AZ$4="","",IF(HLOOKUP(AZ$4,'Physical Effects-Numbers'!$B$1:$AZ$173,$B84,FALSE)&lt;0,HLOOKUP(AZ$4,'Physical Effects-Numbers'!$B$1:$AZ$173,$B84,FALSE),""))</f>
        <v/>
      </c>
      <c r="BA84" s="260" t="e">
        <f>IF(BA$4="","",IF(HLOOKUP(BA$4,'Physical Effects-Numbers'!$B$1:$AZ$173,$B84,FALSE)&lt;0,HLOOKUP(BA$4,'Physical Effects-Numbers'!$B$1:$AZ$173,$B84,FALSE),""))</f>
        <v>#N/A</v>
      </c>
      <c r="BB84" s="260" t="e">
        <f>IF(BB$4="","",IF(HLOOKUP(BB$4,'Physical Effects-Numbers'!$B$1:$AZ$173,$B84,FALSE)&lt;0,HLOOKUP(BB$4,'Physical Effects-Numbers'!$B$1:$AZ$173,$B84,FALSE),""))</f>
        <v>#N/A</v>
      </c>
      <c r="BC84" s="260" t="e">
        <f>IF(BC$4="","",IF(HLOOKUP(BC$4,'Physical Effects-Numbers'!$B$1:$AZ$173,$B84,FALSE)&lt;0,HLOOKUP(BC$4,'Physical Effects-Numbers'!$B$1:$AZ$173,$B84,FALSE),""))</f>
        <v>#REF!</v>
      </c>
      <c r="BD84" s="260" t="e">
        <f>IF(BD$4="","",IF(HLOOKUP(BD$4,'Physical Effects-Numbers'!$B$1:$AZ$173,$B84,FALSE)&lt;0,HLOOKUP(BD$4,'Physical Effects-Numbers'!$B$1:$AZ$173,$B84,FALSE),""))</f>
        <v>#REF!</v>
      </c>
      <c r="BE84" s="260" t="e">
        <f>IF(BE$4="","",IF(HLOOKUP(BE$4,'Physical Effects-Numbers'!$B$1:$AZ$173,$B84,FALSE)&lt;0,HLOOKUP(BE$4,'Physical Effects-Numbers'!$B$1:$AZ$173,$B84,FALSE),""))</f>
        <v>#REF!</v>
      </c>
      <c r="BF84" s="260" t="e">
        <f>IF(BF$4="","",IF(HLOOKUP(BF$4,'Physical Effects-Numbers'!$B$1:$AZ$173,$B84,FALSE)&lt;0,HLOOKUP(BF$4,'Physical Effects-Numbers'!$B$1:$AZ$173,$B84,FALSE),""))</f>
        <v>#REF!</v>
      </c>
      <c r="BG84" s="260" t="e">
        <f>IF(BG$4="","",IF(HLOOKUP(BG$4,'Physical Effects-Numbers'!$B$1:$AZ$173,$B84,FALSE)&lt;0,HLOOKUP(BG$4,'Physical Effects-Numbers'!$B$1:$AZ$173,$B84,FALSE),""))</f>
        <v>#REF!</v>
      </c>
      <c r="BH84" s="260" t="e">
        <f>IF(BH$4="","",IF(HLOOKUP(BH$4,'Physical Effects-Numbers'!$B$1:$AZ$173,$B84,FALSE)&lt;0,HLOOKUP(BH$4,'Physical Effects-Numbers'!$B$1:$AZ$173,$B84,FALSE),""))</f>
        <v>#REF!</v>
      </c>
      <c r="BI84" s="260" t="e">
        <f>IF(BI$4="","",IF(HLOOKUP(BI$4,'Physical Effects-Numbers'!$B$1:$AZ$173,$B84,FALSE)&lt;0,HLOOKUP(BI$4,'Physical Effects-Numbers'!$B$1:$AZ$173,$B84,FALSE),""))</f>
        <v>#REF!</v>
      </c>
      <c r="BJ84" s="260" t="e">
        <f>IF(BJ$4="","",IF(HLOOKUP(BJ$4,'Physical Effects-Numbers'!$B$1:$AZ$173,$B84,FALSE)&lt;0,HLOOKUP(BJ$4,'Physical Effects-Numbers'!$B$1:$AZ$173,$B84,FALSE),""))</f>
        <v>#REF!</v>
      </c>
      <c r="BK84" s="260" t="e">
        <f>IF(BK$4="","",IF(HLOOKUP(BK$4,'Physical Effects-Numbers'!$B$1:$AZ$173,$B84,FALSE)&lt;0,HLOOKUP(BK$4,'Physical Effects-Numbers'!$B$1:$AZ$173,$B84,FALSE),""))</f>
        <v>#REF!</v>
      </c>
      <c r="BL84" s="260" t="e">
        <f>IF(BL$4="","",IF(HLOOKUP(BL$4,'Physical Effects-Numbers'!$B$1:$AZ$173,$B84,FALSE)&lt;0,HLOOKUP(BL$4,'Physical Effects-Numbers'!$B$1:$AZ$173,$B84,FALSE),""))</f>
        <v>#REF!</v>
      </c>
      <c r="BM84" s="260" t="e">
        <f>IF(BM$4="","",IF(HLOOKUP(BM$4,'Physical Effects-Numbers'!$B$1:$AZ$173,$B84,FALSE)&lt;0,HLOOKUP(BM$4,'Physical Effects-Numbers'!$B$1:$AZ$173,$B84,FALSE),""))</f>
        <v>#REF!</v>
      </c>
      <c r="BN84" s="260" t="e">
        <f>IF(BN$4="","",IF(HLOOKUP(BN$4,'Physical Effects-Numbers'!$B$1:$AZ$173,$B84,FALSE)&lt;0,HLOOKUP(BN$4,'Physical Effects-Numbers'!$B$1:$AZ$173,$B84,FALSE),""))</f>
        <v>#REF!</v>
      </c>
      <c r="BO84" s="260" t="e">
        <f>IF(BO$4="","",IF(HLOOKUP(BO$4,'Physical Effects-Numbers'!$B$1:$AZ$173,$B84,FALSE)&lt;0,HLOOKUP(BO$4,'Physical Effects-Numbers'!$B$1:$AZ$173,$B84,FALSE),""))</f>
        <v>#REF!</v>
      </c>
    </row>
    <row r="85" spans="2:67" x14ac:dyDescent="0.2">
      <c r="B85" s="259">
        <f t="shared" si="1"/>
        <v>82</v>
      </c>
      <c r="C85" s="258" t="str">
        <f>+'Physical Effects-Numbers'!B81</f>
        <v>Land Reclamation, Abandoned Mined Land (ac)</v>
      </c>
      <c r="D85" s="260" t="str">
        <f>IF(D$4="","",IF(HLOOKUP(D$4,'Physical Effects-Numbers'!$B$1:$AZ$173,$B85,FALSE)&lt;0,HLOOKUP(D$4,'Physical Effects-Numbers'!$B$1:$AZ$173,$B85,FALSE),""))</f>
        <v/>
      </c>
      <c r="E85" s="260" t="str">
        <f>IF(E$4="","",IF(HLOOKUP(E$4,'Physical Effects-Numbers'!$B$1:$AZ$173,$B85,FALSE)&lt;0,HLOOKUP(E$4,'Physical Effects-Numbers'!$B$1:$AZ$173,$B85,FALSE),""))</f>
        <v/>
      </c>
      <c r="F85" s="260" t="str">
        <f>IF(F$4="","",IF(HLOOKUP(F$4,'Physical Effects-Numbers'!$B$1:$AZ$173,$B85,FALSE)&lt;0,HLOOKUP(F$4,'Physical Effects-Numbers'!$B$1:$AZ$173,$B85,FALSE),""))</f>
        <v/>
      </c>
      <c r="G85" s="260" t="str">
        <f>IF(G$4="","",IF(HLOOKUP(G$4,'Physical Effects-Numbers'!$B$1:$AZ$173,$B85,FALSE)&lt;0,HLOOKUP(G$4,'Physical Effects-Numbers'!$B$1:$AZ$173,$B85,FALSE),""))</f>
        <v/>
      </c>
      <c r="H85" s="260" t="str">
        <f>IF(H$4="","",IF(HLOOKUP(H$4,'Physical Effects-Numbers'!$B$1:$AZ$173,$B85,FALSE)&lt;0,HLOOKUP(H$4,'Physical Effects-Numbers'!$B$1:$AZ$173,$B85,FALSE),""))</f>
        <v/>
      </c>
      <c r="I85" s="260" t="str">
        <f>IF(I$4="","",IF(HLOOKUP(I$4,'Physical Effects-Numbers'!$B$1:$AZ$173,$B85,FALSE)&lt;0,HLOOKUP(I$4,'Physical Effects-Numbers'!$B$1:$AZ$173,$B85,FALSE),""))</f>
        <v/>
      </c>
      <c r="J85" s="260" t="str">
        <f>IF(J$4="","",IF(HLOOKUP(J$4,'Physical Effects-Numbers'!$B$1:$AZ$173,$B85,FALSE)&lt;0,HLOOKUP(J$4,'Physical Effects-Numbers'!$B$1:$AZ$173,$B85,FALSE),""))</f>
        <v/>
      </c>
      <c r="K85" s="260" t="str">
        <f>IF(K$4="","",IF(HLOOKUP(K$4,'Physical Effects-Numbers'!$B$1:$AZ$173,$B85,FALSE)&lt;0,HLOOKUP(K$4,'Physical Effects-Numbers'!$B$1:$AZ$173,$B85,FALSE),""))</f>
        <v/>
      </c>
      <c r="L85" s="260" t="str">
        <f>IF(L$4="","",IF(HLOOKUP(L$4,'Physical Effects-Numbers'!$B$1:$AZ$173,$B85,FALSE)&lt;0,HLOOKUP(L$4,'Physical Effects-Numbers'!$B$1:$AZ$173,$B85,FALSE),""))</f>
        <v/>
      </c>
      <c r="M85" s="260" t="str">
        <f>IF(M$4="","",IF(HLOOKUP(M$4,'Physical Effects-Numbers'!$B$1:$AZ$173,$B85,FALSE)&lt;0,HLOOKUP(M$4,'Physical Effects-Numbers'!$B$1:$AZ$173,$B85,FALSE),""))</f>
        <v/>
      </c>
      <c r="N85" s="260" t="str">
        <f>IF(N$4="","",IF(HLOOKUP(N$4,'Physical Effects-Numbers'!$B$1:$AZ$173,$B85,FALSE)&lt;0,HLOOKUP(N$4,'Physical Effects-Numbers'!$B$1:$AZ$173,$B85,FALSE),""))</f>
        <v/>
      </c>
      <c r="O85" s="260" t="str">
        <f>IF(O$4="","",IF(HLOOKUP(O$4,'Physical Effects-Numbers'!$B$1:$AZ$173,$B85,FALSE)&lt;0,HLOOKUP(O$4,'Physical Effects-Numbers'!$B$1:$AZ$173,$B85,FALSE),""))</f>
        <v/>
      </c>
      <c r="P85" s="260" t="str">
        <f>IF(P$4="","",IF(HLOOKUP(P$4,'Physical Effects-Numbers'!$B$1:$AZ$173,$B85,FALSE)&lt;0,HLOOKUP(P$4,'Physical Effects-Numbers'!$B$1:$AZ$173,$B85,FALSE),""))</f>
        <v/>
      </c>
      <c r="Q85" s="260" t="str">
        <f>IF(Q$4="","",IF(HLOOKUP(Q$4,'Physical Effects-Numbers'!$B$1:$AZ$173,$B85,FALSE)&lt;0,HLOOKUP(Q$4,'Physical Effects-Numbers'!$B$1:$AZ$173,$B85,FALSE),""))</f>
        <v/>
      </c>
      <c r="R85" s="260" t="str">
        <f>IF(R$4="","",IF(HLOOKUP(R$4,'Physical Effects-Numbers'!$B$1:$AZ$173,$B85,FALSE)&lt;0,HLOOKUP(R$4,'Physical Effects-Numbers'!$B$1:$AZ$173,$B85,FALSE),""))</f>
        <v/>
      </c>
      <c r="S85" s="260" t="str">
        <f>IF(S$4="","",IF(HLOOKUP(S$4,'Physical Effects-Numbers'!$B$1:$AZ$173,$B85,FALSE)&lt;0,HLOOKUP(S$4,'Physical Effects-Numbers'!$B$1:$AZ$173,$B85,FALSE),""))</f>
        <v/>
      </c>
      <c r="T85" s="260" t="str">
        <f>IF(T$4="","",IF(HLOOKUP(T$4,'Physical Effects-Numbers'!$B$1:$AZ$173,$B85,FALSE)&lt;0,HLOOKUP(T$4,'Physical Effects-Numbers'!$B$1:$AZ$173,$B85,FALSE),""))</f>
        <v/>
      </c>
      <c r="U85" s="260" t="str">
        <f>IF(U$4="","",IF(HLOOKUP(U$4,'Physical Effects-Numbers'!$B$1:$AZ$173,$B85,FALSE)&lt;0,HLOOKUP(U$4,'Physical Effects-Numbers'!$B$1:$AZ$173,$B85,FALSE),""))</f>
        <v/>
      </c>
      <c r="V85" s="260" t="str">
        <f>IF(V$4="","",IF(HLOOKUP(V$4,'Physical Effects-Numbers'!$B$1:$AZ$173,$B85,FALSE)&lt;0,HLOOKUP(V$4,'Physical Effects-Numbers'!$B$1:$AZ$173,$B85,FALSE),""))</f>
        <v/>
      </c>
      <c r="W85" s="260" t="str">
        <f>IF(W$4="","",IF(HLOOKUP(W$4,'Physical Effects-Numbers'!$B$1:$AZ$173,$B85,FALSE)&lt;0,HLOOKUP(W$4,'Physical Effects-Numbers'!$B$1:$AZ$173,$B85,FALSE),""))</f>
        <v/>
      </c>
      <c r="X85" s="260" t="str">
        <f>IF(X$4="","",IF(HLOOKUP(X$4,'Physical Effects-Numbers'!$B$1:$AZ$173,$B85,FALSE)&lt;0,HLOOKUP(X$4,'Physical Effects-Numbers'!$B$1:$AZ$173,$B85,FALSE),""))</f>
        <v/>
      </c>
      <c r="Y85" s="260" t="str">
        <f>IF(Y$4="","",IF(HLOOKUP(Y$4,'Physical Effects-Numbers'!$B$1:$AZ$173,$B85,FALSE)&lt;0,HLOOKUP(Y$4,'Physical Effects-Numbers'!$B$1:$AZ$173,$B85,FALSE),""))</f>
        <v/>
      </c>
      <c r="Z85" s="260" t="str">
        <f>IF(Z$4="","",IF(HLOOKUP(Z$4,'Physical Effects-Numbers'!$B$1:$AZ$173,$B85,FALSE)&lt;0,HLOOKUP(Z$4,'Physical Effects-Numbers'!$B$1:$AZ$173,$B85,FALSE),""))</f>
        <v/>
      </c>
      <c r="AA85" s="260" t="str">
        <f>IF(AA$4="","",IF(HLOOKUP(AA$4,'Physical Effects-Numbers'!$B$1:$AZ$173,$B85,FALSE)&lt;0,HLOOKUP(AA$4,'Physical Effects-Numbers'!$B$1:$AZ$173,$B85,FALSE),""))</f>
        <v/>
      </c>
      <c r="AB85" s="260" t="str">
        <f>IF(AB$4="","",IF(HLOOKUP(AB$4,'Physical Effects-Numbers'!$B$1:$AZ$173,$B85,FALSE)&lt;0,HLOOKUP(AB$4,'Physical Effects-Numbers'!$B$1:$AZ$173,$B85,FALSE),""))</f>
        <v/>
      </c>
      <c r="AC85" s="260" t="str">
        <f>IF(AC$4="","",IF(HLOOKUP(AC$4,'Physical Effects-Numbers'!$B$1:$AZ$173,$B85,FALSE)&lt;0,HLOOKUP(AC$4,'Physical Effects-Numbers'!$B$1:$AZ$173,$B85,FALSE),""))</f>
        <v/>
      </c>
      <c r="AD85" s="260" t="str">
        <f>IF(AD$4="","",IF(HLOOKUP(AD$4,'Physical Effects-Numbers'!$B$1:$AZ$173,$B85,FALSE)&lt;0,HLOOKUP(AD$4,'Physical Effects-Numbers'!$B$1:$AZ$173,$B85,FALSE),""))</f>
        <v/>
      </c>
      <c r="AE85" s="260" t="str">
        <f>IF(AE$4="","",IF(HLOOKUP(AE$4,'Physical Effects-Numbers'!$B$1:$AZ$173,$B85,FALSE)&lt;0,HLOOKUP(AE$4,'Physical Effects-Numbers'!$B$1:$AZ$173,$B85,FALSE),""))</f>
        <v/>
      </c>
      <c r="AF85" s="260" t="e">
        <f>IF(AF$4="","",IF(HLOOKUP(AF$4,'Physical Effects-Numbers'!$B$1:$AZ$173,$B85,FALSE)&lt;0,HLOOKUP(AF$4,'Physical Effects-Numbers'!$B$1:$AZ$173,$B85,FALSE),""))</f>
        <v>#REF!</v>
      </c>
      <c r="AG85" s="260" t="e">
        <f>IF(AG$4="","",IF(HLOOKUP(AG$4,'Physical Effects-Numbers'!$B$1:$AZ$173,$B85,FALSE)&lt;0,HLOOKUP(AG$4,'Physical Effects-Numbers'!$B$1:$AZ$173,$B85,FALSE),""))</f>
        <v>#REF!</v>
      </c>
      <c r="AH85" s="260" t="str">
        <f>IF(AH$4="","",IF(HLOOKUP(AH$4,'Physical Effects-Numbers'!$B$1:$AZ$173,$B85,FALSE)&lt;0,HLOOKUP(AH$4,'Physical Effects-Numbers'!$B$1:$AZ$173,$B85,FALSE),""))</f>
        <v/>
      </c>
      <c r="AI85" s="260" t="str">
        <f>IF(AI$4="","",IF(HLOOKUP(AI$4,'Physical Effects-Numbers'!$B$1:$AZ$173,$B85,FALSE)&lt;0,HLOOKUP(AI$4,'Physical Effects-Numbers'!$B$1:$AZ$173,$B85,FALSE),""))</f>
        <v/>
      </c>
      <c r="AJ85" s="260" t="str">
        <f>IF(AJ$4="","",IF(HLOOKUP(AJ$4,'Physical Effects-Numbers'!$B$1:$AZ$173,$B85,FALSE)&lt;0,HLOOKUP(AJ$4,'Physical Effects-Numbers'!$B$1:$AZ$173,$B85,FALSE),""))</f>
        <v/>
      </c>
      <c r="AK85" s="260" t="str">
        <f>IF(AK$4="","",IF(HLOOKUP(AK$4,'Physical Effects-Numbers'!$B$1:$AZ$173,$B85,FALSE)&lt;0,HLOOKUP(AK$4,'Physical Effects-Numbers'!$B$1:$AZ$173,$B85,FALSE),""))</f>
        <v/>
      </c>
      <c r="AL85" s="260" t="str">
        <f>IF(AL$4="","",IF(HLOOKUP(AL$4,'Physical Effects-Numbers'!$B$1:$AZ$173,$B85,FALSE)&lt;0,HLOOKUP(AL$4,'Physical Effects-Numbers'!$B$1:$AZ$173,$B85,FALSE),""))</f>
        <v/>
      </c>
      <c r="AM85" s="260" t="str">
        <f>IF(AM$4="","",IF(HLOOKUP(AM$4,'Physical Effects-Numbers'!$B$1:$AZ$173,$B85,FALSE)&lt;0,HLOOKUP(AM$4,'Physical Effects-Numbers'!$B$1:$AZ$173,$B85,FALSE),""))</f>
        <v/>
      </c>
      <c r="AN85" s="260" t="str">
        <f>IF(AN$4="","",IF(HLOOKUP(AN$4,'Physical Effects-Numbers'!$B$1:$AZ$173,$B85,FALSE)&lt;0,HLOOKUP(AN$4,'Physical Effects-Numbers'!$B$1:$AZ$173,$B85,FALSE),""))</f>
        <v/>
      </c>
      <c r="AO85" s="260" t="str">
        <f>IF(AO$4="","",IF(HLOOKUP(AO$4,'Physical Effects-Numbers'!$B$1:$AZ$173,$B85,FALSE)&lt;0,HLOOKUP(AO$4,'Physical Effects-Numbers'!$B$1:$AZ$173,$B85,FALSE),""))</f>
        <v/>
      </c>
      <c r="AP85" s="260" t="str">
        <f>IF(AP$4="","",IF(HLOOKUP(AP$4,'Physical Effects-Numbers'!$B$1:$AZ$173,$B85,FALSE)&lt;0,HLOOKUP(AP$4,'Physical Effects-Numbers'!$B$1:$AZ$173,$B85,FALSE),""))</f>
        <v/>
      </c>
      <c r="AQ85" s="260" t="str">
        <f>IF(AQ$4="","",IF(HLOOKUP(AQ$4,'Physical Effects-Numbers'!$B$1:$AZ$173,$B85,FALSE)&lt;0,HLOOKUP(AQ$4,'Physical Effects-Numbers'!$B$1:$AZ$173,$B85,FALSE),""))</f>
        <v/>
      </c>
      <c r="AR85" s="260" t="str">
        <f>IF(AR$4="","",IF(HLOOKUP(AR$4,'Physical Effects-Numbers'!$B$1:$AZ$173,$B85,FALSE)&lt;0,HLOOKUP(AR$4,'Physical Effects-Numbers'!$B$1:$AZ$173,$B85,FALSE),""))</f>
        <v/>
      </c>
      <c r="AS85" s="260" t="str">
        <f>IF(AS$4="","",IF(HLOOKUP(AS$4,'Physical Effects-Numbers'!$B$1:$AZ$173,$B85,FALSE)&lt;0,HLOOKUP(AS$4,'Physical Effects-Numbers'!$B$1:$AZ$173,$B85,FALSE),""))</f>
        <v/>
      </c>
      <c r="AT85" s="260" t="str">
        <f>IF(AT$4="","",IF(HLOOKUP(AT$4,'Physical Effects-Numbers'!$B$1:$AZ$173,$B85,FALSE)&lt;0,HLOOKUP(AT$4,'Physical Effects-Numbers'!$B$1:$AZ$173,$B85,FALSE),""))</f>
        <v/>
      </c>
      <c r="AU85" s="260" t="str">
        <f>IF(AU$4="","",IF(HLOOKUP(AU$4,'Physical Effects-Numbers'!$B$1:$AZ$173,$B85,FALSE)&lt;0,HLOOKUP(AU$4,'Physical Effects-Numbers'!$B$1:$AZ$173,$B85,FALSE),""))</f>
        <v/>
      </c>
      <c r="AV85" s="260" t="str">
        <f>IF(AV$4="","",IF(HLOOKUP(AV$4,'Physical Effects-Numbers'!$B$1:$AZ$173,$B85,FALSE)&lt;0,HLOOKUP(AV$4,'Physical Effects-Numbers'!$B$1:$AZ$173,$B85,FALSE),""))</f>
        <v/>
      </c>
      <c r="AW85" s="260" t="str">
        <f>IF(AW$4="","",IF(HLOOKUP(AW$4,'Physical Effects-Numbers'!$B$1:$AZ$173,$B85,FALSE)&lt;0,HLOOKUP(AW$4,'Physical Effects-Numbers'!$B$1:$AZ$173,$B85,FALSE),""))</f>
        <v/>
      </c>
      <c r="AX85" s="260" t="str">
        <f>IF(AX$4="","",IF(HLOOKUP(AX$4,'Physical Effects-Numbers'!$B$1:$AZ$173,$B85,FALSE)&lt;0,HLOOKUP(AX$4,'Physical Effects-Numbers'!$B$1:$AZ$173,$B85,FALSE),""))</f>
        <v/>
      </c>
      <c r="AY85" s="260" t="str">
        <f>IF(AY$4="","",IF(HLOOKUP(AY$4,'Physical Effects-Numbers'!$B$1:$AZ$173,$B85,FALSE)&lt;0,HLOOKUP(AY$4,'Physical Effects-Numbers'!$B$1:$AZ$173,$B85,FALSE),""))</f>
        <v/>
      </c>
      <c r="AZ85" s="260" t="str">
        <f>IF(AZ$4="","",IF(HLOOKUP(AZ$4,'Physical Effects-Numbers'!$B$1:$AZ$173,$B85,FALSE)&lt;0,HLOOKUP(AZ$4,'Physical Effects-Numbers'!$B$1:$AZ$173,$B85,FALSE),""))</f>
        <v/>
      </c>
      <c r="BA85" s="260" t="e">
        <f>IF(BA$4="","",IF(HLOOKUP(BA$4,'Physical Effects-Numbers'!$B$1:$AZ$173,$B85,FALSE)&lt;0,HLOOKUP(BA$4,'Physical Effects-Numbers'!$B$1:$AZ$173,$B85,FALSE),""))</f>
        <v>#N/A</v>
      </c>
      <c r="BB85" s="260" t="e">
        <f>IF(BB$4="","",IF(HLOOKUP(BB$4,'Physical Effects-Numbers'!$B$1:$AZ$173,$B85,FALSE)&lt;0,HLOOKUP(BB$4,'Physical Effects-Numbers'!$B$1:$AZ$173,$B85,FALSE),""))</f>
        <v>#N/A</v>
      </c>
      <c r="BC85" s="260" t="e">
        <f>IF(BC$4="","",IF(HLOOKUP(BC$4,'Physical Effects-Numbers'!$B$1:$AZ$173,$B85,FALSE)&lt;0,HLOOKUP(BC$4,'Physical Effects-Numbers'!$B$1:$AZ$173,$B85,FALSE),""))</f>
        <v>#REF!</v>
      </c>
      <c r="BD85" s="260" t="e">
        <f>IF(BD$4="","",IF(HLOOKUP(BD$4,'Physical Effects-Numbers'!$B$1:$AZ$173,$B85,FALSE)&lt;0,HLOOKUP(BD$4,'Physical Effects-Numbers'!$B$1:$AZ$173,$B85,FALSE),""))</f>
        <v>#REF!</v>
      </c>
      <c r="BE85" s="260" t="e">
        <f>IF(BE$4="","",IF(HLOOKUP(BE$4,'Physical Effects-Numbers'!$B$1:$AZ$173,$B85,FALSE)&lt;0,HLOOKUP(BE$4,'Physical Effects-Numbers'!$B$1:$AZ$173,$B85,FALSE),""))</f>
        <v>#REF!</v>
      </c>
      <c r="BF85" s="260" t="e">
        <f>IF(BF$4="","",IF(HLOOKUP(BF$4,'Physical Effects-Numbers'!$B$1:$AZ$173,$B85,FALSE)&lt;0,HLOOKUP(BF$4,'Physical Effects-Numbers'!$B$1:$AZ$173,$B85,FALSE),""))</f>
        <v>#REF!</v>
      </c>
      <c r="BG85" s="260" t="e">
        <f>IF(BG$4="","",IF(HLOOKUP(BG$4,'Physical Effects-Numbers'!$B$1:$AZ$173,$B85,FALSE)&lt;0,HLOOKUP(BG$4,'Physical Effects-Numbers'!$B$1:$AZ$173,$B85,FALSE),""))</f>
        <v>#REF!</v>
      </c>
      <c r="BH85" s="260" t="e">
        <f>IF(BH$4="","",IF(HLOOKUP(BH$4,'Physical Effects-Numbers'!$B$1:$AZ$173,$B85,FALSE)&lt;0,HLOOKUP(BH$4,'Physical Effects-Numbers'!$B$1:$AZ$173,$B85,FALSE),""))</f>
        <v>#REF!</v>
      </c>
      <c r="BI85" s="260" t="e">
        <f>IF(BI$4="","",IF(HLOOKUP(BI$4,'Physical Effects-Numbers'!$B$1:$AZ$173,$B85,FALSE)&lt;0,HLOOKUP(BI$4,'Physical Effects-Numbers'!$B$1:$AZ$173,$B85,FALSE),""))</f>
        <v>#REF!</v>
      </c>
      <c r="BJ85" s="260" t="e">
        <f>IF(BJ$4="","",IF(HLOOKUP(BJ$4,'Physical Effects-Numbers'!$B$1:$AZ$173,$B85,FALSE)&lt;0,HLOOKUP(BJ$4,'Physical Effects-Numbers'!$B$1:$AZ$173,$B85,FALSE),""))</f>
        <v>#REF!</v>
      </c>
      <c r="BK85" s="260" t="e">
        <f>IF(BK$4="","",IF(HLOOKUP(BK$4,'Physical Effects-Numbers'!$B$1:$AZ$173,$B85,FALSE)&lt;0,HLOOKUP(BK$4,'Physical Effects-Numbers'!$B$1:$AZ$173,$B85,FALSE),""))</f>
        <v>#REF!</v>
      </c>
      <c r="BL85" s="260" t="e">
        <f>IF(BL$4="","",IF(HLOOKUP(BL$4,'Physical Effects-Numbers'!$B$1:$AZ$173,$B85,FALSE)&lt;0,HLOOKUP(BL$4,'Physical Effects-Numbers'!$B$1:$AZ$173,$B85,FALSE),""))</f>
        <v>#REF!</v>
      </c>
      <c r="BM85" s="260" t="e">
        <f>IF(BM$4="","",IF(HLOOKUP(BM$4,'Physical Effects-Numbers'!$B$1:$AZ$173,$B85,FALSE)&lt;0,HLOOKUP(BM$4,'Physical Effects-Numbers'!$B$1:$AZ$173,$B85,FALSE),""))</f>
        <v>#REF!</v>
      </c>
      <c r="BN85" s="260" t="e">
        <f>IF(BN$4="","",IF(HLOOKUP(BN$4,'Physical Effects-Numbers'!$B$1:$AZ$173,$B85,FALSE)&lt;0,HLOOKUP(BN$4,'Physical Effects-Numbers'!$B$1:$AZ$173,$B85,FALSE),""))</f>
        <v>#REF!</v>
      </c>
      <c r="BO85" s="260" t="e">
        <f>IF(BO$4="","",IF(HLOOKUP(BO$4,'Physical Effects-Numbers'!$B$1:$AZ$173,$B85,FALSE)&lt;0,HLOOKUP(BO$4,'Physical Effects-Numbers'!$B$1:$AZ$173,$B85,FALSE),""))</f>
        <v>#REF!</v>
      </c>
    </row>
    <row r="86" spans="2:67" x14ac:dyDescent="0.2">
      <c r="B86" s="259">
        <f t="shared" si="1"/>
        <v>83</v>
      </c>
      <c r="C86" s="258" t="str">
        <f>+'Physical Effects-Numbers'!B82</f>
        <v>Land Reclamation, Currently Mined Land (ac)</v>
      </c>
      <c r="D86" s="260" t="str">
        <f>IF(D$4="","",IF(HLOOKUP(D$4,'Physical Effects-Numbers'!$B$1:$AZ$173,$B86,FALSE)&lt;0,HLOOKUP(D$4,'Physical Effects-Numbers'!$B$1:$AZ$173,$B86,FALSE),""))</f>
        <v/>
      </c>
      <c r="E86" s="260" t="str">
        <f>IF(E$4="","",IF(HLOOKUP(E$4,'Physical Effects-Numbers'!$B$1:$AZ$173,$B86,FALSE)&lt;0,HLOOKUP(E$4,'Physical Effects-Numbers'!$B$1:$AZ$173,$B86,FALSE),""))</f>
        <v/>
      </c>
      <c r="F86" s="260" t="str">
        <f>IF(F$4="","",IF(HLOOKUP(F$4,'Physical Effects-Numbers'!$B$1:$AZ$173,$B86,FALSE)&lt;0,HLOOKUP(F$4,'Physical Effects-Numbers'!$B$1:$AZ$173,$B86,FALSE),""))</f>
        <v/>
      </c>
      <c r="G86" s="260" t="str">
        <f>IF(G$4="","",IF(HLOOKUP(G$4,'Physical Effects-Numbers'!$B$1:$AZ$173,$B86,FALSE)&lt;0,HLOOKUP(G$4,'Physical Effects-Numbers'!$B$1:$AZ$173,$B86,FALSE),""))</f>
        <v/>
      </c>
      <c r="H86" s="260" t="str">
        <f>IF(H$4="","",IF(HLOOKUP(H$4,'Physical Effects-Numbers'!$B$1:$AZ$173,$B86,FALSE)&lt;0,HLOOKUP(H$4,'Physical Effects-Numbers'!$B$1:$AZ$173,$B86,FALSE),""))</f>
        <v/>
      </c>
      <c r="I86" s="260" t="str">
        <f>IF(I$4="","",IF(HLOOKUP(I$4,'Physical Effects-Numbers'!$B$1:$AZ$173,$B86,FALSE)&lt;0,HLOOKUP(I$4,'Physical Effects-Numbers'!$B$1:$AZ$173,$B86,FALSE),""))</f>
        <v/>
      </c>
      <c r="J86" s="260" t="str">
        <f>IF(J$4="","",IF(HLOOKUP(J$4,'Physical Effects-Numbers'!$B$1:$AZ$173,$B86,FALSE)&lt;0,HLOOKUP(J$4,'Physical Effects-Numbers'!$B$1:$AZ$173,$B86,FALSE),""))</f>
        <v/>
      </c>
      <c r="K86" s="260" t="str">
        <f>IF(K$4="","",IF(HLOOKUP(K$4,'Physical Effects-Numbers'!$B$1:$AZ$173,$B86,FALSE)&lt;0,HLOOKUP(K$4,'Physical Effects-Numbers'!$B$1:$AZ$173,$B86,FALSE),""))</f>
        <v/>
      </c>
      <c r="L86" s="260" t="str">
        <f>IF(L$4="","",IF(HLOOKUP(L$4,'Physical Effects-Numbers'!$B$1:$AZ$173,$B86,FALSE)&lt;0,HLOOKUP(L$4,'Physical Effects-Numbers'!$B$1:$AZ$173,$B86,FALSE),""))</f>
        <v/>
      </c>
      <c r="M86" s="260" t="str">
        <f>IF(M$4="","",IF(HLOOKUP(M$4,'Physical Effects-Numbers'!$B$1:$AZ$173,$B86,FALSE)&lt;0,HLOOKUP(M$4,'Physical Effects-Numbers'!$B$1:$AZ$173,$B86,FALSE),""))</f>
        <v/>
      </c>
      <c r="N86" s="260" t="str">
        <f>IF(N$4="","",IF(HLOOKUP(N$4,'Physical Effects-Numbers'!$B$1:$AZ$173,$B86,FALSE)&lt;0,HLOOKUP(N$4,'Physical Effects-Numbers'!$B$1:$AZ$173,$B86,FALSE),""))</f>
        <v/>
      </c>
      <c r="O86" s="260" t="str">
        <f>IF(O$4="","",IF(HLOOKUP(O$4,'Physical Effects-Numbers'!$B$1:$AZ$173,$B86,FALSE)&lt;0,HLOOKUP(O$4,'Physical Effects-Numbers'!$B$1:$AZ$173,$B86,FALSE),""))</f>
        <v/>
      </c>
      <c r="P86" s="260" t="str">
        <f>IF(P$4="","",IF(HLOOKUP(P$4,'Physical Effects-Numbers'!$B$1:$AZ$173,$B86,FALSE)&lt;0,HLOOKUP(P$4,'Physical Effects-Numbers'!$B$1:$AZ$173,$B86,FALSE),""))</f>
        <v/>
      </c>
      <c r="Q86" s="260" t="str">
        <f>IF(Q$4="","",IF(HLOOKUP(Q$4,'Physical Effects-Numbers'!$B$1:$AZ$173,$B86,FALSE)&lt;0,HLOOKUP(Q$4,'Physical Effects-Numbers'!$B$1:$AZ$173,$B86,FALSE),""))</f>
        <v/>
      </c>
      <c r="R86" s="260" t="str">
        <f>IF(R$4="","",IF(HLOOKUP(R$4,'Physical Effects-Numbers'!$B$1:$AZ$173,$B86,FALSE)&lt;0,HLOOKUP(R$4,'Physical Effects-Numbers'!$B$1:$AZ$173,$B86,FALSE),""))</f>
        <v/>
      </c>
      <c r="S86" s="260" t="str">
        <f>IF(S$4="","",IF(HLOOKUP(S$4,'Physical Effects-Numbers'!$B$1:$AZ$173,$B86,FALSE)&lt;0,HLOOKUP(S$4,'Physical Effects-Numbers'!$B$1:$AZ$173,$B86,FALSE),""))</f>
        <v/>
      </c>
      <c r="T86" s="260" t="str">
        <f>IF(T$4="","",IF(HLOOKUP(T$4,'Physical Effects-Numbers'!$B$1:$AZ$173,$B86,FALSE)&lt;0,HLOOKUP(T$4,'Physical Effects-Numbers'!$B$1:$AZ$173,$B86,FALSE),""))</f>
        <v/>
      </c>
      <c r="U86" s="260" t="str">
        <f>IF(U$4="","",IF(HLOOKUP(U$4,'Physical Effects-Numbers'!$B$1:$AZ$173,$B86,FALSE)&lt;0,HLOOKUP(U$4,'Physical Effects-Numbers'!$B$1:$AZ$173,$B86,FALSE),""))</f>
        <v/>
      </c>
      <c r="V86" s="260" t="str">
        <f>IF(V$4="","",IF(HLOOKUP(V$4,'Physical Effects-Numbers'!$B$1:$AZ$173,$B86,FALSE)&lt;0,HLOOKUP(V$4,'Physical Effects-Numbers'!$B$1:$AZ$173,$B86,FALSE),""))</f>
        <v/>
      </c>
      <c r="W86" s="260" t="str">
        <f>IF(W$4="","",IF(HLOOKUP(W$4,'Physical Effects-Numbers'!$B$1:$AZ$173,$B86,FALSE)&lt;0,HLOOKUP(W$4,'Physical Effects-Numbers'!$B$1:$AZ$173,$B86,FALSE),""))</f>
        <v/>
      </c>
      <c r="X86" s="260" t="str">
        <f>IF(X$4="","",IF(HLOOKUP(X$4,'Physical Effects-Numbers'!$B$1:$AZ$173,$B86,FALSE)&lt;0,HLOOKUP(X$4,'Physical Effects-Numbers'!$B$1:$AZ$173,$B86,FALSE),""))</f>
        <v/>
      </c>
      <c r="Y86" s="260" t="str">
        <f>IF(Y$4="","",IF(HLOOKUP(Y$4,'Physical Effects-Numbers'!$B$1:$AZ$173,$B86,FALSE)&lt;0,HLOOKUP(Y$4,'Physical Effects-Numbers'!$B$1:$AZ$173,$B86,FALSE),""))</f>
        <v/>
      </c>
      <c r="Z86" s="260" t="str">
        <f>IF(Z$4="","",IF(HLOOKUP(Z$4,'Physical Effects-Numbers'!$B$1:$AZ$173,$B86,FALSE)&lt;0,HLOOKUP(Z$4,'Physical Effects-Numbers'!$B$1:$AZ$173,$B86,FALSE),""))</f>
        <v/>
      </c>
      <c r="AA86" s="260" t="str">
        <f>IF(AA$4="","",IF(HLOOKUP(AA$4,'Physical Effects-Numbers'!$B$1:$AZ$173,$B86,FALSE)&lt;0,HLOOKUP(AA$4,'Physical Effects-Numbers'!$B$1:$AZ$173,$B86,FALSE),""))</f>
        <v/>
      </c>
      <c r="AB86" s="260" t="str">
        <f>IF(AB$4="","",IF(HLOOKUP(AB$4,'Physical Effects-Numbers'!$B$1:$AZ$173,$B86,FALSE)&lt;0,HLOOKUP(AB$4,'Physical Effects-Numbers'!$B$1:$AZ$173,$B86,FALSE),""))</f>
        <v/>
      </c>
      <c r="AC86" s="260" t="str">
        <f>IF(AC$4="","",IF(HLOOKUP(AC$4,'Physical Effects-Numbers'!$B$1:$AZ$173,$B86,FALSE)&lt;0,HLOOKUP(AC$4,'Physical Effects-Numbers'!$B$1:$AZ$173,$B86,FALSE),""))</f>
        <v/>
      </c>
      <c r="AD86" s="260" t="str">
        <f>IF(AD$4="","",IF(HLOOKUP(AD$4,'Physical Effects-Numbers'!$B$1:$AZ$173,$B86,FALSE)&lt;0,HLOOKUP(AD$4,'Physical Effects-Numbers'!$B$1:$AZ$173,$B86,FALSE),""))</f>
        <v/>
      </c>
      <c r="AE86" s="260" t="str">
        <f>IF(AE$4="","",IF(HLOOKUP(AE$4,'Physical Effects-Numbers'!$B$1:$AZ$173,$B86,FALSE)&lt;0,HLOOKUP(AE$4,'Physical Effects-Numbers'!$B$1:$AZ$173,$B86,FALSE),""))</f>
        <v/>
      </c>
      <c r="AF86" s="260" t="e">
        <f>IF(AF$4="","",IF(HLOOKUP(AF$4,'Physical Effects-Numbers'!$B$1:$AZ$173,$B86,FALSE)&lt;0,HLOOKUP(AF$4,'Physical Effects-Numbers'!$B$1:$AZ$173,$B86,FALSE),""))</f>
        <v>#REF!</v>
      </c>
      <c r="AG86" s="260" t="e">
        <f>IF(AG$4="","",IF(HLOOKUP(AG$4,'Physical Effects-Numbers'!$B$1:$AZ$173,$B86,FALSE)&lt;0,HLOOKUP(AG$4,'Physical Effects-Numbers'!$B$1:$AZ$173,$B86,FALSE),""))</f>
        <v>#REF!</v>
      </c>
      <c r="AH86" s="260" t="str">
        <f>IF(AH$4="","",IF(HLOOKUP(AH$4,'Physical Effects-Numbers'!$B$1:$AZ$173,$B86,FALSE)&lt;0,HLOOKUP(AH$4,'Physical Effects-Numbers'!$B$1:$AZ$173,$B86,FALSE),""))</f>
        <v/>
      </c>
      <c r="AI86" s="260" t="str">
        <f>IF(AI$4="","",IF(HLOOKUP(AI$4,'Physical Effects-Numbers'!$B$1:$AZ$173,$B86,FALSE)&lt;0,HLOOKUP(AI$4,'Physical Effects-Numbers'!$B$1:$AZ$173,$B86,FALSE),""))</f>
        <v/>
      </c>
      <c r="AJ86" s="260" t="str">
        <f>IF(AJ$4="","",IF(HLOOKUP(AJ$4,'Physical Effects-Numbers'!$B$1:$AZ$173,$B86,FALSE)&lt;0,HLOOKUP(AJ$4,'Physical Effects-Numbers'!$B$1:$AZ$173,$B86,FALSE),""))</f>
        <v/>
      </c>
      <c r="AK86" s="260" t="str">
        <f>IF(AK$4="","",IF(HLOOKUP(AK$4,'Physical Effects-Numbers'!$B$1:$AZ$173,$B86,FALSE)&lt;0,HLOOKUP(AK$4,'Physical Effects-Numbers'!$B$1:$AZ$173,$B86,FALSE),""))</f>
        <v/>
      </c>
      <c r="AL86" s="260" t="str">
        <f>IF(AL$4="","",IF(HLOOKUP(AL$4,'Physical Effects-Numbers'!$B$1:$AZ$173,$B86,FALSE)&lt;0,HLOOKUP(AL$4,'Physical Effects-Numbers'!$B$1:$AZ$173,$B86,FALSE),""))</f>
        <v/>
      </c>
      <c r="AM86" s="260" t="str">
        <f>IF(AM$4="","",IF(HLOOKUP(AM$4,'Physical Effects-Numbers'!$B$1:$AZ$173,$B86,FALSE)&lt;0,HLOOKUP(AM$4,'Physical Effects-Numbers'!$B$1:$AZ$173,$B86,FALSE),""))</f>
        <v/>
      </c>
      <c r="AN86" s="260" t="str">
        <f>IF(AN$4="","",IF(HLOOKUP(AN$4,'Physical Effects-Numbers'!$B$1:$AZ$173,$B86,FALSE)&lt;0,HLOOKUP(AN$4,'Physical Effects-Numbers'!$B$1:$AZ$173,$B86,FALSE),""))</f>
        <v/>
      </c>
      <c r="AO86" s="260" t="str">
        <f>IF(AO$4="","",IF(HLOOKUP(AO$4,'Physical Effects-Numbers'!$B$1:$AZ$173,$B86,FALSE)&lt;0,HLOOKUP(AO$4,'Physical Effects-Numbers'!$B$1:$AZ$173,$B86,FALSE),""))</f>
        <v/>
      </c>
      <c r="AP86" s="260" t="str">
        <f>IF(AP$4="","",IF(HLOOKUP(AP$4,'Physical Effects-Numbers'!$B$1:$AZ$173,$B86,FALSE)&lt;0,HLOOKUP(AP$4,'Physical Effects-Numbers'!$B$1:$AZ$173,$B86,FALSE),""))</f>
        <v/>
      </c>
      <c r="AQ86" s="260" t="str">
        <f>IF(AQ$4="","",IF(HLOOKUP(AQ$4,'Physical Effects-Numbers'!$B$1:$AZ$173,$B86,FALSE)&lt;0,HLOOKUP(AQ$4,'Physical Effects-Numbers'!$B$1:$AZ$173,$B86,FALSE),""))</f>
        <v/>
      </c>
      <c r="AR86" s="260" t="str">
        <f>IF(AR$4="","",IF(HLOOKUP(AR$4,'Physical Effects-Numbers'!$B$1:$AZ$173,$B86,FALSE)&lt;0,HLOOKUP(AR$4,'Physical Effects-Numbers'!$B$1:$AZ$173,$B86,FALSE),""))</f>
        <v/>
      </c>
      <c r="AS86" s="260" t="str">
        <f>IF(AS$4="","",IF(HLOOKUP(AS$4,'Physical Effects-Numbers'!$B$1:$AZ$173,$B86,FALSE)&lt;0,HLOOKUP(AS$4,'Physical Effects-Numbers'!$B$1:$AZ$173,$B86,FALSE),""))</f>
        <v/>
      </c>
      <c r="AT86" s="260" t="str">
        <f>IF(AT$4="","",IF(HLOOKUP(AT$4,'Physical Effects-Numbers'!$B$1:$AZ$173,$B86,FALSE)&lt;0,HLOOKUP(AT$4,'Physical Effects-Numbers'!$B$1:$AZ$173,$B86,FALSE),""))</f>
        <v/>
      </c>
      <c r="AU86" s="260" t="str">
        <f>IF(AU$4="","",IF(HLOOKUP(AU$4,'Physical Effects-Numbers'!$B$1:$AZ$173,$B86,FALSE)&lt;0,HLOOKUP(AU$4,'Physical Effects-Numbers'!$B$1:$AZ$173,$B86,FALSE),""))</f>
        <v/>
      </c>
      <c r="AV86" s="260" t="str">
        <f>IF(AV$4="","",IF(HLOOKUP(AV$4,'Physical Effects-Numbers'!$B$1:$AZ$173,$B86,FALSE)&lt;0,HLOOKUP(AV$4,'Physical Effects-Numbers'!$B$1:$AZ$173,$B86,FALSE),""))</f>
        <v/>
      </c>
      <c r="AW86" s="260" t="str">
        <f>IF(AW$4="","",IF(HLOOKUP(AW$4,'Physical Effects-Numbers'!$B$1:$AZ$173,$B86,FALSE)&lt;0,HLOOKUP(AW$4,'Physical Effects-Numbers'!$B$1:$AZ$173,$B86,FALSE),""))</f>
        <v/>
      </c>
      <c r="AX86" s="260" t="str">
        <f>IF(AX$4="","",IF(HLOOKUP(AX$4,'Physical Effects-Numbers'!$B$1:$AZ$173,$B86,FALSE)&lt;0,HLOOKUP(AX$4,'Physical Effects-Numbers'!$B$1:$AZ$173,$B86,FALSE),""))</f>
        <v/>
      </c>
      <c r="AY86" s="260" t="str">
        <f>IF(AY$4="","",IF(HLOOKUP(AY$4,'Physical Effects-Numbers'!$B$1:$AZ$173,$B86,FALSE)&lt;0,HLOOKUP(AY$4,'Physical Effects-Numbers'!$B$1:$AZ$173,$B86,FALSE),""))</f>
        <v/>
      </c>
      <c r="AZ86" s="260" t="str">
        <f>IF(AZ$4="","",IF(HLOOKUP(AZ$4,'Physical Effects-Numbers'!$B$1:$AZ$173,$B86,FALSE)&lt;0,HLOOKUP(AZ$4,'Physical Effects-Numbers'!$B$1:$AZ$173,$B86,FALSE),""))</f>
        <v/>
      </c>
      <c r="BA86" s="260" t="e">
        <f>IF(BA$4="","",IF(HLOOKUP(BA$4,'Physical Effects-Numbers'!$B$1:$AZ$173,$B86,FALSE)&lt;0,HLOOKUP(BA$4,'Physical Effects-Numbers'!$B$1:$AZ$173,$B86,FALSE),""))</f>
        <v>#N/A</v>
      </c>
      <c r="BB86" s="260" t="e">
        <f>IF(BB$4="","",IF(HLOOKUP(BB$4,'Physical Effects-Numbers'!$B$1:$AZ$173,$B86,FALSE)&lt;0,HLOOKUP(BB$4,'Physical Effects-Numbers'!$B$1:$AZ$173,$B86,FALSE),""))</f>
        <v>#N/A</v>
      </c>
      <c r="BC86" s="260" t="e">
        <f>IF(BC$4="","",IF(HLOOKUP(BC$4,'Physical Effects-Numbers'!$B$1:$AZ$173,$B86,FALSE)&lt;0,HLOOKUP(BC$4,'Physical Effects-Numbers'!$B$1:$AZ$173,$B86,FALSE),""))</f>
        <v>#REF!</v>
      </c>
      <c r="BD86" s="260" t="e">
        <f>IF(BD$4="","",IF(HLOOKUP(BD$4,'Physical Effects-Numbers'!$B$1:$AZ$173,$B86,FALSE)&lt;0,HLOOKUP(BD$4,'Physical Effects-Numbers'!$B$1:$AZ$173,$B86,FALSE),""))</f>
        <v>#REF!</v>
      </c>
      <c r="BE86" s="260" t="e">
        <f>IF(BE$4="","",IF(HLOOKUP(BE$4,'Physical Effects-Numbers'!$B$1:$AZ$173,$B86,FALSE)&lt;0,HLOOKUP(BE$4,'Physical Effects-Numbers'!$B$1:$AZ$173,$B86,FALSE),""))</f>
        <v>#REF!</v>
      </c>
      <c r="BF86" s="260" t="e">
        <f>IF(BF$4="","",IF(HLOOKUP(BF$4,'Physical Effects-Numbers'!$B$1:$AZ$173,$B86,FALSE)&lt;0,HLOOKUP(BF$4,'Physical Effects-Numbers'!$B$1:$AZ$173,$B86,FALSE),""))</f>
        <v>#REF!</v>
      </c>
      <c r="BG86" s="260" t="e">
        <f>IF(BG$4="","",IF(HLOOKUP(BG$4,'Physical Effects-Numbers'!$B$1:$AZ$173,$B86,FALSE)&lt;0,HLOOKUP(BG$4,'Physical Effects-Numbers'!$B$1:$AZ$173,$B86,FALSE),""))</f>
        <v>#REF!</v>
      </c>
      <c r="BH86" s="260" t="e">
        <f>IF(BH$4="","",IF(HLOOKUP(BH$4,'Physical Effects-Numbers'!$B$1:$AZ$173,$B86,FALSE)&lt;0,HLOOKUP(BH$4,'Physical Effects-Numbers'!$B$1:$AZ$173,$B86,FALSE),""))</f>
        <v>#REF!</v>
      </c>
      <c r="BI86" s="260" t="e">
        <f>IF(BI$4="","",IF(HLOOKUP(BI$4,'Physical Effects-Numbers'!$B$1:$AZ$173,$B86,FALSE)&lt;0,HLOOKUP(BI$4,'Physical Effects-Numbers'!$B$1:$AZ$173,$B86,FALSE),""))</f>
        <v>#REF!</v>
      </c>
      <c r="BJ86" s="260" t="e">
        <f>IF(BJ$4="","",IF(HLOOKUP(BJ$4,'Physical Effects-Numbers'!$B$1:$AZ$173,$B86,FALSE)&lt;0,HLOOKUP(BJ$4,'Physical Effects-Numbers'!$B$1:$AZ$173,$B86,FALSE),""))</f>
        <v>#REF!</v>
      </c>
      <c r="BK86" s="260" t="e">
        <f>IF(BK$4="","",IF(HLOOKUP(BK$4,'Physical Effects-Numbers'!$B$1:$AZ$173,$B86,FALSE)&lt;0,HLOOKUP(BK$4,'Physical Effects-Numbers'!$B$1:$AZ$173,$B86,FALSE),""))</f>
        <v>#REF!</v>
      </c>
      <c r="BL86" s="260" t="e">
        <f>IF(BL$4="","",IF(HLOOKUP(BL$4,'Physical Effects-Numbers'!$B$1:$AZ$173,$B86,FALSE)&lt;0,HLOOKUP(BL$4,'Physical Effects-Numbers'!$B$1:$AZ$173,$B86,FALSE),""))</f>
        <v>#REF!</v>
      </c>
      <c r="BM86" s="260" t="e">
        <f>IF(BM$4="","",IF(HLOOKUP(BM$4,'Physical Effects-Numbers'!$B$1:$AZ$173,$B86,FALSE)&lt;0,HLOOKUP(BM$4,'Physical Effects-Numbers'!$B$1:$AZ$173,$B86,FALSE),""))</f>
        <v>#REF!</v>
      </c>
      <c r="BN86" s="260" t="e">
        <f>IF(BN$4="","",IF(HLOOKUP(BN$4,'Physical Effects-Numbers'!$B$1:$AZ$173,$B86,FALSE)&lt;0,HLOOKUP(BN$4,'Physical Effects-Numbers'!$B$1:$AZ$173,$B86,FALSE),""))</f>
        <v>#REF!</v>
      </c>
      <c r="BO86" s="260" t="e">
        <f>IF(BO$4="","",IF(HLOOKUP(BO$4,'Physical Effects-Numbers'!$B$1:$AZ$173,$B86,FALSE)&lt;0,HLOOKUP(BO$4,'Physical Effects-Numbers'!$B$1:$AZ$173,$B86,FALSE),""))</f>
        <v>#REF!</v>
      </c>
    </row>
    <row r="87" spans="2:67" x14ac:dyDescent="0.2">
      <c r="B87" s="259">
        <f t="shared" si="1"/>
        <v>84</v>
      </c>
      <c r="C87" s="258" t="str">
        <f>+'Physical Effects-Numbers'!B83</f>
        <v>Land Reclamation, Landslide Treatment (ac)</v>
      </c>
      <c r="D87" s="260" t="str">
        <f>IF(D$4="","",IF(HLOOKUP(D$4,'Physical Effects-Numbers'!$B$1:$AZ$173,$B87,FALSE)&lt;0,HLOOKUP(D$4,'Physical Effects-Numbers'!$B$1:$AZ$173,$B87,FALSE),""))</f>
        <v/>
      </c>
      <c r="E87" s="260" t="str">
        <f>IF(E$4="","",IF(HLOOKUP(E$4,'Physical Effects-Numbers'!$B$1:$AZ$173,$B87,FALSE)&lt;0,HLOOKUP(E$4,'Physical Effects-Numbers'!$B$1:$AZ$173,$B87,FALSE),""))</f>
        <v/>
      </c>
      <c r="F87" s="260" t="str">
        <f>IF(F$4="","",IF(HLOOKUP(F$4,'Physical Effects-Numbers'!$B$1:$AZ$173,$B87,FALSE)&lt;0,HLOOKUP(F$4,'Physical Effects-Numbers'!$B$1:$AZ$173,$B87,FALSE),""))</f>
        <v/>
      </c>
      <c r="G87" s="260" t="str">
        <f>IF(G$4="","",IF(HLOOKUP(G$4,'Physical Effects-Numbers'!$B$1:$AZ$173,$B87,FALSE)&lt;0,HLOOKUP(G$4,'Physical Effects-Numbers'!$B$1:$AZ$173,$B87,FALSE),""))</f>
        <v/>
      </c>
      <c r="H87" s="260" t="str">
        <f>IF(H$4="","",IF(HLOOKUP(H$4,'Physical Effects-Numbers'!$B$1:$AZ$173,$B87,FALSE)&lt;0,HLOOKUP(H$4,'Physical Effects-Numbers'!$B$1:$AZ$173,$B87,FALSE),""))</f>
        <v/>
      </c>
      <c r="I87" s="260" t="str">
        <f>IF(I$4="","",IF(HLOOKUP(I$4,'Physical Effects-Numbers'!$B$1:$AZ$173,$B87,FALSE)&lt;0,HLOOKUP(I$4,'Physical Effects-Numbers'!$B$1:$AZ$173,$B87,FALSE),""))</f>
        <v/>
      </c>
      <c r="J87" s="260" t="str">
        <f>IF(J$4="","",IF(HLOOKUP(J$4,'Physical Effects-Numbers'!$B$1:$AZ$173,$B87,FALSE)&lt;0,HLOOKUP(J$4,'Physical Effects-Numbers'!$B$1:$AZ$173,$B87,FALSE),""))</f>
        <v/>
      </c>
      <c r="K87" s="260" t="str">
        <f>IF(K$4="","",IF(HLOOKUP(K$4,'Physical Effects-Numbers'!$B$1:$AZ$173,$B87,FALSE)&lt;0,HLOOKUP(K$4,'Physical Effects-Numbers'!$B$1:$AZ$173,$B87,FALSE),""))</f>
        <v/>
      </c>
      <c r="L87" s="260" t="str">
        <f>IF(L$4="","",IF(HLOOKUP(L$4,'Physical Effects-Numbers'!$B$1:$AZ$173,$B87,FALSE)&lt;0,HLOOKUP(L$4,'Physical Effects-Numbers'!$B$1:$AZ$173,$B87,FALSE),""))</f>
        <v/>
      </c>
      <c r="M87" s="260" t="str">
        <f>IF(M$4="","",IF(HLOOKUP(M$4,'Physical Effects-Numbers'!$B$1:$AZ$173,$B87,FALSE)&lt;0,HLOOKUP(M$4,'Physical Effects-Numbers'!$B$1:$AZ$173,$B87,FALSE),""))</f>
        <v/>
      </c>
      <c r="N87" s="260" t="str">
        <f>IF(N$4="","",IF(HLOOKUP(N$4,'Physical Effects-Numbers'!$B$1:$AZ$173,$B87,FALSE)&lt;0,HLOOKUP(N$4,'Physical Effects-Numbers'!$B$1:$AZ$173,$B87,FALSE),""))</f>
        <v/>
      </c>
      <c r="O87" s="260" t="str">
        <f>IF(O$4="","",IF(HLOOKUP(O$4,'Physical Effects-Numbers'!$B$1:$AZ$173,$B87,FALSE)&lt;0,HLOOKUP(O$4,'Physical Effects-Numbers'!$B$1:$AZ$173,$B87,FALSE),""))</f>
        <v/>
      </c>
      <c r="P87" s="260" t="str">
        <f>IF(P$4="","",IF(HLOOKUP(P$4,'Physical Effects-Numbers'!$B$1:$AZ$173,$B87,FALSE)&lt;0,HLOOKUP(P$4,'Physical Effects-Numbers'!$B$1:$AZ$173,$B87,FALSE),""))</f>
        <v/>
      </c>
      <c r="Q87" s="260" t="str">
        <f>IF(Q$4="","",IF(HLOOKUP(Q$4,'Physical Effects-Numbers'!$B$1:$AZ$173,$B87,FALSE)&lt;0,HLOOKUP(Q$4,'Physical Effects-Numbers'!$B$1:$AZ$173,$B87,FALSE),""))</f>
        <v/>
      </c>
      <c r="R87" s="260" t="str">
        <f>IF(R$4="","",IF(HLOOKUP(R$4,'Physical Effects-Numbers'!$B$1:$AZ$173,$B87,FALSE)&lt;0,HLOOKUP(R$4,'Physical Effects-Numbers'!$B$1:$AZ$173,$B87,FALSE),""))</f>
        <v/>
      </c>
      <c r="S87" s="260" t="str">
        <f>IF(S$4="","",IF(HLOOKUP(S$4,'Physical Effects-Numbers'!$B$1:$AZ$173,$B87,FALSE)&lt;0,HLOOKUP(S$4,'Physical Effects-Numbers'!$B$1:$AZ$173,$B87,FALSE),""))</f>
        <v/>
      </c>
      <c r="T87" s="260" t="str">
        <f>IF(T$4="","",IF(HLOOKUP(T$4,'Physical Effects-Numbers'!$B$1:$AZ$173,$B87,FALSE)&lt;0,HLOOKUP(T$4,'Physical Effects-Numbers'!$B$1:$AZ$173,$B87,FALSE),""))</f>
        <v/>
      </c>
      <c r="U87" s="260" t="str">
        <f>IF(U$4="","",IF(HLOOKUP(U$4,'Physical Effects-Numbers'!$B$1:$AZ$173,$B87,FALSE)&lt;0,HLOOKUP(U$4,'Physical Effects-Numbers'!$B$1:$AZ$173,$B87,FALSE),""))</f>
        <v/>
      </c>
      <c r="V87" s="260" t="str">
        <f>IF(V$4="","",IF(HLOOKUP(V$4,'Physical Effects-Numbers'!$B$1:$AZ$173,$B87,FALSE)&lt;0,HLOOKUP(V$4,'Physical Effects-Numbers'!$B$1:$AZ$173,$B87,FALSE),""))</f>
        <v/>
      </c>
      <c r="W87" s="260" t="str">
        <f>IF(W$4="","",IF(HLOOKUP(W$4,'Physical Effects-Numbers'!$B$1:$AZ$173,$B87,FALSE)&lt;0,HLOOKUP(W$4,'Physical Effects-Numbers'!$B$1:$AZ$173,$B87,FALSE),""))</f>
        <v/>
      </c>
      <c r="X87" s="260" t="str">
        <f>IF(X$4="","",IF(HLOOKUP(X$4,'Physical Effects-Numbers'!$B$1:$AZ$173,$B87,FALSE)&lt;0,HLOOKUP(X$4,'Physical Effects-Numbers'!$B$1:$AZ$173,$B87,FALSE),""))</f>
        <v/>
      </c>
      <c r="Y87" s="260" t="str">
        <f>IF(Y$4="","",IF(HLOOKUP(Y$4,'Physical Effects-Numbers'!$B$1:$AZ$173,$B87,FALSE)&lt;0,HLOOKUP(Y$4,'Physical Effects-Numbers'!$B$1:$AZ$173,$B87,FALSE),""))</f>
        <v/>
      </c>
      <c r="Z87" s="260" t="str">
        <f>IF(Z$4="","",IF(HLOOKUP(Z$4,'Physical Effects-Numbers'!$B$1:$AZ$173,$B87,FALSE)&lt;0,HLOOKUP(Z$4,'Physical Effects-Numbers'!$B$1:$AZ$173,$B87,FALSE),""))</f>
        <v/>
      </c>
      <c r="AA87" s="260" t="str">
        <f>IF(AA$4="","",IF(HLOOKUP(AA$4,'Physical Effects-Numbers'!$B$1:$AZ$173,$B87,FALSE)&lt;0,HLOOKUP(AA$4,'Physical Effects-Numbers'!$B$1:$AZ$173,$B87,FALSE),""))</f>
        <v/>
      </c>
      <c r="AB87" s="260" t="str">
        <f>IF(AB$4="","",IF(HLOOKUP(AB$4,'Physical Effects-Numbers'!$B$1:$AZ$173,$B87,FALSE)&lt;0,HLOOKUP(AB$4,'Physical Effects-Numbers'!$B$1:$AZ$173,$B87,FALSE),""))</f>
        <v/>
      </c>
      <c r="AC87" s="260" t="str">
        <f>IF(AC$4="","",IF(HLOOKUP(AC$4,'Physical Effects-Numbers'!$B$1:$AZ$173,$B87,FALSE)&lt;0,HLOOKUP(AC$4,'Physical Effects-Numbers'!$B$1:$AZ$173,$B87,FALSE),""))</f>
        <v/>
      </c>
      <c r="AD87" s="260" t="str">
        <f>IF(AD$4="","",IF(HLOOKUP(AD$4,'Physical Effects-Numbers'!$B$1:$AZ$173,$B87,FALSE)&lt;0,HLOOKUP(AD$4,'Physical Effects-Numbers'!$B$1:$AZ$173,$B87,FALSE),""))</f>
        <v/>
      </c>
      <c r="AE87" s="260" t="str">
        <f>IF(AE$4="","",IF(HLOOKUP(AE$4,'Physical Effects-Numbers'!$B$1:$AZ$173,$B87,FALSE)&lt;0,HLOOKUP(AE$4,'Physical Effects-Numbers'!$B$1:$AZ$173,$B87,FALSE),""))</f>
        <v/>
      </c>
      <c r="AF87" s="260" t="e">
        <f>IF(AF$4="","",IF(HLOOKUP(AF$4,'Physical Effects-Numbers'!$B$1:$AZ$173,$B87,FALSE)&lt;0,HLOOKUP(AF$4,'Physical Effects-Numbers'!$B$1:$AZ$173,$B87,FALSE),""))</f>
        <v>#REF!</v>
      </c>
      <c r="AG87" s="260" t="e">
        <f>IF(AG$4="","",IF(HLOOKUP(AG$4,'Physical Effects-Numbers'!$B$1:$AZ$173,$B87,FALSE)&lt;0,HLOOKUP(AG$4,'Physical Effects-Numbers'!$B$1:$AZ$173,$B87,FALSE),""))</f>
        <v>#REF!</v>
      </c>
      <c r="AH87" s="260" t="str">
        <f>IF(AH$4="","",IF(HLOOKUP(AH$4,'Physical Effects-Numbers'!$B$1:$AZ$173,$B87,FALSE)&lt;0,HLOOKUP(AH$4,'Physical Effects-Numbers'!$B$1:$AZ$173,$B87,FALSE),""))</f>
        <v/>
      </c>
      <c r="AI87" s="260" t="str">
        <f>IF(AI$4="","",IF(HLOOKUP(AI$4,'Physical Effects-Numbers'!$B$1:$AZ$173,$B87,FALSE)&lt;0,HLOOKUP(AI$4,'Physical Effects-Numbers'!$B$1:$AZ$173,$B87,FALSE),""))</f>
        <v/>
      </c>
      <c r="AJ87" s="260" t="str">
        <f>IF(AJ$4="","",IF(HLOOKUP(AJ$4,'Physical Effects-Numbers'!$B$1:$AZ$173,$B87,FALSE)&lt;0,HLOOKUP(AJ$4,'Physical Effects-Numbers'!$B$1:$AZ$173,$B87,FALSE),""))</f>
        <v/>
      </c>
      <c r="AK87" s="260" t="str">
        <f>IF(AK$4="","",IF(HLOOKUP(AK$4,'Physical Effects-Numbers'!$B$1:$AZ$173,$B87,FALSE)&lt;0,HLOOKUP(AK$4,'Physical Effects-Numbers'!$B$1:$AZ$173,$B87,FALSE),""))</f>
        <v/>
      </c>
      <c r="AL87" s="260" t="str">
        <f>IF(AL$4="","",IF(HLOOKUP(AL$4,'Physical Effects-Numbers'!$B$1:$AZ$173,$B87,FALSE)&lt;0,HLOOKUP(AL$4,'Physical Effects-Numbers'!$B$1:$AZ$173,$B87,FALSE),""))</f>
        <v/>
      </c>
      <c r="AM87" s="260" t="str">
        <f>IF(AM$4="","",IF(HLOOKUP(AM$4,'Physical Effects-Numbers'!$B$1:$AZ$173,$B87,FALSE)&lt;0,HLOOKUP(AM$4,'Physical Effects-Numbers'!$B$1:$AZ$173,$B87,FALSE),""))</f>
        <v/>
      </c>
      <c r="AN87" s="260" t="str">
        <f>IF(AN$4="","",IF(HLOOKUP(AN$4,'Physical Effects-Numbers'!$B$1:$AZ$173,$B87,FALSE)&lt;0,HLOOKUP(AN$4,'Physical Effects-Numbers'!$B$1:$AZ$173,$B87,FALSE),""))</f>
        <v/>
      </c>
      <c r="AO87" s="260" t="str">
        <f>IF(AO$4="","",IF(HLOOKUP(AO$4,'Physical Effects-Numbers'!$B$1:$AZ$173,$B87,FALSE)&lt;0,HLOOKUP(AO$4,'Physical Effects-Numbers'!$B$1:$AZ$173,$B87,FALSE),""))</f>
        <v/>
      </c>
      <c r="AP87" s="260" t="str">
        <f>IF(AP$4="","",IF(HLOOKUP(AP$4,'Physical Effects-Numbers'!$B$1:$AZ$173,$B87,FALSE)&lt;0,HLOOKUP(AP$4,'Physical Effects-Numbers'!$B$1:$AZ$173,$B87,FALSE),""))</f>
        <v/>
      </c>
      <c r="AQ87" s="260" t="str">
        <f>IF(AQ$4="","",IF(HLOOKUP(AQ$4,'Physical Effects-Numbers'!$B$1:$AZ$173,$B87,FALSE)&lt;0,HLOOKUP(AQ$4,'Physical Effects-Numbers'!$B$1:$AZ$173,$B87,FALSE),""))</f>
        <v/>
      </c>
      <c r="AR87" s="260" t="str">
        <f>IF(AR$4="","",IF(HLOOKUP(AR$4,'Physical Effects-Numbers'!$B$1:$AZ$173,$B87,FALSE)&lt;0,HLOOKUP(AR$4,'Physical Effects-Numbers'!$B$1:$AZ$173,$B87,FALSE),""))</f>
        <v/>
      </c>
      <c r="AS87" s="260" t="str">
        <f>IF(AS$4="","",IF(HLOOKUP(AS$4,'Physical Effects-Numbers'!$B$1:$AZ$173,$B87,FALSE)&lt;0,HLOOKUP(AS$4,'Physical Effects-Numbers'!$B$1:$AZ$173,$B87,FALSE),""))</f>
        <v/>
      </c>
      <c r="AT87" s="260" t="str">
        <f>IF(AT$4="","",IF(HLOOKUP(AT$4,'Physical Effects-Numbers'!$B$1:$AZ$173,$B87,FALSE)&lt;0,HLOOKUP(AT$4,'Physical Effects-Numbers'!$B$1:$AZ$173,$B87,FALSE),""))</f>
        <v/>
      </c>
      <c r="AU87" s="260" t="str">
        <f>IF(AU$4="","",IF(HLOOKUP(AU$4,'Physical Effects-Numbers'!$B$1:$AZ$173,$B87,FALSE)&lt;0,HLOOKUP(AU$4,'Physical Effects-Numbers'!$B$1:$AZ$173,$B87,FALSE),""))</f>
        <v/>
      </c>
      <c r="AV87" s="260" t="str">
        <f>IF(AV$4="","",IF(HLOOKUP(AV$4,'Physical Effects-Numbers'!$B$1:$AZ$173,$B87,FALSE)&lt;0,HLOOKUP(AV$4,'Physical Effects-Numbers'!$B$1:$AZ$173,$B87,FALSE),""))</f>
        <v/>
      </c>
      <c r="AW87" s="260" t="str">
        <f>IF(AW$4="","",IF(HLOOKUP(AW$4,'Physical Effects-Numbers'!$B$1:$AZ$173,$B87,FALSE)&lt;0,HLOOKUP(AW$4,'Physical Effects-Numbers'!$B$1:$AZ$173,$B87,FALSE),""))</f>
        <v/>
      </c>
      <c r="AX87" s="260" t="str">
        <f>IF(AX$4="","",IF(HLOOKUP(AX$4,'Physical Effects-Numbers'!$B$1:$AZ$173,$B87,FALSE)&lt;0,HLOOKUP(AX$4,'Physical Effects-Numbers'!$B$1:$AZ$173,$B87,FALSE),""))</f>
        <v/>
      </c>
      <c r="AY87" s="260" t="str">
        <f>IF(AY$4="","",IF(HLOOKUP(AY$4,'Physical Effects-Numbers'!$B$1:$AZ$173,$B87,FALSE)&lt;0,HLOOKUP(AY$4,'Physical Effects-Numbers'!$B$1:$AZ$173,$B87,FALSE),""))</f>
        <v/>
      </c>
      <c r="AZ87" s="260" t="str">
        <f>IF(AZ$4="","",IF(HLOOKUP(AZ$4,'Physical Effects-Numbers'!$B$1:$AZ$173,$B87,FALSE)&lt;0,HLOOKUP(AZ$4,'Physical Effects-Numbers'!$B$1:$AZ$173,$B87,FALSE),""))</f>
        <v/>
      </c>
      <c r="BA87" s="260" t="e">
        <f>IF(BA$4="","",IF(HLOOKUP(BA$4,'Physical Effects-Numbers'!$B$1:$AZ$173,$B87,FALSE)&lt;0,HLOOKUP(BA$4,'Physical Effects-Numbers'!$B$1:$AZ$173,$B87,FALSE),""))</f>
        <v>#N/A</v>
      </c>
      <c r="BB87" s="260" t="e">
        <f>IF(BB$4="","",IF(HLOOKUP(BB$4,'Physical Effects-Numbers'!$B$1:$AZ$173,$B87,FALSE)&lt;0,HLOOKUP(BB$4,'Physical Effects-Numbers'!$B$1:$AZ$173,$B87,FALSE),""))</f>
        <v>#N/A</v>
      </c>
      <c r="BC87" s="260" t="e">
        <f>IF(BC$4="","",IF(HLOOKUP(BC$4,'Physical Effects-Numbers'!$B$1:$AZ$173,$B87,FALSE)&lt;0,HLOOKUP(BC$4,'Physical Effects-Numbers'!$B$1:$AZ$173,$B87,FALSE),""))</f>
        <v>#REF!</v>
      </c>
      <c r="BD87" s="260" t="e">
        <f>IF(BD$4="","",IF(HLOOKUP(BD$4,'Physical Effects-Numbers'!$B$1:$AZ$173,$B87,FALSE)&lt;0,HLOOKUP(BD$4,'Physical Effects-Numbers'!$B$1:$AZ$173,$B87,FALSE),""))</f>
        <v>#REF!</v>
      </c>
      <c r="BE87" s="260" t="e">
        <f>IF(BE$4="","",IF(HLOOKUP(BE$4,'Physical Effects-Numbers'!$B$1:$AZ$173,$B87,FALSE)&lt;0,HLOOKUP(BE$4,'Physical Effects-Numbers'!$B$1:$AZ$173,$B87,FALSE),""))</f>
        <v>#REF!</v>
      </c>
      <c r="BF87" s="260" t="e">
        <f>IF(BF$4="","",IF(HLOOKUP(BF$4,'Physical Effects-Numbers'!$B$1:$AZ$173,$B87,FALSE)&lt;0,HLOOKUP(BF$4,'Physical Effects-Numbers'!$B$1:$AZ$173,$B87,FALSE),""))</f>
        <v>#REF!</v>
      </c>
      <c r="BG87" s="260" t="e">
        <f>IF(BG$4="","",IF(HLOOKUP(BG$4,'Physical Effects-Numbers'!$B$1:$AZ$173,$B87,FALSE)&lt;0,HLOOKUP(BG$4,'Physical Effects-Numbers'!$B$1:$AZ$173,$B87,FALSE),""))</f>
        <v>#REF!</v>
      </c>
      <c r="BH87" s="260" t="e">
        <f>IF(BH$4="","",IF(HLOOKUP(BH$4,'Physical Effects-Numbers'!$B$1:$AZ$173,$B87,FALSE)&lt;0,HLOOKUP(BH$4,'Physical Effects-Numbers'!$B$1:$AZ$173,$B87,FALSE),""))</f>
        <v>#REF!</v>
      </c>
      <c r="BI87" s="260" t="e">
        <f>IF(BI$4="","",IF(HLOOKUP(BI$4,'Physical Effects-Numbers'!$B$1:$AZ$173,$B87,FALSE)&lt;0,HLOOKUP(BI$4,'Physical Effects-Numbers'!$B$1:$AZ$173,$B87,FALSE),""))</f>
        <v>#REF!</v>
      </c>
      <c r="BJ87" s="260" t="e">
        <f>IF(BJ$4="","",IF(HLOOKUP(BJ$4,'Physical Effects-Numbers'!$B$1:$AZ$173,$B87,FALSE)&lt;0,HLOOKUP(BJ$4,'Physical Effects-Numbers'!$B$1:$AZ$173,$B87,FALSE),""))</f>
        <v>#REF!</v>
      </c>
      <c r="BK87" s="260" t="e">
        <f>IF(BK$4="","",IF(HLOOKUP(BK$4,'Physical Effects-Numbers'!$B$1:$AZ$173,$B87,FALSE)&lt;0,HLOOKUP(BK$4,'Physical Effects-Numbers'!$B$1:$AZ$173,$B87,FALSE),""))</f>
        <v>#REF!</v>
      </c>
      <c r="BL87" s="260" t="e">
        <f>IF(BL$4="","",IF(HLOOKUP(BL$4,'Physical Effects-Numbers'!$B$1:$AZ$173,$B87,FALSE)&lt;0,HLOOKUP(BL$4,'Physical Effects-Numbers'!$B$1:$AZ$173,$B87,FALSE),""))</f>
        <v>#REF!</v>
      </c>
      <c r="BM87" s="260" t="e">
        <f>IF(BM$4="","",IF(HLOOKUP(BM$4,'Physical Effects-Numbers'!$B$1:$AZ$173,$B87,FALSE)&lt;0,HLOOKUP(BM$4,'Physical Effects-Numbers'!$B$1:$AZ$173,$B87,FALSE),""))</f>
        <v>#REF!</v>
      </c>
      <c r="BN87" s="260" t="e">
        <f>IF(BN$4="","",IF(HLOOKUP(BN$4,'Physical Effects-Numbers'!$B$1:$AZ$173,$B87,FALSE)&lt;0,HLOOKUP(BN$4,'Physical Effects-Numbers'!$B$1:$AZ$173,$B87,FALSE),""))</f>
        <v>#REF!</v>
      </c>
      <c r="BO87" s="260" t="e">
        <f>IF(BO$4="","",IF(HLOOKUP(BO$4,'Physical Effects-Numbers'!$B$1:$AZ$173,$B87,FALSE)&lt;0,HLOOKUP(BO$4,'Physical Effects-Numbers'!$B$1:$AZ$173,$B87,FALSE),""))</f>
        <v>#REF!</v>
      </c>
    </row>
    <row r="88" spans="2:67" x14ac:dyDescent="0.2">
      <c r="B88" s="259">
        <f t="shared" si="1"/>
        <v>85</v>
      </c>
      <c r="C88" s="258" t="str">
        <f>+'Physical Effects-Numbers'!B84</f>
        <v>Land Reclamation, Toxic Discharge Control (no)</v>
      </c>
      <c r="D88" s="260" t="str">
        <f>IF(D$4="","",IF(HLOOKUP(D$4,'Physical Effects-Numbers'!$B$1:$AZ$173,$B88,FALSE)&lt;0,HLOOKUP(D$4,'Physical Effects-Numbers'!$B$1:$AZ$173,$B88,FALSE),""))</f>
        <v/>
      </c>
      <c r="E88" s="260" t="str">
        <f>IF(E$4="","",IF(HLOOKUP(E$4,'Physical Effects-Numbers'!$B$1:$AZ$173,$B88,FALSE)&lt;0,HLOOKUP(E$4,'Physical Effects-Numbers'!$B$1:$AZ$173,$B88,FALSE),""))</f>
        <v/>
      </c>
      <c r="F88" s="260" t="str">
        <f>IF(F$4="","",IF(HLOOKUP(F$4,'Physical Effects-Numbers'!$B$1:$AZ$173,$B88,FALSE)&lt;0,HLOOKUP(F$4,'Physical Effects-Numbers'!$B$1:$AZ$173,$B88,FALSE),""))</f>
        <v/>
      </c>
      <c r="G88" s="260" t="str">
        <f>IF(G$4="","",IF(HLOOKUP(G$4,'Physical Effects-Numbers'!$B$1:$AZ$173,$B88,FALSE)&lt;0,HLOOKUP(G$4,'Physical Effects-Numbers'!$B$1:$AZ$173,$B88,FALSE),""))</f>
        <v/>
      </c>
      <c r="H88" s="260" t="str">
        <f>IF(H$4="","",IF(HLOOKUP(H$4,'Physical Effects-Numbers'!$B$1:$AZ$173,$B88,FALSE)&lt;0,HLOOKUP(H$4,'Physical Effects-Numbers'!$B$1:$AZ$173,$B88,FALSE),""))</f>
        <v/>
      </c>
      <c r="I88" s="260" t="str">
        <f>IF(I$4="","",IF(HLOOKUP(I$4,'Physical Effects-Numbers'!$B$1:$AZ$173,$B88,FALSE)&lt;0,HLOOKUP(I$4,'Physical Effects-Numbers'!$B$1:$AZ$173,$B88,FALSE),""))</f>
        <v/>
      </c>
      <c r="J88" s="260">
        <f>IF(J$4="","",IF(HLOOKUP(J$4,'Physical Effects-Numbers'!$B$1:$AZ$173,$B88,FALSE)&lt;0,HLOOKUP(J$4,'Physical Effects-Numbers'!$B$1:$AZ$173,$B88,FALSE),""))</f>
        <v>-2</v>
      </c>
      <c r="K88" s="260">
        <f>IF(K$4="","",IF(HLOOKUP(K$4,'Physical Effects-Numbers'!$B$1:$AZ$173,$B88,FALSE)&lt;0,HLOOKUP(K$4,'Physical Effects-Numbers'!$B$1:$AZ$173,$B88,FALSE),""))</f>
        <v>-2</v>
      </c>
      <c r="L88" s="260">
        <f>IF(L$4="","",IF(HLOOKUP(L$4,'Physical Effects-Numbers'!$B$1:$AZ$173,$B88,FALSE)&lt;0,HLOOKUP(L$4,'Physical Effects-Numbers'!$B$1:$AZ$173,$B88,FALSE),""))</f>
        <v>-1</v>
      </c>
      <c r="M88" s="260">
        <f>IF(M$4="","",IF(HLOOKUP(M$4,'Physical Effects-Numbers'!$B$1:$AZ$173,$B88,FALSE)&lt;0,HLOOKUP(M$4,'Physical Effects-Numbers'!$B$1:$AZ$173,$B88,FALSE),""))</f>
        <v>-3</v>
      </c>
      <c r="N88" s="260">
        <f>IF(N$4="","",IF(HLOOKUP(N$4,'Physical Effects-Numbers'!$B$1:$AZ$173,$B88,FALSE)&lt;0,HLOOKUP(N$4,'Physical Effects-Numbers'!$B$1:$AZ$173,$B88,FALSE),""))</f>
        <v>-4</v>
      </c>
      <c r="O88" s="260" t="str">
        <f>IF(O$4="","",IF(HLOOKUP(O$4,'Physical Effects-Numbers'!$B$1:$AZ$173,$B88,FALSE)&lt;0,HLOOKUP(O$4,'Physical Effects-Numbers'!$B$1:$AZ$173,$B88,FALSE),""))</f>
        <v/>
      </c>
      <c r="P88" s="260" t="str">
        <f>IF(P$4="","",IF(HLOOKUP(P$4,'Physical Effects-Numbers'!$B$1:$AZ$173,$B88,FALSE)&lt;0,HLOOKUP(P$4,'Physical Effects-Numbers'!$B$1:$AZ$173,$B88,FALSE),""))</f>
        <v/>
      </c>
      <c r="Q88" s="260" t="str">
        <f>IF(Q$4="","",IF(HLOOKUP(Q$4,'Physical Effects-Numbers'!$B$1:$AZ$173,$B88,FALSE)&lt;0,HLOOKUP(Q$4,'Physical Effects-Numbers'!$B$1:$AZ$173,$B88,FALSE),""))</f>
        <v/>
      </c>
      <c r="R88" s="260" t="str">
        <f>IF(R$4="","",IF(HLOOKUP(R$4,'Physical Effects-Numbers'!$B$1:$AZ$173,$B88,FALSE)&lt;0,HLOOKUP(R$4,'Physical Effects-Numbers'!$B$1:$AZ$173,$B88,FALSE),""))</f>
        <v/>
      </c>
      <c r="S88" s="260" t="str">
        <f>IF(S$4="","",IF(HLOOKUP(S$4,'Physical Effects-Numbers'!$B$1:$AZ$173,$B88,FALSE)&lt;0,HLOOKUP(S$4,'Physical Effects-Numbers'!$B$1:$AZ$173,$B88,FALSE),""))</f>
        <v/>
      </c>
      <c r="T88" s="260" t="str">
        <f>IF(T$4="","",IF(HLOOKUP(T$4,'Physical Effects-Numbers'!$B$1:$AZ$173,$B88,FALSE)&lt;0,HLOOKUP(T$4,'Physical Effects-Numbers'!$B$1:$AZ$173,$B88,FALSE),""))</f>
        <v/>
      </c>
      <c r="U88" s="260" t="str">
        <f>IF(U$4="","",IF(HLOOKUP(U$4,'Physical Effects-Numbers'!$B$1:$AZ$173,$B88,FALSE)&lt;0,HLOOKUP(U$4,'Physical Effects-Numbers'!$B$1:$AZ$173,$B88,FALSE),""))</f>
        <v/>
      </c>
      <c r="V88" s="260" t="str">
        <f>IF(V$4="","",IF(HLOOKUP(V$4,'Physical Effects-Numbers'!$B$1:$AZ$173,$B88,FALSE)&lt;0,HLOOKUP(V$4,'Physical Effects-Numbers'!$B$1:$AZ$173,$B88,FALSE),""))</f>
        <v/>
      </c>
      <c r="W88" s="260" t="str">
        <f>IF(W$4="","",IF(HLOOKUP(W$4,'Physical Effects-Numbers'!$B$1:$AZ$173,$B88,FALSE)&lt;0,HLOOKUP(W$4,'Physical Effects-Numbers'!$B$1:$AZ$173,$B88,FALSE),""))</f>
        <v/>
      </c>
      <c r="X88" s="260" t="str">
        <f>IF(X$4="","",IF(HLOOKUP(X$4,'Physical Effects-Numbers'!$B$1:$AZ$173,$B88,FALSE)&lt;0,HLOOKUP(X$4,'Physical Effects-Numbers'!$B$1:$AZ$173,$B88,FALSE),""))</f>
        <v/>
      </c>
      <c r="Y88" s="260" t="str">
        <f>IF(Y$4="","",IF(HLOOKUP(Y$4,'Physical Effects-Numbers'!$B$1:$AZ$173,$B88,FALSE)&lt;0,HLOOKUP(Y$4,'Physical Effects-Numbers'!$B$1:$AZ$173,$B88,FALSE),""))</f>
        <v/>
      </c>
      <c r="Z88" s="260" t="str">
        <f>IF(Z$4="","",IF(HLOOKUP(Z$4,'Physical Effects-Numbers'!$B$1:$AZ$173,$B88,FALSE)&lt;0,HLOOKUP(Z$4,'Physical Effects-Numbers'!$B$1:$AZ$173,$B88,FALSE),""))</f>
        <v/>
      </c>
      <c r="AA88" s="260" t="str">
        <f>IF(AA$4="","",IF(HLOOKUP(AA$4,'Physical Effects-Numbers'!$B$1:$AZ$173,$B88,FALSE)&lt;0,HLOOKUP(AA$4,'Physical Effects-Numbers'!$B$1:$AZ$173,$B88,FALSE),""))</f>
        <v/>
      </c>
      <c r="AB88" s="260" t="str">
        <f>IF(AB$4="","",IF(HLOOKUP(AB$4,'Physical Effects-Numbers'!$B$1:$AZ$173,$B88,FALSE)&lt;0,HLOOKUP(AB$4,'Physical Effects-Numbers'!$B$1:$AZ$173,$B88,FALSE),""))</f>
        <v/>
      </c>
      <c r="AC88" s="260" t="str">
        <f>IF(AC$4="","",IF(HLOOKUP(AC$4,'Physical Effects-Numbers'!$B$1:$AZ$173,$B88,FALSE)&lt;0,HLOOKUP(AC$4,'Physical Effects-Numbers'!$B$1:$AZ$173,$B88,FALSE),""))</f>
        <v/>
      </c>
      <c r="AD88" s="260" t="str">
        <f>IF(AD$4="","",IF(HLOOKUP(AD$4,'Physical Effects-Numbers'!$B$1:$AZ$173,$B88,FALSE)&lt;0,HLOOKUP(AD$4,'Physical Effects-Numbers'!$B$1:$AZ$173,$B88,FALSE),""))</f>
        <v/>
      </c>
      <c r="AE88" s="260" t="str">
        <f>IF(AE$4="","",IF(HLOOKUP(AE$4,'Physical Effects-Numbers'!$B$1:$AZ$173,$B88,FALSE)&lt;0,HLOOKUP(AE$4,'Physical Effects-Numbers'!$B$1:$AZ$173,$B88,FALSE),""))</f>
        <v/>
      </c>
      <c r="AF88" s="260" t="e">
        <f>IF(AF$4="","",IF(HLOOKUP(AF$4,'Physical Effects-Numbers'!$B$1:$AZ$173,$B88,FALSE)&lt;0,HLOOKUP(AF$4,'Physical Effects-Numbers'!$B$1:$AZ$173,$B88,FALSE),""))</f>
        <v>#REF!</v>
      </c>
      <c r="AG88" s="260" t="e">
        <f>IF(AG$4="","",IF(HLOOKUP(AG$4,'Physical Effects-Numbers'!$B$1:$AZ$173,$B88,FALSE)&lt;0,HLOOKUP(AG$4,'Physical Effects-Numbers'!$B$1:$AZ$173,$B88,FALSE),""))</f>
        <v>#REF!</v>
      </c>
      <c r="AH88" s="260" t="str">
        <f>IF(AH$4="","",IF(HLOOKUP(AH$4,'Physical Effects-Numbers'!$B$1:$AZ$173,$B88,FALSE)&lt;0,HLOOKUP(AH$4,'Physical Effects-Numbers'!$B$1:$AZ$173,$B88,FALSE),""))</f>
        <v/>
      </c>
      <c r="AI88" s="260" t="str">
        <f>IF(AI$4="","",IF(HLOOKUP(AI$4,'Physical Effects-Numbers'!$B$1:$AZ$173,$B88,FALSE)&lt;0,HLOOKUP(AI$4,'Physical Effects-Numbers'!$B$1:$AZ$173,$B88,FALSE),""))</f>
        <v/>
      </c>
      <c r="AJ88" s="260" t="str">
        <f>IF(AJ$4="","",IF(HLOOKUP(AJ$4,'Physical Effects-Numbers'!$B$1:$AZ$173,$B88,FALSE)&lt;0,HLOOKUP(AJ$4,'Physical Effects-Numbers'!$B$1:$AZ$173,$B88,FALSE),""))</f>
        <v/>
      </c>
      <c r="AK88" s="260" t="str">
        <f>IF(AK$4="","",IF(HLOOKUP(AK$4,'Physical Effects-Numbers'!$B$1:$AZ$173,$B88,FALSE)&lt;0,HLOOKUP(AK$4,'Physical Effects-Numbers'!$B$1:$AZ$173,$B88,FALSE),""))</f>
        <v/>
      </c>
      <c r="AL88" s="260">
        <f>IF(AL$4="","",IF(HLOOKUP(AL$4,'Physical Effects-Numbers'!$B$1:$AZ$173,$B88,FALSE)&lt;0,HLOOKUP(AL$4,'Physical Effects-Numbers'!$B$1:$AZ$173,$B88,FALSE),""))</f>
        <v>-1</v>
      </c>
      <c r="AM88" s="260" t="str">
        <f>IF(AM$4="","",IF(HLOOKUP(AM$4,'Physical Effects-Numbers'!$B$1:$AZ$173,$B88,FALSE)&lt;0,HLOOKUP(AM$4,'Physical Effects-Numbers'!$B$1:$AZ$173,$B88,FALSE),""))</f>
        <v/>
      </c>
      <c r="AN88" s="260" t="str">
        <f>IF(AN$4="","",IF(HLOOKUP(AN$4,'Physical Effects-Numbers'!$B$1:$AZ$173,$B88,FALSE)&lt;0,HLOOKUP(AN$4,'Physical Effects-Numbers'!$B$1:$AZ$173,$B88,FALSE),""))</f>
        <v/>
      </c>
      <c r="AO88" s="260" t="str">
        <f>IF(AO$4="","",IF(HLOOKUP(AO$4,'Physical Effects-Numbers'!$B$1:$AZ$173,$B88,FALSE)&lt;0,HLOOKUP(AO$4,'Physical Effects-Numbers'!$B$1:$AZ$173,$B88,FALSE),""))</f>
        <v/>
      </c>
      <c r="AP88" s="260" t="str">
        <f>IF(AP$4="","",IF(HLOOKUP(AP$4,'Physical Effects-Numbers'!$B$1:$AZ$173,$B88,FALSE)&lt;0,HLOOKUP(AP$4,'Physical Effects-Numbers'!$B$1:$AZ$173,$B88,FALSE),""))</f>
        <v/>
      </c>
      <c r="AQ88" s="260" t="str">
        <f>IF(AQ$4="","",IF(HLOOKUP(AQ$4,'Physical Effects-Numbers'!$B$1:$AZ$173,$B88,FALSE)&lt;0,HLOOKUP(AQ$4,'Physical Effects-Numbers'!$B$1:$AZ$173,$B88,FALSE),""))</f>
        <v/>
      </c>
      <c r="AR88" s="260" t="str">
        <f>IF(AR$4="","",IF(HLOOKUP(AR$4,'Physical Effects-Numbers'!$B$1:$AZ$173,$B88,FALSE)&lt;0,HLOOKUP(AR$4,'Physical Effects-Numbers'!$B$1:$AZ$173,$B88,FALSE),""))</f>
        <v/>
      </c>
      <c r="AS88" s="260" t="str">
        <f>IF(AS$4="","",IF(HLOOKUP(AS$4,'Physical Effects-Numbers'!$B$1:$AZ$173,$B88,FALSE)&lt;0,HLOOKUP(AS$4,'Physical Effects-Numbers'!$B$1:$AZ$173,$B88,FALSE),""))</f>
        <v/>
      </c>
      <c r="AT88" s="260" t="str">
        <f>IF(AT$4="","",IF(HLOOKUP(AT$4,'Physical Effects-Numbers'!$B$1:$AZ$173,$B88,FALSE)&lt;0,HLOOKUP(AT$4,'Physical Effects-Numbers'!$B$1:$AZ$173,$B88,FALSE),""))</f>
        <v/>
      </c>
      <c r="AU88" s="260" t="str">
        <f>IF(AU$4="","",IF(HLOOKUP(AU$4,'Physical Effects-Numbers'!$B$1:$AZ$173,$B88,FALSE)&lt;0,HLOOKUP(AU$4,'Physical Effects-Numbers'!$B$1:$AZ$173,$B88,FALSE),""))</f>
        <v/>
      </c>
      <c r="AV88" s="260" t="str">
        <f>IF(AV$4="","",IF(HLOOKUP(AV$4,'Physical Effects-Numbers'!$B$1:$AZ$173,$B88,FALSE)&lt;0,HLOOKUP(AV$4,'Physical Effects-Numbers'!$B$1:$AZ$173,$B88,FALSE),""))</f>
        <v/>
      </c>
      <c r="AW88" s="260" t="str">
        <f>IF(AW$4="","",IF(HLOOKUP(AW$4,'Physical Effects-Numbers'!$B$1:$AZ$173,$B88,FALSE)&lt;0,HLOOKUP(AW$4,'Physical Effects-Numbers'!$B$1:$AZ$173,$B88,FALSE),""))</f>
        <v/>
      </c>
      <c r="AX88" s="260" t="str">
        <f>IF(AX$4="","",IF(HLOOKUP(AX$4,'Physical Effects-Numbers'!$B$1:$AZ$173,$B88,FALSE)&lt;0,HLOOKUP(AX$4,'Physical Effects-Numbers'!$B$1:$AZ$173,$B88,FALSE),""))</f>
        <v/>
      </c>
      <c r="AY88" s="260" t="str">
        <f>IF(AY$4="","",IF(HLOOKUP(AY$4,'Physical Effects-Numbers'!$B$1:$AZ$173,$B88,FALSE)&lt;0,HLOOKUP(AY$4,'Physical Effects-Numbers'!$B$1:$AZ$173,$B88,FALSE),""))</f>
        <v/>
      </c>
      <c r="AZ88" s="260" t="str">
        <f>IF(AZ$4="","",IF(HLOOKUP(AZ$4,'Physical Effects-Numbers'!$B$1:$AZ$173,$B88,FALSE)&lt;0,HLOOKUP(AZ$4,'Physical Effects-Numbers'!$B$1:$AZ$173,$B88,FALSE),""))</f>
        <v/>
      </c>
      <c r="BA88" s="260" t="e">
        <f>IF(BA$4="","",IF(HLOOKUP(BA$4,'Physical Effects-Numbers'!$B$1:$AZ$173,$B88,FALSE)&lt;0,HLOOKUP(BA$4,'Physical Effects-Numbers'!$B$1:$AZ$173,$B88,FALSE),""))</f>
        <v>#N/A</v>
      </c>
      <c r="BB88" s="260" t="e">
        <f>IF(BB$4="","",IF(HLOOKUP(BB$4,'Physical Effects-Numbers'!$B$1:$AZ$173,$B88,FALSE)&lt;0,HLOOKUP(BB$4,'Physical Effects-Numbers'!$B$1:$AZ$173,$B88,FALSE),""))</f>
        <v>#N/A</v>
      </c>
      <c r="BC88" s="260" t="e">
        <f>IF(BC$4="","",IF(HLOOKUP(BC$4,'Physical Effects-Numbers'!$B$1:$AZ$173,$B88,FALSE)&lt;0,HLOOKUP(BC$4,'Physical Effects-Numbers'!$B$1:$AZ$173,$B88,FALSE),""))</f>
        <v>#REF!</v>
      </c>
      <c r="BD88" s="260" t="e">
        <f>IF(BD$4="","",IF(HLOOKUP(BD$4,'Physical Effects-Numbers'!$B$1:$AZ$173,$B88,FALSE)&lt;0,HLOOKUP(BD$4,'Physical Effects-Numbers'!$B$1:$AZ$173,$B88,FALSE),""))</f>
        <v>#REF!</v>
      </c>
      <c r="BE88" s="260" t="e">
        <f>IF(BE$4="","",IF(HLOOKUP(BE$4,'Physical Effects-Numbers'!$B$1:$AZ$173,$B88,FALSE)&lt;0,HLOOKUP(BE$4,'Physical Effects-Numbers'!$B$1:$AZ$173,$B88,FALSE),""))</f>
        <v>#REF!</v>
      </c>
      <c r="BF88" s="260" t="e">
        <f>IF(BF$4="","",IF(HLOOKUP(BF$4,'Physical Effects-Numbers'!$B$1:$AZ$173,$B88,FALSE)&lt;0,HLOOKUP(BF$4,'Physical Effects-Numbers'!$B$1:$AZ$173,$B88,FALSE),""))</f>
        <v>#REF!</v>
      </c>
      <c r="BG88" s="260" t="e">
        <f>IF(BG$4="","",IF(HLOOKUP(BG$4,'Physical Effects-Numbers'!$B$1:$AZ$173,$B88,FALSE)&lt;0,HLOOKUP(BG$4,'Physical Effects-Numbers'!$B$1:$AZ$173,$B88,FALSE),""))</f>
        <v>#REF!</v>
      </c>
      <c r="BH88" s="260" t="e">
        <f>IF(BH$4="","",IF(HLOOKUP(BH$4,'Physical Effects-Numbers'!$B$1:$AZ$173,$B88,FALSE)&lt;0,HLOOKUP(BH$4,'Physical Effects-Numbers'!$B$1:$AZ$173,$B88,FALSE),""))</f>
        <v>#REF!</v>
      </c>
      <c r="BI88" s="260" t="e">
        <f>IF(BI$4="","",IF(HLOOKUP(BI$4,'Physical Effects-Numbers'!$B$1:$AZ$173,$B88,FALSE)&lt;0,HLOOKUP(BI$4,'Physical Effects-Numbers'!$B$1:$AZ$173,$B88,FALSE),""))</f>
        <v>#REF!</v>
      </c>
      <c r="BJ88" s="260" t="e">
        <f>IF(BJ$4="","",IF(HLOOKUP(BJ$4,'Physical Effects-Numbers'!$B$1:$AZ$173,$B88,FALSE)&lt;0,HLOOKUP(BJ$4,'Physical Effects-Numbers'!$B$1:$AZ$173,$B88,FALSE),""))</f>
        <v>#REF!</v>
      </c>
      <c r="BK88" s="260" t="e">
        <f>IF(BK$4="","",IF(HLOOKUP(BK$4,'Physical Effects-Numbers'!$B$1:$AZ$173,$B88,FALSE)&lt;0,HLOOKUP(BK$4,'Physical Effects-Numbers'!$B$1:$AZ$173,$B88,FALSE),""))</f>
        <v>#REF!</v>
      </c>
      <c r="BL88" s="260" t="e">
        <f>IF(BL$4="","",IF(HLOOKUP(BL$4,'Physical Effects-Numbers'!$B$1:$AZ$173,$B88,FALSE)&lt;0,HLOOKUP(BL$4,'Physical Effects-Numbers'!$B$1:$AZ$173,$B88,FALSE),""))</f>
        <v>#REF!</v>
      </c>
      <c r="BM88" s="260" t="e">
        <f>IF(BM$4="","",IF(HLOOKUP(BM$4,'Physical Effects-Numbers'!$B$1:$AZ$173,$B88,FALSE)&lt;0,HLOOKUP(BM$4,'Physical Effects-Numbers'!$B$1:$AZ$173,$B88,FALSE),""))</f>
        <v>#REF!</v>
      </c>
      <c r="BN88" s="260" t="e">
        <f>IF(BN$4="","",IF(HLOOKUP(BN$4,'Physical Effects-Numbers'!$B$1:$AZ$173,$B88,FALSE)&lt;0,HLOOKUP(BN$4,'Physical Effects-Numbers'!$B$1:$AZ$173,$B88,FALSE),""))</f>
        <v>#REF!</v>
      </c>
      <c r="BO88" s="260" t="e">
        <f>IF(BO$4="","",IF(HLOOKUP(BO$4,'Physical Effects-Numbers'!$B$1:$AZ$173,$B88,FALSE)&lt;0,HLOOKUP(BO$4,'Physical Effects-Numbers'!$B$1:$AZ$173,$B88,FALSE),""))</f>
        <v>#REF!</v>
      </c>
    </row>
    <row r="89" spans="2:67" x14ac:dyDescent="0.2">
      <c r="B89" s="259">
        <f t="shared" si="1"/>
        <v>86</v>
      </c>
      <c r="C89" s="258" t="str">
        <f>+'Physical Effects-Numbers'!B85</f>
        <v>Land Smoothing (ac)</v>
      </c>
      <c r="D89" s="260" t="str">
        <f>IF(D$4="","",IF(HLOOKUP(D$4,'Physical Effects-Numbers'!$B$1:$AZ$173,$B89,FALSE)&lt;0,HLOOKUP(D$4,'Physical Effects-Numbers'!$B$1:$AZ$173,$B89,FALSE),""))</f>
        <v/>
      </c>
      <c r="E89" s="260" t="str">
        <f>IF(E$4="","",IF(HLOOKUP(E$4,'Physical Effects-Numbers'!$B$1:$AZ$173,$B89,FALSE)&lt;0,HLOOKUP(E$4,'Physical Effects-Numbers'!$B$1:$AZ$173,$B89,FALSE),""))</f>
        <v/>
      </c>
      <c r="F89" s="260" t="str">
        <f>IF(F$4="","",IF(HLOOKUP(F$4,'Physical Effects-Numbers'!$B$1:$AZ$173,$B89,FALSE)&lt;0,HLOOKUP(F$4,'Physical Effects-Numbers'!$B$1:$AZ$173,$B89,FALSE),""))</f>
        <v/>
      </c>
      <c r="G89" s="260" t="str">
        <f>IF(G$4="","",IF(HLOOKUP(G$4,'Physical Effects-Numbers'!$B$1:$AZ$173,$B89,FALSE)&lt;0,HLOOKUP(G$4,'Physical Effects-Numbers'!$B$1:$AZ$173,$B89,FALSE),""))</f>
        <v/>
      </c>
      <c r="H89" s="260" t="str">
        <f>IF(H$4="","",IF(HLOOKUP(H$4,'Physical Effects-Numbers'!$B$1:$AZ$173,$B89,FALSE)&lt;0,HLOOKUP(H$4,'Physical Effects-Numbers'!$B$1:$AZ$173,$B89,FALSE),""))</f>
        <v/>
      </c>
      <c r="I89" s="260" t="str">
        <f>IF(I$4="","",IF(HLOOKUP(I$4,'Physical Effects-Numbers'!$B$1:$AZ$173,$B89,FALSE)&lt;0,HLOOKUP(I$4,'Physical Effects-Numbers'!$B$1:$AZ$173,$B89,FALSE),""))</f>
        <v/>
      </c>
      <c r="J89" s="260" t="str">
        <f>IF(J$4="","",IF(HLOOKUP(J$4,'Physical Effects-Numbers'!$B$1:$AZ$173,$B89,FALSE)&lt;0,HLOOKUP(J$4,'Physical Effects-Numbers'!$B$1:$AZ$173,$B89,FALSE),""))</f>
        <v/>
      </c>
      <c r="K89" s="260" t="str">
        <f>IF(K$4="","",IF(HLOOKUP(K$4,'Physical Effects-Numbers'!$B$1:$AZ$173,$B89,FALSE)&lt;0,HLOOKUP(K$4,'Physical Effects-Numbers'!$B$1:$AZ$173,$B89,FALSE),""))</f>
        <v/>
      </c>
      <c r="L89" s="260" t="str">
        <f>IF(L$4="","",IF(HLOOKUP(L$4,'Physical Effects-Numbers'!$B$1:$AZ$173,$B89,FALSE)&lt;0,HLOOKUP(L$4,'Physical Effects-Numbers'!$B$1:$AZ$173,$B89,FALSE),""))</f>
        <v/>
      </c>
      <c r="M89" s="260" t="str">
        <f>IF(M$4="","",IF(HLOOKUP(M$4,'Physical Effects-Numbers'!$B$1:$AZ$173,$B89,FALSE)&lt;0,HLOOKUP(M$4,'Physical Effects-Numbers'!$B$1:$AZ$173,$B89,FALSE),""))</f>
        <v/>
      </c>
      <c r="N89" s="260" t="str">
        <f>IF(N$4="","",IF(HLOOKUP(N$4,'Physical Effects-Numbers'!$B$1:$AZ$173,$B89,FALSE)&lt;0,HLOOKUP(N$4,'Physical Effects-Numbers'!$B$1:$AZ$173,$B89,FALSE),""))</f>
        <v/>
      </c>
      <c r="O89" s="260" t="str">
        <f>IF(O$4="","",IF(HLOOKUP(O$4,'Physical Effects-Numbers'!$B$1:$AZ$173,$B89,FALSE)&lt;0,HLOOKUP(O$4,'Physical Effects-Numbers'!$B$1:$AZ$173,$B89,FALSE),""))</f>
        <v/>
      </c>
      <c r="P89" s="260" t="str">
        <f>IF(P$4="","",IF(HLOOKUP(P$4,'Physical Effects-Numbers'!$B$1:$AZ$173,$B89,FALSE)&lt;0,HLOOKUP(P$4,'Physical Effects-Numbers'!$B$1:$AZ$173,$B89,FALSE),""))</f>
        <v/>
      </c>
      <c r="Q89" s="260" t="str">
        <f>IF(Q$4="","",IF(HLOOKUP(Q$4,'Physical Effects-Numbers'!$B$1:$AZ$173,$B89,FALSE)&lt;0,HLOOKUP(Q$4,'Physical Effects-Numbers'!$B$1:$AZ$173,$B89,FALSE),""))</f>
        <v/>
      </c>
      <c r="R89" s="260" t="str">
        <f>IF(R$4="","",IF(HLOOKUP(R$4,'Physical Effects-Numbers'!$B$1:$AZ$173,$B89,FALSE)&lt;0,HLOOKUP(R$4,'Physical Effects-Numbers'!$B$1:$AZ$173,$B89,FALSE),""))</f>
        <v/>
      </c>
      <c r="S89" s="260" t="str">
        <f>IF(S$4="","",IF(HLOOKUP(S$4,'Physical Effects-Numbers'!$B$1:$AZ$173,$B89,FALSE)&lt;0,HLOOKUP(S$4,'Physical Effects-Numbers'!$B$1:$AZ$173,$B89,FALSE),""))</f>
        <v/>
      </c>
      <c r="T89" s="260" t="str">
        <f>IF(T$4="","",IF(HLOOKUP(T$4,'Physical Effects-Numbers'!$B$1:$AZ$173,$B89,FALSE)&lt;0,HLOOKUP(T$4,'Physical Effects-Numbers'!$B$1:$AZ$173,$B89,FALSE),""))</f>
        <v/>
      </c>
      <c r="U89" s="260" t="str">
        <f>IF(U$4="","",IF(HLOOKUP(U$4,'Physical Effects-Numbers'!$B$1:$AZ$173,$B89,FALSE)&lt;0,HLOOKUP(U$4,'Physical Effects-Numbers'!$B$1:$AZ$173,$B89,FALSE),""))</f>
        <v/>
      </c>
      <c r="V89" s="260" t="str">
        <f>IF(V$4="","",IF(HLOOKUP(V$4,'Physical Effects-Numbers'!$B$1:$AZ$173,$B89,FALSE)&lt;0,HLOOKUP(V$4,'Physical Effects-Numbers'!$B$1:$AZ$173,$B89,FALSE),""))</f>
        <v/>
      </c>
      <c r="W89" s="260" t="str">
        <f>IF(W$4="","",IF(HLOOKUP(W$4,'Physical Effects-Numbers'!$B$1:$AZ$173,$B89,FALSE)&lt;0,HLOOKUP(W$4,'Physical Effects-Numbers'!$B$1:$AZ$173,$B89,FALSE),""))</f>
        <v/>
      </c>
      <c r="X89" s="260" t="str">
        <f>IF(X$4="","",IF(HLOOKUP(X$4,'Physical Effects-Numbers'!$B$1:$AZ$173,$B89,FALSE)&lt;0,HLOOKUP(X$4,'Physical Effects-Numbers'!$B$1:$AZ$173,$B89,FALSE),""))</f>
        <v/>
      </c>
      <c r="Y89" s="260" t="str">
        <f>IF(Y$4="","",IF(HLOOKUP(Y$4,'Physical Effects-Numbers'!$B$1:$AZ$173,$B89,FALSE)&lt;0,HLOOKUP(Y$4,'Physical Effects-Numbers'!$B$1:$AZ$173,$B89,FALSE),""))</f>
        <v/>
      </c>
      <c r="Z89" s="260" t="str">
        <f>IF(Z$4="","",IF(HLOOKUP(Z$4,'Physical Effects-Numbers'!$B$1:$AZ$173,$B89,FALSE)&lt;0,HLOOKUP(Z$4,'Physical Effects-Numbers'!$B$1:$AZ$173,$B89,FALSE),""))</f>
        <v/>
      </c>
      <c r="AA89" s="260" t="str">
        <f>IF(AA$4="","",IF(HLOOKUP(AA$4,'Physical Effects-Numbers'!$B$1:$AZ$173,$B89,FALSE)&lt;0,HLOOKUP(AA$4,'Physical Effects-Numbers'!$B$1:$AZ$173,$B89,FALSE),""))</f>
        <v/>
      </c>
      <c r="AB89" s="260" t="str">
        <f>IF(AB$4="","",IF(HLOOKUP(AB$4,'Physical Effects-Numbers'!$B$1:$AZ$173,$B89,FALSE)&lt;0,HLOOKUP(AB$4,'Physical Effects-Numbers'!$B$1:$AZ$173,$B89,FALSE),""))</f>
        <v/>
      </c>
      <c r="AC89" s="260" t="str">
        <f>IF(AC$4="","",IF(HLOOKUP(AC$4,'Physical Effects-Numbers'!$B$1:$AZ$173,$B89,FALSE)&lt;0,HLOOKUP(AC$4,'Physical Effects-Numbers'!$B$1:$AZ$173,$B89,FALSE),""))</f>
        <v/>
      </c>
      <c r="AD89" s="260" t="str">
        <f>IF(AD$4="","",IF(HLOOKUP(AD$4,'Physical Effects-Numbers'!$B$1:$AZ$173,$B89,FALSE)&lt;0,HLOOKUP(AD$4,'Physical Effects-Numbers'!$B$1:$AZ$173,$B89,FALSE),""))</f>
        <v/>
      </c>
      <c r="AE89" s="260" t="str">
        <f>IF(AE$4="","",IF(HLOOKUP(AE$4,'Physical Effects-Numbers'!$B$1:$AZ$173,$B89,FALSE)&lt;0,HLOOKUP(AE$4,'Physical Effects-Numbers'!$B$1:$AZ$173,$B89,FALSE),""))</f>
        <v/>
      </c>
      <c r="AF89" s="260" t="e">
        <f>IF(AF$4="","",IF(HLOOKUP(AF$4,'Physical Effects-Numbers'!$B$1:$AZ$173,$B89,FALSE)&lt;0,HLOOKUP(AF$4,'Physical Effects-Numbers'!$B$1:$AZ$173,$B89,FALSE),""))</f>
        <v>#REF!</v>
      </c>
      <c r="AG89" s="260" t="e">
        <f>IF(AG$4="","",IF(HLOOKUP(AG$4,'Physical Effects-Numbers'!$B$1:$AZ$173,$B89,FALSE)&lt;0,HLOOKUP(AG$4,'Physical Effects-Numbers'!$B$1:$AZ$173,$B89,FALSE),""))</f>
        <v>#REF!</v>
      </c>
      <c r="AH89" s="260" t="str">
        <f>IF(AH$4="","",IF(HLOOKUP(AH$4,'Physical Effects-Numbers'!$B$1:$AZ$173,$B89,FALSE)&lt;0,HLOOKUP(AH$4,'Physical Effects-Numbers'!$B$1:$AZ$173,$B89,FALSE),""))</f>
        <v/>
      </c>
      <c r="AI89" s="260" t="str">
        <f>IF(AI$4="","",IF(HLOOKUP(AI$4,'Physical Effects-Numbers'!$B$1:$AZ$173,$B89,FALSE)&lt;0,HLOOKUP(AI$4,'Physical Effects-Numbers'!$B$1:$AZ$173,$B89,FALSE),""))</f>
        <v/>
      </c>
      <c r="AJ89" s="260" t="str">
        <f>IF(AJ$4="","",IF(HLOOKUP(AJ$4,'Physical Effects-Numbers'!$B$1:$AZ$173,$B89,FALSE)&lt;0,HLOOKUP(AJ$4,'Physical Effects-Numbers'!$B$1:$AZ$173,$B89,FALSE),""))</f>
        <v/>
      </c>
      <c r="AK89" s="260" t="str">
        <f>IF(AK$4="","",IF(HLOOKUP(AK$4,'Physical Effects-Numbers'!$B$1:$AZ$173,$B89,FALSE)&lt;0,HLOOKUP(AK$4,'Physical Effects-Numbers'!$B$1:$AZ$173,$B89,FALSE),""))</f>
        <v/>
      </c>
      <c r="AL89" s="260" t="str">
        <f>IF(AL$4="","",IF(HLOOKUP(AL$4,'Physical Effects-Numbers'!$B$1:$AZ$173,$B89,FALSE)&lt;0,HLOOKUP(AL$4,'Physical Effects-Numbers'!$B$1:$AZ$173,$B89,FALSE),""))</f>
        <v/>
      </c>
      <c r="AM89" s="260" t="str">
        <f>IF(AM$4="","",IF(HLOOKUP(AM$4,'Physical Effects-Numbers'!$B$1:$AZ$173,$B89,FALSE)&lt;0,HLOOKUP(AM$4,'Physical Effects-Numbers'!$B$1:$AZ$173,$B89,FALSE),""))</f>
        <v/>
      </c>
      <c r="AN89" s="260" t="str">
        <f>IF(AN$4="","",IF(HLOOKUP(AN$4,'Physical Effects-Numbers'!$B$1:$AZ$173,$B89,FALSE)&lt;0,HLOOKUP(AN$4,'Physical Effects-Numbers'!$B$1:$AZ$173,$B89,FALSE),""))</f>
        <v/>
      </c>
      <c r="AO89" s="260" t="str">
        <f>IF(AO$4="","",IF(HLOOKUP(AO$4,'Physical Effects-Numbers'!$B$1:$AZ$173,$B89,FALSE)&lt;0,HLOOKUP(AO$4,'Physical Effects-Numbers'!$B$1:$AZ$173,$B89,FALSE),""))</f>
        <v/>
      </c>
      <c r="AP89" s="260" t="str">
        <f>IF(AP$4="","",IF(HLOOKUP(AP$4,'Physical Effects-Numbers'!$B$1:$AZ$173,$B89,FALSE)&lt;0,HLOOKUP(AP$4,'Physical Effects-Numbers'!$B$1:$AZ$173,$B89,FALSE),""))</f>
        <v/>
      </c>
      <c r="AQ89" s="260" t="str">
        <f>IF(AQ$4="","",IF(HLOOKUP(AQ$4,'Physical Effects-Numbers'!$B$1:$AZ$173,$B89,FALSE)&lt;0,HLOOKUP(AQ$4,'Physical Effects-Numbers'!$B$1:$AZ$173,$B89,FALSE),""))</f>
        <v/>
      </c>
      <c r="AR89" s="260" t="str">
        <f>IF(AR$4="","",IF(HLOOKUP(AR$4,'Physical Effects-Numbers'!$B$1:$AZ$173,$B89,FALSE)&lt;0,HLOOKUP(AR$4,'Physical Effects-Numbers'!$B$1:$AZ$173,$B89,FALSE),""))</f>
        <v/>
      </c>
      <c r="AS89" s="260" t="str">
        <f>IF(AS$4="","",IF(HLOOKUP(AS$4,'Physical Effects-Numbers'!$B$1:$AZ$173,$B89,FALSE)&lt;0,HLOOKUP(AS$4,'Physical Effects-Numbers'!$B$1:$AZ$173,$B89,FALSE),""))</f>
        <v/>
      </c>
      <c r="AT89" s="260" t="str">
        <f>IF(AT$4="","",IF(HLOOKUP(AT$4,'Physical Effects-Numbers'!$B$1:$AZ$173,$B89,FALSE)&lt;0,HLOOKUP(AT$4,'Physical Effects-Numbers'!$B$1:$AZ$173,$B89,FALSE),""))</f>
        <v/>
      </c>
      <c r="AU89" s="260" t="str">
        <f>IF(AU$4="","",IF(HLOOKUP(AU$4,'Physical Effects-Numbers'!$B$1:$AZ$173,$B89,FALSE)&lt;0,HLOOKUP(AU$4,'Physical Effects-Numbers'!$B$1:$AZ$173,$B89,FALSE),""))</f>
        <v/>
      </c>
      <c r="AV89" s="260" t="str">
        <f>IF(AV$4="","",IF(HLOOKUP(AV$4,'Physical Effects-Numbers'!$B$1:$AZ$173,$B89,FALSE)&lt;0,HLOOKUP(AV$4,'Physical Effects-Numbers'!$B$1:$AZ$173,$B89,FALSE),""))</f>
        <v/>
      </c>
      <c r="AW89" s="260" t="str">
        <f>IF(AW$4="","",IF(HLOOKUP(AW$4,'Physical Effects-Numbers'!$B$1:$AZ$173,$B89,FALSE)&lt;0,HLOOKUP(AW$4,'Physical Effects-Numbers'!$B$1:$AZ$173,$B89,FALSE),""))</f>
        <v/>
      </c>
      <c r="AX89" s="260" t="str">
        <f>IF(AX$4="","",IF(HLOOKUP(AX$4,'Physical Effects-Numbers'!$B$1:$AZ$173,$B89,FALSE)&lt;0,HLOOKUP(AX$4,'Physical Effects-Numbers'!$B$1:$AZ$173,$B89,FALSE),""))</f>
        <v/>
      </c>
      <c r="AY89" s="260" t="str">
        <f>IF(AY$4="","",IF(HLOOKUP(AY$4,'Physical Effects-Numbers'!$B$1:$AZ$173,$B89,FALSE)&lt;0,HLOOKUP(AY$4,'Physical Effects-Numbers'!$B$1:$AZ$173,$B89,FALSE),""))</f>
        <v/>
      </c>
      <c r="AZ89" s="260" t="str">
        <f>IF(AZ$4="","",IF(HLOOKUP(AZ$4,'Physical Effects-Numbers'!$B$1:$AZ$173,$B89,FALSE)&lt;0,HLOOKUP(AZ$4,'Physical Effects-Numbers'!$B$1:$AZ$173,$B89,FALSE),""))</f>
        <v/>
      </c>
      <c r="BA89" s="260" t="e">
        <f>IF(BA$4="","",IF(HLOOKUP(BA$4,'Physical Effects-Numbers'!$B$1:$AZ$173,$B89,FALSE)&lt;0,HLOOKUP(BA$4,'Physical Effects-Numbers'!$B$1:$AZ$173,$B89,FALSE),""))</f>
        <v>#N/A</v>
      </c>
      <c r="BB89" s="260" t="e">
        <f>IF(BB$4="","",IF(HLOOKUP(BB$4,'Physical Effects-Numbers'!$B$1:$AZ$173,$B89,FALSE)&lt;0,HLOOKUP(BB$4,'Physical Effects-Numbers'!$B$1:$AZ$173,$B89,FALSE),""))</f>
        <v>#N/A</v>
      </c>
      <c r="BC89" s="260" t="e">
        <f>IF(BC$4="","",IF(HLOOKUP(BC$4,'Physical Effects-Numbers'!$B$1:$AZ$173,$B89,FALSE)&lt;0,HLOOKUP(BC$4,'Physical Effects-Numbers'!$B$1:$AZ$173,$B89,FALSE),""))</f>
        <v>#REF!</v>
      </c>
      <c r="BD89" s="260" t="e">
        <f>IF(BD$4="","",IF(HLOOKUP(BD$4,'Physical Effects-Numbers'!$B$1:$AZ$173,$B89,FALSE)&lt;0,HLOOKUP(BD$4,'Physical Effects-Numbers'!$B$1:$AZ$173,$B89,FALSE),""))</f>
        <v>#REF!</v>
      </c>
      <c r="BE89" s="260" t="e">
        <f>IF(BE$4="","",IF(HLOOKUP(BE$4,'Physical Effects-Numbers'!$B$1:$AZ$173,$B89,FALSE)&lt;0,HLOOKUP(BE$4,'Physical Effects-Numbers'!$B$1:$AZ$173,$B89,FALSE),""))</f>
        <v>#REF!</v>
      </c>
      <c r="BF89" s="260" t="e">
        <f>IF(BF$4="","",IF(HLOOKUP(BF$4,'Physical Effects-Numbers'!$B$1:$AZ$173,$B89,FALSE)&lt;0,HLOOKUP(BF$4,'Physical Effects-Numbers'!$B$1:$AZ$173,$B89,FALSE),""))</f>
        <v>#REF!</v>
      </c>
      <c r="BG89" s="260" t="e">
        <f>IF(BG$4="","",IF(HLOOKUP(BG$4,'Physical Effects-Numbers'!$B$1:$AZ$173,$B89,FALSE)&lt;0,HLOOKUP(BG$4,'Physical Effects-Numbers'!$B$1:$AZ$173,$B89,FALSE),""))</f>
        <v>#REF!</v>
      </c>
      <c r="BH89" s="260" t="e">
        <f>IF(BH$4="","",IF(HLOOKUP(BH$4,'Physical Effects-Numbers'!$B$1:$AZ$173,$B89,FALSE)&lt;0,HLOOKUP(BH$4,'Physical Effects-Numbers'!$B$1:$AZ$173,$B89,FALSE),""))</f>
        <v>#REF!</v>
      </c>
      <c r="BI89" s="260" t="e">
        <f>IF(BI$4="","",IF(HLOOKUP(BI$4,'Physical Effects-Numbers'!$B$1:$AZ$173,$B89,FALSE)&lt;0,HLOOKUP(BI$4,'Physical Effects-Numbers'!$B$1:$AZ$173,$B89,FALSE),""))</f>
        <v>#REF!</v>
      </c>
      <c r="BJ89" s="260" t="e">
        <f>IF(BJ$4="","",IF(HLOOKUP(BJ$4,'Physical Effects-Numbers'!$B$1:$AZ$173,$B89,FALSE)&lt;0,HLOOKUP(BJ$4,'Physical Effects-Numbers'!$B$1:$AZ$173,$B89,FALSE),""))</f>
        <v>#REF!</v>
      </c>
      <c r="BK89" s="260" t="e">
        <f>IF(BK$4="","",IF(HLOOKUP(BK$4,'Physical Effects-Numbers'!$B$1:$AZ$173,$B89,FALSE)&lt;0,HLOOKUP(BK$4,'Physical Effects-Numbers'!$B$1:$AZ$173,$B89,FALSE),""))</f>
        <v>#REF!</v>
      </c>
      <c r="BL89" s="260" t="e">
        <f>IF(BL$4="","",IF(HLOOKUP(BL$4,'Physical Effects-Numbers'!$B$1:$AZ$173,$B89,FALSE)&lt;0,HLOOKUP(BL$4,'Physical Effects-Numbers'!$B$1:$AZ$173,$B89,FALSE),""))</f>
        <v>#REF!</v>
      </c>
      <c r="BM89" s="260" t="e">
        <f>IF(BM$4="","",IF(HLOOKUP(BM$4,'Physical Effects-Numbers'!$B$1:$AZ$173,$B89,FALSE)&lt;0,HLOOKUP(BM$4,'Physical Effects-Numbers'!$B$1:$AZ$173,$B89,FALSE),""))</f>
        <v>#REF!</v>
      </c>
      <c r="BN89" s="260" t="e">
        <f>IF(BN$4="","",IF(HLOOKUP(BN$4,'Physical Effects-Numbers'!$B$1:$AZ$173,$B89,FALSE)&lt;0,HLOOKUP(BN$4,'Physical Effects-Numbers'!$B$1:$AZ$173,$B89,FALSE),""))</f>
        <v>#REF!</v>
      </c>
      <c r="BO89" s="260" t="e">
        <f>IF(BO$4="","",IF(HLOOKUP(BO$4,'Physical Effects-Numbers'!$B$1:$AZ$173,$B89,FALSE)&lt;0,HLOOKUP(BO$4,'Physical Effects-Numbers'!$B$1:$AZ$173,$B89,FALSE),""))</f>
        <v>#REF!</v>
      </c>
    </row>
    <row r="90" spans="2:67" x14ac:dyDescent="0.2">
      <c r="B90" s="259">
        <f t="shared" si="1"/>
        <v>87</v>
      </c>
      <c r="C90" s="258" t="str">
        <f>+'Physical Effects-Numbers'!B86</f>
        <v>Energy Efficent Lighting System</v>
      </c>
      <c r="D90" s="260" t="str">
        <f>IF(D$4="","",IF(HLOOKUP(D$4,'Physical Effects-Numbers'!$B$1:$AZ$173,$B90,FALSE)&lt;0,HLOOKUP(D$4,'Physical Effects-Numbers'!$B$1:$AZ$173,$B90,FALSE),""))</f>
        <v/>
      </c>
      <c r="E90" s="260" t="str">
        <f>IF(E$4="","",IF(HLOOKUP(E$4,'Physical Effects-Numbers'!$B$1:$AZ$173,$B90,FALSE)&lt;0,HLOOKUP(E$4,'Physical Effects-Numbers'!$B$1:$AZ$173,$B90,FALSE),""))</f>
        <v/>
      </c>
      <c r="F90" s="260" t="str">
        <f>IF(F$4="","",IF(HLOOKUP(F$4,'Physical Effects-Numbers'!$B$1:$AZ$173,$B90,FALSE)&lt;0,HLOOKUP(F$4,'Physical Effects-Numbers'!$B$1:$AZ$173,$B90,FALSE),""))</f>
        <v/>
      </c>
      <c r="G90" s="260" t="str">
        <f>IF(G$4="","",IF(HLOOKUP(G$4,'Physical Effects-Numbers'!$B$1:$AZ$173,$B90,FALSE)&lt;0,HLOOKUP(G$4,'Physical Effects-Numbers'!$B$1:$AZ$173,$B90,FALSE),""))</f>
        <v/>
      </c>
      <c r="H90" s="260" t="str">
        <f>IF(H$4="","",IF(HLOOKUP(H$4,'Physical Effects-Numbers'!$B$1:$AZ$173,$B90,FALSE)&lt;0,HLOOKUP(H$4,'Physical Effects-Numbers'!$B$1:$AZ$173,$B90,FALSE),""))</f>
        <v/>
      </c>
      <c r="I90" s="260" t="str">
        <f>IF(I$4="","",IF(HLOOKUP(I$4,'Physical Effects-Numbers'!$B$1:$AZ$173,$B90,FALSE)&lt;0,HLOOKUP(I$4,'Physical Effects-Numbers'!$B$1:$AZ$173,$B90,FALSE),""))</f>
        <v/>
      </c>
      <c r="J90" s="260" t="str">
        <f>IF(J$4="","",IF(HLOOKUP(J$4,'Physical Effects-Numbers'!$B$1:$AZ$173,$B90,FALSE)&lt;0,HLOOKUP(J$4,'Physical Effects-Numbers'!$B$1:$AZ$173,$B90,FALSE),""))</f>
        <v/>
      </c>
      <c r="K90" s="260" t="str">
        <f>IF(K$4="","",IF(HLOOKUP(K$4,'Physical Effects-Numbers'!$B$1:$AZ$173,$B90,FALSE)&lt;0,HLOOKUP(K$4,'Physical Effects-Numbers'!$B$1:$AZ$173,$B90,FALSE),""))</f>
        <v/>
      </c>
      <c r="L90" s="260" t="str">
        <f>IF(L$4="","",IF(HLOOKUP(L$4,'Physical Effects-Numbers'!$B$1:$AZ$173,$B90,FALSE)&lt;0,HLOOKUP(L$4,'Physical Effects-Numbers'!$B$1:$AZ$173,$B90,FALSE),""))</f>
        <v/>
      </c>
      <c r="M90" s="260" t="str">
        <f>IF(M$4="","",IF(HLOOKUP(M$4,'Physical Effects-Numbers'!$B$1:$AZ$173,$B90,FALSE)&lt;0,HLOOKUP(M$4,'Physical Effects-Numbers'!$B$1:$AZ$173,$B90,FALSE),""))</f>
        <v/>
      </c>
      <c r="N90" s="260" t="str">
        <f>IF(N$4="","",IF(HLOOKUP(N$4,'Physical Effects-Numbers'!$B$1:$AZ$173,$B90,FALSE)&lt;0,HLOOKUP(N$4,'Physical Effects-Numbers'!$B$1:$AZ$173,$B90,FALSE),""))</f>
        <v/>
      </c>
      <c r="O90" s="260" t="str">
        <f>IF(O$4="","",IF(HLOOKUP(O$4,'Physical Effects-Numbers'!$B$1:$AZ$173,$B90,FALSE)&lt;0,HLOOKUP(O$4,'Physical Effects-Numbers'!$B$1:$AZ$173,$B90,FALSE),""))</f>
        <v/>
      </c>
      <c r="P90" s="260" t="str">
        <f>IF(P$4="","",IF(HLOOKUP(P$4,'Physical Effects-Numbers'!$B$1:$AZ$173,$B90,FALSE)&lt;0,HLOOKUP(P$4,'Physical Effects-Numbers'!$B$1:$AZ$173,$B90,FALSE),""))</f>
        <v/>
      </c>
      <c r="Q90" s="260" t="str">
        <f>IF(Q$4="","",IF(HLOOKUP(Q$4,'Physical Effects-Numbers'!$B$1:$AZ$173,$B90,FALSE)&lt;0,HLOOKUP(Q$4,'Physical Effects-Numbers'!$B$1:$AZ$173,$B90,FALSE),""))</f>
        <v/>
      </c>
      <c r="R90" s="260" t="str">
        <f>IF(R$4="","",IF(HLOOKUP(R$4,'Physical Effects-Numbers'!$B$1:$AZ$173,$B90,FALSE)&lt;0,HLOOKUP(R$4,'Physical Effects-Numbers'!$B$1:$AZ$173,$B90,FALSE),""))</f>
        <v/>
      </c>
      <c r="S90" s="260" t="str">
        <f>IF(S$4="","",IF(HLOOKUP(S$4,'Physical Effects-Numbers'!$B$1:$AZ$173,$B90,FALSE)&lt;0,HLOOKUP(S$4,'Physical Effects-Numbers'!$B$1:$AZ$173,$B90,FALSE),""))</f>
        <v/>
      </c>
      <c r="T90" s="260">
        <f>IF(T$4="","",IF(HLOOKUP(T$4,'Physical Effects-Numbers'!$B$1:$AZ$173,$B90,FALSE)&lt;0,HLOOKUP(T$4,'Physical Effects-Numbers'!$B$1:$AZ$173,$B90,FALSE),""))</f>
        <v>-1</v>
      </c>
      <c r="U90" s="260" t="str">
        <f>IF(U$4="","",IF(HLOOKUP(U$4,'Physical Effects-Numbers'!$B$1:$AZ$173,$B90,FALSE)&lt;0,HLOOKUP(U$4,'Physical Effects-Numbers'!$B$1:$AZ$173,$B90,FALSE),""))</f>
        <v/>
      </c>
      <c r="V90" s="260" t="str">
        <f>IF(V$4="","",IF(HLOOKUP(V$4,'Physical Effects-Numbers'!$B$1:$AZ$173,$B90,FALSE)&lt;0,HLOOKUP(V$4,'Physical Effects-Numbers'!$B$1:$AZ$173,$B90,FALSE),""))</f>
        <v/>
      </c>
      <c r="W90" s="260" t="str">
        <f>IF(W$4="","",IF(HLOOKUP(W$4,'Physical Effects-Numbers'!$B$1:$AZ$173,$B90,FALSE)&lt;0,HLOOKUP(W$4,'Physical Effects-Numbers'!$B$1:$AZ$173,$B90,FALSE),""))</f>
        <v/>
      </c>
      <c r="X90" s="260" t="str">
        <f>IF(X$4="","",IF(HLOOKUP(X$4,'Physical Effects-Numbers'!$B$1:$AZ$173,$B90,FALSE)&lt;0,HLOOKUP(X$4,'Physical Effects-Numbers'!$B$1:$AZ$173,$B90,FALSE),""))</f>
        <v/>
      </c>
      <c r="Y90" s="260" t="str">
        <f>IF(Y$4="","",IF(HLOOKUP(Y$4,'Physical Effects-Numbers'!$B$1:$AZ$173,$B90,FALSE)&lt;0,HLOOKUP(Y$4,'Physical Effects-Numbers'!$B$1:$AZ$173,$B90,FALSE),""))</f>
        <v/>
      </c>
      <c r="Z90" s="260" t="str">
        <f>IF(Z$4="","",IF(HLOOKUP(Z$4,'Physical Effects-Numbers'!$B$1:$AZ$173,$B90,FALSE)&lt;0,HLOOKUP(Z$4,'Physical Effects-Numbers'!$B$1:$AZ$173,$B90,FALSE),""))</f>
        <v/>
      </c>
      <c r="AA90" s="260" t="str">
        <f>IF(AA$4="","",IF(HLOOKUP(AA$4,'Physical Effects-Numbers'!$B$1:$AZ$173,$B90,FALSE)&lt;0,HLOOKUP(AA$4,'Physical Effects-Numbers'!$B$1:$AZ$173,$B90,FALSE),""))</f>
        <v/>
      </c>
      <c r="AB90" s="260" t="str">
        <f>IF(AB$4="","",IF(HLOOKUP(AB$4,'Physical Effects-Numbers'!$B$1:$AZ$173,$B90,FALSE)&lt;0,HLOOKUP(AB$4,'Physical Effects-Numbers'!$B$1:$AZ$173,$B90,FALSE),""))</f>
        <v/>
      </c>
      <c r="AC90" s="260" t="str">
        <f>IF(AC$4="","",IF(HLOOKUP(AC$4,'Physical Effects-Numbers'!$B$1:$AZ$173,$B90,FALSE)&lt;0,HLOOKUP(AC$4,'Physical Effects-Numbers'!$B$1:$AZ$173,$B90,FALSE),""))</f>
        <v/>
      </c>
      <c r="AD90" s="260" t="str">
        <f>IF(AD$4="","",IF(HLOOKUP(AD$4,'Physical Effects-Numbers'!$B$1:$AZ$173,$B90,FALSE)&lt;0,HLOOKUP(AD$4,'Physical Effects-Numbers'!$B$1:$AZ$173,$B90,FALSE),""))</f>
        <v/>
      </c>
      <c r="AE90" s="260" t="str">
        <f>IF(AE$4="","",IF(HLOOKUP(AE$4,'Physical Effects-Numbers'!$B$1:$AZ$173,$B90,FALSE)&lt;0,HLOOKUP(AE$4,'Physical Effects-Numbers'!$B$1:$AZ$173,$B90,FALSE),""))</f>
        <v/>
      </c>
      <c r="AF90" s="260" t="e">
        <f>IF(AF$4="","",IF(HLOOKUP(AF$4,'Physical Effects-Numbers'!$B$1:$AZ$173,$B90,FALSE)&lt;0,HLOOKUP(AF$4,'Physical Effects-Numbers'!$B$1:$AZ$173,$B90,FALSE),""))</f>
        <v>#REF!</v>
      </c>
      <c r="AG90" s="260" t="e">
        <f>IF(AG$4="","",IF(HLOOKUP(AG$4,'Physical Effects-Numbers'!$B$1:$AZ$173,$B90,FALSE)&lt;0,HLOOKUP(AG$4,'Physical Effects-Numbers'!$B$1:$AZ$173,$B90,FALSE),""))</f>
        <v>#REF!</v>
      </c>
      <c r="AH90" s="260" t="str">
        <f>IF(AH$4="","",IF(HLOOKUP(AH$4,'Physical Effects-Numbers'!$B$1:$AZ$173,$B90,FALSE)&lt;0,HLOOKUP(AH$4,'Physical Effects-Numbers'!$B$1:$AZ$173,$B90,FALSE),""))</f>
        <v/>
      </c>
      <c r="AI90" s="260" t="str">
        <f>IF(AI$4="","",IF(HLOOKUP(AI$4,'Physical Effects-Numbers'!$B$1:$AZ$173,$B90,FALSE)&lt;0,HLOOKUP(AI$4,'Physical Effects-Numbers'!$B$1:$AZ$173,$B90,FALSE),""))</f>
        <v/>
      </c>
      <c r="AJ90" s="260" t="str">
        <f>IF(AJ$4="","",IF(HLOOKUP(AJ$4,'Physical Effects-Numbers'!$B$1:$AZ$173,$B90,FALSE)&lt;0,HLOOKUP(AJ$4,'Physical Effects-Numbers'!$B$1:$AZ$173,$B90,FALSE),""))</f>
        <v/>
      </c>
      <c r="AK90" s="260" t="str">
        <f>IF(AK$4="","",IF(HLOOKUP(AK$4,'Physical Effects-Numbers'!$B$1:$AZ$173,$B90,FALSE)&lt;0,HLOOKUP(AK$4,'Physical Effects-Numbers'!$B$1:$AZ$173,$B90,FALSE),""))</f>
        <v/>
      </c>
      <c r="AL90" s="260" t="str">
        <f>IF(AL$4="","",IF(HLOOKUP(AL$4,'Physical Effects-Numbers'!$B$1:$AZ$173,$B90,FALSE)&lt;0,HLOOKUP(AL$4,'Physical Effects-Numbers'!$B$1:$AZ$173,$B90,FALSE),""))</f>
        <v/>
      </c>
      <c r="AM90" s="260" t="str">
        <f>IF(AM$4="","",IF(HLOOKUP(AM$4,'Physical Effects-Numbers'!$B$1:$AZ$173,$B90,FALSE)&lt;0,HLOOKUP(AM$4,'Physical Effects-Numbers'!$B$1:$AZ$173,$B90,FALSE),""))</f>
        <v/>
      </c>
      <c r="AN90" s="260" t="str">
        <f>IF(AN$4="","",IF(HLOOKUP(AN$4,'Physical Effects-Numbers'!$B$1:$AZ$173,$B90,FALSE)&lt;0,HLOOKUP(AN$4,'Physical Effects-Numbers'!$B$1:$AZ$173,$B90,FALSE),""))</f>
        <v/>
      </c>
      <c r="AO90" s="260" t="str">
        <f>IF(AO$4="","",IF(HLOOKUP(AO$4,'Physical Effects-Numbers'!$B$1:$AZ$173,$B90,FALSE)&lt;0,HLOOKUP(AO$4,'Physical Effects-Numbers'!$B$1:$AZ$173,$B90,FALSE),""))</f>
        <v/>
      </c>
      <c r="AP90" s="260" t="str">
        <f>IF(AP$4="","",IF(HLOOKUP(AP$4,'Physical Effects-Numbers'!$B$1:$AZ$173,$B90,FALSE)&lt;0,HLOOKUP(AP$4,'Physical Effects-Numbers'!$B$1:$AZ$173,$B90,FALSE),""))</f>
        <v/>
      </c>
      <c r="AQ90" s="260" t="str">
        <f>IF(AQ$4="","",IF(HLOOKUP(AQ$4,'Physical Effects-Numbers'!$B$1:$AZ$173,$B90,FALSE)&lt;0,HLOOKUP(AQ$4,'Physical Effects-Numbers'!$B$1:$AZ$173,$B90,FALSE),""))</f>
        <v/>
      </c>
      <c r="AR90" s="260" t="str">
        <f>IF(AR$4="","",IF(HLOOKUP(AR$4,'Physical Effects-Numbers'!$B$1:$AZ$173,$B90,FALSE)&lt;0,HLOOKUP(AR$4,'Physical Effects-Numbers'!$B$1:$AZ$173,$B90,FALSE),""))</f>
        <v/>
      </c>
      <c r="AS90" s="260" t="str">
        <f>IF(AS$4="","",IF(HLOOKUP(AS$4,'Physical Effects-Numbers'!$B$1:$AZ$173,$B90,FALSE)&lt;0,HLOOKUP(AS$4,'Physical Effects-Numbers'!$B$1:$AZ$173,$B90,FALSE),""))</f>
        <v/>
      </c>
      <c r="AT90" s="260">
        <f>IF(AT$4="","",IF(HLOOKUP(AT$4,'Physical Effects-Numbers'!$B$1:$AZ$173,$B90,FALSE)&lt;0,HLOOKUP(AT$4,'Physical Effects-Numbers'!$B$1:$AZ$173,$B90,FALSE),""))</f>
        <v>-1</v>
      </c>
      <c r="AU90" s="260" t="str">
        <f>IF(AU$4="","",IF(HLOOKUP(AU$4,'Physical Effects-Numbers'!$B$1:$AZ$173,$B90,FALSE)&lt;0,HLOOKUP(AU$4,'Physical Effects-Numbers'!$B$1:$AZ$173,$B90,FALSE),""))</f>
        <v/>
      </c>
      <c r="AV90" s="260" t="str">
        <f>IF(AV$4="","",IF(HLOOKUP(AV$4,'Physical Effects-Numbers'!$B$1:$AZ$173,$B90,FALSE)&lt;0,HLOOKUP(AV$4,'Physical Effects-Numbers'!$B$1:$AZ$173,$B90,FALSE),""))</f>
        <v/>
      </c>
      <c r="AW90" s="260" t="str">
        <f>IF(AW$4="","",IF(HLOOKUP(AW$4,'Physical Effects-Numbers'!$B$1:$AZ$173,$B90,FALSE)&lt;0,HLOOKUP(AW$4,'Physical Effects-Numbers'!$B$1:$AZ$173,$B90,FALSE),""))</f>
        <v/>
      </c>
      <c r="AX90" s="260" t="str">
        <f>IF(AX$4="","",IF(HLOOKUP(AX$4,'Physical Effects-Numbers'!$B$1:$AZ$173,$B90,FALSE)&lt;0,HLOOKUP(AX$4,'Physical Effects-Numbers'!$B$1:$AZ$173,$B90,FALSE),""))</f>
        <v/>
      </c>
      <c r="AY90" s="260" t="str">
        <f>IF(AY$4="","",IF(HLOOKUP(AY$4,'Physical Effects-Numbers'!$B$1:$AZ$173,$B90,FALSE)&lt;0,HLOOKUP(AY$4,'Physical Effects-Numbers'!$B$1:$AZ$173,$B90,FALSE),""))</f>
        <v/>
      </c>
      <c r="AZ90" s="260" t="str">
        <f>IF(AZ$4="","",IF(HLOOKUP(AZ$4,'Physical Effects-Numbers'!$B$1:$AZ$173,$B90,FALSE)&lt;0,HLOOKUP(AZ$4,'Physical Effects-Numbers'!$B$1:$AZ$173,$B90,FALSE),""))</f>
        <v/>
      </c>
      <c r="BA90" s="260" t="e">
        <f>IF(BA$4="","",IF(HLOOKUP(BA$4,'Physical Effects-Numbers'!$B$1:$AZ$173,$B90,FALSE)&lt;0,HLOOKUP(BA$4,'Physical Effects-Numbers'!$B$1:$AZ$173,$B90,FALSE),""))</f>
        <v>#N/A</v>
      </c>
      <c r="BB90" s="260" t="e">
        <f>IF(BB$4="","",IF(HLOOKUP(BB$4,'Physical Effects-Numbers'!$B$1:$AZ$173,$B90,FALSE)&lt;0,HLOOKUP(BB$4,'Physical Effects-Numbers'!$B$1:$AZ$173,$B90,FALSE),""))</f>
        <v>#N/A</v>
      </c>
      <c r="BC90" s="260" t="e">
        <f>IF(BC$4="","",IF(HLOOKUP(BC$4,'Physical Effects-Numbers'!$B$1:$AZ$173,$B90,FALSE)&lt;0,HLOOKUP(BC$4,'Physical Effects-Numbers'!$B$1:$AZ$173,$B90,FALSE),""))</f>
        <v>#REF!</v>
      </c>
      <c r="BD90" s="260" t="e">
        <f>IF(BD$4="","",IF(HLOOKUP(BD$4,'Physical Effects-Numbers'!$B$1:$AZ$173,$B90,FALSE)&lt;0,HLOOKUP(BD$4,'Physical Effects-Numbers'!$B$1:$AZ$173,$B90,FALSE),""))</f>
        <v>#REF!</v>
      </c>
      <c r="BE90" s="260" t="e">
        <f>IF(BE$4="","",IF(HLOOKUP(BE$4,'Physical Effects-Numbers'!$B$1:$AZ$173,$B90,FALSE)&lt;0,HLOOKUP(BE$4,'Physical Effects-Numbers'!$B$1:$AZ$173,$B90,FALSE),""))</f>
        <v>#REF!</v>
      </c>
      <c r="BF90" s="260" t="e">
        <f>IF(BF$4="","",IF(HLOOKUP(BF$4,'Physical Effects-Numbers'!$B$1:$AZ$173,$B90,FALSE)&lt;0,HLOOKUP(BF$4,'Physical Effects-Numbers'!$B$1:$AZ$173,$B90,FALSE),""))</f>
        <v>#REF!</v>
      </c>
      <c r="BG90" s="260" t="e">
        <f>IF(BG$4="","",IF(HLOOKUP(BG$4,'Physical Effects-Numbers'!$B$1:$AZ$173,$B90,FALSE)&lt;0,HLOOKUP(BG$4,'Physical Effects-Numbers'!$B$1:$AZ$173,$B90,FALSE),""))</f>
        <v>#REF!</v>
      </c>
      <c r="BH90" s="260" t="e">
        <f>IF(BH$4="","",IF(HLOOKUP(BH$4,'Physical Effects-Numbers'!$B$1:$AZ$173,$B90,FALSE)&lt;0,HLOOKUP(BH$4,'Physical Effects-Numbers'!$B$1:$AZ$173,$B90,FALSE),""))</f>
        <v>#REF!</v>
      </c>
      <c r="BI90" s="260" t="e">
        <f>IF(BI$4="","",IF(HLOOKUP(BI$4,'Physical Effects-Numbers'!$B$1:$AZ$173,$B90,FALSE)&lt;0,HLOOKUP(BI$4,'Physical Effects-Numbers'!$B$1:$AZ$173,$B90,FALSE),""))</f>
        <v>#REF!</v>
      </c>
      <c r="BJ90" s="260" t="e">
        <f>IF(BJ$4="","",IF(HLOOKUP(BJ$4,'Physical Effects-Numbers'!$B$1:$AZ$173,$B90,FALSE)&lt;0,HLOOKUP(BJ$4,'Physical Effects-Numbers'!$B$1:$AZ$173,$B90,FALSE),""))</f>
        <v>#REF!</v>
      </c>
      <c r="BK90" s="260" t="e">
        <f>IF(BK$4="","",IF(HLOOKUP(BK$4,'Physical Effects-Numbers'!$B$1:$AZ$173,$B90,FALSE)&lt;0,HLOOKUP(BK$4,'Physical Effects-Numbers'!$B$1:$AZ$173,$B90,FALSE),""))</f>
        <v>#REF!</v>
      </c>
      <c r="BL90" s="260" t="e">
        <f>IF(BL$4="","",IF(HLOOKUP(BL$4,'Physical Effects-Numbers'!$B$1:$AZ$173,$B90,FALSE)&lt;0,HLOOKUP(BL$4,'Physical Effects-Numbers'!$B$1:$AZ$173,$B90,FALSE),""))</f>
        <v>#REF!</v>
      </c>
      <c r="BM90" s="260" t="e">
        <f>IF(BM$4="","",IF(HLOOKUP(BM$4,'Physical Effects-Numbers'!$B$1:$AZ$173,$B90,FALSE)&lt;0,HLOOKUP(BM$4,'Physical Effects-Numbers'!$B$1:$AZ$173,$B90,FALSE),""))</f>
        <v>#REF!</v>
      </c>
      <c r="BN90" s="260" t="e">
        <f>IF(BN$4="","",IF(HLOOKUP(BN$4,'Physical Effects-Numbers'!$B$1:$AZ$173,$B90,FALSE)&lt;0,HLOOKUP(BN$4,'Physical Effects-Numbers'!$B$1:$AZ$173,$B90,FALSE),""))</f>
        <v>#REF!</v>
      </c>
      <c r="BO90" s="260" t="e">
        <f>IF(BO$4="","",IF(HLOOKUP(BO$4,'Physical Effects-Numbers'!$B$1:$AZ$173,$B90,FALSE)&lt;0,HLOOKUP(BO$4,'Physical Effects-Numbers'!$B$1:$AZ$173,$B90,FALSE),""))</f>
        <v>#REF!</v>
      </c>
    </row>
    <row r="91" spans="2:67" x14ac:dyDescent="0.2">
      <c r="B91" s="259">
        <f t="shared" si="1"/>
        <v>88</v>
      </c>
      <c r="C91" s="258" t="str">
        <f>+'Physical Effects-Numbers'!B87</f>
        <v>Lined Waterway or Outlet (ft)</v>
      </c>
      <c r="D91" s="260" t="str">
        <f>IF(D$4="","",IF(HLOOKUP(D$4,'Physical Effects-Numbers'!$B$1:$AZ$173,$B91,FALSE)&lt;0,HLOOKUP(D$4,'Physical Effects-Numbers'!$B$1:$AZ$173,$B91,FALSE),""))</f>
        <v/>
      </c>
      <c r="E91" s="260" t="str">
        <f>IF(E$4="","",IF(HLOOKUP(E$4,'Physical Effects-Numbers'!$B$1:$AZ$173,$B91,FALSE)&lt;0,HLOOKUP(E$4,'Physical Effects-Numbers'!$B$1:$AZ$173,$B91,FALSE),""))</f>
        <v/>
      </c>
      <c r="F91" s="260" t="str">
        <f>IF(F$4="","",IF(HLOOKUP(F$4,'Physical Effects-Numbers'!$B$1:$AZ$173,$B91,FALSE)&lt;0,HLOOKUP(F$4,'Physical Effects-Numbers'!$B$1:$AZ$173,$B91,FALSE),""))</f>
        <v/>
      </c>
      <c r="G91" s="260" t="str">
        <f>IF(G$4="","",IF(HLOOKUP(G$4,'Physical Effects-Numbers'!$B$1:$AZ$173,$B91,FALSE)&lt;0,HLOOKUP(G$4,'Physical Effects-Numbers'!$B$1:$AZ$173,$B91,FALSE),""))</f>
        <v/>
      </c>
      <c r="H91" s="260" t="str">
        <f>IF(H$4="","",IF(HLOOKUP(H$4,'Physical Effects-Numbers'!$B$1:$AZ$173,$B91,FALSE)&lt;0,HLOOKUP(H$4,'Physical Effects-Numbers'!$B$1:$AZ$173,$B91,FALSE),""))</f>
        <v/>
      </c>
      <c r="I91" s="260" t="str">
        <f>IF(I$4="","",IF(HLOOKUP(I$4,'Physical Effects-Numbers'!$B$1:$AZ$173,$B91,FALSE)&lt;0,HLOOKUP(I$4,'Physical Effects-Numbers'!$B$1:$AZ$173,$B91,FALSE),""))</f>
        <v/>
      </c>
      <c r="J91" s="260" t="str">
        <f>IF(J$4="","",IF(HLOOKUP(J$4,'Physical Effects-Numbers'!$B$1:$AZ$173,$B91,FALSE)&lt;0,HLOOKUP(J$4,'Physical Effects-Numbers'!$B$1:$AZ$173,$B91,FALSE),""))</f>
        <v/>
      </c>
      <c r="K91" s="260" t="str">
        <f>IF(K$4="","",IF(HLOOKUP(K$4,'Physical Effects-Numbers'!$B$1:$AZ$173,$B91,FALSE)&lt;0,HLOOKUP(K$4,'Physical Effects-Numbers'!$B$1:$AZ$173,$B91,FALSE),""))</f>
        <v/>
      </c>
      <c r="L91" s="260" t="str">
        <f>IF(L$4="","",IF(HLOOKUP(L$4,'Physical Effects-Numbers'!$B$1:$AZ$173,$B91,FALSE)&lt;0,HLOOKUP(L$4,'Physical Effects-Numbers'!$B$1:$AZ$173,$B91,FALSE),""))</f>
        <v/>
      </c>
      <c r="M91" s="260" t="str">
        <f>IF(M$4="","",IF(HLOOKUP(M$4,'Physical Effects-Numbers'!$B$1:$AZ$173,$B91,FALSE)&lt;0,HLOOKUP(M$4,'Physical Effects-Numbers'!$B$1:$AZ$173,$B91,FALSE),""))</f>
        <v/>
      </c>
      <c r="N91" s="260" t="str">
        <f>IF(N$4="","",IF(HLOOKUP(N$4,'Physical Effects-Numbers'!$B$1:$AZ$173,$B91,FALSE)&lt;0,HLOOKUP(N$4,'Physical Effects-Numbers'!$B$1:$AZ$173,$B91,FALSE),""))</f>
        <v/>
      </c>
      <c r="O91" s="260" t="str">
        <f>IF(O$4="","",IF(HLOOKUP(O$4,'Physical Effects-Numbers'!$B$1:$AZ$173,$B91,FALSE)&lt;0,HLOOKUP(O$4,'Physical Effects-Numbers'!$B$1:$AZ$173,$B91,FALSE),""))</f>
        <v/>
      </c>
      <c r="P91" s="260" t="str">
        <f>IF(P$4="","",IF(HLOOKUP(P$4,'Physical Effects-Numbers'!$B$1:$AZ$173,$B91,FALSE)&lt;0,HLOOKUP(P$4,'Physical Effects-Numbers'!$B$1:$AZ$173,$B91,FALSE),""))</f>
        <v/>
      </c>
      <c r="Q91" s="260" t="str">
        <f>IF(Q$4="","",IF(HLOOKUP(Q$4,'Physical Effects-Numbers'!$B$1:$AZ$173,$B91,FALSE)&lt;0,HLOOKUP(Q$4,'Physical Effects-Numbers'!$B$1:$AZ$173,$B91,FALSE),""))</f>
        <v/>
      </c>
      <c r="R91" s="260" t="str">
        <f>IF(R$4="","",IF(HLOOKUP(R$4,'Physical Effects-Numbers'!$B$1:$AZ$173,$B91,FALSE)&lt;0,HLOOKUP(R$4,'Physical Effects-Numbers'!$B$1:$AZ$173,$B91,FALSE),""))</f>
        <v/>
      </c>
      <c r="S91" s="260" t="str">
        <f>IF(S$4="","",IF(HLOOKUP(S$4,'Physical Effects-Numbers'!$B$1:$AZ$173,$B91,FALSE)&lt;0,HLOOKUP(S$4,'Physical Effects-Numbers'!$B$1:$AZ$173,$B91,FALSE),""))</f>
        <v/>
      </c>
      <c r="T91" s="260" t="str">
        <f>IF(T$4="","",IF(HLOOKUP(T$4,'Physical Effects-Numbers'!$B$1:$AZ$173,$B91,FALSE)&lt;0,HLOOKUP(T$4,'Physical Effects-Numbers'!$B$1:$AZ$173,$B91,FALSE),""))</f>
        <v/>
      </c>
      <c r="U91" s="260" t="str">
        <f>IF(U$4="","",IF(HLOOKUP(U$4,'Physical Effects-Numbers'!$B$1:$AZ$173,$B91,FALSE)&lt;0,HLOOKUP(U$4,'Physical Effects-Numbers'!$B$1:$AZ$173,$B91,FALSE),""))</f>
        <v/>
      </c>
      <c r="V91" s="260" t="str">
        <f>IF(V$4="","",IF(HLOOKUP(V$4,'Physical Effects-Numbers'!$B$1:$AZ$173,$B91,FALSE)&lt;0,HLOOKUP(V$4,'Physical Effects-Numbers'!$B$1:$AZ$173,$B91,FALSE),""))</f>
        <v/>
      </c>
      <c r="W91" s="260" t="str">
        <f>IF(W$4="","",IF(HLOOKUP(W$4,'Physical Effects-Numbers'!$B$1:$AZ$173,$B91,FALSE)&lt;0,HLOOKUP(W$4,'Physical Effects-Numbers'!$B$1:$AZ$173,$B91,FALSE),""))</f>
        <v/>
      </c>
      <c r="X91" s="260" t="str">
        <f>IF(X$4="","",IF(HLOOKUP(X$4,'Physical Effects-Numbers'!$B$1:$AZ$173,$B91,FALSE)&lt;0,HLOOKUP(X$4,'Physical Effects-Numbers'!$B$1:$AZ$173,$B91,FALSE),""))</f>
        <v/>
      </c>
      <c r="Y91" s="260" t="str">
        <f>IF(Y$4="","",IF(HLOOKUP(Y$4,'Physical Effects-Numbers'!$B$1:$AZ$173,$B91,FALSE)&lt;0,HLOOKUP(Y$4,'Physical Effects-Numbers'!$B$1:$AZ$173,$B91,FALSE),""))</f>
        <v/>
      </c>
      <c r="Z91" s="260" t="str">
        <f>IF(Z$4="","",IF(HLOOKUP(Z$4,'Physical Effects-Numbers'!$B$1:$AZ$173,$B91,FALSE)&lt;0,HLOOKUP(Z$4,'Physical Effects-Numbers'!$B$1:$AZ$173,$B91,FALSE),""))</f>
        <v/>
      </c>
      <c r="AA91" s="260" t="str">
        <f>IF(AA$4="","",IF(HLOOKUP(AA$4,'Physical Effects-Numbers'!$B$1:$AZ$173,$B91,FALSE)&lt;0,HLOOKUP(AA$4,'Physical Effects-Numbers'!$B$1:$AZ$173,$B91,FALSE),""))</f>
        <v/>
      </c>
      <c r="AB91" s="260" t="str">
        <f>IF(AB$4="","",IF(HLOOKUP(AB$4,'Physical Effects-Numbers'!$B$1:$AZ$173,$B91,FALSE)&lt;0,HLOOKUP(AB$4,'Physical Effects-Numbers'!$B$1:$AZ$173,$B91,FALSE),""))</f>
        <v/>
      </c>
      <c r="AC91" s="260" t="str">
        <f>IF(AC$4="","",IF(HLOOKUP(AC$4,'Physical Effects-Numbers'!$B$1:$AZ$173,$B91,FALSE)&lt;0,HLOOKUP(AC$4,'Physical Effects-Numbers'!$B$1:$AZ$173,$B91,FALSE),""))</f>
        <v/>
      </c>
      <c r="AD91" s="260" t="str">
        <f>IF(AD$4="","",IF(HLOOKUP(AD$4,'Physical Effects-Numbers'!$B$1:$AZ$173,$B91,FALSE)&lt;0,HLOOKUP(AD$4,'Physical Effects-Numbers'!$B$1:$AZ$173,$B91,FALSE),""))</f>
        <v/>
      </c>
      <c r="AE91" s="260" t="str">
        <f>IF(AE$4="","",IF(HLOOKUP(AE$4,'Physical Effects-Numbers'!$B$1:$AZ$173,$B91,FALSE)&lt;0,HLOOKUP(AE$4,'Physical Effects-Numbers'!$B$1:$AZ$173,$B91,FALSE),""))</f>
        <v/>
      </c>
      <c r="AF91" s="260" t="e">
        <f>IF(AF$4="","",IF(HLOOKUP(AF$4,'Physical Effects-Numbers'!$B$1:$AZ$173,$B91,FALSE)&lt;0,HLOOKUP(AF$4,'Physical Effects-Numbers'!$B$1:$AZ$173,$B91,FALSE),""))</f>
        <v>#REF!</v>
      </c>
      <c r="AG91" s="260" t="e">
        <f>IF(AG$4="","",IF(HLOOKUP(AG$4,'Physical Effects-Numbers'!$B$1:$AZ$173,$B91,FALSE)&lt;0,HLOOKUP(AG$4,'Physical Effects-Numbers'!$B$1:$AZ$173,$B91,FALSE),""))</f>
        <v>#REF!</v>
      </c>
      <c r="AH91" s="260" t="str">
        <f>IF(AH$4="","",IF(HLOOKUP(AH$4,'Physical Effects-Numbers'!$B$1:$AZ$173,$B91,FALSE)&lt;0,HLOOKUP(AH$4,'Physical Effects-Numbers'!$B$1:$AZ$173,$B91,FALSE),""))</f>
        <v/>
      </c>
      <c r="AI91" s="260" t="str">
        <f>IF(AI$4="","",IF(HLOOKUP(AI$4,'Physical Effects-Numbers'!$B$1:$AZ$173,$B91,FALSE)&lt;0,HLOOKUP(AI$4,'Physical Effects-Numbers'!$B$1:$AZ$173,$B91,FALSE),""))</f>
        <v/>
      </c>
      <c r="AJ91" s="260" t="str">
        <f>IF(AJ$4="","",IF(HLOOKUP(AJ$4,'Physical Effects-Numbers'!$B$1:$AZ$173,$B91,FALSE)&lt;0,HLOOKUP(AJ$4,'Physical Effects-Numbers'!$B$1:$AZ$173,$B91,FALSE),""))</f>
        <v/>
      </c>
      <c r="AK91" s="260" t="str">
        <f>IF(AK$4="","",IF(HLOOKUP(AK$4,'Physical Effects-Numbers'!$B$1:$AZ$173,$B91,FALSE)&lt;0,HLOOKUP(AK$4,'Physical Effects-Numbers'!$B$1:$AZ$173,$B91,FALSE),""))</f>
        <v/>
      </c>
      <c r="AL91" s="260" t="str">
        <f>IF(AL$4="","",IF(HLOOKUP(AL$4,'Physical Effects-Numbers'!$B$1:$AZ$173,$B91,FALSE)&lt;0,HLOOKUP(AL$4,'Physical Effects-Numbers'!$B$1:$AZ$173,$B91,FALSE),""))</f>
        <v/>
      </c>
      <c r="AM91" s="260" t="str">
        <f>IF(AM$4="","",IF(HLOOKUP(AM$4,'Physical Effects-Numbers'!$B$1:$AZ$173,$B91,FALSE)&lt;0,HLOOKUP(AM$4,'Physical Effects-Numbers'!$B$1:$AZ$173,$B91,FALSE),""))</f>
        <v/>
      </c>
      <c r="AN91" s="260" t="str">
        <f>IF(AN$4="","",IF(HLOOKUP(AN$4,'Physical Effects-Numbers'!$B$1:$AZ$173,$B91,FALSE)&lt;0,HLOOKUP(AN$4,'Physical Effects-Numbers'!$B$1:$AZ$173,$B91,FALSE),""))</f>
        <v/>
      </c>
      <c r="AO91" s="260" t="str">
        <f>IF(AO$4="","",IF(HLOOKUP(AO$4,'Physical Effects-Numbers'!$B$1:$AZ$173,$B91,FALSE)&lt;0,HLOOKUP(AO$4,'Physical Effects-Numbers'!$B$1:$AZ$173,$B91,FALSE),""))</f>
        <v/>
      </c>
      <c r="AP91" s="260" t="str">
        <f>IF(AP$4="","",IF(HLOOKUP(AP$4,'Physical Effects-Numbers'!$B$1:$AZ$173,$B91,FALSE)&lt;0,HLOOKUP(AP$4,'Physical Effects-Numbers'!$B$1:$AZ$173,$B91,FALSE),""))</f>
        <v/>
      </c>
      <c r="AQ91" s="260" t="str">
        <f>IF(AQ$4="","",IF(HLOOKUP(AQ$4,'Physical Effects-Numbers'!$B$1:$AZ$173,$B91,FALSE)&lt;0,HLOOKUP(AQ$4,'Physical Effects-Numbers'!$B$1:$AZ$173,$B91,FALSE),""))</f>
        <v/>
      </c>
      <c r="AR91" s="260" t="str">
        <f>IF(AR$4="","",IF(HLOOKUP(AR$4,'Physical Effects-Numbers'!$B$1:$AZ$173,$B91,FALSE)&lt;0,HLOOKUP(AR$4,'Physical Effects-Numbers'!$B$1:$AZ$173,$B91,FALSE),""))</f>
        <v/>
      </c>
      <c r="AS91" s="260" t="str">
        <f>IF(AS$4="","",IF(HLOOKUP(AS$4,'Physical Effects-Numbers'!$B$1:$AZ$173,$B91,FALSE)&lt;0,HLOOKUP(AS$4,'Physical Effects-Numbers'!$B$1:$AZ$173,$B91,FALSE),""))</f>
        <v/>
      </c>
      <c r="AT91" s="260" t="str">
        <f>IF(AT$4="","",IF(HLOOKUP(AT$4,'Physical Effects-Numbers'!$B$1:$AZ$173,$B91,FALSE)&lt;0,HLOOKUP(AT$4,'Physical Effects-Numbers'!$B$1:$AZ$173,$B91,FALSE),""))</f>
        <v/>
      </c>
      <c r="AU91" s="260" t="str">
        <f>IF(AU$4="","",IF(HLOOKUP(AU$4,'Physical Effects-Numbers'!$B$1:$AZ$173,$B91,FALSE)&lt;0,HLOOKUP(AU$4,'Physical Effects-Numbers'!$B$1:$AZ$173,$B91,FALSE),""))</f>
        <v/>
      </c>
      <c r="AV91" s="260" t="str">
        <f>IF(AV$4="","",IF(HLOOKUP(AV$4,'Physical Effects-Numbers'!$B$1:$AZ$173,$B91,FALSE)&lt;0,HLOOKUP(AV$4,'Physical Effects-Numbers'!$B$1:$AZ$173,$B91,FALSE),""))</f>
        <v/>
      </c>
      <c r="AW91" s="260" t="str">
        <f>IF(AW$4="","",IF(HLOOKUP(AW$4,'Physical Effects-Numbers'!$B$1:$AZ$173,$B91,FALSE)&lt;0,HLOOKUP(AW$4,'Physical Effects-Numbers'!$B$1:$AZ$173,$B91,FALSE),""))</f>
        <v/>
      </c>
      <c r="AX91" s="260" t="str">
        <f>IF(AX$4="","",IF(HLOOKUP(AX$4,'Physical Effects-Numbers'!$B$1:$AZ$173,$B91,FALSE)&lt;0,HLOOKUP(AX$4,'Physical Effects-Numbers'!$B$1:$AZ$173,$B91,FALSE),""))</f>
        <v/>
      </c>
      <c r="AY91" s="260" t="str">
        <f>IF(AY$4="","",IF(HLOOKUP(AY$4,'Physical Effects-Numbers'!$B$1:$AZ$173,$B91,FALSE)&lt;0,HLOOKUP(AY$4,'Physical Effects-Numbers'!$B$1:$AZ$173,$B91,FALSE),""))</f>
        <v/>
      </c>
      <c r="AZ91" s="260" t="str">
        <f>IF(AZ$4="","",IF(HLOOKUP(AZ$4,'Physical Effects-Numbers'!$B$1:$AZ$173,$B91,FALSE)&lt;0,HLOOKUP(AZ$4,'Physical Effects-Numbers'!$B$1:$AZ$173,$B91,FALSE),""))</f>
        <v/>
      </c>
      <c r="BA91" s="260" t="e">
        <f>IF(BA$4="","",IF(HLOOKUP(BA$4,'Physical Effects-Numbers'!$B$1:$AZ$173,$B91,FALSE)&lt;0,HLOOKUP(BA$4,'Physical Effects-Numbers'!$B$1:$AZ$173,$B91,FALSE),""))</f>
        <v>#N/A</v>
      </c>
      <c r="BB91" s="260" t="e">
        <f>IF(BB$4="","",IF(HLOOKUP(BB$4,'Physical Effects-Numbers'!$B$1:$AZ$173,$B91,FALSE)&lt;0,HLOOKUP(BB$4,'Physical Effects-Numbers'!$B$1:$AZ$173,$B91,FALSE),""))</f>
        <v>#N/A</v>
      </c>
      <c r="BC91" s="260" t="e">
        <f>IF(BC$4="","",IF(HLOOKUP(BC$4,'Physical Effects-Numbers'!$B$1:$AZ$173,$B91,FALSE)&lt;0,HLOOKUP(BC$4,'Physical Effects-Numbers'!$B$1:$AZ$173,$B91,FALSE),""))</f>
        <v>#REF!</v>
      </c>
      <c r="BD91" s="260" t="e">
        <f>IF(BD$4="","",IF(HLOOKUP(BD$4,'Physical Effects-Numbers'!$B$1:$AZ$173,$B91,FALSE)&lt;0,HLOOKUP(BD$4,'Physical Effects-Numbers'!$B$1:$AZ$173,$B91,FALSE),""))</f>
        <v>#REF!</v>
      </c>
      <c r="BE91" s="260" t="e">
        <f>IF(BE$4="","",IF(HLOOKUP(BE$4,'Physical Effects-Numbers'!$B$1:$AZ$173,$B91,FALSE)&lt;0,HLOOKUP(BE$4,'Physical Effects-Numbers'!$B$1:$AZ$173,$B91,FALSE),""))</f>
        <v>#REF!</v>
      </c>
      <c r="BF91" s="260" t="e">
        <f>IF(BF$4="","",IF(HLOOKUP(BF$4,'Physical Effects-Numbers'!$B$1:$AZ$173,$B91,FALSE)&lt;0,HLOOKUP(BF$4,'Physical Effects-Numbers'!$B$1:$AZ$173,$B91,FALSE),""))</f>
        <v>#REF!</v>
      </c>
      <c r="BG91" s="260" t="e">
        <f>IF(BG$4="","",IF(HLOOKUP(BG$4,'Physical Effects-Numbers'!$B$1:$AZ$173,$B91,FALSE)&lt;0,HLOOKUP(BG$4,'Physical Effects-Numbers'!$B$1:$AZ$173,$B91,FALSE),""))</f>
        <v>#REF!</v>
      </c>
      <c r="BH91" s="260" t="e">
        <f>IF(BH$4="","",IF(HLOOKUP(BH$4,'Physical Effects-Numbers'!$B$1:$AZ$173,$B91,FALSE)&lt;0,HLOOKUP(BH$4,'Physical Effects-Numbers'!$B$1:$AZ$173,$B91,FALSE),""))</f>
        <v>#REF!</v>
      </c>
      <c r="BI91" s="260" t="e">
        <f>IF(BI$4="","",IF(HLOOKUP(BI$4,'Physical Effects-Numbers'!$B$1:$AZ$173,$B91,FALSE)&lt;0,HLOOKUP(BI$4,'Physical Effects-Numbers'!$B$1:$AZ$173,$B91,FALSE),""))</f>
        <v>#REF!</v>
      </c>
      <c r="BJ91" s="260" t="e">
        <f>IF(BJ$4="","",IF(HLOOKUP(BJ$4,'Physical Effects-Numbers'!$B$1:$AZ$173,$B91,FALSE)&lt;0,HLOOKUP(BJ$4,'Physical Effects-Numbers'!$B$1:$AZ$173,$B91,FALSE),""))</f>
        <v>#REF!</v>
      </c>
      <c r="BK91" s="260" t="e">
        <f>IF(BK$4="","",IF(HLOOKUP(BK$4,'Physical Effects-Numbers'!$B$1:$AZ$173,$B91,FALSE)&lt;0,HLOOKUP(BK$4,'Physical Effects-Numbers'!$B$1:$AZ$173,$B91,FALSE),""))</f>
        <v>#REF!</v>
      </c>
      <c r="BL91" s="260" t="e">
        <f>IF(BL$4="","",IF(HLOOKUP(BL$4,'Physical Effects-Numbers'!$B$1:$AZ$173,$B91,FALSE)&lt;0,HLOOKUP(BL$4,'Physical Effects-Numbers'!$B$1:$AZ$173,$B91,FALSE),""))</f>
        <v>#REF!</v>
      </c>
      <c r="BM91" s="260" t="e">
        <f>IF(BM$4="","",IF(HLOOKUP(BM$4,'Physical Effects-Numbers'!$B$1:$AZ$173,$B91,FALSE)&lt;0,HLOOKUP(BM$4,'Physical Effects-Numbers'!$B$1:$AZ$173,$B91,FALSE),""))</f>
        <v>#REF!</v>
      </c>
      <c r="BN91" s="260" t="e">
        <f>IF(BN$4="","",IF(HLOOKUP(BN$4,'Physical Effects-Numbers'!$B$1:$AZ$173,$B91,FALSE)&lt;0,HLOOKUP(BN$4,'Physical Effects-Numbers'!$B$1:$AZ$173,$B91,FALSE),""))</f>
        <v>#REF!</v>
      </c>
      <c r="BO91" s="260" t="e">
        <f>IF(BO$4="","",IF(HLOOKUP(BO$4,'Physical Effects-Numbers'!$B$1:$AZ$173,$B91,FALSE)&lt;0,HLOOKUP(BO$4,'Physical Effects-Numbers'!$B$1:$AZ$173,$B91,FALSE),""))</f>
        <v>#REF!</v>
      </c>
    </row>
    <row r="92" spans="2:67" x14ac:dyDescent="0.2">
      <c r="B92" s="259">
        <f t="shared" si="1"/>
        <v>89</v>
      </c>
      <c r="C92" s="258" t="str">
        <f>+'Physical Effects-Numbers'!B88</f>
        <v>Livestock Pipeline (ft)</v>
      </c>
      <c r="D92" s="260" t="str">
        <f>IF(D$4="","",IF(HLOOKUP(D$4,'Physical Effects-Numbers'!$B$1:$AZ$173,$B92,FALSE)&lt;0,HLOOKUP(D$4,'Physical Effects-Numbers'!$B$1:$AZ$173,$B92,FALSE),""))</f>
        <v/>
      </c>
      <c r="E92" s="260" t="str">
        <f>IF(E$4="","",IF(HLOOKUP(E$4,'Physical Effects-Numbers'!$B$1:$AZ$173,$B92,FALSE)&lt;0,HLOOKUP(E$4,'Physical Effects-Numbers'!$B$1:$AZ$173,$B92,FALSE),""))</f>
        <v/>
      </c>
      <c r="F92" s="260" t="str">
        <f>IF(F$4="","",IF(HLOOKUP(F$4,'Physical Effects-Numbers'!$B$1:$AZ$173,$B92,FALSE)&lt;0,HLOOKUP(F$4,'Physical Effects-Numbers'!$B$1:$AZ$173,$B92,FALSE),""))</f>
        <v/>
      </c>
      <c r="G92" s="260" t="str">
        <f>IF(G$4="","",IF(HLOOKUP(G$4,'Physical Effects-Numbers'!$B$1:$AZ$173,$B92,FALSE)&lt;0,HLOOKUP(G$4,'Physical Effects-Numbers'!$B$1:$AZ$173,$B92,FALSE),""))</f>
        <v/>
      </c>
      <c r="H92" s="260" t="str">
        <f>IF(H$4="","",IF(HLOOKUP(H$4,'Physical Effects-Numbers'!$B$1:$AZ$173,$B92,FALSE)&lt;0,HLOOKUP(H$4,'Physical Effects-Numbers'!$B$1:$AZ$173,$B92,FALSE),""))</f>
        <v/>
      </c>
      <c r="I92" s="260" t="str">
        <f>IF(I$4="","",IF(HLOOKUP(I$4,'Physical Effects-Numbers'!$B$1:$AZ$173,$B92,FALSE)&lt;0,HLOOKUP(I$4,'Physical Effects-Numbers'!$B$1:$AZ$173,$B92,FALSE),""))</f>
        <v/>
      </c>
      <c r="J92" s="260" t="str">
        <f>IF(J$4="","",IF(HLOOKUP(J$4,'Physical Effects-Numbers'!$B$1:$AZ$173,$B92,FALSE)&lt;0,HLOOKUP(J$4,'Physical Effects-Numbers'!$B$1:$AZ$173,$B92,FALSE),""))</f>
        <v/>
      </c>
      <c r="K92" s="260" t="str">
        <f>IF(K$4="","",IF(HLOOKUP(K$4,'Physical Effects-Numbers'!$B$1:$AZ$173,$B92,FALSE)&lt;0,HLOOKUP(K$4,'Physical Effects-Numbers'!$B$1:$AZ$173,$B92,FALSE),""))</f>
        <v/>
      </c>
      <c r="L92" s="260" t="str">
        <f>IF(L$4="","",IF(HLOOKUP(L$4,'Physical Effects-Numbers'!$B$1:$AZ$173,$B92,FALSE)&lt;0,HLOOKUP(L$4,'Physical Effects-Numbers'!$B$1:$AZ$173,$B92,FALSE),""))</f>
        <v/>
      </c>
      <c r="M92" s="260" t="str">
        <f>IF(M$4="","",IF(HLOOKUP(M$4,'Physical Effects-Numbers'!$B$1:$AZ$173,$B92,FALSE)&lt;0,HLOOKUP(M$4,'Physical Effects-Numbers'!$B$1:$AZ$173,$B92,FALSE),""))</f>
        <v/>
      </c>
      <c r="N92" s="260" t="str">
        <f>IF(N$4="","",IF(HLOOKUP(N$4,'Physical Effects-Numbers'!$B$1:$AZ$173,$B92,FALSE)&lt;0,HLOOKUP(N$4,'Physical Effects-Numbers'!$B$1:$AZ$173,$B92,FALSE),""))</f>
        <v/>
      </c>
      <c r="O92" s="260" t="str">
        <f>IF(O$4="","",IF(HLOOKUP(O$4,'Physical Effects-Numbers'!$B$1:$AZ$173,$B92,FALSE)&lt;0,HLOOKUP(O$4,'Physical Effects-Numbers'!$B$1:$AZ$173,$B92,FALSE),""))</f>
        <v/>
      </c>
      <c r="P92" s="260" t="str">
        <f>IF(P$4="","",IF(HLOOKUP(P$4,'Physical Effects-Numbers'!$B$1:$AZ$173,$B92,FALSE)&lt;0,HLOOKUP(P$4,'Physical Effects-Numbers'!$B$1:$AZ$173,$B92,FALSE),""))</f>
        <v/>
      </c>
      <c r="Q92" s="260" t="str">
        <f>IF(Q$4="","",IF(HLOOKUP(Q$4,'Physical Effects-Numbers'!$B$1:$AZ$173,$B92,FALSE)&lt;0,HLOOKUP(Q$4,'Physical Effects-Numbers'!$B$1:$AZ$173,$B92,FALSE),""))</f>
        <v/>
      </c>
      <c r="R92" s="260" t="str">
        <f>IF(R$4="","",IF(HLOOKUP(R$4,'Physical Effects-Numbers'!$B$1:$AZ$173,$B92,FALSE)&lt;0,HLOOKUP(R$4,'Physical Effects-Numbers'!$B$1:$AZ$173,$B92,FALSE),""))</f>
        <v/>
      </c>
      <c r="S92" s="260" t="str">
        <f>IF(S$4="","",IF(HLOOKUP(S$4,'Physical Effects-Numbers'!$B$1:$AZ$173,$B92,FALSE)&lt;0,HLOOKUP(S$4,'Physical Effects-Numbers'!$B$1:$AZ$173,$B92,FALSE),""))</f>
        <v/>
      </c>
      <c r="T92" s="260" t="str">
        <f>IF(T$4="","",IF(HLOOKUP(T$4,'Physical Effects-Numbers'!$B$1:$AZ$173,$B92,FALSE)&lt;0,HLOOKUP(T$4,'Physical Effects-Numbers'!$B$1:$AZ$173,$B92,FALSE),""))</f>
        <v/>
      </c>
      <c r="U92" s="260" t="str">
        <f>IF(U$4="","",IF(HLOOKUP(U$4,'Physical Effects-Numbers'!$B$1:$AZ$173,$B92,FALSE)&lt;0,HLOOKUP(U$4,'Physical Effects-Numbers'!$B$1:$AZ$173,$B92,FALSE),""))</f>
        <v/>
      </c>
      <c r="V92" s="260" t="str">
        <f>IF(V$4="","",IF(HLOOKUP(V$4,'Physical Effects-Numbers'!$B$1:$AZ$173,$B92,FALSE)&lt;0,HLOOKUP(V$4,'Physical Effects-Numbers'!$B$1:$AZ$173,$B92,FALSE),""))</f>
        <v/>
      </c>
      <c r="W92" s="260" t="str">
        <f>IF(W$4="","",IF(HLOOKUP(W$4,'Physical Effects-Numbers'!$B$1:$AZ$173,$B92,FALSE)&lt;0,HLOOKUP(W$4,'Physical Effects-Numbers'!$B$1:$AZ$173,$B92,FALSE),""))</f>
        <v/>
      </c>
      <c r="X92" s="260" t="str">
        <f>IF(X$4="","",IF(HLOOKUP(X$4,'Physical Effects-Numbers'!$B$1:$AZ$173,$B92,FALSE)&lt;0,HLOOKUP(X$4,'Physical Effects-Numbers'!$B$1:$AZ$173,$B92,FALSE),""))</f>
        <v/>
      </c>
      <c r="Y92" s="260" t="str">
        <f>IF(Y$4="","",IF(HLOOKUP(Y$4,'Physical Effects-Numbers'!$B$1:$AZ$173,$B92,FALSE)&lt;0,HLOOKUP(Y$4,'Physical Effects-Numbers'!$B$1:$AZ$173,$B92,FALSE),""))</f>
        <v/>
      </c>
      <c r="Z92" s="260" t="str">
        <f>IF(Z$4="","",IF(HLOOKUP(Z$4,'Physical Effects-Numbers'!$B$1:$AZ$173,$B92,FALSE)&lt;0,HLOOKUP(Z$4,'Physical Effects-Numbers'!$B$1:$AZ$173,$B92,FALSE),""))</f>
        <v/>
      </c>
      <c r="AA92" s="260" t="str">
        <f>IF(AA$4="","",IF(HLOOKUP(AA$4,'Physical Effects-Numbers'!$B$1:$AZ$173,$B92,FALSE)&lt;0,HLOOKUP(AA$4,'Physical Effects-Numbers'!$B$1:$AZ$173,$B92,FALSE),""))</f>
        <v/>
      </c>
      <c r="AB92" s="260" t="str">
        <f>IF(AB$4="","",IF(HLOOKUP(AB$4,'Physical Effects-Numbers'!$B$1:$AZ$173,$B92,FALSE)&lt;0,HLOOKUP(AB$4,'Physical Effects-Numbers'!$B$1:$AZ$173,$B92,FALSE),""))</f>
        <v/>
      </c>
      <c r="AC92" s="260" t="str">
        <f>IF(AC$4="","",IF(HLOOKUP(AC$4,'Physical Effects-Numbers'!$B$1:$AZ$173,$B92,FALSE)&lt;0,HLOOKUP(AC$4,'Physical Effects-Numbers'!$B$1:$AZ$173,$B92,FALSE),""))</f>
        <v/>
      </c>
      <c r="AD92" s="260" t="str">
        <f>IF(AD$4="","",IF(HLOOKUP(AD$4,'Physical Effects-Numbers'!$B$1:$AZ$173,$B92,FALSE)&lt;0,HLOOKUP(AD$4,'Physical Effects-Numbers'!$B$1:$AZ$173,$B92,FALSE),""))</f>
        <v/>
      </c>
      <c r="AE92" s="260" t="str">
        <f>IF(AE$4="","",IF(HLOOKUP(AE$4,'Physical Effects-Numbers'!$B$1:$AZ$173,$B92,FALSE)&lt;0,HLOOKUP(AE$4,'Physical Effects-Numbers'!$B$1:$AZ$173,$B92,FALSE),""))</f>
        <v/>
      </c>
      <c r="AF92" s="260" t="e">
        <f>IF(AF$4="","",IF(HLOOKUP(AF$4,'Physical Effects-Numbers'!$B$1:$AZ$173,$B92,FALSE)&lt;0,HLOOKUP(AF$4,'Physical Effects-Numbers'!$B$1:$AZ$173,$B92,FALSE),""))</f>
        <v>#REF!</v>
      </c>
      <c r="AG92" s="260" t="e">
        <f>IF(AG$4="","",IF(HLOOKUP(AG$4,'Physical Effects-Numbers'!$B$1:$AZ$173,$B92,FALSE)&lt;0,HLOOKUP(AG$4,'Physical Effects-Numbers'!$B$1:$AZ$173,$B92,FALSE),""))</f>
        <v>#REF!</v>
      </c>
      <c r="AH92" s="260" t="str">
        <f>IF(AH$4="","",IF(HLOOKUP(AH$4,'Physical Effects-Numbers'!$B$1:$AZ$173,$B92,FALSE)&lt;0,HLOOKUP(AH$4,'Physical Effects-Numbers'!$B$1:$AZ$173,$B92,FALSE),""))</f>
        <v/>
      </c>
      <c r="AI92" s="260" t="str">
        <f>IF(AI$4="","",IF(HLOOKUP(AI$4,'Physical Effects-Numbers'!$B$1:$AZ$173,$B92,FALSE)&lt;0,HLOOKUP(AI$4,'Physical Effects-Numbers'!$B$1:$AZ$173,$B92,FALSE),""))</f>
        <v/>
      </c>
      <c r="AJ92" s="260" t="str">
        <f>IF(AJ$4="","",IF(HLOOKUP(AJ$4,'Physical Effects-Numbers'!$B$1:$AZ$173,$B92,FALSE)&lt;0,HLOOKUP(AJ$4,'Physical Effects-Numbers'!$B$1:$AZ$173,$B92,FALSE),""))</f>
        <v/>
      </c>
      <c r="AK92" s="260" t="str">
        <f>IF(AK$4="","",IF(HLOOKUP(AK$4,'Physical Effects-Numbers'!$B$1:$AZ$173,$B92,FALSE)&lt;0,HLOOKUP(AK$4,'Physical Effects-Numbers'!$B$1:$AZ$173,$B92,FALSE),""))</f>
        <v/>
      </c>
      <c r="AL92" s="260" t="str">
        <f>IF(AL$4="","",IF(HLOOKUP(AL$4,'Physical Effects-Numbers'!$B$1:$AZ$173,$B92,FALSE)&lt;0,HLOOKUP(AL$4,'Physical Effects-Numbers'!$B$1:$AZ$173,$B92,FALSE),""))</f>
        <v/>
      </c>
      <c r="AM92" s="260" t="str">
        <f>IF(AM$4="","",IF(HLOOKUP(AM$4,'Physical Effects-Numbers'!$B$1:$AZ$173,$B92,FALSE)&lt;0,HLOOKUP(AM$4,'Physical Effects-Numbers'!$B$1:$AZ$173,$B92,FALSE),""))</f>
        <v/>
      </c>
      <c r="AN92" s="260" t="str">
        <f>IF(AN$4="","",IF(HLOOKUP(AN$4,'Physical Effects-Numbers'!$B$1:$AZ$173,$B92,FALSE)&lt;0,HLOOKUP(AN$4,'Physical Effects-Numbers'!$B$1:$AZ$173,$B92,FALSE),""))</f>
        <v/>
      </c>
      <c r="AO92" s="260" t="str">
        <f>IF(AO$4="","",IF(HLOOKUP(AO$4,'Physical Effects-Numbers'!$B$1:$AZ$173,$B92,FALSE)&lt;0,HLOOKUP(AO$4,'Physical Effects-Numbers'!$B$1:$AZ$173,$B92,FALSE),""))</f>
        <v/>
      </c>
      <c r="AP92" s="260" t="str">
        <f>IF(AP$4="","",IF(HLOOKUP(AP$4,'Physical Effects-Numbers'!$B$1:$AZ$173,$B92,FALSE)&lt;0,HLOOKUP(AP$4,'Physical Effects-Numbers'!$B$1:$AZ$173,$B92,FALSE),""))</f>
        <v/>
      </c>
      <c r="AQ92" s="260" t="str">
        <f>IF(AQ$4="","",IF(HLOOKUP(AQ$4,'Physical Effects-Numbers'!$B$1:$AZ$173,$B92,FALSE)&lt;0,HLOOKUP(AQ$4,'Physical Effects-Numbers'!$B$1:$AZ$173,$B92,FALSE),""))</f>
        <v/>
      </c>
      <c r="AR92" s="260" t="str">
        <f>IF(AR$4="","",IF(HLOOKUP(AR$4,'Physical Effects-Numbers'!$B$1:$AZ$173,$B92,FALSE)&lt;0,HLOOKUP(AR$4,'Physical Effects-Numbers'!$B$1:$AZ$173,$B92,FALSE),""))</f>
        <v/>
      </c>
      <c r="AS92" s="260" t="str">
        <f>IF(AS$4="","",IF(HLOOKUP(AS$4,'Physical Effects-Numbers'!$B$1:$AZ$173,$B92,FALSE)&lt;0,HLOOKUP(AS$4,'Physical Effects-Numbers'!$B$1:$AZ$173,$B92,FALSE),""))</f>
        <v/>
      </c>
      <c r="AT92" s="260" t="str">
        <f>IF(AT$4="","",IF(HLOOKUP(AT$4,'Physical Effects-Numbers'!$B$1:$AZ$173,$B92,FALSE)&lt;0,HLOOKUP(AT$4,'Physical Effects-Numbers'!$B$1:$AZ$173,$B92,FALSE),""))</f>
        <v/>
      </c>
      <c r="AU92" s="260" t="str">
        <f>IF(AU$4="","",IF(HLOOKUP(AU$4,'Physical Effects-Numbers'!$B$1:$AZ$173,$B92,FALSE)&lt;0,HLOOKUP(AU$4,'Physical Effects-Numbers'!$B$1:$AZ$173,$B92,FALSE),""))</f>
        <v/>
      </c>
      <c r="AV92" s="260" t="str">
        <f>IF(AV$4="","",IF(HLOOKUP(AV$4,'Physical Effects-Numbers'!$B$1:$AZ$173,$B92,FALSE)&lt;0,HLOOKUP(AV$4,'Physical Effects-Numbers'!$B$1:$AZ$173,$B92,FALSE),""))</f>
        <v/>
      </c>
      <c r="AW92" s="260" t="str">
        <f>IF(AW$4="","",IF(HLOOKUP(AW$4,'Physical Effects-Numbers'!$B$1:$AZ$173,$B92,FALSE)&lt;0,HLOOKUP(AW$4,'Physical Effects-Numbers'!$B$1:$AZ$173,$B92,FALSE),""))</f>
        <v/>
      </c>
      <c r="AX92" s="260" t="str">
        <f>IF(AX$4="","",IF(HLOOKUP(AX$4,'Physical Effects-Numbers'!$B$1:$AZ$173,$B92,FALSE)&lt;0,HLOOKUP(AX$4,'Physical Effects-Numbers'!$B$1:$AZ$173,$B92,FALSE),""))</f>
        <v/>
      </c>
      <c r="AY92" s="260" t="str">
        <f>IF(AY$4="","",IF(HLOOKUP(AY$4,'Physical Effects-Numbers'!$B$1:$AZ$173,$B92,FALSE)&lt;0,HLOOKUP(AY$4,'Physical Effects-Numbers'!$B$1:$AZ$173,$B92,FALSE),""))</f>
        <v/>
      </c>
      <c r="AZ92" s="260" t="str">
        <f>IF(AZ$4="","",IF(HLOOKUP(AZ$4,'Physical Effects-Numbers'!$B$1:$AZ$173,$B92,FALSE)&lt;0,HLOOKUP(AZ$4,'Physical Effects-Numbers'!$B$1:$AZ$173,$B92,FALSE),""))</f>
        <v/>
      </c>
      <c r="BA92" s="260" t="e">
        <f>IF(BA$4="","",IF(HLOOKUP(BA$4,'Physical Effects-Numbers'!$B$1:$AZ$173,$B92,FALSE)&lt;0,HLOOKUP(BA$4,'Physical Effects-Numbers'!$B$1:$AZ$173,$B92,FALSE),""))</f>
        <v>#N/A</v>
      </c>
      <c r="BB92" s="260" t="e">
        <f>IF(BB$4="","",IF(HLOOKUP(BB$4,'Physical Effects-Numbers'!$B$1:$AZ$173,$B92,FALSE)&lt;0,HLOOKUP(BB$4,'Physical Effects-Numbers'!$B$1:$AZ$173,$B92,FALSE),""))</f>
        <v>#N/A</v>
      </c>
      <c r="BC92" s="260" t="e">
        <f>IF(BC$4="","",IF(HLOOKUP(BC$4,'Physical Effects-Numbers'!$B$1:$AZ$173,$B92,FALSE)&lt;0,HLOOKUP(BC$4,'Physical Effects-Numbers'!$B$1:$AZ$173,$B92,FALSE),""))</f>
        <v>#REF!</v>
      </c>
      <c r="BD92" s="260" t="e">
        <f>IF(BD$4="","",IF(HLOOKUP(BD$4,'Physical Effects-Numbers'!$B$1:$AZ$173,$B92,FALSE)&lt;0,HLOOKUP(BD$4,'Physical Effects-Numbers'!$B$1:$AZ$173,$B92,FALSE),""))</f>
        <v>#REF!</v>
      </c>
      <c r="BE92" s="260" t="e">
        <f>IF(BE$4="","",IF(HLOOKUP(BE$4,'Physical Effects-Numbers'!$B$1:$AZ$173,$B92,FALSE)&lt;0,HLOOKUP(BE$4,'Physical Effects-Numbers'!$B$1:$AZ$173,$B92,FALSE),""))</f>
        <v>#REF!</v>
      </c>
      <c r="BF92" s="260" t="e">
        <f>IF(BF$4="","",IF(HLOOKUP(BF$4,'Physical Effects-Numbers'!$B$1:$AZ$173,$B92,FALSE)&lt;0,HLOOKUP(BF$4,'Physical Effects-Numbers'!$B$1:$AZ$173,$B92,FALSE),""))</f>
        <v>#REF!</v>
      </c>
      <c r="BG92" s="260" t="e">
        <f>IF(BG$4="","",IF(HLOOKUP(BG$4,'Physical Effects-Numbers'!$B$1:$AZ$173,$B92,FALSE)&lt;0,HLOOKUP(BG$4,'Physical Effects-Numbers'!$B$1:$AZ$173,$B92,FALSE),""))</f>
        <v>#REF!</v>
      </c>
      <c r="BH92" s="260" t="e">
        <f>IF(BH$4="","",IF(HLOOKUP(BH$4,'Physical Effects-Numbers'!$B$1:$AZ$173,$B92,FALSE)&lt;0,HLOOKUP(BH$4,'Physical Effects-Numbers'!$B$1:$AZ$173,$B92,FALSE),""))</f>
        <v>#REF!</v>
      </c>
      <c r="BI92" s="260" t="e">
        <f>IF(BI$4="","",IF(HLOOKUP(BI$4,'Physical Effects-Numbers'!$B$1:$AZ$173,$B92,FALSE)&lt;0,HLOOKUP(BI$4,'Physical Effects-Numbers'!$B$1:$AZ$173,$B92,FALSE),""))</f>
        <v>#REF!</v>
      </c>
      <c r="BJ92" s="260" t="e">
        <f>IF(BJ$4="","",IF(HLOOKUP(BJ$4,'Physical Effects-Numbers'!$B$1:$AZ$173,$B92,FALSE)&lt;0,HLOOKUP(BJ$4,'Physical Effects-Numbers'!$B$1:$AZ$173,$B92,FALSE),""))</f>
        <v>#REF!</v>
      </c>
      <c r="BK92" s="260" t="e">
        <f>IF(BK$4="","",IF(HLOOKUP(BK$4,'Physical Effects-Numbers'!$B$1:$AZ$173,$B92,FALSE)&lt;0,HLOOKUP(BK$4,'Physical Effects-Numbers'!$B$1:$AZ$173,$B92,FALSE),""))</f>
        <v>#REF!</v>
      </c>
      <c r="BL92" s="260" t="e">
        <f>IF(BL$4="","",IF(HLOOKUP(BL$4,'Physical Effects-Numbers'!$B$1:$AZ$173,$B92,FALSE)&lt;0,HLOOKUP(BL$4,'Physical Effects-Numbers'!$B$1:$AZ$173,$B92,FALSE),""))</f>
        <v>#REF!</v>
      </c>
      <c r="BM92" s="260" t="e">
        <f>IF(BM$4="","",IF(HLOOKUP(BM$4,'Physical Effects-Numbers'!$B$1:$AZ$173,$B92,FALSE)&lt;0,HLOOKUP(BM$4,'Physical Effects-Numbers'!$B$1:$AZ$173,$B92,FALSE),""))</f>
        <v>#REF!</v>
      </c>
      <c r="BN92" s="260" t="e">
        <f>IF(BN$4="","",IF(HLOOKUP(BN$4,'Physical Effects-Numbers'!$B$1:$AZ$173,$B92,FALSE)&lt;0,HLOOKUP(BN$4,'Physical Effects-Numbers'!$B$1:$AZ$173,$B92,FALSE),""))</f>
        <v>#REF!</v>
      </c>
      <c r="BO92" s="260" t="e">
        <f>IF(BO$4="","",IF(HLOOKUP(BO$4,'Physical Effects-Numbers'!$B$1:$AZ$173,$B92,FALSE)&lt;0,HLOOKUP(BO$4,'Physical Effects-Numbers'!$B$1:$AZ$173,$B92,FALSE),""))</f>
        <v>#REF!</v>
      </c>
    </row>
    <row r="93" spans="2:67" x14ac:dyDescent="0.2">
      <c r="B93" s="259">
        <f t="shared" si="1"/>
        <v>90</v>
      </c>
      <c r="C93" s="258" t="str">
        <f>+'Physical Effects-Numbers'!B89</f>
        <v>Livestock Shelter Structure</v>
      </c>
      <c r="D93" s="260" t="str">
        <f>IF(D$4="","",IF(HLOOKUP(D$4,'Physical Effects-Numbers'!$B$1:$AZ$173,$B93,FALSE)&lt;0,HLOOKUP(D$4,'Physical Effects-Numbers'!$B$1:$AZ$173,$B93,FALSE),""))</f>
        <v/>
      </c>
      <c r="E93" s="260" t="str">
        <f>IF(E$4="","",IF(HLOOKUP(E$4,'Physical Effects-Numbers'!$B$1:$AZ$173,$B93,FALSE)&lt;0,HLOOKUP(E$4,'Physical Effects-Numbers'!$B$1:$AZ$173,$B93,FALSE),""))</f>
        <v/>
      </c>
      <c r="F93" s="260" t="str">
        <f>IF(F$4="","",IF(HLOOKUP(F$4,'Physical Effects-Numbers'!$B$1:$AZ$173,$B93,FALSE)&lt;0,HLOOKUP(F$4,'Physical Effects-Numbers'!$B$1:$AZ$173,$B93,FALSE),""))</f>
        <v/>
      </c>
      <c r="G93" s="260" t="str">
        <f>IF(G$4="","",IF(HLOOKUP(G$4,'Physical Effects-Numbers'!$B$1:$AZ$173,$B93,FALSE)&lt;0,HLOOKUP(G$4,'Physical Effects-Numbers'!$B$1:$AZ$173,$B93,FALSE),""))</f>
        <v/>
      </c>
      <c r="H93" s="260" t="str">
        <f>IF(H$4="","",IF(HLOOKUP(H$4,'Physical Effects-Numbers'!$B$1:$AZ$173,$B93,FALSE)&lt;0,HLOOKUP(H$4,'Physical Effects-Numbers'!$B$1:$AZ$173,$B93,FALSE),""))</f>
        <v/>
      </c>
      <c r="I93" s="260" t="str">
        <f>IF(I$4="","",IF(HLOOKUP(I$4,'Physical Effects-Numbers'!$B$1:$AZ$173,$B93,FALSE)&lt;0,HLOOKUP(I$4,'Physical Effects-Numbers'!$B$1:$AZ$173,$B93,FALSE),""))</f>
        <v/>
      </c>
      <c r="J93" s="260" t="str">
        <f>IF(J$4="","",IF(HLOOKUP(J$4,'Physical Effects-Numbers'!$B$1:$AZ$173,$B93,FALSE)&lt;0,HLOOKUP(J$4,'Physical Effects-Numbers'!$B$1:$AZ$173,$B93,FALSE),""))</f>
        <v/>
      </c>
      <c r="K93" s="260" t="str">
        <f>IF(K$4="","",IF(HLOOKUP(K$4,'Physical Effects-Numbers'!$B$1:$AZ$173,$B93,FALSE)&lt;0,HLOOKUP(K$4,'Physical Effects-Numbers'!$B$1:$AZ$173,$B93,FALSE),""))</f>
        <v/>
      </c>
      <c r="L93" s="260" t="str">
        <f>IF(L$4="","",IF(HLOOKUP(L$4,'Physical Effects-Numbers'!$B$1:$AZ$173,$B93,FALSE)&lt;0,HLOOKUP(L$4,'Physical Effects-Numbers'!$B$1:$AZ$173,$B93,FALSE),""))</f>
        <v/>
      </c>
      <c r="M93" s="260" t="str">
        <f>IF(M$4="","",IF(HLOOKUP(M$4,'Physical Effects-Numbers'!$B$1:$AZ$173,$B93,FALSE)&lt;0,HLOOKUP(M$4,'Physical Effects-Numbers'!$B$1:$AZ$173,$B93,FALSE),""))</f>
        <v/>
      </c>
      <c r="N93" s="260" t="str">
        <f>IF(N$4="","",IF(HLOOKUP(N$4,'Physical Effects-Numbers'!$B$1:$AZ$173,$B93,FALSE)&lt;0,HLOOKUP(N$4,'Physical Effects-Numbers'!$B$1:$AZ$173,$B93,FALSE),""))</f>
        <v/>
      </c>
      <c r="O93" s="260" t="str">
        <f>IF(O$4="","",IF(HLOOKUP(O$4,'Physical Effects-Numbers'!$B$1:$AZ$173,$B93,FALSE)&lt;0,HLOOKUP(O$4,'Physical Effects-Numbers'!$B$1:$AZ$173,$B93,FALSE),""))</f>
        <v/>
      </c>
      <c r="P93" s="260" t="str">
        <f>IF(P$4="","",IF(HLOOKUP(P$4,'Physical Effects-Numbers'!$B$1:$AZ$173,$B93,FALSE)&lt;0,HLOOKUP(P$4,'Physical Effects-Numbers'!$B$1:$AZ$173,$B93,FALSE),""))</f>
        <v/>
      </c>
      <c r="Q93" s="260" t="str">
        <f>IF(Q$4="","",IF(HLOOKUP(Q$4,'Physical Effects-Numbers'!$B$1:$AZ$173,$B93,FALSE)&lt;0,HLOOKUP(Q$4,'Physical Effects-Numbers'!$B$1:$AZ$173,$B93,FALSE),""))</f>
        <v/>
      </c>
      <c r="R93" s="260" t="str">
        <f>IF(R$4="","",IF(HLOOKUP(R$4,'Physical Effects-Numbers'!$B$1:$AZ$173,$B93,FALSE)&lt;0,HLOOKUP(R$4,'Physical Effects-Numbers'!$B$1:$AZ$173,$B93,FALSE),""))</f>
        <v/>
      </c>
      <c r="S93" s="260" t="str">
        <f>IF(S$4="","",IF(HLOOKUP(S$4,'Physical Effects-Numbers'!$B$1:$AZ$173,$B93,FALSE)&lt;0,HLOOKUP(S$4,'Physical Effects-Numbers'!$B$1:$AZ$173,$B93,FALSE),""))</f>
        <v/>
      </c>
      <c r="T93" s="260" t="str">
        <f>IF(T$4="","",IF(HLOOKUP(T$4,'Physical Effects-Numbers'!$B$1:$AZ$173,$B93,FALSE)&lt;0,HLOOKUP(T$4,'Physical Effects-Numbers'!$B$1:$AZ$173,$B93,FALSE),""))</f>
        <v/>
      </c>
      <c r="U93" s="260" t="str">
        <f>IF(U$4="","",IF(HLOOKUP(U$4,'Physical Effects-Numbers'!$B$1:$AZ$173,$B93,FALSE)&lt;0,HLOOKUP(U$4,'Physical Effects-Numbers'!$B$1:$AZ$173,$B93,FALSE),""))</f>
        <v/>
      </c>
      <c r="V93" s="260" t="str">
        <f>IF(V$4="","",IF(HLOOKUP(V$4,'Physical Effects-Numbers'!$B$1:$AZ$173,$B93,FALSE)&lt;0,HLOOKUP(V$4,'Physical Effects-Numbers'!$B$1:$AZ$173,$B93,FALSE),""))</f>
        <v/>
      </c>
      <c r="W93" s="260" t="str">
        <f>IF(W$4="","",IF(HLOOKUP(W$4,'Physical Effects-Numbers'!$B$1:$AZ$173,$B93,FALSE)&lt;0,HLOOKUP(W$4,'Physical Effects-Numbers'!$B$1:$AZ$173,$B93,FALSE),""))</f>
        <v/>
      </c>
      <c r="X93" s="260" t="str">
        <f>IF(X$4="","",IF(HLOOKUP(X$4,'Physical Effects-Numbers'!$B$1:$AZ$173,$B93,FALSE)&lt;0,HLOOKUP(X$4,'Physical Effects-Numbers'!$B$1:$AZ$173,$B93,FALSE),""))</f>
        <v/>
      </c>
      <c r="Y93" s="260" t="str">
        <f>IF(Y$4="","",IF(HLOOKUP(Y$4,'Physical Effects-Numbers'!$B$1:$AZ$173,$B93,FALSE)&lt;0,HLOOKUP(Y$4,'Physical Effects-Numbers'!$B$1:$AZ$173,$B93,FALSE),""))</f>
        <v/>
      </c>
      <c r="Z93" s="260" t="str">
        <f>IF(Z$4="","",IF(HLOOKUP(Z$4,'Physical Effects-Numbers'!$B$1:$AZ$173,$B93,FALSE)&lt;0,HLOOKUP(Z$4,'Physical Effects-Numbers'!$B$1:$AZ$173,$B93,FALSE),""))</f>
        <v/>
      </c>
      <c r="AA93" s="260" t="str">
        <f>IF(AA$4="","",IF(HLOOKUP(AA$4,'Physical Effects-Numbers'!$B$1:$AZ$173,$B93,FALSE)&lt;0,HLOOKUP(AA$4,'Physical Effects-Numbers'!$B$1:$AZ$173,$B93,FALSE),""))</f>
        <v/>
      </c>
      <c r="AB93" s="260" t="str">
        <f>IF(AB$4="","",IF(HLOOKUP(AB$4,'Physical Effects-Numbers'!$B$1:$AZ$173,$B93,FALSE)&lt;0,HLOOKUP(AB$4,'Physical Effects-Numbers'!$B$1:$AZ$173,$B93,FALSE),""))</f>
        <v/>
      </c>
      <c r="AC93" s="260" t="str">
        <f>IF(AC$4="","",IF(HLOOKUP(AC$4,'Physical Effects-Numbers'!$B$1:$AZ$173,$B93,FALSE)&lt;0,HLOOKUP(AC$4,'Physical Effects-Numbers'!$B$1:$AZ$173,$B93,FALSE),""))</f>
        <v/>
      </c>
      <c r="AD93" s="260" t="str">
        <f>IF(AD$4="","",IF(HLOOKUP(AD$4,'Physical Effects-Numbers'!$B$1:$AZ$173,$B93,FALSE)&lt;0,HLOOKUP(AD$4,'Physical Effects-Numbers'!$B$1:$AZ$173,$B93,FALSE),""))</f>
        <v/>
      </c>
      <c r="AE93" s="260" t="str">
        <f>IF(AE$4="","",IF(HLOOKUP(AE$4,'Physical Effects-Numbers'!$B$1:$AZ$173,$B93,FALSE)&lt;0,HLOOKUP(AE$4,'Physical Effects-Numbers'!$B$1:$AZ$173,$B93,FALSE),""))</f>
        <v/>
      </c>
      <c r="AF93" s="260" t="e">
        <f>IF(AF$4="","",IF(HLOOKUP(AF$4,'Physical Effects-Numbers'!$B$1:$AZ$173,$B93,FALSE)&lt;0,HLOOKUP(AF$4,'Physical Effects-Numbers'!$B$1:$AZ$173,$B93,FALSE),""))</f>
        <v>#REF!</v>
      </c>
      <c r="AG93" s="260" t="e">
        <f>IF(AG$4="","",IF(HLOOKUP(AG$4,'Physical Effects-Numbers'!$B$1:$AZ$173,$B93,FALSE)&lt;0,HLOOKUP(AG$4,'Physical Effects-Numbers'!$B$1:$AZ$173,$B93,FALSE),""))</f>
        <v>#REF!</v>
      </c>
      <c r="AH93" s="260" t="str">
        <f>IF(AH$4="","",IF(HLOOKUP(AH$4,'Physical Effects-Numbers'!$B$1:$AZ$173,$B93,FALSE)&lt;0,HLOOKUP(AH$4,'Physical Effects-Numbers'!$B$1:$AZ$173,$B93,FALSE),""))</f>
        <v/>
      </c>
      <c r="AI93" s="260" t="str">
        <f>IF(AI$4="","",IF(HLOOKUP(AI$4,'Physical Effects-Numbers'!$B$1:$AZ$173,$B93,FALSE)&lt;0,HLOOKUP(AI$4,'Physical Effects-Numbers'!$B$1:$AZ$173,$B93,FALSE),""))</f>
        <v/>
      </c>
      <c r="AJ93" s="260" t="str">
        <f>IF(AJ$4="","",IF(HLOOKUP(AJ$4,'Physical Effects-Numbers'!$B$1:$AZ$173,$B93,FALSE)&lt;0,HLOOKUP(AJ$4,'Physical Effects-Numbers'!$B$1:$AZ$173,$B93,FALSE),""))</f>
        <v/>
      </c>
      <c r="AK93" s="260" t="str">
        <f>IF(AK$4="","",IF(HLOOKUP(AK$4,'Physical Effects-Numbers'!$B$1:$AZ$173,$B93,FALSE)&lt;0,HLOOKUP(AK$4,'Physical Effects-Numbers'!$B$1:$AZ$173,$B93,FALSE),""))</f>
        <v/>
      </c>
      <c r="AL93" s="260" t="str">
        <f>IF(AL$4="","",IF(HLOOKUP(AL$4,'Physical Effects-Numbers'!$B$1:$AZ$173,$B93,FALSE)&lt;0,HLOOKUP(AL$4,'Physical Effects-Numbers'!$B$1:$AZ$173,$B93,FALSE),""))</f>
        <v/>
      </c>
      <c r="AM93" s="260" t="str">
        <f>IF(AM$4="","",IF(HLOOKUP(AM$4,'Physical Effects-Numbers'!$B$1:$AZ$173,$B93,FALSE)&lt;0,HLOOKUP(AM$4,'Physical Effects-Numbers'!$B$1:$AZ$173,$B93,FALSE),""))</f>
        <v/>
      </c>
      <c r="AN93" s="260" t="str">
        <f>IF(AN$4="","",IF(HLOOKUP(AN$4,'Physical Effects-Numbers'!$B$1:$AZ$173,$B93,FALSE)&lt;0,HLOOKUP(AN$4,'Physical Effects-Numbers'!$B$1:$AZ$173,$B93,FALSE),""))</f>
        <v/>
      </c>
      <c r="AO93" s="260" t="str">
        <f>IF(AO$4="","",IF(HLOOKUP(AO$4,'Physical Effects-Numbers'!$B$1:$AZ$173,$B93,FALSE)&lt;0,HLOOKUP(AO$4,'Physical Effects-Numbers'!$B$1:$AZ$173,$B93,FALSE),""))</f>
        <v/>
      </c>
      <c r="AP93" s="260" t="str">
        <f>IF(AP$4="","",IF(HLOOKUP(AP$4,'Physical Effects-Numbers'!$B$1:$AZ$173,$B93,FALSE)&lt;0,HLOOKUP(AP$4,'Physical Effects-Numbers'!$B$1:$AZ$173,$B93,FALSE),""))</f>
        <v/>
      </c>
      <c r="AQ93" s="260" t="str">
        <f>IF(AQ$4="","",IF(HLOOKUP(AQ$4,'Physical Effects-Numbers'!$B$1:$AZ$173,$B93,FALSE)&lt;0,HLOOKUP(AQ$4,'Physical Effects-Numbers'!$B$1:$AZ$173,$B93,FALSE),""))</f>
        <v/>
      </c>
      <c r="AR93" s="260" t="str">
        <f>IF(AR$4="","",IF(HLOOKUP(AR$4,'Physical Effects-Numbers'!$B$1:$AZ$173,$B93,FALSE)&lt;0,HLOOKUP(AR$4,'Physical Effects-Numbers'!$B$1:$AZ$173,$B93,FALSE),""))</f>
        <v/>
      </c>
      <c r="AS93" s="260" t="str">
        <f>IF(AS$4="","",IF(HLOOKUP(AS$4,'Physical Effects-Numbers'!$B$1:$AZ$173,$B93,FALSE)&lt;0,HLOOKUP(AS$4,'Physical Effects-Numbers'!$B$1:$AZ$173,$B93,FALSE),""))</f>
        <v/>
      </c>
      <c r="AT93" s="260" t="str">
        <f>IF(AT$4="","",IF(HLOOKUP(AT$4,'Physical Effects-Numbers'!$B$1:$AZ$173,$B93,FALSE)&lt;0,HLOOKUP(AT$4,'Physical Effects-Numbers'!$B$1:$AZ$173,$B93,FALSE),""))</f>
        <v/>
      </c>
      <c r="AU93" s="260" t="str">
        <f>IF(AU$4="","",IF(HLOOKUP(AU$4,'Physical Effects-Numbers'!$B$1:$AZ$173,$B93,FALSE)&lt;0,HLOOKUP(AU$4,'Physical Effects-Numbers'!$B$1:$AZ$173,$B93,FALSE),""))</f>
        <v/>
      </c>
      <c r="AV93" s="260" t="str">
        <f>IF(AV$4="","",IF(HLOOKUP(AV$4,'Physical Effects-Numbers'!$B$1:$AZ$173,$B93,FALSE)&lt;0,HLOOKUP(AV$4,'Physical Effects-Numbers'!$B$1:$AZ$173,$B93,FALSE),""))</f>
        <v/>
      </c>
      <c r="AW93" s="260" t="str">
        <f>IF(AW$4="","",IF(HLOOKUP(AW$4,'Physical Effects-Numbers'!$B$1:$AZ$173,$B93,FALSE)&lt;0,HLOOKUP(AW$4,'Physical Effects-Numbers'!$B$1:$AZ$173,$B93,FALSE),""))</f>
        <v/>
      </c>
      <c r="AX93" s="260" t="str">
        <f>IF(AX$4="","",IF(HLOOKUP(AX$4,'Physical Effects-Numbers'!$B$1:$AZ$173,$B93,FALSE)&lt;0,HLOOKUP(AX$4,'Physical Effects-Numbers'!$B$1:$AZ$173,$B93,FALSE),""))</f>
        <v/>
      </c>
      <c r="AY93" s="260" t="str">
        <f>IF(AY$4="","",IF(HLOOKUP(AY$4,'Physical Effects-Numbers'!$B$1:$AZ$173,$B93,FALSE)&lt;0,HLOOKUP(AY$4,'Physical Effects-Numbers'!$B$1:$AZ$173,$B93,FALSE),""))</f>
        <v/>
      </c>
      <c r="AZ93" s="260" t="str">
        <f>IF(AZ$4="","",IF(HLOOKUP(AZ$4,'Physical Effects-Numbers'!$B$1:$AZ$173,$B93,FALSE)&lt;0,HLOOKUP(AZ$4,'Physical Effects-Numbers'!$B$1:$AZ$173,$B93,FALSE),""))</f>
        <v/>
      </c>
      <c r="BA93" s="260" t="e">
        <f>IF(BA$4="","",IF(HLOOKUP(BA$4,'Physical Effects-Numbers'!$B$1:$AZ$173,$B93,FALSE)&lt;0,HLOOKUP(BA$4,'Physical Effects-Numbers'!$B$1:$AZ$173,$B93,FALSE),""))</f>
        <v>#N/A</v>
      </c>
      <c r="BB93" s="260" t="e">
        <f>IF(BB$4="","",IF(HLOOKUP(BB$4,'Physical Effects-Numbers'!$B$1:$AZ$173,$B93,FALSE)&lt;0,HLOOKUP(BB$4,'Physical Effects-Numbers'!$B$1:$AZ$173,$B93,FALSE),""))</f>
        <v>#N/A</v>
      </c>
      <c r="BC93" s="260" t="e">
        <f>IF(BC$4="","",IF(HLOOKUP(BC$4,'Physical Effects-Numbers'!$B$1:$AZ$173,$B93,FALSE)&lt;0,HLOOKUP(BC$4,'Physical Effects-Numbers'!$B$1:$AZ$173,$B93,FALSE),""))</f>
        <v>#REF!</v>
      </c>
      <c r="BD93" s="260" t="e">
        <f>IF(BD$4="","",IF(HLOOKUP(BD$4,'Physical Effects-Numbers'!$B$1:$AZ$173,$B93,FALSE)&lt;0,HLOOKUP(BD$4,'Physical Effects-Numbers'!$B$1:$AZ$173,$B93,FALSE),""))</f>
        <v>#REF!</v>
      </c>
      <c r="BE93" s="260" t="e">
        <f>IF(BE$4="","",IF(HLOOKUP(BE$4,'Physical Effects-Numbers'!$B$1:$AZ$173,$B93,FALSE)&lt;0,HLOOKUP(BE$4,'Physical Effects-Numbers'!$B$1:$AZ$173,$B93,FALSE),""))</f>
        <v>#REF!</v>
      </c>
      <c r="BF93" s="260" t="e">
        <f>IF(BF$4="","",IF(HLOOKUP(BF$4,'Physical Effects-Numbers'!$B$1:$AZ$173,$B93,FALSE)&lt;0,HLOOKUP(BF$4,'Physical Effects-Numbers'!$B$1:$AZ$173,$B93,FALSE),""))</f>
        <v>#REF!</v>
      </c>
      <c r="BG93" s="260" t="e">
        <f>IF(BG$4="","",IF(HLOOKUP(BG$4,'Physical Effects-Numbers'!$B$1:$AZ$173,$B93,FALSE)&lt;0,HLOOKUP(BG$4,'Physical Effects-Numbers'!$B$1:$AZ$173,$B93,FALSE),""))</f>
        <v>#REF!</v>
      </c>
      <c r="BH93" s="260" t="e">
        <f>IF(BH$4="","",IF(HLOOKUP(BH$4,'Physical Effects-Numbers'!$B$1:$AZ$173,$B93,FALSE)&lt;0,HLOOKUP(BH$4,'Physical Effects-Numbers'!$B$1:$AZ$173,$B93,FALSE),""))</f>
        <v>#REF!</v>
      </c>
      <c r="BI93" s="260" t="e">
        <f>IF(BI$4="","",IF(HLOOKUP(BI$4,'Physical Effects-Numbers'!$B$1:$AZ$173,$B93,FALSE)&lt;0,HLOOKUP(BI$4,'Physical Effects-Numbers'!$B$1:$AZ$173,$B93,FALSE),""))</f>
        <v>#REF!</v>
      </c>
      <c r="BJ93" s="260" t="e">
        <f>IF(BJ$4="","",IF(HLOOKUP(BJ$4,'Physical Effects-Numbers'!$B$1:$AZ$173,$B93,FALSE)&lt;0,HLOOKUP(BJ$4,'Physical Effects-Numbers'!$B$1:$AZ$173,$B93,FALSE),""))</f>
        <v>#REF!</v>
      </c>
      <c r="BK93" s="260" t="e">
        <f>IF(BK$4="","",IF(HLOOKUP(BK$4,'Physical Effects-Numbers'!$B$1:$AZ$173,$B93,FALSE)&lt;0,HLOOKUP(BK$4,'Physical Effects-Numbers'!$B$1:$AZ$173,$B93,FALSE),""))</f>
        <v>#REF!</v>
      </c>
      <c r="BL93" s="260" t="e">
        <f>IF(BL$4="","",IF(HLOOKUP(BL$4,'Physical Effects-Numbers'!$B$1:$AZ$173,$B93,FALSE)&lt;0,HLOOKUP(BL$4,'Physical Effects-Numbers'!$B$1:$AZ$173,$B93,FALSE),""))</f>
        <v>#REF!</v>
      </c>
      <c r="BM93" s="260" t="e">
        <f>IF(BM$4="","",IF(HLOOKUP(BM$4,'Physical Effects-Numbers'!$B$1:$AZ$173,$B93,FALSE)&lt;0,HLOOKUP(BM$4,'Physical Effects-Numbers'!$B$1:$AZ$173,$B93,FALSE),""))</f>
        <v>#REF!</v>
      </c>
      <c r="BN93" s="260" t="e">
        <f>IF(BN$4="","",IF(HLOOKUP(BN$4,'Physical Effects-Numbers'!$B$1:$AZ$173,$B93,FALSE)&lt;0,HLOOKUP(BN$4,'Physical Effects-Numbers'!$B$1:$AZ$173,$B93,FALSE),""))</f>
        <v>#REF!</v>
      </c>
      <c r="BO93" s="260" t="e">
        <f>IF(BO$4="","",IF(HLOOKUP(BO$4,'Physical Effects-Numbers'!$B$1:$AZ$173,$B93,FALSE)&lt;0,HLOOKUP(BO$4,'Physical Effects-Numbers'!$B$1:$AZ$173,$B93,FALSE),""))</f>
        <v>#REF!</v>
      </c>
    </row>
    <row r="94" spans="2:67" x14ac:dyDescent="0.2">
      <c r="B94" s="259">
        <f t="shared" si="1"/>
        <v>91</v>
      </c>
      <c r="C94" s="258" t="str">
        <f>+'Physical Effects-Numbers'!B90</f>
        <v>Mine Shaft and Adit Closing (no)</v>
      </c>
      <c r="D94" s="260" t="str">
        <f>IF(D$4="","",IF(HLOOKUP(D$4,'Physical Effects-Numbers'!$B$1:$AZ$173,$B94,FALSE)&lt;0,HLOOKUP(D$4,'Physical Effects-Numbers'!$B$1:$AZ$173,$B94,FALSE),""))</f>
        <v/>
      </c>
      <c r="E94" s="260" t="str">
        <f>IF(E$4="","",IF(HLOOKUP(E$4,'Physical Effects-Numbers'!$B$1:$AZ$173,$B94,FALSE)&lt;0,HLOOKUP(E$4,'Physical Effects-Numbers'!$B$1:$AZ$173,$B94,FALSE),""))</f>
        <v/>
      </c>
      <c r="F94" s="260" t="str">
        <f>IF(F$4="","",IF(HLOOKUP(F$4,'Physical Effects-Numbers'!$B$1:$AZ$173,$B94,FALSE)&lt;0,HLOOKUP(F$4,'Physical Effects-Numbers'!$B$1:$AZ$173,$B94,FALSE),""))</f>
        <v/>
      </c>
      <c r="G94" s="260" t="str">
        <f>IF(G$4="","",IF(HLOOKUP(G$4,'Physical Effects-Numbers'!$B$1:$AZ$173,$B94,FALSE)&lt;0,HLOOKUP(G$4,'Physical Effects-Numbers'!$B$1:$AZ$173,$B94,FALSE),""))</f>
        <v/>
      </c>
      <c r="H94" s="260">
        <f>IF(H$4="","",IF(HLOOKUP(H$4,'Physical Effects-Numbers'!$B$1:$AZ$173,$B94,FALSE)&lt;0,HLOOKUP(H$4,'Physical Effects-Numbers'!$B$1:$AZ$173,$B94,FALSE),""))</f>
        <v>-1</v>
      </c>
      <c r="I94" s="260">
        <f>IF(I$4="","",IF(HLOOKUP(I$4,'Physical Effects-Numbers'!$B$1:$AZ$173,$B94,FALSE)&lt;0,HLOOKUP(I$4,'Physical Effects-Numbers'!$B$1:$AZ$173,$B94,FALSE),""))</f>
        <v>-2</v>
      </c>
      <c r="J94" s="260" t="str">
        <f>IF(J$4="","",IF(HLOOKUP(J$4,'Physical Effects-Numbers'!$B$1:$AZ$173,$B94,FALSE)&lt;0,HLOOKUP(J$4,'Physical Effects-Numbers'!$B$1:$AZ$173,$B94,FALSE),""))</f>
        <v/>
      </c>
      <c r="K94" s="260">
        <f>IF(K$4="","",IF(HLOOKUP(K$4,'Physical Effects-Numbers'!$B$1:$AZ$173,$B94,FALSE)&lt;0,HLOOKUP(K$4,'Physical Effects-Numbers'!$B$1:$AZ$173,$B94,FALSE),""))</f>
        <v>-2</v>
      </c>
      <c r="L94" s="260" t="str">
        <f>IF(L$4="","",IF(HLOOKUP(L$4,'Physical Effects-Numbers'!$B$1:$AZ$173,$B94,FALSE)&lt;0,HLOOKUP(L$4,'Physical Effects-Numbers'!$B$1:$AZ$173,$B94,FALSE),""))</f>
        <v/>
      </c>
      <c r="M94" s="260" t="str">
        <f>IF(M$4="","",IF(HLOOKUP(M$4,'Physical Effects-Numbers'!$B$1:$AZ$173,$B94,FALSE)&lt;0,HLOOKUP(M$4,'Physical Effects-Numbers'!$B$1:$AZ$173,$B94,FALSE),""))</f>
        <v/>
      </c>
      <c r="N94" s="260" t="str">
        <f>IF(N$4="","",IF(HLOOKUP(N$4,'Physical Effects-Numbers'!$B$1:$AZ$173,$B94,FALSE)&lt;0,HLOOKUP(N$4,'Physical Effects-Numbers'!$B$1:$AZ$173,$B94,FALSE),""))</f>
        <v/>
      </c>
      <c r="O94" s="260" t="str">
        <f>IF(O$4="","",IF(HLOOKUP(O$4,'Physical Effects-Numbers'!$B$1:$AZ$173,$B94,FALSE)&lt;0,HLOOKUP(O$4,'Physical Effects-Numbers'!$B$1:$AZ$173,$B94,FALSE),""))</f>
        <v/>
      </c>
      <c r="P94" s="260" t="str">
        <f>IF(P$4="","",IF(HLOOKUP(P$4,'Physical Effects-Numbers'!$B$1:$AZ$173,$B94,FALSE)&lt;0,HLOOKUP(P$4,'Physical Effects-Numbers'!$B$1:$AZ$173,$B94,FALSE),""))</f>
        <v/>
      </c>
      <c r="Q94" s="260" t="str">
        <f>IF(Q$4="","",IF(HLOOKUP(Q$4,'Physical Effects-Numbers'!$B$1:$AZ$173,$B94,FALSE)&lt;0,HLOOKUP(Q$4,'Physical Effects-Numbers'!$B$1:$AZ$173,$B94,FALSE),""))</f>
        <v/>
      </c>
      <c r="R94" s="260" t="str">
        <f>IF(R$4="","",IF(HLOOKUP(R$4,'Physical Effects-Numbers'!$B$1:$AZ$173,$B94,FALSE)&lt;0,HLOOKUP(R$4,'Physical Effects-Numbers'!$B$1:$AZ$173,$B94,FALSE),""))</f>
        <v/>
      </c>
      <c r="S94" s="260" t="str">
        <f>IF(S$4="","",IF(HLOOKUP(S$4,'Physical Effects-Numbers'!$B$1:$AZ$173,$B94,FALSE)&lt;0,HLOOKUP(S$4,'Physical Effects-Numbers'!$B$1:$AZ$173,$B94,FALSE),""))</f>
        <v/>
      </c>
      <c r="T94" s="260" t="str">
        <f>IF(T$4="","",IF(HLOOKUP(T$4,'Physical Effects-Numbers'!$B$1:$AZ$173,$B94,FALSE)&lt;0,HLOOKUP(T$4,'Physical Effects-Numbers'!$B$1:$AZ$173,$B94,FALSE),""))</f>
        <v/>
      </c>
      <c r="U94" s="260" t="str">
        <f>IF(U$4="","",IF(HLOOKUP(U$4,'Physical Effects-Numbers'!$B$1:$AZ$173,$B94,FALSE)&lt;0,HLOOKUP(U$4,'Physical Effects-Numbers'!$B$1:$AZ$173,$B94,FALSE),""))</f>
        <v/>
      </c>
      <c r="V94" s="260" t="str">
        <f>IF(V$4="","",IF(HLOOKUP(V$4,'Physical Effects-Numbers'!$B$1:$AZ$173,$B94,FALSE)&lt;0,HLOOKUP(V$4,'Physical Effects-Numbers'!$B$1:$AZ$173,$B94,FALSE),""))</f>
        <v/>
      </c>
      <c r="W94" s="260">
        <f>IF(W$4="","",IF(HLOOKUP(W$4,'Physical Effects-Numbers'!$B$1:$AZ$173,$B94,FALSE)&lt;0,HLOOKUP(W$4,'Physical Effects-Numbers'!$B$1:$AZ$173,$B94,FALSE),""))</f>
        <v>-4</v>
      </c>
      <c r="X94" s="260" t="str">
        <f>IF(X$4="","",IF(HLOOKUP(X$4,'Physical Effects-Numbers'!$B$1:$AZ$173,$B94,FALSE)&lt;0,HLOOKUP(X$4,'Physical Effects-Numbers'!$B$1:$AZ$173,$B94,FALSE),""))</f>
        <v/>
      </c>
      <c r="Y94" s="260" t="str">
        <f>IF(Y$4="","",IF(HLOOKUP(Y$4,'Physical Effects-Numbers'!$B$1:$AZ$173,$B94,FALSE)&lt;0,HLOOKUP(Y$4,'Physical Effects-Numbers'!$B$1:$AZ$173,$B94,FALSE),""))</f>
        <v/>
      </c>
      <c r="Z94" s="260" t="str">
        <f>IF(Z$4="","",IF(HLOOKUP(Z$4,'Physical Effects-Numbers'!$B$1:$AZ$173,$B94,FALSE)&lt;0,HLOOKUP(Z$4,'Physical Effects-Numbers'!$B$1:$AZ$173,$B94,FALSE),""))</f>
        <v/>
      </c>
      <c r="AA94" s="260" t="str">
        <f>IF(AA$4="","",IF(HLOOKUP(AA$4,'Physical Effects-Numbers'!$B$1:$AZ$173,$B94,FALSE)&lt;0,HLOOKUP(AA$4,'Physical Effects-Numbers'!$B$1:$AZ$173,$B94,FALSE),""))</f>
        <v/>
      </c>
      <c r="AB94" s="260" t="str">
        <f>IF(AB$4="","",IF(HLOOKUP(AB$4,'Physical Effects-Numbers'!$B$1:$AZ$173,$B94,FALSE)&lt;0,HLOOKUP(AB$4,'Physical Effects-Numbers'!$B$1:$AZ$173,$B94,FALSE),""))</f>
        <v/>
      </c>
      <c r="AC94" s="260">
        <f>IF(AC$4="","",IF(HLOOKUP(AC$4,'Physical Effects-Numbers'!$B$1:$AZ$173,$B94,FALSE)&lt;0,HLOOKUP(AC$4,'Physical Effects-Numbers'!$B$1:$AZ$173,$B94,FALSE),""))</f>
        <v>-2</v>
      </c>
      <c r="AD94" s="260" t="str">
        <f>IF(AD$4="","",IF(HLOOKUP(AD$4,'Physical Effects-Numbers'!$B$1:$AZ$173,$B94,FALSE)&lt;0,HLOOKUP(AD$4,'Physical Effects-Numbers'!$B$1:$AZ$173,$B94,FALSE),""))</f>
        <v/>
      </c>
      <c r="AE94" s="260" t="str">
        <f>IF(AE$4="","",IF(HLOOKUP(AE$4,'Physical Effects-Numbers'!$B$1:$AZ$173,$B94,FALSE)&lt;0,HLOOKUP(AE$4,'Physical Effects-Numbers'!$B$1:$AZ$173,$B94,FALSE),""))</f>
        <v/>
      </c>
      <c r="AF94" s="260" t="e">
        <f>IF(AF$4="","",IF(HLOOKUP(AF$4,'Physical Effects-Numbers'!$B$1:$AZ$173,$B94,FALSE)&lt;0,HLOOKUP(AF$4,'Physical Effects-Numbers'!$B$1:$AZ$173,$B94,FALSE),""))</f>
        <v>#REF!</v>
      </c>
      <c r="AG94" s="260" t="e">
        <f>IF(AG$4="","",IF(HLOOKUP(AG$4,'Physical Effects-Numbers'!$B$1:$AZ$173,$B94,FALSE)&lt;0,HLOOKUP(AG$4,'Physical Effects-Numbers'!$B$1:$AZ$173,$B94,FALSE),""))</f>
        <v>#REF!</v>
      </c>
      <c r="AH94" s="260" t="str">
        <f>IF(AH$4="","",IF(HLOOKUP(AH$4,'Physical Effects-Numbers'!$B$1:$AZ$173,$B94,FALSE)&lt;0,HLOOKUP(AH$4,'Physical Effects-Numbers'!$B$1:$AZ$173,$B94,FALSE),""))</f>
        <v/>
      </c>
      <c r="AI94" s="260" t="str">
        <f>IF(AI$4="","",IF(HLOOKUP(AI$4,'Physical Effects-Numbers'!$B$1:$AZ$173,$B94,FALSE)&lt;0,HLOOKUP(AI$4,'Physical Effects-Numbers'!$B$1:$AZ$173,$B94,FALSE),""))</f>
        <v/>
      </c>
      <c r="AJ94" s="260" t="str">
        <f>IF(AJ$4="","",IF(HLOOKUP(AJ$4,'Physical Effects-Numbers'!$B$1:$AZ$173,$B94,FALSE)&lt;0,HLOOKUP(AJ$4,'Physical Effects-Numbers'!$B$1:$AZ$173,$B94,FALSE),""))</f>
        <v/>
      </c>
      <c r="AK94" s="260" t="str">
        <f>IF(AK$4="","",IF(HLOOKUP(AK$4,'Physical Effects-Numbers'!$B$1:$AZ$173,$B94,FALSE)&lt;0,HLOOKUP(AK$4,'Physical Effects-Numbers'!$B$1:$AZ$173,$B94,FALSE),""))</f>
        <v/>
      </c>
      <c r="AL94" s="260" t="str">
        <f>IF(AL$4="","",IF(HLOOKUP(AL$4,'Physical Effects-Numbers'!$B$1:$AZ$173,$B94,FALSE)&lt;0,HLOOKUP(AL$4,'Physical Effects-Numbers'!$B$1:$AZ$173,$B94,FALSE),""))</f>
        <v/>
      </c>
      <c r="AM94" s="260" t="str">
        <f>IF(AM$4="","",IF(HLOOKUP(AM$4,'Physical Effects-Numbers'!$B$1:$AZ$173,$B94,FALSE)&lt;0,HLOOKUP(AM$4,'Physical Effects-Numbers'!$B$1:$AZ$173,$B94,FALSE),""))</f>
        <v/>
      </c>
      <c r="AN94" s="260" t="str">
        <f>IF(AN$4="","",IF(HLOOKUP(AN$4,'Physical Effects-Numbers'!$B$1:$AZ$173,$B94,FALSE)&lt;0,HLOOKUP(AN$4,'Physical Effects-Numbers'!$B$1:$AZ$173,$B94,FALSE),""))</f>
        <v/>
      </c>
      <c r="AO94" s="260" t="str">
        <f>IF(AO$4="","",IF(HLOOKUP(AO$4,'Physical Effects-Numbers'!$B$1:$AZ$173,$B94,FALSE)&lt;0,HLOOKUP(AO$4,'Physical Effects-Numbers'!$B$1:$AZ$173,$B94,FALSE),""))</f>
        <v/>
      </c>
      <c r="AP94" s="260" t="str">
        <f>IF(AP$4="","",IF(HLOOKUP(AP$4,'Physical Effects-Numbers'!$B$1:$AZ$173,$B94,FALSE)&lt;0,HLOOKUP(AP$4,'Physical Effects-Numbers'!$B$1:$AZ$173,$B94,FALSE),""))</f>
        <v/>
      </c>
      <c r="AQ94" s="260" t="str">
        <f>IF(AQ$4="","",IF(HLOOKUP(AQ$4,'Physical Effects-Numbers'!$B$1:$AZ$173,$B94,FALSE)&lt;0,HLOOKUP(AQ$4,'Physical Effects-Numbers'!$B$1:$AZ$173,$B94,FALSE),""))</f>
        <v/>
      </c>
      <c r="AR94" s="260" t="str">
        <f>IF(AR$4="","",IF(HLOOKUP(AR$4,'Physical Effects-Numbers'!$B$1:$AZ$173,$B94,FALSE)&lt;0,HLOOKUP(AR$4,'Physical Effects-Numbers'!$B$1:$AZ$173,$B94,FALSE),""))</f>
        <v/>
      </c>
      <c r="AS94" s="260" t="str">
        <f>IF(AS$4="","",IF(HLOOKUP(AS$4,'Physical Effects-Numbers'!$B$1:$AZ$173,$B94,FALSE)&lt;0,HLOOKUP(AS$4,'Physical Effects-Numbers'!$B$1:$AZ$173,$B94,FALSE),""))</f>
        <v/>
      </c>
      <c r="AT94" s="260" t="str">
        <f>IF(AT$4="","",IF(HLOOKUP(AT$4,'Physical Effects-Numbers'!$B$1:$AZ$173,$B94,FALSE)&lt;0,HLOOKUP(AT$4,'Physical Effects-Numbers'!$B$1:$AZ$173,$B94,FALSE),""))</f>
        <v/>
      </c>
      <c r="AU94" s="260" t="str">
        <f>IF(AU$4="","",IF(HLOOKUP(AU$4,'Physical Effects-Numbers'!$B$1:$AZ$173,$B94,FALSE)&lt;0,HLOOKUP(AU$4,'Physical Effects-Numbers'!$B$1:$AZ$173,$B94,FALSE),""))</f>
        <v/>
      </c>
      <c r="AV94" s="260" t="str">
        <f>IF(AV$4="","",IF(HLOOKUP(AV$4,'Physical Effects-Numbers'!$B$1:$AZ$173,$B94,FALSE)&lt;0,HLOOKUP(AV$4,'Physical Effects-Numbers'!$B$1:$AZ$173,$B94,FALSE),""))</f>
        <v/>
      </c>
      <c r="AW94" s="260" t="str">
        <f>IF(AW$4="","",IF(HLOOKUP(AW$4,'Physical Effects-Numbers'!$B$1:$AZ$173,$B94,FALSE)&lt;0,HLOOKUP(AW$4,'Physical Effects-Numbers'!$B$1:$AZ$173,$B94,FALSE),""))</f>
        <v/>
      </c>
      <c r="AX94" s="260" t="str">
        <f>IF(AX$4="","",IF(HLOOKUP(AX$4,'Physical Effects-Numbers'!$B$1:$AZ$173,$B94,FALSE)&lt;0,HLOOKUP(AX$4,'Physical Effects-Numbers'!$B$1:$AZ$173,$B94,FALSE),""))</f>
        <v/>
      </c>
      <c r="AY94" s="260" t="str">
        <f>IF(AY$4="","",IF(HLOOKUP(AY$4,'Physical Effects-Numbers'!$B$1:$AZ$173,$B94,FALSE)&lt;0,HLOOKUP(AY$4,'Physical Effects-Numbers'!$B$1:$AZ$173,$B94,FALSE),""))</f>
        <v/>
      </c>
      <c r="AZ94" s="260" t="str">
        <f>IF(AZ$4="","",IF(HLOOKUP(AZ$4,'Physical Effects-Numbers'!$B$1:$AZ$173,$B94,FALSE)&lt;0,HLOOKUP(AZ$4,'Physical Effects-Numbers'!$B$1:$AZ$173,$B94,FALSE),""))</f>
        <v/>
      </c>
      <c r="BA94" s="260" t="e">
        <f>IF(BA$4="","",IF(HLOOKUP(BA$4,'Physical Effects-Numbers'!$B$1:$AZ$173,$B94,FALSE)&lt;0,HLOOKUP(BA$4,'Physical Effects-Numbers'!$B$1:$AZ$173,$B94,FALSE),""))</f>
        <v>#N/A</v>
      </c>
      <c r="BB94" s="260" t="e">
        <f>IF(BB$4="","",IF(HLOOKUP(BB$4,'Physical Effects-Numbers'!$B$1:$AZ$173,$B94,FALSE)&lt;0,HLOOKUP(BB$4,'Physical Effects-Numbers'!$B$1:$AZ$173,$B94,FALSE),""))</f>
        <v>#N/A</v>
      </c>
      <c r="BC94" s="260" t="e">
        <f>IF(BC$4="","",IF(HLOOKUP(BC$4,'Physical Effects-Numbers'!$B$1:$AZ$173,$B94,FALSE)&lt;0,HLOOKUP(BC$4,'Physical Effects-Numbers'!$B$1:$AZ$173,$B94,FALSE),""))</f>
        <v>#REF!</v>
      </c>
      <c r="BD94" s="260" t="e">
        <f>IF(BD$4="","",IF(HLOOKUP(BD$4,'Physical Effects-Numbers'!$B$1:$AZ$173,$B94,FALSE)&lt;0,HLOOKUP(BD$4,'Physical Effects-Numbers'!$B$1:$AZ$173,$B94,FALSE),""))</f>
        <v>#REF!</v>
      </c>
      <c r="BE94" s="260" t="e">
        <f>IF(BE$4="","",IF(HLOOKUP(BE$4,'Physical Effects-Numbers'!$B$1:$AZ$173,$B94,FALSE)&lt;0,HLOOKUP(BE$4,'Physical Effects-Numbers'!$B$1:$AZ$173,$B94,FALSE),""))</f>
        <v>#REF!</v>
      </c>
      <c r="BF94" s="260" t="e">
        <f>IF(BF$4="","",IF(HLOOKUP(BF$4,'Physical Effects-Numbers'!$B$1:$AZ$173,$B94,FALSE)&lt;0,HLOOKUP(BF$4,'Physical Effects-Numbers'!$B$1:$AZ$173,$B94,FALSE),""))</f>
        <v>#REF!</v>
      </c>
      <c r="BG94" s="260" t="e">
        <f>IF(BG$4="","",IF(HLOOKUP(BG$4,'Physical Effects-Numbers'!$B$1:$AZ$173,$B94,FALSE)&lt;0,HLOOKUP(BG$4,'Physical Effects-Numbers'!$B$1:$AZ$173,$B94,FALSE),""))</f>
        <v>#REF!</v>
      </c>
      <c r="BH94" s="260" t="e">
        <f>IF(BH$4="","",IF(HLOOKUP(BH$4,'Physical Effects-Numbers'!$B$1:$AZ$173,$B94,FALSE)&lt;0,HLOOKUP(BH$4,'Physical Effects-Numbers'!$B$1:$AZ$173,$B94,FALSE),""))</f>
        <v>#REF!</v>
      </c>
      <c r="BI94" s="260" t="e">
        <f>IF(BI$4="","",IF(HLOOKUP(BI$4,'Physical Effects-Numbers'!$B$1:$AZ$173,$B94,FALSE)&lt;0,HLOOKUP(BI$4,'Physical Effects-Numbers'!$B$1:$AZ$173,$B94,FALSE),""))</f>
        <v>#REF!</v>
      </c>
      <c r="BJ94" s="260" t="e">
        <f>IF(BJ$4="","",IF(HLOOKUP(BJ$4,'Physical Effects-Numbers'!$B$1:$AZ$173,$B94,FALSE)&lt;0,HLOOKUP(BJ$4,'Physical Effects-Numbers'!$B$1:$AZ$173,$B94,FALSE),""))</f>
        <v>#REF!</v>
      </c>
      <c r="BK94" s="260" t="e">
        <f>IF(BK$4="","",IF(HLOOKUP(BK$4,'Physical Effects-Numbers'!$B$1:$AZ$173,$B94,FALSE)&lt;0,HLOOKUP(BK$4,'Physical Effects-Numbers'!$B$1:$AZ$173,$B94,FALSE),""))</f>
        <v>#REF!</v>
      </c>
      <c r="BL94" s="260" t="e">
        <f>IF(BL$4="","",IF(HLOOKUP(BL$4,'Physical Effects-Numbers'!$B$1:$AZ$173,$B94,FALSE)&lt;0,HLOOKUP(BL$4,'Physical Effects-Numbers'!$B$1:$AZ$173,$B94,FALSE),""))</f>
        <v>#REF!</v>
      </c>
      <c r="BM94" s="260" t="e">
        <f>IF(BM$4="","",IF(HLOOKUP(BM$4,'Physical Effects-Numbers'!$B$1:$AZ$173,$B94,FALSE)&lt;0,HLOOKUP(BM$4,'Physical Effects-Numbers'!$B$1:$AZ$173,$B94,FALSE),""))</f>
        <v>#REF!</v>
      </c>
      <c r="BN94" s="260" t="e">
        <f>IF(BN$4="","",IF(HLOOKUP(BN$4,'Physical Effects-Numbers'!$B$1:$AZ$173,$B94,FALSE)&lt;0,HLOOKUP(BN$4,'Physical Effects-Numbers'!$B$1:$AZ$173,$B94,FALSE),""))</f>
        <v>#REF!</v>
      </c>
      <c r="BO94" s="260" t="e">
        <f>IF(BO$4="","",IF(HLOOKUP(BO$4,'Physical Effects-Numbers'!$B$1:$AZ$173,$B94,FALSE)&lt;0,HLOOKUP(BO$4,'Physical Effects-Numbers'!$B$1:$AZ$173,$B94,FALSE),""))</f>
        <v>#REF!</v>
      </c>
    </row>
    <row r="95" spans="2:67" x14ac:dyDescent="0.2">
      <c r="B95" s="259">
        <f t="shared" si="1"/>
        <v>92</v>
      </c>
      <c r="C95" s="258" t="str">
        <f>+'Physical Effects-Numbers'!B91</f>
        <v>Access Control (ac)</v>
      </c>
      <c r="D95" s="260" t="str">
        <f>IF(D$4="","",IF(HLOOKUP(D$4,'Physical Effects-Numbers'!$B$1:$AZ$173,$B95,FALSE)&lt;0,HLOOKUP(D$4,'Physical Effects-Numbers'!$B$1:$AZ$173,$B95,FALSE),""))</f>
        <v/>
      </c>
      <c r="E95" s="260" t="str">
        <f>IF(E$4="","",IF(HLOOKUP(E$4,'Physical Effects-Numbers'!$B$1:$AZ$173,$B95,FALSE)&lt;0,HLOOKUP(E$4,'Physical Effects-Numbers'!$B$1:$AZ$173,$B95,FALSE),""))</f>
        <v/>
      </c>
      <c r="F95" s="260" t="str">
        <f>IF(F$4="","",IF(HLOOKUP(F$4,'Physical Effects-Numbers'!$B$1:$AZ$173,$B95,FALSE)&lt;0,HLOOKUP(F$4,'Physical Effects-Numbers'!$B$1:$AZ$173,$B95,FALSE),""))</f>
        <v/>
      </c>
      <c r="G95" s="260" t="str">
        <f>IF(G$4="","",IF(HLOOKUP(G$4,'Physical Effects-Numbers'!$B$1:$AZ$173,$B95,FALSE)&lt;0,HLOOKUP(G$4,'Physical Effects-Numbers'!$B$1:$AZ$173,$B95,FALSE),""))</f>
        <v/>
      </c>
      <c r="H95" s="260" t="str">
        <f>IF(H$4="","",IF(HLOOKUP(H$4,'Physical Effects-Numbers'!$B$1:$AZ$173,$B95,FALSE)&lt;0,HLOOKUP(H$4,'Physical Effects-Numbers'!$B$1:$AZ$173,$B95,FALSE),""))</f>
        <v/>
      </c>
      <c r="I95" s="260" t="str">
        <f>IF(I$4="","",IF(HLOOKUP(I$4,'Physical Effects-Numbers'!$B$1:$AZ$173,$B95,FALSE)&lt;0,HLOOKUP(I$4,'Physical Effects-Numbers'!$B$1:$AZ$173,$B95,FALSE),""))</f>
        <v/>
      </c>
      <c r="J95" s="260" t="str">
        <f>IF(J$4="","",IF(HLOOKUP(J$4,'Physical Effects-Numbers'!$B$1:$AZ$173,$B95,FALSE)&lt;0,HLOOKUP(J$4,'Physical Effects-Numbers'!$B$1:$AZ$173,$B95,FALSE),""))</f>
        <v/>
      </c>
      <c r="K95" s="260" t="str">
        <f>IF(K$4="","",IF(HLOOKUP(K$4,'Physical Effects-Numbers'!$B$1:$AZ$173,$B95,FALSE)&lt;0,HLOOKUP(K$4,'Physical Effects-Numbers'!$B$1:$AZ$173,$B95,FALSE),""))</f>
        <v/>
      </c>
      <c r="L95" s="260" t="str">
        <f>IF(L$4="","",IF(HLOOKUP(L$4,'Physical Effects-Numbers'!$B$1:$AZ$173,$B95,FALSE)&lt;0,HLOOKUP(L$4,'Physical Effects-Numbers'!$B$1:$AZ$173,$B95,FALSE),""))</f>
        <v/>
      </c>
      <c r="M95" s="260" t="str">
        <f>IF(M$4="","",IF(HLOOKUP(M$4,'Physical Effects-Numbers'!$B$1:$AZ$173,$B95,FALSE)&lt;0,HLOOKUP(M$4,'Physical Effects-Numbers'!$B$1:$AZ$173,$B95,FALSE),""))</f>
        <v/>
      </c>
      <c r="N95" s="260" t="str">
        <f>IF(N$4="","",IF(HLOOKUP(N$4,'Physical Effects-Numbers'!$B$1:$AZ$173,$B95,FALSE)&lt;0,HLOOKUP(N$4,'Physical Effects-Numbers'!$B$1:$AZ$173,$B95,FALSE),""))</f>
        <v/>
      </c>
      <c r="O95" s="260" t="str">
        <f>IF(O$4="","",IF(HLOOKUP(O$4,'Physical Effects-Numbers'!$B$1:$AZ$173,$B95,FALSE)&lt;0,HLOOKUP(O$4,'Physical Effects-Numbers'!$B$1:$AZ$173,$B95,FALSE),""))</f>
        <v/>
      </c>
      <c r="P95" s="260" t="str">
        <f>IF(P$4="","",IF(HLOOKUP(P$4,'Physical Effects-Numbers'!$B$1:$AZ$173,$B95,FALSE)&lt;0,HLOOKUP(P$4,'Physical Effects-Numbers'!$B$1:$AZ$173,$B95,FALSE),""))</f>
        <v/>
      </c>
      <c r="Q95" s="260" t="str">
        <f>IF(Q$4="","",IF(HLOOKUP(Q$4,'Physical Effects-Numbers'!$B$1:$AZ$173,$B95,FALSE)&lt;0,HLOOKUP(Q$4,'Physical Effects-Numbers'!$B$1:$AZ$173,$B95,FALSE),""))</f>
        <v/>
      </c>
      <c r="R95" s="260" t="str">
        <f>IF(R$4="","",IF(HLOOKUP(R$4,'Physical Effects-Numbers'!$B$1:$AZ$173,$B95,FALSE)&lt;0,HLOOKUP(R$4,'Physical Effects-Numbers'!$B$1:$AZ$173,$B95,FALSE),""))</f>
        <v/>
      </c>
      <c r="S95" s="260" t="str">
        <f>IF(S$4="","",IF(HLOOKUP(S$4,'Physical Effects-Numbers'!$B$1:$AZ$173,$B95,FALSE)&lt;0,HLOOKUP(S$4,'Physical Effects-Numbers'!$B$1:$AZ$173,$B95,FALSE),""))</f>
        <v/>
      </c>
      <c r="T95" s="260" t="str">
        <f>IF(T$4="","",IF(HLOOKUP(T$4,'Physical Effects-Numbers'!$B$1:$AZ$173,$B95,FALSE)&lt;0,HLOOKUP(T$4,'Physical Effects-Numbers'!$B$1:$AZ$173,$B95,FALSE),""))</f>
        <v/>
      </c>
      <c r="U95" s="260" t="str">
        <f>IF(U$4="","",IF(HLOOKUP(U$4,'Physical Effects-Numbers'!$B$1:$AZ$173,$B95,FALSE)&lt;0,HLOOKUP(U$4,'Physical Effects-Numbers'!$B$1:$AZ$173,$B95,FALSE),""))</f>
        <v/>
      </c>
      <c r="V95" s="260" t="str">
        <f>IF(V$4="","",IF(HLOOKUP(V$4,'Physical Effects-Numbers'!$B$1:$AZ$173,$B95,FALSE)&lt;0,HLOOKUP(V$4,'Physical Effects-Numbers'!$B$1:$AZ$173,$B95,FALSE),""))</f>
        <v/>
      </c>
      <c r="W95" s="260" t="str">
        <f>IF(W$4="","",IF(HLOOKUP(W$4,'Physical Effects-Numbers'!$B$1:$AZ$173,$B95,FALSE)&lt;0,HLOOKUP(W$4,'Physical Effects-Numbers'!$B$1:$AZ$173,$B95,FALSE),""))</f>
        <v/>
      </c>
      <c r="X95" s="260" t="str">
        <f>IF(X$4="","",IF(HLOOKUP(X$4,'Physical Effects-Numbers'!$B$1:$AZ$173,$B95,FALSE)&lt;0,HLOOKUP(X$4,'Physical Effects-Numbers'!$B$1:$AZ$173,$B95,FALSE),""))</f>
        <v/>
      </c>
      <c r="Y95" s="260" t="str">
        <f>IF(Y$4="","",IF(HLOOKUP(Y$4,'Physical Effects-Numbers'!$B$1:$AZ$173,$B95,FALSE)&lt;0,HLOOKUP(Y$4,'Physical Effects-Numbers'!$B$1:$AZ$173,$B95,FALSE),""))</f>
        <v/>
      </c>
      <c r="Z95" s="260" t="str">
        <f>IF(Z$4="","",IF(HLOOKUP(Z$4,'Physical Effects-Numbers'!$B$1:$AZ$173,$B95,FALSE)&lt;0,HLOOKUP(Z$4,'Physical Effects-Numbers'!$B$1:$AZ$173,$B95,FALSE),""))</f>
        <v/>
      </c>
      <c r="AA95" s="260" t="str">
        <f>IF(AA$4="","",IF(HLOOKUP(AA$4,'Physical Effects-Numbers'!$B$1:$AZ$173,$B95,FALSE)&lt;0,HLOOKUP(AA$4,'Physical Effects-Numbers'!$B$1:$AZ$173,$B95,FALSE),""))</f>
        <v/>
      </c>
      <c r="AB95" s="260" t="str">
        <f>IF(AB$4="","",IF(HLOOKUP(AB$4,'Physical Effects-Numbers'!$B$1:$AZ$173,$B95,FALSE)&lt;0,HLOOKUP(AB$4,'Physical Effects-Numbers'!$B$1:$AZ$173,$B95,FALSE),""))</f>
        <v/>
      </c>
      <c r="AC95" s="260" t="str">
        <f>IF(AC$4="","",IF(HLOOKUP(AC$4,'Physical Effects-Numbers'!$B$1:$AZ$173,$B95,FALSE)&lt;0,HLOOKUP(AC$4,'Physical Effects-Numbers'!$B$1:$AZ$173,$B95,FALSE),""))</f>
        <v/>
      </c>
      <c r="AD95" s="260" t="str">
        <f>IF(AD$4="","",IF(HLOOKUP(AD$4,'Physical Effects-Numbers'!$B$1:$AZ$173,$B95,FALSE)&lt;0,HLOOKUP(AD$4,'Physical Effects-Numbers'!$B$1:$AZ$173,$B95,FALSE),""))</f>
        <v/>
      </c>
      <c r="AE95" s="260" t="str">
        <f>IF(AE$4="","",IF(HLOOKUP(AE$4,'Physical Effects-Numbers'!$B$1:$AZ$173,$B95,FALSE)&lt;0,HLOOKUP(AE$4,'Physical Effects-Numbers'!$B$1:$AZ$173,$B95,FALSE),""))</f>
        <v/>
      </c>
      <c r="AF95" s="260" t="e">
        <f>IF(AF$4="","",IF(HLOOKUP(AF$4,'Physical Effects-Numbers'!$B$1:$AZ$173,$B95,FALSE)&lt;0,HLOOKUP(AF$4,'Physical Effects-Numbers'!$B$1:$AZ$173,$B95,FALSE),""))</f>
        <v>#REF!</v>
      </c>
      <c r="AG95" s="260" t="e">
        <f>IF(AG$4="","",IF(HLOOKUP(AG$4,'Physical Effects-Numbers'!$B$1:$AZ$173,$B95,FALSE)&lt;0,HLOOKUP(AG$4,'Physical Effects-Numbers'!$B$1:$AZ$173,$B95,FALSE),""))</f>
        <v>#REF!</v>
      </c>
      <c r="AH95" s="260" t="str">
        <f>IF(AH$4="","",IF(HLOOKUP(AH$4,'Physical Effects-Numbers'!$B$1:$AZ$173,$B95,FALSE)&lt;0,HLOOKUP(AH$4,'Physical Effects-Numbers'!$B$1:$AZ$173,$B95,FALSE),""))</f>
        <v/>
      </c>
      <c r="AI95" s="260" t="str">
        <f>IF(AI$4="","",IF(HLOOKUP(AI$4,'Physical Effects-Numbers'!$B$1:$AZ$173,$B95,FALSE)&lt;0,HLOOKUP(AI$4,'Physical Effects-Numbers'!$B$1:$AZ$173,$B95,FALSE),""))</f>
        <v/>
      </c>
      <c r="AJ95" s="260" t="str">
        <f>IF(AJ$4="","",IF(HLOOKUP(AJ$4,'Physical Effects-Numbers'!$B$1:$AZ$173,$B95,FALSE)&lt;0,HLOOKUP(AJ$4,'Physical Effects-Numbers'!$B$1:$AZ$173,$B95,FALSE),""))</f>
        <v/>
      </c>
      <c r="AK95" s="260" t="str">
        <f>IF(AK$4="","",IF(HLOOKUP(AK$4,'Physical Effects-Numbers'!$B$1:$AZ$173,$B95,FALSE)&lt;0,HLOOKUP(AK$4,'Physical Effects-Numbers'!$B$1:$AZ$173,$B95,FALSE),""))</f>
        <v/>
      </c>
      <c r="AL95" s="260" t="str">
        <f>IF(AL$4="","",IF(HLOOKUP(AL$4,'Physical Effects-Numbers'!$B$1:$AZ$173,$B95,FALSE)&lt;0,HLOOKUP(AL$4,'Physical Effects-Numbers'!$B$1:$AZ$173,$B95,FALSE),""))</f>
        <v/>
      </c>
      <c r="AM95" s="260" t="str">
        <f>IF(AM$4="","",IF(HLOOKUP(AM$4,'Physical Effects-Numbers'!$B$1:$AZ$173,$B95,FALSE)&lt;0,HLOOKUP(AM$4,'Physical Effects-Numbers'!$B$1:$AZ$173,$B95,FALSE),""))</f>
        <v/>
      </c>
      <c r="AN95" s="260" t="str">
        <f>IF(AN$4="","",IF(HLOOKUP(AN$4,'Physical Effects-Numbers'!$B$1:$AZ$173,$B95,FALSE)&lt;0,HLOOKUP(AN$4,'Physical Effects-Numbers'!$B$1:$AZ$173,$B95,FALSE),""))</f>
        <v/>
      </c>
      <c r="AO95" s="260" t="str">
        <f>IF(AO$4="","",IF(HLOOKUP(AO$4,'Physical Effects-Numbers'!$B$1:$AZ$173,$B95,FALSE)&lt;0,HLOOKUP(AO$4,'Physical Effects-Numbers'!$B$1:$AZ$173,$B95,FALSE),""))</f>
        <v/>
      </c>
      <c r="AP95" s="260" t="str">
        <f>IF(AP$4="","",IF(HLOOKUP(AP$4,'Physical Effects-Numbers'!$B$1:$AZ$173,$B95,FALSE)&lt;0,HLOOKUP(AP$4,'Physical Effects-Numbers'!$B$1:$AZ$173,$B95,FALSE),""))</f>
        <v/>
      </c>
      <c r="AQ95" s="260" t="str">
        <f>IF(AQ$4="","",IF(HLOOKUP(AQ$4,'Physical Effects-Numbers'!$B$1:$AZ$173,$B95,FALSE)&lt;0,HLOOKUP(AQ$4,'Physical Effects-Numbers'!$B$1:$AZ$173,$B95,FALSE),""))</f>
        <v/>
      </c>
      <c r="AR95" s="260" t="str">
        <f>IF(AR$4="","",IF(HLOOKUP(AR$4,'Physical Effects-Numbers'!$B$1:$AZ$173,$B95,FALSE)&lt;0,HLOOKUP(AR$4,'Physical Effects-Numbers'!$B$1:$AZ$173,$B95,FALSE),""))</f>
        <v/>
      </c>
      <c r="AS95" s="260" t="str">
        <f>IF(AS$4="","",IF(HLOOKUP(AS$4,'Physical Effects-Numbers'!$B$1:$AZ$173,$B95,FALSE)&lt;0,HLOOKUP(AS$4,'Physical Effects-Numbers'!$B$1:$AZ$173,$B95,FALSE),""))</f>
        <v/>
      </c>
      <c r="AT95" s="260" t="str">
        <f>IF(AT$4="","",IF(HLOOKUP(AT$4,'Physical Effects-Numbers'!$B$1:$AZ$173,$B95,FALSE)&lt;0,HLOOKUP(AT$4,'Physical Effects-Numbers'!$B$1:$AZ$173,$B95,FALSE),""))</f>
        <v/>
      </c>
      <c r="AU95" s="260" t="str">
        <f>IF(AU$4="","",IF(HLOOKUP(AU$4,'Physical Effects-Numbers'!$B$1:$AZ$173,$B95,FALSE)&lt;0,HLOOKUP(AU$4,'Physical Effects-Numbers'!$B$1:$AZ$173,$B95,FALSE),""))</f>
        <v/>
      </c>
      <c r="AV95" s="260" t="str">
        <f>IF(AV$4="","",IF(HLOOKUP(AV$4,'Physical Effects-Numbers'!$B$1:$AZ$173,$B95,FALSE)&lt;0,HLOOKUP(AV$4,'Physical Effects-Numbers'!$B$1:$AZ$173,$B95,FALSE),""))</f>
        <v/>
      </c>
      <c r="AW95" s="260" t="str">
        <f>IF(AW$4="","",IF(HLOOKUP(AW$4,'Physical Effects-Numbers'!$B$1:$AZ$173,$B95,FALSE)&lt;0,HLOOKUP(AW$4,'Physical Effects-Numbers'!$B$1:$AZ$173,$B95,FALSE),""))</f>
        <v/>
      </c>
      <c r="AX95" s="260" t="str">
        <f>IF(AX$4="","",IF(HLOOKUP(AX$4,'Physical Effects-Numbers'!$B$1:$AZ$173,$B95,FALSE)&lt;0,HLOOKUP(AX$4,'Physical Effects-Numbers'!$B$1:$AZ$173,$B95,FALSE),""))</f>
        <v/>
      </c>
      <c r="AY95" s="260" t="str">
        <f>IF(AY$4="","",IF(HLOOKUP(AY$4,'Physical Effects-Numbers'!$B$1:$AZ$173,$B95,FALSE)&lt;0,HLOOKUP(AY$4,'Physical Effects-Numbers'!$B$1:$AZ$173,$B95,FALSE),""))</f>
        <v/>
      </c>
      <c r="AZ95" s="260" t="str">
        <f>IF(AZ$4="","",IF(HLOOKUP(AZ$4,'Physical Effects-Numbers'!$B$1:$AZ$173,$B95,FALSE)&lt;0,HLOOKUP(AZ$4,'Physical Effects-Numbers'!$B$1:$AZ$173,$B95,FALSE),""))</f>
        <v/>
      </c>
      <c r="BA95" s="260" t="e">
        <f>IF(BA$4="","",IF(HLOOKUP(BA$4,'Physical Effects-Numbers'!$B$1:$AZ$173,$B95,FALSE)&lt;0,HLOOKUP(BA$4,'Physical Effects-Numbers'!$B$1:$AZ$173,$B95,FALSE),""))</f>
        <v>#N/A</v>
      </c>
      <c r="BB95" s="260" t="e">
        <f>IF(BB$4="","",IF(HLOOKUP(BB$4,'Physical Effects-Numbers'!$B$1:$AZ$173,$B95,FALSE)&lt;0,HLOOKUP(BB$4,'Physical Effects-Numbers'!$B$1:$AZ$173,$B95,FALSE),""))</f>
        <v>#N/A</v>
      </c>
      <c r="BC95" s="260" t="e">
        <f>IF(BC$4="","",IF(HLOOKUP(BC$4,'Physical Effects-Numbers'!$B$1:$AZ$173,$B95,FALSE)&lt;0,HLOOKUP(BC$4,'Physical Effects-Numbers'!$B$1:$AZ$173,$B95,FALSE),""))</f>
        <v>#REF!</v>
      </c>
      <c r="BD95" s="260" t="e">
        <f>IF(BD$4="","",IF(HLOOKUP(BD$4,'Physical Effects-Numbers'!$B$1:$AZ$173,$B95,FALSE)&lt;0,HLOOKUP(BD$4,'Physical Effects-Numbers'!$B$1:$AZ$173,$B95,FALSE),""))</f>
        <v>#REF!</v>
      </c>
      <c r="BE95" s="260" t="e">
        <f>IF(BE$4="","",IF(HLOOKUP(BE$4,'Physical Effects-Numbers'!$B$1:$AZ$173,$B95,FALSE)&lt;0,HLOOKUP(BE$4,'Physical Effects-Numbers'!$B$1:$AZ$173,$B95,FALSE),""))</f>
        <v>#REF!</v>
      </c>
      <c r="BF95" s="260" t="e">
        <f>IF(BF$4="","",IF(HLOOKUP(BF$4,'Physical Effects-Numbers'!$B$1:$AZ$173,$B95,FALSE)&lt;0,HLOOKUP(BF$4,'Physical Effects-Numbers'!$B$1:$AZ$173,$B95,FALSE),""))</f>
        <v>#REF!</v>
      </c>
      <c r="BG95" s="260" t="e">
        <f>IF(BG$4="","",IF(HLOOKUP(BG$4,'Physical Effects-Numbers'!$B$1:$AZ$173,$B95,FALSE)&lt;0,HLOOKUP(BG$4,'Physical Effects-Numbers'!$B$1:$AZ$173,$B95,FALSE),""))</f>
        <v>#REF!</v>
      </c>
      <c r="BH95" s="260" t="e">
        <f>IF(BH$4="","",IF(HLOOKUP(BH$4,'Physical Effects-Numbers'!$B$1:$AZ$173,$B95,FALSE)&lt;0,HLOOKUP(BH$4,'Physical Effects-Numbers'!$B$1:$AZ$173,$B95,FALSE),""))</f>
        <v>#REF!</v>
      </c>
      <c r="BI95" s="260" t="e">
        <f>IF(BI$4="","",IF(HLOOKUP(BI$4,'Physical Effects-Numbers'!$B$1:$AZ$173,$B95,FALSE)&lt;0,HLOOKUP(BI$4,'Physical Effects-Numbers'!$B$1:$AZ$173,$B95,FALSE),""))</f>
        <v>#REF!</v>
      </c>
      <c r="BJ95" s="260" t="e">
        <f>IF(BJ$4="","",IF(HLOOKUP(BJ$4,'Physical Effects-Numbers'!$B$1:$AZ$173,$B95,FALSE)&lt;0,HLOOKUP(BJ$4,'Physical Effects-Numbers'!$B$1:$AZ$173,$B95,FALSE),""))</f>
        <v>#REF!</v>
      </c>
      <c r="BK95" s="260" t="e">
        <f>IF(BK$4="","",IF(HLOOKUP(BK$4,'Physical Effects-Numbers'!$B$1:$AZ$173,$B95,FALSE)&lt;0,HLOOKUP(BK$4,'Physical Effects-Numbers'!$B$1:$AZ$173,$B95,FALSE),""))</f>
        <v>#REF!</v>
      </c>
      <c r="BL95" s="260" t="e">
        <f>IF(BL$4="","",IF(HLOOKUP(BL$4,'Physical Effects-Numbers'!$B$1:$AZ$173,$B95,FALSE)&lt;0,HLOOKUP(BL$4,'Physical Effects-Numbers'!$B$1:$AZ$173,$B95,FALSE),""))</f>
        <v>#REF!</v>
      </c>
      <c r="BM95" s="260" t="e">
        <f>IF(BM$4="","",IF(HLOOKUP(BM$4,'Physical Effects-Numbers'!$B$1:$AZ$173,$B95,FALSE)&lt;0,HLOOKUP(BM$4,'Physical Effects-Numbers'!$B$1:$AZ$173,$B95,FALSE),""))</f>
        <v>#REF!</v>
      </c>
      <c r="BN95" s="260" t="e">
        <f>IF(BN$4="","",IF(HLOOKUP(BN$4,'Physical Effects-Numbers'!$B$1:$AZ$173,$B95,FALSE)&lt;0,HLOOKUP(BN$4,'Physical Effects-Numbers'!$B$1:$AZ$173,$B95,FALSE),""))</f>
        <v>#REF!</v>
      </c>
      <c r="BO95" s="260" t="e">
        <f>IF(BO$4="","",IF(HLOOKUP(BO$4,'Physical Effects-Numbers'!$B$1:$AZ$173,$B95,FALSE)&lt;0,HLOOKUP(BO$4,'Physical Effects-Numbers'!$B$1:$AZ$173,$B95,FALSE),""))</f>
        <v>#REF!</v>
      </c>
    </row>
    <row r="96" spans="2:67" x14ac:dyDescent="0.2">
      <c r="B96" s="259">
        <f t="shared" si="1"/>
        <v>93</v>
      </c>
      <c r="C96" s="258" t="str">
        <f>+'Physical Effects-Numbers'!B92</f>
        <v>Monitoring Well (no)</v>
      </c>
      <c r="D96" s="260" t="str">
        <f>IF(D$4="","",IF(HLOOKUP(D$4,'Physical Effects-Numbers'!$B$1:$AZ$173,$B96,FALSE)&lt;0,HLOOKUP(D$4,'Physical Effects-Numbers'!$B$1:$AZ$173,$B96,FALSE),""))</f>
        <v/>
      </c>
      <c r="E96" s="260" t="str">
        <f>IF(E$4="","",IF(HLOOKUP(E$4,'Physical Effects-Numbers'!$B$1:$AZ$173,$B96,FALSE)&lt;0,HLOOKUP(E$4,'Physical Effects-Numbers'!$B$1:$AZ$173,$B96,FALSE),""))</f>
        <v/>
      </c>
      <c r="F96" s="260" t="str">
        <f>IF(F$4="","",IF(HLOOKUP(F$4,'Physical Effects-Numbers'!$B$1:$AZ$173,$B96,FALSE)&lt;0,HLOOKUP(F$4,'Physical Effects-Numbers'!$B$1:$AZ$173,$B96,FALSE),""))</f>
        <v/>
      </c>
      <c r="G96" s="260" t="str">
        <f>IF(G$4="","",IF(HLOOKUP(G$4,'Physical Effects-Numbers'!$B$1:$AZ$173,$B96,FALSE)&lt;0,HLOOKUP(G$4,'Physical Effects-Numbers'!$B$1:$AZ$173,$B96,FALSE),""))</f>
        <v/>
      </c>
      <c r="H96" s="260" t="str">
        <f>IF(H$4="","",IF(HLOOKUP(H$4,'Physical Effects-Numbers'!$B$1:$AZ$173,$B96,FALSE)&lt;0,HLOOKUP(H$4,'Physical Effects-Numbers'!$B$1:$AZ$173,$B96,FALSE),""))</f>
        <v/>
      </c>
      <c r="I96" s="260" t="str">
        <f>IF(I$4="","",IF(HLOOKUP(I$4,'Physical Effects-Numbers'!$B$1:$AZ$173,$B96,FALSE)&lt;0,HLOOKUP(I$4,'Physical Effects-Numbers'!$B$1:$AZ$173,$B96,FALSE),""))</f>
        <v/>
      </c>
      <c r="J96" s="260" t="str">
        <f>IF(J$4="","",IF(HLOOKUP(J$4,'Physical Effects-Numbers'!$B$1:$AZ$173,$B96,FALSE)&lt;0,HLOOKUP(J$4,'Physical Effects-Numbers'!$B$1:$AZ$173,$B96,FALSE),""))</f>
        <v/>
      </c>
      <c r="K96" s="260" t="str">
        <f>IF(K$4="","",IF(HLOOKUP(K$4,'Physical Effects-Numbers'!$B$1:$AZ$173,$B96,FALSE)&lt;0,HLOOKUP(K$4,'Physical Effects-Numbers'!$B$1:$AZ$173,$B96,FALSE),""))</f>
        <v/>
      </c>
      <c r="L96" s="260" t="str">
        <f>IF(L$4="","",IF(HLOOKUP(L$4,'Physical Effects-Numbers'!$B$1:$AZ$173,$B96,FALSE)&lt;0,HLOOKUP(L$4,'Physical Effects-Numbers'!$B$1:$AZ$173,$B96,FALSE),""))</f>
        <v/>
      </c>
      <c r="M96" s="260" t="str">
        <f>IF(M$4="","",IF(HLOOKUP(M$4,'Physical Effects-Numbers'!$B$1:$AZ$173,$B96,FALSE)&lt;0,HLOOKUP(M$4,'Physical Effects-Numbers'!$B$1:$AZ$173,$B96,FALSE),""))</f>
        <v/>
      </c>
      <c r="N96" s="260" t="str">
        <f>IF(N$4="","",IF(HLOOKUP(N$4,'Physical Effects-Numbers'!$B$1:$AZ$173,$B96,FALSE)&lt;0,HLOOKUP(N$4,'Physical Effects-Numbers'!$B$1:$AZ$173,$B96,FALSE),""))</f>
        <v/>
      </c>
      <c r="O96" s="260" t="str">
        <f>IF(O$4="","",IF(HLOOKUP(O$4,'Physical Effects-Numbers'!$B$1:$AZ$173,$B96,FALSE)&lt;0,HLOOKUP(O$4,'Physical Effects-Numbers'!$B$1:$AZ$173,$B96,FALSE),""))</f>
        <v/>
      </c>
      <c r="P96" s="260">
        <f>IF(P$4="","",IF(HLOOKUP(P$4,'Physical Effects-Numbers'!$B$1:$AZ$173,$B96,FALSE)&lt;0,HLOOKUP(P$4,'Physical Effects-Numbers'!$B$1:$AZ$173,$B96,FALSE),""))</f>
        <v>-1</v>
      </c>
      <c r="Q96" s="260">
        <f>IF(Q$4="","",IF(HLOOKUP(Q$4,'Physical Effects-Numbers'!$B$1:$AZ$173,$B96,FALSE)&lt;0,HLOOKUP(Q$4,'Physical Effects-Numbers'!$B$1:$AZ$173,$B96,FALSE),""))</f>
        <v>-1</v>
      </c>
      <c r="R96" s="260" t="str">
        <f>IF(R$4="","",IF(HLOOKUP(R$4,'Physical Effects-Numbers'!$B$1:$AZ$173,$B96,FALSE)&lt;0,HLOOKUP(R$4,'Physical Effects-Numbers'!$B$1:$AZ$173,$B96,FALSE),""))</f>
        <v/>
      </c>
      <c r="S96" s="260" t="str">
        <f>IF(S$4="","",IF(HLOOKUP(S$4,'Physical Effects-Numbers'!$B$1:$AZ$173,$B96,FALSE)&lt;0,HLOOKUP(S$4,'Physical Effects-Numbers'!$B$1:$AZ$173,$B96,FALSE),""))</f>
        <v/>
      </c>
      <c r="T96" s="260" t="str">
        <f>IF(T$4="","",IF(HLOOKUP(T$4,'Physical Effects-Numbers'!$B$1:$AZ$173,$B96,FALSE)&lt;0,HLOOKUP(T$4,'Physical Effects-Numbers'!$B$1:$AZ$173,$B96,FALSE),""))</f>
        <v/>
      </c>
      <c r="U96" s="260" t="str">
        <f>IF(U$4="","",IF(HLOOKUP(U$4,'Physical Effects-Numbers'!$B$1:$AZ$173,$B96,FALSE)&lt;0,HLOOKUP(U$4,'Physical Effects-Numbers'!$B$1:$AZ$173,$B96,FALSE),""))</f>
        <v/>
      </c>
      <c r="V96" s="260" t="str">
        <f>IF(V$4="","",IF(HLOOKUP(V$4,'Physical Effects-Numbers'!$B$1:$AZ$173,$B96,FALSE)&lt;0,HLOOKUP(V$4,'Physical Effects-Numbers'!$B$1:$AZ$173,$B96,FALSE),""))</f>
        <v/>
      </c>
      <c r="W96" s="260" t="str">
        <f>IF(W$4="","",IF(HLOOKUP(W$4,'Physical Effects-Numbers'!$B$1:$AZ$173,$B96,FALSE)&lt;0,HLOOKUP(W$4,'Physical Effects-Numbers'!$B$1:$AZ$173,$B96,FALSE),""))</f>
        <v/>
      </c>
      <c r="X96" s="260" t="str">
        <f>IF(X$4="","",IF(HLOOKUP(X$4,'Physical Effects-Numbers'!$B$1:$AZ$173,$B96,FALSE)&lt;0,HLOOKUP(X$4,'Physical Effects-Numbers'!$B$1:$AZ$173,$B96,FALSE),""))</f>
        <v/>
      </c>
      <c r="Y96" s="260" t="str">
        <f>IF(Y$4="","",IF(HLOOKUP(Y$4,'Physical Effects-Numbers'!$B$1:$AZ$173,$B96,FALSE)&lt;0,HLOOKUP(Y$4,'Physical Effects-Numbers'!$B$1:$AZ$173,$B96,FALSE),""))</f>
        <v/>
      </c>
      <c r="Z96" s="260" t="str">
        <f>IF(Z$4="","",IF(HLOOKUP(Z$4,'Physical Effects-Numbers'!$B$1:$AZ$173,$B96,FALSE)&lt;0,HLOOKUP(Z$4,'Physical Effects-Numbers'!$B$1:$AZ$173,$B96,FALSE),""))</f>
        <v/>
      </c>
      <c r="AA96" s="260" t="str">
        <f>IF(AA$4="","",IF(HLOOKUP(AA$4,'Physical Effects-Numbers'!$B$1:$AZ$173,$B96,FALSE)&lt;0,HLOOKUP(AA$4,'Physical Effects-Numbers'!$B$1:$AZ$173,$B96,FALSE),""))</f>
        <v/>
      </c>
      <c r="AB96" s="260" t="str">
        <f>IF(AB$4="","",IF(HLOOKUP(AB$4,'Physical Effects-Numbers'!$B$1:$AZ$173,$B96,FALSE)&lt;0,HLOOKUP(AB$4,'Physical Effects-Numbers'!$B$1:$AZ$173,$B96,FALSE),""))</f>
        <v/>
      </c>
      <c r="AC96" s="260" t="str">
        <f>IF(AC$4="","",IF(HLOOKUP(AC$4,'Physical Effects-Numbers'!$B$1:$AZ$173,$B96,FALSE)&lt;0,HLOOKUP(AC$4,'Physical Effects-Numbers'!$B$1:$AZ$173,$B96,FALSE),""))</f>
        <v/>
      </c>
      <c r="AD96" s="260" t="str">
        <f>IF(AD$4="","",IF(HLOOKUP(AD$4,'Physical Effects-Numbers'!$B$1:$AZ$173,$B96,FALSE)&lt;0,HLOOKUP(AD$4,'Physical Effects-Numbers'!$B$1:$AZ$173,$B96,FALSE),""))</f>
        <v/>
      </c>
      <c r="AE96" s="260" t="str">
        <f>IF(AE$4="","",IF(HLOOKUP(AE$4,'Physical Effects-Numbers'!$B$1:$AZ$173,$B96,FALSE)&lt;0,HLOOKUP(AE$4,'Physical Effects-Numbers'!$B$1:$AZ$173,$B96,FALSE),""))</f>
        <v/>
      </c>
      <c r="AF96" s="260" t="e">
        <f>IF(AF$4="","",IF(HLOOKUP(AF$4,'Physical Effects-Numbers'!$B$1:$AZ$173,$B96,FALSE)&lt;0,HLOOKUP(AF$4,'Physical Effects-Numbers'!$B$1:$AZ$173,$B96,FALSE),""))</f>
        <v>#REF!</v>
      </c>
      <c r="AG96" s="260" t="e">
        <f>IF(AG$4="","",IF(HLOOKUP(AG$4,'Physical Effects-Numbers'!$B$1:$AZ$173,$B96,FALSE)&lt;0,HLOOKUP(AG$4,'Physical Effects-Numbers'!$B$1:$AZ$173,$B96,FALSE),""))</f>
        <v>#REF!</v>
      </c>
      <c r="AH96" s="260" t="str">
        <f>IF(AH$4="","",IF(HLOOKUP(AH$4,'Physical Effects-Numbers'!$B$1:$AZ$173,$B96,FALSE)&lt;0,HLOOKUP(AH$4,'Physical Effects-Numbers'!$B$1:$AZ$173,$B96,FALSE),""))</f>
        <v/>
      </c>
      <c r="AI96" s="260" t="str">
        <f>IF(AI$4="","",IF(HLOOKUP(AI$4,'Physical Effects-Numbers'!$B$1:$AZ$173,$B96,FALSE)&lt;0,HLOOKUP(AI$4,'Physical Effects-Numbers'!$B$1:$AZ$173,$B96,FALSE),""))</f>
        <v/>
      </c>
      <c r="AJ96" s="260" t="str">
        <f>IF(AJ$4="","",IF(HLOOKUP(AJ$4,'Physical Effects-Numbers'!$B$1:$AZ$173,$B96,FALSE)&lt;0,HLOOKUP(AJ$4,'Physical Effects-Numbers'!$B$1:$AZ$173,$B96,FALSE),""))</f>
        <v/>
      </c>
      <c r="AK96" s="260" t="str">
        <f>IF(AK$4="","",IF(HLOOKUP(AK$4,'Physical Effects-Numbers'!$B$1:$AZ$173,$B96,FALSE)&lt;0,HLOOKUP(AK$4,'Physical Effects-Numbers'!$B$1:$AZ$173,$B96,FALSE),""))</f>
        <v/>
      </c>
      <c r="AL96" s="260" t="str">
        <f>IF(AL$4="","",IF(HLOOKUP(AL$4,'Physical Effects-Numbers'!$B$1:$AZ$173,$B96,FALSE)&lt;0,HLOOKUP(AL$4,'Physical Effects-Numbers'!$B$1:$AZ$173,$B96,FALSE),""))</f>
        <v/>
      </c>
      <c r="AM96" s="260" t="str">
        <f>IF(AM$4="","",IF(HLOOKUP(AM$4,'Physical Effects-Numbers'!$B$1:$AZ$173,$B96,FALSE)&lt;0,HLOOKUP(AM$4,'Physical Effects-Numbers'!$B$1:$AZ$173,$B96,FALSE),""))</f>
        <v/>
      </c>
      <c r="AN96" s="260" t="str">
        <f>IF(AN$4="","",IF(HLOOKUP(AN$4,'Physical Effects-Numbers'!$B$1:$AZ$173,$B96,FALSE)&lt;0,HLOOKUP(AN$4,'Physical Effects-Numbers'!$B$1:$AZ$173,$B96,FALSE),""))</f>
        <v/>
      </c>
      <c r="AO96" s="260" t="str">
        <f>IF(AO$4="","",IF(HLOOKUP(AO$4,'Physical Effects-Numbers'!$B$1:$AZ$173,$B96,FALSE)&lt;0,HLOOKUP(AO$4,'Physical Effects-Numbers'!$B$1:$AZ$173,$B96,FALSE),""))</f>
        <v/>
      </c>
      <c r="AP96" s="260" t="str">
        <f>IF(AP$4="","",IF(HLOOKUP(AP$4,'Physical Effects-Numbers'!$B$1:$AZ$173,$B96,FALSE)&lt;0,HLOOKUP(AP$4,'Physical Effects-Numbers'!$B$1:$AZ$173,$B96,FALSE),""))</f>
        <v/>
      </c>
      <c r="AQ96" s="260" t="str">
        <f>IF(AQ$4="","",IF(HLOOKUP(AQ$4,'Physical Effects-Numbers'!$B$1:$AZ$173,$B96,FALSE)&lt;0,HLOOKUP(AQ$4,'Physical Effects-Numbers'!$B$1:$AZ$173,$B96,FALSE),""))</f>
        <v/>
      </c>
      <c r="AR96" s="260" t="str">
        <f>IF(AR$4="","",IF(HLOOKUP(AR$4,'Physical Effects-Numbers'!$B$1:$AZ$173,$B96,FALSE)&lt;0,HLOOKUP(AR$4,'Physical Effects-Numbers'!$B$1:$AZ$173,$B96,FALSE),""))</f>
        <v/>
      </c>
      <c r="AS96" s="260" t="str">
        <f>IF(AS$4="","",IF(HLOOKUP(AS$4,'Physical Effects-Numbers'!$B$1:$AZ$173,$B96,FALSE)&lt;0,HLOOKUP(AS$4,'Physical Effects-Numbers'!$B$1:$AZ$173,$B96,FALSE),""))</f>
        <v/>
      </c>
      <c r="AT96" s="260" t="str">
        <f>IF(AT$4="","",IF(HLOOKUP(AT$4,'Physical Effects-Numbers'!$B$1:$AZ$173,$B96,FALSE)&lt;0,HLOOKUP(AT$4,'Physical Effects-Numbers'!$B$1:$AZ$173,$B96,FALSE),""))</f>
        <v/>
      </c>
      <c r="AU96" s="260" t="str">
        <f>IF(AU$4="","",IF(HLOOKUP(AU$4,'Physical Effects-Numbers'!$B$1:$AZ$173,$B96,FALSE)&lt;0,HLOOKUP(AU$4,'Physical Effects-Numbers'!$B$1:$AZ$173,$B96,FALSE),""))</f>
        <v/>
      </c>
      <c r="AV96" s="260" t="str">
        <f>IF(AV$4="","",IF(HLOOKUP(AV$4,'Physical Effects-Numbers'!$B$1:$AZ$173,$B96,FALSE)&lt;0,HLOOKUP(AV$4,'Physical Effects-Numbers'!$B$1:$AZ$173,$B96,FALSE),""))</f>
        <v/>
      </c>
      <c r="AW96" s="260" t="str">
        <f>IF(AW$4="","",IF(HLOOKUP(AW$4,'Physical Effects-Numbers'!$B$1:$AZ$173,$B96,FALSE)&lt;0,HLOOKUP(AW$4,'Physical Effects-Numbers'!$B$1:$AZ$173,$B96,FALSE),""))</f>
        <v/>
      </c>
      <c r="AX96" s="260" t="str">
        <f>IF(AX$4="","",IF(HLOOKUP(AX$4,'Physical Effects-Numbers'!$B$1:$AZ$173,$B96,FALSE)&lt;0,HLOOKUP(AX$4,'Physical Effects-Numbers'!$B$1:$AZ$173,$B96,FALSE),""))</f>
        <v/>
      </c>
      <c r="AY96" s="260" t="str">
        <f>IF(AY$4="","",IF(HLOOKUP(AY$4,'Physical Effects-Numbers'!$B$1:$AZ$173,$B96,FALSE)&lt;0,HLOOKUP(AY$4,'Physical Effects-Numbers'!$B$1:$AZ$173,$B96,FALSE),""))</f>
        <v/>
      </c>
      <c r="AZ96" s="260" t="str">
        <f>IF(AZ$4="","",IF(HLOOKUP(AZ$4,'Physical Effects-Numbers'!$B$1:$AZ$173,$B96,FALSE)&lt;0,HLOOKUP(AZ$4,'Physical Effects-Numbers'!$B$1:$AZ$173,$B96,FALSE),""))</f>
        <v/>
      </c>
      <c r="BA96" s="260" t="e">
        <f>IF(BA$4="","",IF(HLOOKUP(BA$4,'Physical Effects-Numbers'!$B$1:$AZ$173,$B96,FALSE)&lt;0,HLOOKUP(BA$4,'Physical Effects-Numbers'!$B$1:$AZ$173,$B96,FALSE),""))</f>
        <v>#N/A</v>
      </c>
      <c r="BB96" s="260" t="e">
        <f>IF(BB$4="","",IF(HLOOKUP(BB$4,'Physical Effects-Numbers'!$B$1:$AZ$173,$B96,FALSE)&lt;0,HLOOKUP(BB$4,'Physical Effects-Numbers'!$B$1:$AZ$173,$B96,FALSE),""))</f>
        <v>#N/A</v>
      </c>
      <c r="BC96" s="260" t="e">
        <f>IF(BC$4="","",IF(HLOOKUP(BC$4,'Physical Effects-Numbers'!$B$1:$AZ$173,$B96,FALSE)&lt;0,HLOOKUP(BC$4,'Physical Effects-Numbers'!$B$1:$AZ$173,$B96,FALSE),""))</f>
        <v>#REF!</v>
      </c>
      <c r="BD96" s="260" t="e">
        <f>IF(BD$4="","",IF(HLOOKUP(BD$4,'Physical Effects-Numbers'!$B$1:$AZ$173,$B96,FALSE)&lt;0,HLOOKUP(BD$4,'Physical Effects-Numbers'!$B$1:$AZ$173,$B96,FALSE),""))</f>
        <v>#REF!</v>
      </c>
      <c r="BE96" s="260" t="e">
        <f>IF(BE$4="","",IF(HLOOKUP(BE$4,'Physical Effects-Numbers'!$B$1:$AZ$173,$B96,FALSE)&lt;0,HLOOKUP(BE$4,'Physical Effects-Numbers'!$B$1:$AZ$173,$B96,FALSE),""))</f>
        <v>#REF!</v>
      </c>
      <c r="BF96" s="260" t="e">
        <f>IF(BF$4="","",IF(HLOOKUP(BF$4,'Physical Effects-Numbers'!$B$1:$AZ$173,$B96,FALSE)&lt;0,HLOOKUP(BF$4,'Physical Effects-Numbers'!$B$1:$AZ$173,$B96,FALSE),""))</f>
        <v>#REF!</v>
      </c>
      <c r="BG96" s="260" t="e">
        <f>IF(BG$4="","",IF(HLOOKUP(BG$4,'Physical Effects-Numbers'!$B$1:$AZ$173,$B96,FALSE)&lt;0,HLOOKUP(BG$4,'Physical Effects-Numbers'!$B$1:$AZ$173,$B96,FALSE),""))</f>
        <v>#REF!</v>
      </c>
      <c r="BH96" s="260" t="e">
        <f>IF(BH$4="","",IF(HLOOKUP(BH$4,'Physical Effects-Numbers'!$B$1:$AZ$173,$B96,FALSE)&lt;0,HLOOKUP(BH$4,'Physical Effects-Numbers'!$B$1:$AZ$173,$B96,FALSE),""))</f>
        <v>#REF!</v>
      </c>
      <c r="BI96" s="260" t="e">
        <f>IF(BI$4="","",IF(HLOOKUP(BI$4,'Physical Effects-Numbers'!$B$1:$AZ$173,$B96,FALSE)&lt;0,HLOOKUP(BI$4,'Physical Effects-Numbers'!$B$1:$AZ$173,$B96,FALSE),""))</f>
        <v>#REF!</v>
      </c>
      <c r="BJ96" s="260" t="e">
        <f>IF(BJ$4="","",IF(HLOOKUP(BJ$4,'Physical Effects-Numbers'!$B$1:$AZ$173,$B96,FALSE)&lt;0,HLOOKUP(BJ$4,'Physical Effects-Numbers'!$B$1:$AZ$173,$B96,FALSE),""))</f>
        <v>#REF!</v>
      </c>
      <c r="BK96" s="260" t="e">
        <f>IF(BK$4="","",IF(HLOOKUP(BK$4,'Physical Effects-Numbers'!$B$1:$AZ$173,$B96,FALSE)&lt;0,HLOOKUP(BK$4,'Physical Effects-Numbers'!$B$1:$AZ$173,$B96,FALSE),""))</f>
        <v>#REF!</v>
      </c>
      <c r="BL96" s="260" t="e">
        <f>IF(BL$4="","",IF(HLOOKUP(BL$4,'Physical Effects-Numbers'!$B$1:$AZ$173,$B96,FALSE)&lt;0,HLOOKUP(BL$4,'Physical Effects-Numbers'!$B$1:$AZ$173,$B96,FALSE),""))</f>
        <v>#REF!</v>
      </c>
      <c r="BM96" s="260" t="e">
        <f>IF(BM$4="","",IF(HLOOKUP(BM$4,'Physical Effects-Numbers'!$B$1:$AZ$173,$B96,FALSE)&lt;0,HLOOKUP(BM$4,'Physical Effects-Numbers'!$B$1:$AZ$173,$B96,FALSE),""))</f>
        <v>#REF!</v>
      </c>
      <c r="BN96" s="260" t="e">
        <f>IF(BN$4="","",IF(HLOOKUP(BN$4,'Physical Effects-Numbers'!$B$1:$AZ$173,$B96,FALSE)&lt;0,HLOOKUP(BN$4,'Physical Effects-Numbers'!$B$1:$AZ$173,$B96,FALSE),""))</f>
        <v>#REF!</v>
      </c>
      <c r="BO96" s="260" t="e">
        <f>IF(BO$4="","",IF(HLOOKUP(BO$4,'Physical Effects-Numbers'!$B$1:$AZ$173,$B96,FALSE)&lt;0,HLOOKUP(BO$4,'Physical Effects-Numbers'!$B$1:$AZ$173,$B96,FALSE),""))</f>
        <v>#REF!</v>
      </c>
    </row>
    <row r="97" spans="2:67" x14ac:dyDescent="0.2">
      <c r="B97" s="259">
        <f t="shared" si="1"/>
        <v>94</v>
      </c>
      <c r="C97" s="258" t="str">
        <f>+'Physical Effects-Numbers'!B93</f>
        <v>Mulching (ac)</v>
      </c>
      <c r="D97" s="260" t="str">
        <f>IF(D$4="","",IF(HLOOKUP(D$4,'Physical Effects-Numbers'!$B$1:$AZ$173,$B97,FALSE)&lt;0,HLOOKUP(D$4,'Physical Effects-Numbers'!$B$1:$AZ$173,$B97,FALSE),""))</f>
        <v/>
      </c>
      <c r="E97" s="260" t="str">
        <f>IF(E$4="","",IF(HLOOKUP(E$4,'Physical Effects-Numbers'!$B$1:$AZ$173,$B97,FALSE)&lt;0,HLOOKUP(E$4,'Physical Effects-Numbers'!$B$1:$AZ$173,$B97,FALSE),""))</f>
        <v/>
      </c>
      <c r="F97" s="260" t="str">
        <f>IF(F$4="","",IF(HLOOKUP(F$4,'Physical Effects-Numbers'!$B$1:$AZ$173,$B97,FALSE)&lt;0,HLOOKUP(F$4,'Physical Effects-Numbers'!$B$1:$AZ$173,$B97,FALSE),""))</f>
        <v/>
      </c>
      <c r="G97" s="260" t="str">
        <f>IF(G$4="","",IF(HLOOKUP(G$4,'Physical Effects-Numbers'!$B$1:$AZ$173,$B97,FALSE)&lt;0,HLOOKUP(G$4,'Physical Effects-Numbers'!$B$1:$AZ$173,$B97,FALSE),""))</f>
        <v/>
      </c>
      <c r="H97" s="260" t="str">
        <f>IF(H$4="","",IF(HLOOKUP(H$4,'Physical Effects-Numbers'!$B$1:$AZ$173,$B97,FALSE)&lt;0,HLOOKUP(H$4,'Physical Effects-Numbers'!$B$1:$AZ$173,$B97,FALSE),""))</f>
        <v/>
      </c>
      <c r="I97" s="260" t="str">
        <f>IF(I$4="","",IF(HLOOKUP(I$4,'Physical Effects-Numbers'!$B$1:$AZ$173,$B97,FALSE)&lt;0,HLOOKUP(I$4,'Physical Effects-Numbers'!$B$1:$AZ$173,$B97,FALSE),""))</f>
        <v/>
      </c>
      <c r="J97" s="260" t="str">
        <f>IF(J$4="","",IF(HLOOKUP(J$4,'Physical Effects-Numbers'!$B$1:$AZ$173,$B97,FALSE)&lt;0,HLOOKUP(J$4,'Physical Effects-Numbers'!$B$1:$AZ$173,$B97,FALSE),""))</f>
        <v/>
      </c>
      <c r="K97" s="260" t="str">
        <f>IF(K$4="","",IF(HLOOKUP(K$4,'Physical Effects-Numbers'!$B$1:$AZ$173,$B97,FALSE)&lt;0,HLOOKUP(K$4,'Physical Effects-Numbers'!$B$1:$AZ$173,$B97,FALSE),""))</f>
        <v/>
      </c>
      <c r="L97" s="260" t="str">
        <f>IF(L$4="","",IF(HLOOKUP(L$4,'Physical Effects-Numbers'!$B$1:$AZ$173,$B97,FALSE)&lt;0,HLOOKUP(L$4,'Physical Effects-Numbers'!$B$1:$AZ$173,$B97,FALSE),""))</f>
        <v/>
      </c>
      <c r="M97" s="260" t="str">
        <f>IF(M$4="","",IF(HLOOKUP(M$4,'Physical Effects-Numbers'!$B$1:$AZ$173,$B97,FALSE)&lt;0,HLOOKUP(M$4,'Physical Effects-Numbers'!$B$1:$AZ$173,$B97,FALSE),""))</f>
        <v/>
      </c>
      <c r="N97" s="260" t="str">
        <f>IF(N$4="","",IF(HLOOKUP(N$4,'Physical Effects-Numbers'!$B$1:$AZ$173,$B97,FALSE)&lt;0,HLOOKUP(N$4,'Physical Effects-Numbers'!$B$1:$AZ$173,$B97,FALSE),""))</f>
        <v/>
      </c>
      <c r="O97" s="260" t="str">
        <f>IF(O$4="","",IF(HLOOKUP(O$4,'Physical Effects-Numbers'!$B$1:$AZ$173,$B97,FALSE)&lt;0,HLOOKUP(O$4,'Physical Effects-Numbers'!$B$1:$AZ$173,$B97,FALSE),""))</f>
        <v/>
      </c>
      <c r="P97" s="260" t="str">
        <f>IF(P$4="","",IF(HLOOKUP(P$4,'Physical Effects-Numbers'!$B$1:$AZ$173,$B97,FALSE)&lt;0,HLOOKUP(P$4,'Physical Effects-Numbers'!$B$1:$AZ$173,$B97,FALSE),""))</f>
        <v/>
      </c>
      <c r="Q97" s="260" t="str">
        <f>IF(Q$4="","",IF(HLOOKUP(Q$4,'Physical Effects-Numbers'!$B$1:$AZ$173,$B97,FALSE)&lt;0,HLOOKUP(Q$4,'Physical Effects-Numbers'!$B$1:$AZ$173,$B97,FALSE),""))</f>
        <v/>
      </c>
      <c r="R97" s="260" t="str">
        <f>IF(R$4="","",IF(HLOOKUP(R$4,'Physical Effects-Numbers'!$B$1:$AZ$173,$B97,FALSE)&lt;0,HLOOKUP(R$4,'Physical Effects-Numbers'!$B$1:$AZ$173,$B97,FALSE),""))</f>
        <v/>
      </c>
      <c r="S97" s="260" t="str">
        <f>IF(S$4="","",IF(HLOOKUP(S$4,'Physical Effects-Numbers'!$B$1:$AZ$173,$B97,FALSE)&lt;0,HLOOKUP(S$4,'Physical Effects-Numbers'!$B$1:$AZ$173,$B97,FALSE),""))</f>
        <v/>
      </c>
      <c r="T97" s="260" t="str">
        <f>IF(T$4="","",IF(HLOOKUP(T$4,'Physical Effects-Numbers'!$B$1:$AZ$173,$B97,FALSE)&lt;0,HLOOKUP(T$4,'Physical Effects-Numbers'!$B$1:$AZ$173,$B97,FALSE),""))</f>
        <v/>
      </c>
      <c r="U97" s="260" t="str">
        <f>IF(U$4="","",IF(HLOOKUP(U$4,'Physical Effects-Numbers'!$B$1:$AZ$173,$B97,FALSE)&lt;0,HLOOKUP(U$4,'Physical Effects-Numbers'!$B$1:$AZ$173,$B97,FALSE),""))</f>
        <v/>
      </c>
      <c r="V97" s="260" t="str">
        <f>IF(V$4="","",IF(HLOOKUP(V$4,'Physical Effects-Numbers'!$B$1:$AZ$173,$B97,FALSE)&lt;0,HLOOKUP(V$4,'Physical Effects-Numbers'!$B$1:$AZ$173,$B97,FALSE),""))</f>
        <v/>
      </c>
      <c r="W97" s="260" t="str">
        <f>IF(W$4="","",IF(HLOOKUP(W$4,'Physical Effects-Numbers'!$B$1:$AZ$173,$B97,FALSE)&lt;0,HLOOKUP(W$4,'Physical Effects-Numbers'!$B$1:$AZ$173,$B97,FALSE),""))</f>
        <v/>
      </c>
      <c r="X97" s="260" t="str">
        <f>IF(X$4="","",IF(HLOOKUP(X$4,'Physical Effects-Numbers'!$B$1:$AZ$173,$B97,FALSE)&lt;0,HLOOKUP(X$4,'Physical Effects-Numbers'!$B$1:$AZ$173,$B97,FALSE),""))</f>
        <v/>
      </c>
      <c r="Y97" s="260" t="str">
        <f>IF(Y$4="","",IF(HLOOKUP(Y$4,'Physical Effects-Numbers'!$B$1:$AZ$173,$B97,FALSE)&lt;0,HLOOKUP(Y$4,'Physical Effects-Numbers'!$B$1:$AZ$173,$B97,FALSE),""))</f>
        <v/>
      </c>
      <c r="Z97" s="260" t="str">
        <f>IF(Z$4="","",IF(HLOOKUP(Z$4,'Physical Effects-Numbers'!$B$1:$AZ$173,$B97,FALSE)&lt;0,HLOOKUP(Z$4,'Physical Effects-Numbers'!$B$1:$AZ$173,$B97,FALSE),""))</f>
        <v/>
      </c>
      <c r="AA97" s="260" t="str">
        <f>IF(AA$4="","",IF(HLOOKUP(AA$4,'Physical Effects-Numbers'!$B$1:$AZ$173,$B97,FALSE)&lt;0,HLOOKUP(AA$4,'Physical Effects-Numbers'!$B$1:$AZ$173,$B97,FALSE),""))</f>
        <v/>
      </c>
      <c r="AB97" s="260" t="str">
        <f>IF(AB$4="","",IF(HLOOKUP(AB$4,'Physical Effects-Numbers'!$B$1:$AZ$173,$B97,FALSE)&lt;0,HLOOKUP(AB$4,'Physical Effects-Numbers'!$B$1:$AZ$173,$B97,FALSE),""))</f>
        <v/>
      </c>
      <c r="AC97" s="260" t="str">
        <f>IF(AC$4="","",IF(HLOOKUP(AC$4,'Physical Effects-Numbers'!$B$1:$AZ$173,$B97,FALSE)&lt;0,HLOOKUP(AC$4,'Physical Effects-Numbers'!$B$1:$AZ$173,$B97,FALSE),""))</f>
        <v/>
      </c>
      <c r="AD97" s="260" t="str">
        <f>IF(AD$4="","",IF(HLOOKUP(AD$4,'Physical Effects-Numbers'!$B$1:$AZ$173,$B97,FALSE)&lt;0,HLOOKUP(AD$4,'Physical Effects-Numbers'!$B$1:$AZ$173,$B97,FALSE),""))</f>
        <v/>
      </c>
      <c r="AE97" s="260" t="str">
        <f>IF(AE$4="","",IF(HLOOKUP(AE$4,'Physical Effects-Numbers'!$B$1:$AZ$173,$B97,FALSE)&lt;0,HLOOKUP(AE$4,'Physical Effects-Numbers'!$B$1:$AZ$173,$B97,FALSE),""))</f>
        <v/>
      </c>
      <c r="AF97" s="260" t="e">
        <f>IF(AF$4="","",IF(HLOOKUP(AF$4,'Physical Effects-Numbers'!$B$1:$AZ$173,$B97,FALSE)&lt;0,HLOOKUP(AF$4,'Physical Effects-Numbers'!$B$1:$AZ$173,$B97,FALSE),""))</f>
        <v>#REF!</v>
      </c>
      <c r="AG97" s="260" t="e">
        <f>IF(AG$4="","",IF(HLOOKUP(AG$4,'Physical Effects-Numbers'!$B$1:$AZ$173,$B97,FALSE)&lt;0,HLOOKUP(AG$4,'Physical Effects-Numbers'!$B$1:$AZ$173,$B97,FALSE),""))</f>
        <v>#REF!</v>
      </c>
      <c r="AH97" s="260" t="str">
        <f>IF(AH$4="","",IF(HLOOKUP(AH$4,'Physical Effects-Numbers'!$B$1:$AZ$173,$B97,FALSE)&lt;0,HLOOKUP(AH$4,'Physical Effects-Numbers'!$B$1:$AZ$173,$B97,FALSE),""))</f>
        <v/>
      </c>
      <c r="AI97" s="260" t="str">
        <f>IF(AI$4="","",IF(HLOOKUP(AI$4,'Physical Effects-Numbers'!$B$1:$AZ$173,$B97,FALSE)&lt;0,HLOOKUP(AI$4,'Physical Effects-Numbers'!$B$1:$AZ$173,$B97,FALSE),""))</f>
        <v/>
      </c>
      <c r="AJ97" s="260" t="str">
        <f>IF(AJ$4="","",IF(HLOOKUP(AJ$4,'Physical Effects-Numbers'!$B$1:$AZ$173,$B97,FALSE)&lt;0,HLOOKUP(AJ$4,'Physical Effects-Numbers'!$B$1:$AZ$173,$B97,FALSE),""))</f>
        <v/>
      </c>
      <c r="AK97" s="260" t="str">
        <f>IF(AK$4="","",IF(HLOOKUP(AK$4,'Physical Effects-Numbers'!$B$1:$AZ$173,$B97,FALSE)&lt;0,HLOOKUP(AK$4,'Physical Effects-Numbers'!$B$1:$AZ$173,$B97,FALSE),""))</f>
        <v/>
      </c>
      <c r="AL97" s="260" t="str">
        <f>IF(AL$4="","",IF(HLOOKUP(AL$4,'Physical Effects-Numbers'!$B$1:$AZ$173,$B97,FALSE)&lt;0,HLOOKUP(AL$4,'Physical Effects-Numbers'!$B$1:$AZ$173,$B97,FALSE),""))</f>
        <v/>
      </c>
      <c r="AM97" s="260" t="str">
        <f>IF(AM$4="","",IF(HLOOKUP(AM$4,'Physical Effects-Numbers'!$B$1:$AZ$173,$B97,FALSE)&lt;0,HLOOKUP(AM$4,'Physical Effects-Numbers'!$B$1:$AZ$173,$B97,FALSE),""))</f>
        <v/>
      </c>
      <c r="AN97" s="260" t="str">
        <f>IF(AN$4="","",IF(HLOOKUP(AN$4,'Physical Effects-Numbers'!$B$1:$AZ$173,$B97,FALSE)&lt;0,HLOOKUP(AN$4,'Physical Effects-Numbers'!$B$1:$AZ$173,$B97,FALSE),""))</f>
        <v/>
      </c>
      <c r="AO97" s="260" t="str">
        <f>IF(AO$4="","",IF(HLOOKUP(AO$4,'Physical Effects-Numbers'!$B$1:$AZ$173,$B97,FALSE)&lt;0,HLOOKUP(AO$4,'Physical Effects-Numbers'!$B$1:$AZ$173,$B97,FALSE),""))</f>
        <v/>
      </c>
      <c r="AP97" s="260" t="str">
        <f>IF(AP$4="","",IF(HLOOKUP(AP$4,'Physical Effects-Numbers'!$B$1:$AZ$173,$B97,FALSE)&lt;0,HLOOKUP(AP$4,'Physical Effects-Numbers'!$B$1:$AZ$173,$B97,FALSE),""))</f>
        <v/>
      </c>
      <c r="AQ97" s="260" t="str">
        <f>IF(AQ$4="","",IF(HLOOKUP(AQ$4,'Physical Effects-Numbers'!$B$1:$AZ$173,$B97,FALSE)&lt;0,HLOOKUP(AQ$4,'Physical Effects-Numbers'!$B$1:$AZ$173,$B97,FALSE),""))</f>
        <v/>
      </c>
      <c r="AR97" s="260" t="str">
        <f>IF(AR$4="","",IF(HLOOKUP(AR$4,'Physical Effects-Numbers'!$B$1:$AZ$173,$B97,FALSE)&lt;0,HLOOKUP(AR$4,'Physical Effects-Numbers'!$B$1:$AZ$173,$B97,FALSE),""))</f>
        <v/>
      </c>
      <c r="AS97" s="260" t="str">
        <f>IF(AS$4="","",IF(HLOOKUP(AS$4,'Physical Effects-Numbers'!$B$1:$AZ$173,$B97,FALSE)&lt;0,HLOOKUP(AS$4,'Physical Effects-Numbers'!$B$1:$AZ$173,$B97,FALSE),""))</f>
        <v/>
      </c>
      <c r="AT97" s="260" t="str">
        <f>IF(AT$4="","",IF(HLOOKUP(AT$4,'Physical Effects-Numbers'!$B$1:$AZ$173,$B97,FALSE)&lt;0,HLOOKUP(AT$4,'Physical Effects-Numbers'!$B$1:$AZ$173,$B97,FALSE),""))</f>
        <v/>
      </c>
      <c r="AU97" s="260" t="str">
        <f>IF(AU$4="","",IF(HLOOKUP(AU$4,'Physical Effects-Numbers'!$B$1:$AZ$173,$B97,FALSE)&lt;0,HLOOKUP(AU$4,'Physical Effects-Numbers'!$B$1:$AZ$173,$B97,FALSE),""))</f>
        <v/>
      </c>
      <c r="AV97" s="260" t="str">
        <f>IF(AV$4="","",IF(HLOOKUP(AV$4,'Physical Effects-Numbers'!$B$1:$AZ$173,$B97,FALSE)&lt;0,HLOOKUP(AV$4,'Physical Effects-Numbers'!$B$1:$AZ$173,$B97,FALSE),""))</f>
        <v/>
      </c>
      <c r="AW97" s="260" t="str">
        <f>IF(AW$4="","",IF(HLOOKUP(AW$4,'Physical Effects-Numbers'!$B$1:$AZ$173,$B97,FALSE)&lt;0,HLOOKUP(AW$4,'Physical Effects-Numbers'!$B$1:$AZ$173,$B97,FALSE),""))</f>
        <v/>
      </c>
      <c r="AX97" s="260" t="str">
        <f>IF(AX$4="","",IF(HLOOKUP(AX$4,'Physical Effects-Numbers'!$B$1:$AZ$173,$B97,FALSE)&lt;0,HLOOKUP(AX$4,'Physical Effects-Numbers'!$B$1:$AZ$173,$B97,FALSE),""))</f>
        <v/>
      </c>
      <c r="AY97" s="260" t="str">
        <f>IF(AY$4="","",IF(HLOOKUP(AY$4,'Physical Effects-Numbers'!$B$1:$AZ$173,$B97,FALSE)&lt;0,HLOOKUP(AY$4,'Physical Effects-Numbers'!$B$1:$AZ$173,$B97,FALSE),""))</f>
        <v/>
      </c>
      <c r="AZ97" s="260" t="str">
        <f>IF(AZ$4="","",IF(HLOOKUP(AZ$4,'Physical Effects-Numbers'!$B$1:$AZ$173,$B97,FALSE)&lt;0,HLOOKUP(AZ$4,'Physical Effects-Numbers'!$B$1:$AZ$173,$B97,FALSE),""))</f>
        <v/>
      </c>
      <c r="BA97" s="260" t="e">
        <f>IF(BA$4="","",IF(HLOOKUP(BA$4,'Physical Effects-Numbers'!$B$1:$AZ$173,$B97,FALSE)&lt;0,HLOOKUP(BA$4,'Physical Effects-Numbers'!$B$1:$AZ$173,$B97,FALSE),""))</f>
        <v>#N/A</v>
      </c>
      <c r="BB97" s="260" t="e">
        <f>IF(BB$4="","",IF(HLOOKUP(BB$4,'Physical Effects-Numbers'!$B$1:$AZ$173,$B97,FALSE)&lt;0,HLOOKUP(BB$4,'Physical Effects-Numbers'!$B$1:$AZ$173,$B97,FALSE),""))</f>
        <v>#N/A</v>
      </c>
      <c r="BC97" s="260" t="e">
        <f>IF(BC$4="","",IF(HLOOKUP(BC$4,'Physical Effects-Numbers'!$B$1:$AZ$173,$B97,FALSE)&lt;0,HLOOKUP(BC$4,'Physical Effects-Numbers'!$B$1:$AZ$173,$B97,FALSE),""))</f>
        <v>#REF!</v>
      </c>
      <c r="BD97" s="260" t="e">
        <f>IF(BD$4="","",IF(HLOOKUP(BD$4,'Physical Effects-Numbers'!$B$1:$AZ$173,$B97,FALSE)&lt;0,HLOOKUP(BD$4,'Physical Effects-Numbers'!$B$1:$AZ$173,$B97,FALSE),""))</f>
        <v>#REF!</v>
      </c>
      <c r="BE97" s="260" t="e">
        <f>IF(BE$4="","",IF(HLOOKUP(BE$4,'Physical Effects-Numbers'!$B$1:$AZ$173,$B97,FALSE)&lt;0,HLOOKUP(BE$4,'Physical Effects-Numbers'!$B$1:$AZ$173,$B97,FALSE),""))</f>
        <v>#REF!</v>
      </c>
      <c r="BF97" s="260" t="e">
        <f>IF(BF$4="","",IF(HLOOKUP(BF$4,'Physical Effects-Numbers'!$B$1:$AZ$173,$B97,FALSE)&lt;0,HLOOKUP(BF$4,'Physical Effects-Numbers'!$B$1:$AZ$173,$B97,FALSE),""))</f>
        <v>#REF!</v>
      </c>
      <c r="BG97" s="260" t="e">
        <f>IF(BG$4="","",IF(HLOOKUP(BG$4,'Physical Effects-Numbers'!$B$1:$AZ$173,$B97,FALSE)&lt;0,HLOOKUP(BG$4,'Physical Effects-Numbers'!$B$1:$AZ$173,$B97,FALSE),""))</f>
        <v>#REF!</v>
      </c>
      <c r="BH97" s="260" t="e">
        <f>IF(BH$4="","",IF(HLOOKUP(BH$4,'Physical Effects-Numbers'!$B$1:$AZ$173,$B97,FALSE)&lt;0,HLOOKUP(BH$4,'Physical Effects-Numbers'!$B$1:$AZ$173,$B97,FALSE),""))</f>
        <v>#REF!</v>
      </c>
      <c r="BI97" s="260" t="e">
        <f>IF(BI$4="","",IF(HLOOKUP(BI$4,'Physical Effects-Numbers'!$B$1:$AZ$173,$B97,FALSE)&lt;0,HLOOKUP(BI$4,'Physical Effects-Numbers'!$B$1:$AZ$173,$B97,FALSE),""))</f>
        <v>#REF!</v>
      </c>
      <c r="BJ97" s="260" t="e">
        <f>IF(BJ$4="","",IF(HLOOKUP(BJ$4,'Physical Effects-Numbers'!$B$1:$AZ$173,$B97,FALSE)&lt;0,HLOOKUP(BJ$4,'Physical Effects-Numbers'!$B$1:$AZ$173,$B97,FALSE),""))</f>
        <v>#REF!</v>
      </c>
      <c r="BK97" s="260" t="e">
        <f>IF(BK$4="","",IF(HLOOKUP(BK$4,'Physical Effects-Numbers'!$B$1:$AZ$173,$B97,FALSE)&lt;0,HLOOKUP(BK$4,'Physical Effects-Numbers'!$B$1:$AZ$173,$B97,FALSE),""))</f>
        <v>#REF!</v>
      </c>
      <c r="BL97" s="260" t="e">
        <f>IF(BL$4="","",IF(HLOOKUP(BL$4,'Physical Effects-Numbers'!$B$1:$AZ$173,$B97,FALSE)&lt;0,HLOOKUP(BL$4,'Physical Effects-Numbers'!$B$1:$AZ$173,$B97,FALSE),""))</f>
        <v>#REF!</v>
      </c>
      <c r="BM97" s="260" t="e">
        <f>IF(BM$4="","",IF(HLOOKUP(BM$4,'Physical Effects-Numbers'!$B$1:$AZ$173,$B97,FALSE)&lt;0,HLOOKUP(BM$4,'Physical Effects-Numbers'!$B$1:$AZ$173,$B97,FALSE),""))</f>
        <v>#REF!</v>
      </c>
      <c r="BN97" s="260" t="e">
        <f>IF(BN$4="","",IF(HLOOKUP(BN$4,'Physical Effects-Numbers'!$B$1:$AZ$173,$B97,FALSE)&lt;0,HLOOKUP(BN$4,'Physical Effects-Numbers'!$B$1:$AZ$173,$B97,FALSE),""))</f>
        <v>#REF!</v>
      </c>
      <c r="BO97" s="260" t="e">
        <f>IF(BO$4="","",IF(HLOOKUP(BO$4,'Physical Effects-Numbers'!$B$1:$AZ$173,$B97,FALSE)&lt;0,HLOOKUP(BO$4,'Physical Effects-Numbers'!$B$1:$AZ$173,$B97,FALSE),""))</f>
        <v>#REF!</v>
      </c>
    </row>
    <row r="98" spans="2:67" x14ac:dyDescent="0.2">
      <c r="B98" s="259">
        <f t="shared" si="1"/>
        <v>95</v>
      </c>
      <c r="C98" s="258" t="str">
        <f>+'Physical Effects-Numbers'!B94</f>
        <v>Multi-Story Cropping (ac)</v>
      </c>
      <c r="D98" s="260" t="str">
        <f>IF(D$4="","",IF(HLOOKUP(D$4,'Physical Effects-Numbers'!$B$1:$AZ$173,$B98,FALSE)&lt;0,HLOOKUP(D$4,'Physical Effects-Numbers'!$B$1:$AZ$173,$B98,FALSE),""))</f>
        <v/>
      </c>
      <c r="E98" s="260" t="str">
        <f>IF(E$4="","",IF(HLOOKUP(E$4,'Physical Effects-Numbers'!$B$1:$AZ$173,$B98,FALSE)&lt;0,HLOOKUP(E$4,'Physical Effects-Numbers'!$B$1:$AZ$173,$B98,FALSE),""))</f>
        <v/>
      </c>
      <c r="F98" s="260" t="str">
        <f>IF(F$4="","",IF(HLOOKUP(F$4,'Physical Effects-Numbers'!$B$1:$AZ$173,$B98,FALSE)&lt;0,HLOOKUP(F$4,'Physical Effects-Numbers'!$B$1:$AZ$173,$B98,FALSE),""))</f>
        <v/>
      </c>
      <c r="G98" s="260" t="str">
        <f>IF(G$4="","",IF(HLOOKUP(G$4,'Physical Effects-Numbers'!$B$1:$AZ$173,$B98,FALSE)&lt;0,HLOOKUP(G$4,'Physical Effects-Numbers'!$B$1:$AZ$173,$B98,FALSE),""))</f>
        <v/>
      </c>
      <c r="H98" s="260" t="str">
        <f>IF(H$4="","",IF(HLOOKUP(H$4,'Physical Effects-Numbers'!$B$1:$AZ$173,$B98,FALSE)&lt;0,HLOOKUP(H$4,'Physical Effects-Numbers'!$B$1:$AZ$173,$B98,FALSE),""))</f>
        <v/>
      </c>
      <c r="I98" s="260" t="str">
        <f>IF(I$4="","",IF(HLOOKUP(I$4,'Physical Effects-Numbers'!$B$1:$AZ$173,$B98,FALSE)&lt;0,HLOOKUP(I$4,'Physical Effects-Numbers'!$B$1:$AZ$173,$B98,FALSE),""))</f>
        <v/>
      </c>
      <c r="J98" s="260">
        <f>IF(J$4="","",IF(HLOOKUP(J$4,'Physical Effects-Numbers'!$B$1:$AZ$173,$B98,FALSE)&lt;0,HLOOKUP(J$4,'Physical Effects-Numbers'!$B$1:$AZ$173,$B98,FALSE),""))</f>
        <v>-1</v>
      </c>
      <c r="K98" s="260" t="str">
        <f>IF(K$4="","",IF(HLOOKUP(K$4,'Physical Effects-Numbers'!$B$1:$AZ$173,$B98,FALSE)&lt;0,HLOOKUP(K$4,'Physical Effects-Numbers'!$B$1:$AZ$173,$B98,FALSE),""))</f>
        <v/>
      </c>
      <c r="L98" s="260" t="str">
        <f>IF(L$4="","",IF(HLOOKUP(L$4,'Physical Effects-Numbers'!$B$1:$AZ$173,$B98,FALSE)&lt;0,HLOOKUP(L$4,'Physical Effects-Numbers'!$B$1:$AZ$173,$B98,FALSE),""))</f>
        <v/>
      </c>
      <c r="M98" s="260" t="str">
        <f>IF(M$4="","",IF(HLOOKUP(M$4,'Physical Effects-Numbers'!$B$1:$AZ$173,$B98,FALSE)&lt;0,HLOOKUP(M$4,'Physical Effects-Numbers'!$B$1:$AZ$173,$B98,FALSE),""))</f>
        <v/>
      </c>
      <c r="N98" s="260" t="str">
        <f>IF(N$4="","",IF(HLOOKUP(N$4,'Physical Effects-Numbers'!$B$1:$AZ$173,$B98,FALSE)&lt;0,HLOOKUP(N$4,'Physical Effects-Numbers'!$B$1:$AZ$173,$B98,FALSE),""))</f>
        <v/>
      </c>
      <c r="O98" s="260" t="str">
        <f>IF(O$4="","",IF(HLOOKUP(O$4,'Physical Effects-Numbers'!$B$1:$AZ$173,$B98,FALSE)&lt;0,HLOOKUP(O$4,'Physical Effects-Numbers'!$B$1:$AZ$173,$B98,FALSE),""))</f>
        <v/>
      </c>
      <c r="P98" s="260" t="str">
        <f>IF(P$4="","",IF(HLOOKUP(P$4,'Physical Effects-Numbers'!$B$1:$AZ$173,$B98,FALSE)&lt;0,HLOOKUP(P$4,'Physical Effects-Numbers'!$B$1:$AZ$173,$B98,FALSE),""))</f>
        <v/>
      </c>
      <c r="Q98" s="260" t="str">
        <f>IF(Q$4="","",IF(HLOOKUP(Q$4,'Physical Effects-Numbers'!$B$1:$AZ$173,$B98,FALSE)&lt;0,HLOOKUP(Q$4,'Physical Effects-Numbers'!$B$1:$AZ$173,$B98,FALSE),""))</f>
        <v/>
      </c>
      <c r="R98" s="260" t="str">
        <f>IF(R$4="","",IF(HLOOKUP(R$4,'Physical Effects-Numbers'!$B$1:$AZ$173,$B98,FALSE)&lt;0,HLOOKUP(R$4,'Physical Effects-Numbers'!$B$1:$AZ$173,$B98,FALSE),""))</f>
        <v/>
      </c>
      <c r="S98" s="260" t="str">
        <f>IF(S$4="","",IF(HLOOKUP(S$4,'Physical Effects-Numbers'!$B$1:$AZ$173,$B98,FALSE)&lt;0,HLOOKUP(S$4,'Physical Effects-Numbers'!$B$1:$AZ$173,$B98,FALSE),""))</f>
        <v/>
      </c>
      <c r="T98" s="260" t="str">
        <f>IF(T$4="","",IF(HLOOKUP(T$4,'Physical Effects-Numbers'!$B$1:$AZ$173,$B98,FALSE)&lt;0,HLOOKUP(T$4,'Physical Effects-Numbers'!$B$1:$AZ$173,$B98,FALSE),""))</f>
        <v/>
      </c>
      <c r="U98" s="260" t="str">
        <f>IF(U$4="","",IF(HLOOKUP(U$4,'Physical Effects-Numbers'!$B$1:$AZ$173,$B98,FALSE)&lt;0,HLOOKUP(U$4,'Physical Effects-Numbers'!$B$1:$AZ$173,$B98,FALSE),""))</f>
        <v/>
      </c>
      <c r="V98" s="260" t="str">
        <f>IF(V$4="","",IF(HLOOKUP(V$4,'Physical Effects-Numbers'!$B$1:$AZ$173,$B98,FALSE)&lt;0,HLOOKUP(V$4,'Physical Effects-Numbers'!$B$1:$AZ$173,$B98,FALSE),""))</f>
        <v/>
      </c>
      <c r="W98" s="260" t="str">
        <f>IF(W$4="","",IF(HLOOKUP(W$4,'Physical Effects-Numbers'!$B$1:$AZ$173,$B98,FALSE)&lt;0,HLOOKUP(W$4,'Physical Effects-Numbers'!$B$1:$AZ$173,$B98,FALSE),""))</f>
        <v/>
      </c>
      <c r="X98" s="260" t="str">
        <f>IF(X$4="","",IF(HLOOKUP(X$4,'Physical Effects-Numbers'!$B$1:$AZ$173,$B98,FALSE)&lt;0,HLOOKUP(X$4,'Physical Effects-Numbers'!$B$1:$AZ$173,$B98,FALSE),""))</f>
        <v/>
      </c>
      <c r="Y98" s="260" t="str">
        <f>IF(Y$4="","",IF(HLOOKUP(Y$4,'Physical Effects-Numbers'!$B$1:$AZ$173,$B98,FALSE)&lt;0,HLOOKUP(Y$4,'Physical Effects-Numbers'!$B$1:$AZ$173,$B98,FALSE),""))</f>
        <v/>
      </c>
      <c r="Z98" s="260" t="str">
        <f>IF(Z$4="","",IF(HLOOKUP(Z$4,'Physical Effects-Numbers'!$B$1:$AZ$173,$B98,FALSE)&lt;0,HLOOKUP(Z$4,'Physical Effects-Numbers'!$B$1:$AZ$173,$B98,FALSE),""))</f>
        <v/>
      </c>
      <c r="AA98" s="260" t="str">
        <f>IF(AA$4="","",IF(HLOOKUP(AA$4,'Physical Effects-Numbers'!$B$1:$AZ$173,$B98,FALSE)&lt;0,HLOOKUP(AA$4,'Physical Effects-Numbers'!$B$1:$AZ$173,$B98,FALSE),""))</f>
        <v/>
      </c>
      <c r="AB98" s="260" t="str">
        <f>IF(AB$4="","",IF(HLOOKUP(AB$4,'Physical Effects-Numbers'!$B$1:$AZ$173,$B98,FALSE)&lt;0,HLOOKUP(AB$4,'Physical Effects-Numbers'!$B$1:$AZ$173,$B98,FALSE),""))</f>
        <v/>
      </c>
      <c r="AC98" s="260" t="str">
        <f>IF(AC$4="","",IF(HLOOKUP(AC$4,'Physical Effects-Numbers'!$B$1:$AZ$173,$B98,FALSE)&lt;0,HLOOKUP(AC$4,'Physical Effects-Numbers'!$B$1:$AZ$173,$B98,FALSE),""))</f>
        <v/>
      </c>
      <c r="AD98" s="260" t="str">
        <f>IF(AD$4="","",IF(HLOOKUP(AD$4,'Physical Effects-Numbers'!$B$1:$AZ$173,$B98,FALSE)&lt;0,HLOOKUP(AD$4,'Physical Effects-Numbers'!$B$1:$AZ$173,$B98,FALSE),""))</f>
        <v/>
      </c>
      <c r="AE98" s="260" t="str">
        <f>IF(AE$4="","",IF(HLOOKUP(AE$4,'Physical Effects-Numbers'!$B$1:$AZ$173,$B98,FALSE)&lt;0,HLOOKUP(AE$4,'Physical Effects-Numbers'!$B$1:$AZ$173,$B98,FALSE),""))</f>
        <v/>
      </c>
      <c r="AF98" s="260" t="e">
        <f>IF(AF$4="","",IF(HLOOKUP(AF$4,'Physical Effects-Numbers'!$B$1:$AZ$173,$B98,FALSE)&lt;0,HLOOKUP(AF$4,'Physical Effects-Numbers'!$B$1:$AZ$173,$B98,FALSE),""))</f>
        <v>#REF!</v>
      </c>
      <c r="AG98" s="260" t="e">
        <f>IF(AG$4="","",IF(HLOOKUP(AG$4,'Physical Effects-Numbers'!$B$1:$AZ$173,$B98,FALSE)&lt;0,HLOOKUP(AG$4,'Physical Effects-Numbers'!$B$1:$AZ$173,$B98,FALSE),""))</f>
        <v>#REF!</v>
      </c>
      <c r="AH98" s="260" t="str">
        <f>IF(AH$4="","",IF(HLOOKUP(AH$4,'Physical Effects-Numbers'!$B$1:$AZ$173,$B98,FALSE)&lt;0,HLOOKUP(AH$4,'Physical Effects-Numbers'!$B$1:$AZ$173,$B98,FALSE),""))</f>
        <v/>
      </c>
      <c r="AI98" s="260" t="str">
        <f>IF(AI$4="","",IF(HLOOKUP(AI$4,'Physical Effects-Numbers'!$B$1:$AZ$173,$B98,FALSE)&lt;0,HLOOKUP(AI$4,'Physical Effects-Numbers'!$B$1:$AZ$173,$B98,FALSE),""))</f>
        <v/>
      </c>
      <c r="AJ98" s="260" t="str">
        <f>IF(AJ$4="","",IF(HLOOKUP(AJ$4,'Physical Effects-Numbers'!$B$1:$AZ$173,$B98,FALSE)&lt;0,HLOOKUP(AJ$4,'Physical Effects-Numbers'!$B$1:$AZ$173,$B98,FALSE),""))</f>
        <v/>
      </c>
      <c r="AK98" s="260" t="str">
        <f>IF(AK$4="","",IF(HLOOKUP(AK$4,'Physical Effects-Numbers'!$B$1:$AZ$173,$B98,FALSE)&lt;0,HLOOKUP(AK$4,'Physical Effects-Numbers'!$B$1:$AZ$173,$B98,FALSE),""))</f>
        <v/>
      </c>
      <c r="AL98" s="260" t="str">
        <f>IF(AL$4="","",IF(HLOOKUP(AL$4,'Physical Effects-Numbers'!$B$1:$AZ$173,$B98,FALSE)&lt;0,HLOOKUP(AL$4,'Physical Effects-Numbers'!$B$1:$AZ$173,$B98,FALSE),""))</f>
        <v/>
      </c>
      <c r="AM98" s="260" t="str">
        <f>IF(AM$4="","",IF(HLOOKUP(AM$4,'Physical Effects-Numbers'!$B$1:$AZ$173,$B98,FALSE)&lt;0,HLOOKUP(AM$4,'Physical Effects-Numbers'!$B$1:$AZ$173,$B98,FALSE),""))</f>
        <v/>
      </c>
      <c r="AN98" s="260" t="str">
        <f>IF(AN$4="","",IF(HLOOKUP(AN$4,'Physical Effects-Numbers'!$B$1:$AZ$173,$B98,FALSE)&lt;0,HLOOKUP(AN$4,'Physical Effects-Numbers'!$B$1:$AZ$173,$B98,FALSE),""))</f>
        <v/>
      </c>
      <c r="AO98" s="260" t="str">
        <f>IF(AO$4="","",IF(HLOOKUP(AO$4,'Physical Effects-Numbers'!$B$1:$AZ$173,$B98,FALSE)&lt;0,HLOOKUP(AO$4,'Physical Effects-Numbers'!$B$1:$AZ$173,$B98,FALSE),""))</f>
        <v/>
      </c>
      <c r="AP98" s="260" t="str">
        <f>IF(AP$4="","",IF(HLOOKUP(AP$4,'Physical Effects-Numbers'!$B$1:$AZ$173,$B98,FALSE)&lt;0,HLOOKUP(AP$4,'Physical Effects-Numbers'!$B$1:$AZ$173,$B98,FALSE),""))</f>
        <v/>
      </c>
      <c r="AQ98" s="260" t="str">
        <f>IF(AQ$4="","",IF(HLOOKUP(AQ$4,'Physical Effects-Numbers'!$B$1:$AZ$173,$B98,FALSE)&lt;0,HLOOKUP(AQ$4,'Physical Effects-Numbers'!$B$1:$AZ$173,$B98,FALSE),""))</f>
        <v/>
      </c>
      <c r="AR98" s="260" t="str">
        <f>IF(AR$4="","",IF(HLOOKUP(AR$4,'Physical Effects-Numbers'!$B$1:$AZ$173,$B98,FALSE)&lt;0,HLOOKUP(AR$4,'Physical Effects-Numbers'!$B$1:$AZ$173,$B98,FALSE),""))</f>
        <v/>
      </c>
      <c r="AS98" s="260" t="str">
        <f>IF(AS$4="","",IF(HLOOKUP(AS$4,'Physical Effects-Numbers'!$B$1:$AZ$173,$B98,FALSE)&lt;0,HLOOKUP(AS$4,'Physical Effects-Numbers'!$B$1:$AZ$173,$B98,FALSE),""))</f>
        <v/>
      </c>
      <c r="AT98" s="260" t="str">
        <f>IF(AT$4="","",IF(HLOOKUP(AT$4,'Physical Effects-Numbers'!$B$1:$AZ$173,$B98,FALSE)&lt;0,HLOOKUP(AT$4,'Physical Effects-Numbers'!$B$1:$AZ$173,$B98,FALSE),""))</f>
        <v/>
      </c>
      <c r="AU98" s="260" t="str">
        <f>IF(AU$4="","",IF(HLOOKUP(AU$4,'Physical Effects-Numbers'!$B$1:$AZ$173,$B98,FALSE)&lt;0,HLOOKUP(AU$4,'Physical Effects-Numbers'!$B$1:$AZ$173,$B98,FALSE),""))</f>
        <v/>
      </c>
      <c r="AV98" s="260" t="str">
        <f>IF(AV$4="","",IF(HLOOKUP(AV$4,'Physical Effects-Numbers'!$B$1:$AZ$173,$B98,FALSE)&lt;0,HLOOKUP(AV$4,'Physical Effects-Numbers'!$B$1:$AZ$173,$B98,FALSE),""))</f>
        <v/>
      </c>
      <c r="AW98" s="260" t="str">
        <f>IF(AW$4="","",IF(HLOOKUP(AW$4,'Physical Effects-Numbers'!$B$1:$AZ$173,$B98,FALSE)&lt;0,HLOOKUP(AW$4,'Physical Effects-Numbers'!$B$1:$AZ$173,$B98,FALSE),""))</f>
        <v/>
      </c>
      <c r="AX98" s="260" t="str">
        <f>IF(AX$4="","",IF(HLOOKUP(AX$4,'Physical Effects-Numbers'!$B$1:$AZ$173,$B98,FALSE)&lt;0,HLOOKUP(AX$4,'Physical Effects-Numbers'!$B$1:$AZ$173,$B98,FALSE),""))</f>
        <v/>
      </c>
      <c r="AY98" s="260" t="str">
        <f>IF(AY$4="","",IF(HLOOKUP(AY$4,'Physical Effects-Numbers'!$B$1:$AZ$173,$B98,FALSE)&lt;0,HLOOKUP(AY$4,'Physical Effects-Numbers'!$B$1:$AZ$173,$B98,FALSE),""))</f>
        <v/>
      </c>
      <c r="AZ98" s="260" t="str">
        <f>IF(AZ$4="","",IF(HLOOKUP(AZ$4,'Physical Effects-Numbers'!$B$1:$AZ$173,$B98,FALSE)&lt;0,HLOOKUP(AZ$4,'Physical Effects-Numbers'!$B$1:$AZ$173,$B98,FALSE),""))</f>
        <v/>
      </c>
      <c r="BA98" s="260" t="e">
        <f>IF(BA$4="","",IF(HLOOKUP(BA$4,'Physical Effects-Numbers'!$B$1:$AZ$173,$B98,FALSE)&lt;0,HLOOKUP(BA$4,'Physical Effects-Numbers'!$B$1:$AZ$173,$B98,FALSE),""))</f>
        <v>#N/A</v>
      </c>
      <c r="BB98" s="260" t="e">
        <f>IF(BB$4="","",IF(HLOOKUP(BB$4,'Physical Effects-Numbers'!$B$1:$AZ$173,$B98,FALSE)&lt;0,HLOOKUP(BB$4,'Physical Effects-Numbers'!$B$1:$AZ$173,$B98,FALSE),""))</f>
        <v>#N/A</v>
      </c>
      <c r="BC98" s="260" t="e">
        <f>IF(BC$4="","",IF(HLOOKUP(BC$4,'Physical Effects-Numbers'!$B$1:$AZ$173,$B98,FALSE)&lt;0,HLOOKUP(BC$4,'Physical Effects-Numbers'!$B$1:$AZ$173,$B98,FALSE),""))</f>
        <v>#REF!</v>
      </c>
      <c r="BD98" s="260" t="e">
        <f>IF(BD$4="","",IF(HLOOKUP(BD$4,'Physical Effects-Numbers'!$B$1:$AZ$173,$B98,FALSE)&lt;0,HLOOKUP(BD$4,'Physical Effects-Numbers'!$B$1:$AZ$173,$B98,FALSE),""))</f>
        <v>#REF!</v>
      </c>
      <c r="BE98" s="260" t="e">
        <f>IF(BE$4="","",IF(HLOOKUP(BE$4,'Physical Effects-Numbers'!$B$1:$AZ$173,$B98,FALSE)&lt;0,HLOOKUP(BE$4,'Physical Effects-Numbers'!$B$1:$AZ$173,$B98,FALSE),""))</f>
        <v>#REF!</v>
      </c>
      <c r="BF98" s="260" t="e">
        <f>IF(BF$4="","",IF(HLOOKUP(BF$4,'Physical Effects-Numbers'!$B$1:$AZ$173,$B98,FALSE)&lt;0,HLOOKUP(BF$4,'Physical Effects-Numbers'!$B$1:$AZ$173,$B98,FALSE),""))</f>
        <v>#REF!</v>
      </c>
      <c r="BG98" s="260" t="e">
        <f>IF(BG$4="","",IF(HLOOKUP(BG$4,'Physical Effects-Numbers'!$B$1:$AZ$173,$B98,FALSE)&lt;0,HLOOKUP(BG$4,'Physical Effects-Numbers'!$B$1:$AZ$173,$B98,FALSE),""))</f>
        <v>#REF!</v>
      </c>
      <c r="BH98" s="260" t="e">
        <f>IF(BH$4="","",IF(HLOOKUP(BH$4,'Physical Effects-Numbers'!$B$1:$AZ$173,$B98,FALSE)&lt;0,HLOOKUP(BH$4,'Physical Effects-Numbers'!$B$1:$AZ$173,$B98,FALSE),""))</f>
        <v>#REF!</v>
      </c>
      <c r="BI98" s="260" t="e">
        <f>IF(BI$4="","",IF(HLOOKUP(BI$4,'Physical Effects-Numbers'!$B$1:$AZ$173,$B98,FALSE)&lt;0,HLOOKUP(BI$4,'Physical Effects-Numbers'!$B$1:$AZ$173,$B98,FALSE),""))</f>
        <v>#REF!</v>
      </c>
      <c r="BJ98" s="260" t="e">
        <f>IF(BJ$4="","",IF(HLOOKUP(BJ$4,'Physical Effects-Numbers'!$B$1:$AZ$173,$B98,FALSE)&lt;0,HLOOKUP(BJ$4,'Physical Effects-Numbers'!$B$1:$AZ$173,$B98,FALSE),""))</f>
        <v>#REF!</v>
      </c>
      <c r="BK98" s="260" t="e">
        <f>IF(BK$4="","",IF(HLOOKUP(BK$4,'Physical Effects-Numbers'!$B$1:$AZ$173,$B98,FALSE)&lt;0,HLOOKUP(BK$4,'Physical Effects-Numbers'!$B$1:$AZ$173,$B98,FALSE),""))</f>
        <v>#REF!</v>
      </c>
      <c r="BL98" s="260" t="e">
        <f>IF(BL$4="","",IF(HLOOKUP(BL$4,'Physical Effects-Numbers'!$B$1:$AZ$173,$B98,FALSE)&lt;0,HLOOKUP(BL$4,'Physical Effects-Numbers'!$B$1:$AZ$173,$B98,FALSE),""))</f>
        <v>#REF!</v>
      </c>
      <c r="BM98" s="260" t="e">
        <f>IF(BM$4="","",IF(HLOOKUP(BM$4,'Physical Effects-Numbers'!$B$1:$AZ$173,$B98,FALSE)&lt;0,HLOOKUP(BM$4,'Physical Effects-Numbers'!$B$1:$AZ$173,$B98,FALSE),""))</f>
        <v>#REF!</v>
      </c>
      <c r="BN98" s="260" t="e">
        <f>IF(BN$4="","",IF(HLOOKUP(BN$4,'Physical Effects-Numbers'!$B$1:$AZ$173,$B98,FALSE)&lt;0,HLOOKUP(BN$4,'Physical Effects-Numbers'!$B$1:$AZ$173,$B98,FALSE),""))</f>
        <v>#REF!</v>
      </c>
      <c r="BO98" s="260" t="e">
        <f>IF(BO$4="","",IF(HLOOKUP(BO$4,'Physical Effects-Numbers'!$B$1:$AZ$173,$B98,FALSE)&lt;0,HLOOKUP(BO$4,'Physical Effects-Numbers'!$B$1:$AZ$173,$B98,FALSE),""))</f>
        <v>#REF!</v>
      </c>
    </row>
    <row r="99" spans="2:67" x14ac:dyDescent="0.2">
      <c r="B99" s="259">
        <f t="shared" si="1"/>
        <v>96</v>
      </c>
      <c r="C99" s="258" t="str">
        <f>+'Physical Effects-Numbers'!B95</f>
        <v>Nutrient Management (ac)</v>
      </c>
      <c r="D99" s="260" t="str">
        <f>IF(D$4="","",IF(HLOOKUP(D$4,'Physical Effects-Numbers'!$B$1:$AZ$173,$B99,FALSE)&lt;0,HLOOKUP(D$4,'Physical Effects-Numbers'!$B$1:$AZ$173,$B99,FALSE),""))</f>
        <v/>
      </c>
      <c r="E99" s="260" t="str">
        <f>IF(E$4="","",IF(HLOOKUP(E$4,'Physical Effects-Numbers'!$B$1:$AZ$173,$B99,FALSE)&lt;0,HLOOKUP(E$4,'Physical Effects-Numbers'!$B$1:$AZ$173,$B99,FALSE),""))</f>
        <v/>
      </c>
      <c r="F99" s="260" t="str">
        <f>IF(F$4="","",IF(HLOOKUP(F$4,'Physical Effects-Numbers'!$B$1:$AZ$173,$B99,FALSE)&lt;0,HLOOKUP(F$4,'Physical Effects-Numbers'!$B$1:$AZ$173,$B99,FALSE),""))</f>
        <v/>
      </c>
      <c r="G99" s="260" t="str">
        <f>IF(G$4="","",IF(HLOOKUP(G$4,'Physical Effects-Numbers'!$B$1:$AZ$173,$B99,FALSE)&lt;0,HLOOKUP(G$4,'Physical Effects-Numbers'!$B$1:$AZ$173,$B99,FALSE),""))</f>
        <v/>
      </c>
      <c r="H99" s="260" t="str">
        <f>IF(H$4="","",IF(HLOOKUP(H$4,'Physical Effects-Numbers'!$B$1:$AZ$173,$B99,FALSE)&lt;0,HLOOKUP(H$4,'Physical Effects-Numbers'!$B$1:$AZ$173,$B99,FALSE),""))</f>
        <v/>
      </c>
      <c r="I99" s="260" t="str">
        <f>IF(I$4="","",IF(HLOOKUP(I$4,'Physical Effects-Numbers'!$B$1:$AZ$173,$B99,FALSE)&lt;0,HLOOKUP(I$4,'Physical Effects-Numbers'!$B$1:$AZ$173,$B99,FALSE),""))</f>
        <v/>
      </c>
      <c r="J99" s="260">
        <f>IF(J$4="","",IF(HLOOKUP(J$4,'Physical Effects-Numbers'!$B$1:$AZ$173,$B99,FALSE)&lt;0,HLOOKUP(J$4,'Physical Effects-Numbers'!$B$1:$AZ$173,$B99,FALSE),""))</f>
        <v>-1</v>
      </c>
      <c r="K99" s="260" t="str">
        <f>IF(K$4="","",IF(HLOOKUP(K$4,'Physical Effects-Numbers'!$B$1:$AZ$173,$B99,FALSE)&lt;0,HLOOKUP(K$4,'Physical Effects-Numbers'!$B$1:$AZ$173,$B99,FALSE),""))</f>
        <v/>
      </c>
      <c r="L99" s="260" t="str">
        <f>IF(L$4="","",IF(HLOOKUP(L$4,'Physical Effects-Numbers'!$B$1:$AZ$173,$B99,FALSE)&lt;0,HLOOKUP(L$4,'Physical Effects-Numbers'!$B$1:$AZ$173,$B99,FALSE),""))</f>
        <v/>
      </c>
      <c r="M99" s="260" t="str">
        <f>IF(M$4="","",IF(HLOOKUP(M$4,'Physical Effects-Numbers'!$B$1:$AZ$173,$B99,FALSE)&lt;0,HLOOKUP(M$4,'Physical Effects-Numbers'!$B$1:$AZ$173,$B99,FALSE),""))</f>
        <v/>
      </c>
      <c r="N99" s="260" t="str">
        <f>IF(N$4="","",IF(HLOOKUP(N$4,'Physical Effects-Numbers'!$B$1:$AZ$173,$B99,FALSE)&lt;0,HLOOKUP(N$4,'Physical Effects-Numbers'!$B$1:$AZ$173,$B99,FALSE),""))</f>
        <v/>
      </c>
      <c r="O99" s="260" t="str">
        <f>IF(O$4="","",IF(HLOOKUP(O$4,'Physical Effects-Numbers'!$B$1:$AZ$173,$B99,FALSE)&lt;0,HLOOKUP(O$4,'Physical Effects-Numbers'!$B$1:$AZ$173,$B99,FALSE),""))</f>
        <v/>
      </c>
      <c r="P99" s="260" t="str">
        <f>IF(P$4="","",IF(HLOOKUP(P$4,'Physical Effects-Numbers'!$B$1:$AZ$173,$B99,FALSE)&lt;0,HLOOKUP(P$4,'Physical Effects-Numbers'!$B$1:$AZ$173,$B99,FALSE),""))</f>
        <v/>
      </c>
      <c r="Q99" s="260" t="str">
        <f>IF(Q$4="","",IF(HLOOKUP(Q$4,'Physical Effects-Numbers'!$B$1:$AZ$173,$B99,FALSE)&lt;0,HLOOKUP(Q$4,'Physical Effects-Numbers'!$B$1:$AZ$173,$B99,FALSE),""))</f>
        <v/>
      </c>
      <c r="R99" s="260" t="str">
        <f>IF(R$4="","",IF(HLOOKUP(R$4,'Physical Effects-Numbers'!$B$1:$AZ$173,$B99,FALSE)&lt;0,HLOOKUP(R$4,'Physical Effects-Numbers'!$B$1:$AZ$173,$B99,FALSE),""))</f>
        <v/>
      </c>
      <c r="S99" s="260" t="str">
        <f>IF(S$4="","",IF(HLOOKUP(S$4,'Physical Effects-Numbers'!$B$1:$AZ$173,$B99,FALSE)&lt;0,HLOOKUP(S$4,'Physical Effects-Numbers'!$B$1:$AZ$173,$B99,FALSE),""))</f>
        <v/>
      </c>
      <c r="T99" s="260" t="str">
        <f>IF(T$4="","",IF(HLOOKUP(T$4,'Physical Effects-Numbers'!$B$1:$AZ$173,$B99,FALSE)&lt;0,HLOOKUP(T$4,'Physical Effects-Numbers'!$B$1:$AZ$173,$B99,FALSE),""))</f>
        <v/>
      </c>
      <c r="U99" s="260" t="str">
        <f>IF(U$4="","",IF(HLOOKUP(U$4,'Physical Effects-Numbers'!$B$1:$AZ$173,$B99,FALSE)&lt;0,HLOOKUP(U$4,'Physical Effects-Numbers'!$B$1:$AZ$173,$B99,FALSE),""))</f>
        <v/>
      </c>
      <c r="V99" s="260" t="str">
        <f>IF(V$4="","",IF(HLOOKUP(V$4,'Physical Effects-Numbers'!$B$1:$AZ$173,$B99,FALSE)&lt;0,HLOOKUP(V$4,'Physical Effects-Numbers'!$B$1:$AZ$173,$B99,FALSE),""))</f>
        <v/>
      </c>
      <c r="W99" s="260" t="str">
        <f>IF(W$4="","",IF(HLOOKUP(W$4,'Physical Effects-Numbers'!$B$1:$AZ$173,$B99,FALSE)&lt;0,HLOOKUP(W$4,'Physical Effects-Numbers'!$B$1:$AZ$173,$B99,FALSE),""))</f>
        <v/>
      </c>
      <c r="X99" s="260" t="str">
        <f>IF(X$4="","",IF(HLOOKUP(X$4,'Physical Effects-Numbers'!$B$1:$AZ$173,$B99,FALSE)&lt;0,HLOOKUP(X$4,'Physical Effects-Numbers'!$B$1:$AZ$173,$B99,FALSE),""))</f>
        <v/>
      </c>
      <c r="Y99" s="260" t="str">
        <f>IF(Y$4="","",IF(HLOOKUP(Y$4,'Physical Effects-Numbers'!$B$1:$AZ$173,$B99,FALSE)&lt;0,HLOOKUP(Y$4,'Physical Effects-Numbers'!$B$1:$AZ$173,$B99,FALSE),""))</f>
        <v/>
      </c>
      <c r="Z99" s="260" t="str">
        <f>IF(Z$4="","",IF(HLOOKUP(Z$4,'Physical Effects-Numbers'!$B$1:$AZ$173,$B99,FALSE)&lt;0,HLOOKUP(Z$4,'Physical Effects-Numbers'!$B$1:$AZ$173,$B99,FALSE),""))</f>
        <v/>
      </c>
      <c r="AA99" s="260" t="str">
        <f>IF(AA$4="","",IF(HLOOKUP(AA$4,'Physical Effects-Numbers'!$B$1:$AZ$173,$B99,FALSE)&lt;0,HLOOKUP(AA$4,'Physical Effects-Numbers'!$B$1:$AZ$173,$B99,FALSE),""))</f>
        <v/>
      </c>
      <c r="AB99" s="260" t="str">
        <f>IF(AB$4="","",IF(HLOOKUP(AB$4,'Physical Effects-Numbers'!$B$1:$AZ$173,$B99,FALSE)&lt;0,HLOOKUP(AB$4,'Physical Effects-Numbers'!$B$1:$AZ$173,$B99,FALSE),""))</f>
        <v/>
      </c>
      <c r="AC99" s="260" t="str">
        <f>IF(AC$4="","",IF(HLOOKUP(AC$4,'Physical Effects-Numbers'!$B$1:$AZ$173,$B99,FALSE)&lt;0,HLOOKUP(AC$4,'Physical Effects-Numbers'!$B$1:$AZ$173,$B99,FALSE),""))</f>
        <v/>
      </c>
      <c r="AD99" s="260" t="str">
        <f>IF(AD$4="","",IF(HLOOKUP(AD$4,'Physical Effects-Numbers'!$B$1:$AZ$173,$B99,FALSE)&lt;0,HLOOKUP(AD$4,'Physical Effects-Numbers'!$B$1:$AZ$173,$B99,FALSE),""))</f>
        <v/>
      </c>
      <c r="AE99" s="260" t="str">
        <f>IF(AE$4="","",IF(HLOOKUP(AE$4,'Physical Effects-Numbers'!$B$1:$AZ$173,$B99,FALSE)&lt;0,HLOOKUP(AE$4,'Physical Effects-Numbers'!$B$1:$AZ$173,$B99,FALSE),""))</f>
        <v/>
      </c>
      <c r="AF99" s="260" t="e">
        <f>IF(AF$4="","",IF(HLOOKUP(AF$4,'Physical Effects-Numbers'!$B$1:$AZ$173,$B99,FALSE)&lt;0,HLOOKUP(AF$4,'Physical Effects-Numbers'!$B$1:$AZ$173,$B99,FALSE),""))</f>
        <v>#REF!</v>
      </c>
      <c r="AG99" s="260" t="e">
        <f>IF(AG$4="","",IF(HLOOKUP(AG$4,'Physical Effects-Numbers'!$B$1:$AZ$173,$B99,FALSE)&lt;0,HLOOKUP(AG$4,'Physical Effects-Numbers'!$B$1:$AZ$173,$B99,FALSE),""))</f>
        <v>#REF!</v>
      </c>
      <c r="AH99" s="260" t="str">
        <f>IF(AH$4="","",IF(HLOOKUP(AH$4,'Physical Effects-Numbers'!$B$1:$AZ$173,$B99,FALSE)&lt;0,HLOOKUP(AH$4,'Physical Effects-Numbers'!$B$1:$AZ$173,$B99,FALSE),""))</f>
        <v/>
      </c>
      <c r="AI99" s="260" t="str">
        <f>IF(AI$4="","",IF(HLOOKUP(AI$4,'Physical Effects-Numbers'!$B$1:$AZ$173,$B99,FALSE)&lt;0,HLOOKUP(AI$4,'Physical Effects-Numbers'!$B$1:$AZ$173,$B99,FALSE),""))</f>
        <v/>
      </c>
      <c r="AJ99" s="260" t="str">
        <f>IF(AJ$4="","",IF(HLOOKUP(AJ$4,'Physical Effects-Numbers'!$B$1:$AZ$173,$B99,FALSE)&lt;0,HLOOKUP(AJ$4,'Physical Effects-Numbers'!$B$1:$AZ$173,$B99,FALSE),""))</f>
        <v/>
      </c>
      <c r="AK99" s="260" t="str">
        <f>IF(AK$4="","",IF(HLOOKUP(AK$4,'Physical Effects-Numbers'!$B$1:$AZ$173,$B99,FALSE)&lt;0,HLOOKUP(AK$4,'Physical Effects-Numbers'!$B$1:$AZ$173,$B99,FALSE),""))</f>
        <v/>
      </c>
      <c r="AL99" s="260" t="str">
        <f>IF(AL$4="","",IF(HLOOKUP(AL$4,'Physical Effects-Numbers'!$B$1:$AZ$173,$B99,FALSE)&lt;0,HLOOKUP(AL$4,'Physical Effects-Numbers'!$B$1:$AZ$173,$B99,FALSE),""))</f>
        <v/>
      </c>
      <c r="AM99" s="260" t="str">
        <f>IF(AM$4="","",IF(HLOOKUP(AM$4,'Physical Effects-Numbers'!$B$1:$AZ$173,$B99,FALSE)&lt;0,HLOOKUP(AM$4,'Physical Effects-Numbers'!$B$1:$AZ$173,$B99,FALSE),""))</f>
        <v/>
      </c>
      <c r="AN99" s="260" t="str">
        <f>IF(AN$4="","",IF(HLOOKUP(AN$4,'Physical Effects-Numbers'!$B$1:$AZ$173,$B99,FALSE)&lt;0,HLOOKUP(AN$4,'Physical Effects-Numbers'!$B$1:$AZ$173,$B99,FALSE),""))</f>
        <v/>
      </c>
      <c r="AO99" s="260" t="str">
        <f>IF(AO$4="","",IF(HLOOKUP(AO$4,'Physical Effects-Numbers'!$B$1:$AZ$173,$B99,FALSE)&lt;0,HLOOKUP(AO$4,'Physical Effects-Numbers'!$B$1:$AZ$173,$B99,FALSE),""))</f>
        <v/>
      </c>
      <c r="AP99" s="260" t="str">
        <f>IF(AP$4="","",IF(HLOOKUP(AP$4,'Physical Effects-Numbers'!$B$1:$AZ$173,$B99,FALSE)&lt;0,HLOOKUP(AP$4,'Physical Effects-Numbers'!$B$1:$AZ$173,$B99,FALSE),""))</f>
        <v/>
      </c>
      <c r="AQ99" s="260" t="str">
        <f>IF(AQ$4="","",IF(HLOOKUP(AQ$4,'Physical Effects-Numbers'!$B$1:$AZ$173,$B99,FALSE)&lt;0,HLOOKUP(AQ$4,'Physical Effects-Numbers'!$B$1:$AZ$173,$B99,FALSE),""))</f>
        <v/>
      </c>
      <c r="AR99" s="260" t="str">
        <f>IF(AR$4="","",IF(HLOOKUP(AR$4,'Physical Effects-Numbers'!$B$1:$AZ$173,$B99,FALSE)&lt;0,HLOOKUP(AR$4,'Physical Effects-Numbers'!$B$1:$AZ$173,$B99,FALSE),""))</f>
        <v/>
      </c>
      <c r="AS99" s="260" t="str">
        <f>IF(AS$4="","",IF(HLOOKUP(AS$4,'Physical Effects-Numbers'!$B$1:$AZ$173,$B99,FALSE)&lt;0,HLOOKUP(AS$4,'Physical Effects-Numbers'!$B$1:$AZ$173,$B99,FALSE),""))</f>
        <v/>
      </c>
      <c r="AT99" s="260" t="str">
        <f>IF(AT$4="","",IF(HLOOKUP(AT$4,'Physical Effects-Numbers'!$B$1:$AZ$173,$B99,FALSE)&lt;0,HLOOKUP(AT$4,'Physical Effects-Numbers'!$B$1:$AZ$173,$B99,FALSE),""))</f>
        <v/>
      </c>
      <c r="AU99" s="260" t="str">
        <f>IF(AU$4="","",IF(HLOOKUP(AU$4,'Physical Effects-Numbers'!$B$1:$AZ$173,$B99,FALSE)&lt;0,HLOOKUP(AU$4,'Physical Effects-Numbers'!$B$1:$AZ$173,$B99,FALSE),""))</f>
        <v/>
      </c>
      <c r="AV99" s="260" t="str">
        <f>IF(AV$4="","",IF(HLOOKUP(AV$4,'Physical Effects-Numbers'!$B$1:$AZ$173,$B99,FALSE)&lt;0,HLOOKUP(AV$4,'Physical Effects-Numbers'!$B$1:$AZ$173,$B99,FALSE),""))</f>
        <v/>
      </c>
      <c r="AW99" s="260">
        <f>IF(AW$4="","",IF(HLOOKUP(AW$4,'Physical Effects-Numbers'!$B$1:$AZ$173,$B99,FALSE)&lt;0,HLOOKUP(AW$4,'Physical Effects-Numbers'!$B$1:$AZ$173,$B99,FALSE),""))</f>
        <v>-1</v>
      </c>
      <c r="AX99" s="260" t="str">
        <f>IF(AX$4="","",IF(HLOOKUP(AX$4,'Physical Effects-Numbers'!$B$1:$AZ$173,$B99,FALSE)&lt;0,HLOOKUP(AX$4,'Physical Effects-Numbers'!$B$1:$AZ$173,$B99,FALSE),""))</f>
        <v/>
      </c>
      <c r="AY99" s="260" t="str">
        <f>IF(AY$4="","",IF(HLOOKUP(AY$4,'Physical Effects-Numbers'!$B$1:$AZ$173,$B99,FALSE)&lt;0,HLOOKUP(AY$4,'Physical Effects-Numbers'!$B$1:$AZ$173,$B99,FALSE),""))</f>
        <v/>
      </c>
      <c r="AZ99" s="260" t="str">
        <f>IF(AZ$4="","",IF(HLOOKUP(AZ$4,'Physical Effects-Numbers'!$B$1:$AZ$173,$B99,FALSE)&lt;0,HLOOKUP(AZ$4,'Physical Effects-Numbers'!$B$1:$AZ$173,$B99,FALSE),""))</f>
        <v/>
      </c>
      <c r="BA99" s="260" t="e">
        <f>IF(BA$4="","",IF(HLOOKUP(BA$4,'Physical Effects-Numbers'!$B$1:$AZ$173,$B99,FALSE)&lt;0,HLOOKUP(BA$4,'Physical Effects-Numbers'!$B$1:$AZ$173,$B99,FALSE),""))</f>
        <v>#N/A</v>
      </c>
      <c r="BB99" s="260" t="e">
        <f>IF(BB$4="","",IF(HLOOKUP(BB$4,'Physical Effects-Numbers'!$B$1:$AZ$173,$B99,FALSE)&lt;0,HLOOKUP(BB$4,'Physical Effects-Numbers'!$B$1:$AZ$173,$B99,FALSE),""))</f>
        <v>#N/A</v>
      </c>
      <c r="BC99" s="260" t="e">
        <f>IF(BC$4="","",IF(HLOOKUP(BC$4,'Physical Effects-Numbers'!$B$1:$AZ$173,$B99,FALSE)&lt;0,HLOOKUP(BC$4,'Physical Effects-Numbers'!$B$1:$AZ$173,$B99,FALSE),""))</f>
        <v>#REF!</v>
      </c>
      <c r="BD99" s="260" t="e">
        <f>IF(BD$4="","",IF(HLOOKUP(BD$4,'Physical Effects-Numbers'!$B$1:$AZ$173,$B99,FALSE)&lt;0,HLOOKUP(BD$4,'Physical Effects-Numbers'!$B$1:$AZ$173,$B99,FALSE),""))</f>
        <v>#REF!</v>
      </c>
      <c r="BE99" s="260" t="e">
        <f>IF(BE$4="","",IF(HLOOKUP(BE$4,'Physical Effects-Numbers'!$B$1:$AZ$173,$B99,FALSE)&lt;0,HLOOKUP(BE$4,'Physical Effects-Numbers'!$B$1:$AZ$173,$B99,FALSE),""))</f>
        <v>#REF!</v>
      </c>
      <c r="BF99" s="260" t="e">
        <f>IF(BF$4="","",IF(HLOOKUP(BF$4,'Physical Effects-Numbers'!$B$1:$AZ$173,$B99,FALSE)&lt;0,HLOOKUP(BF$4,'Physical Effects-Numbers'!$B$1:$AZ$173,$B99,FALSE),""))</f>
        <v>#REF!</v>
      </c>
      <c r="BG99" s="260" t="e">
        <f>IF(BG$4="","",IF(HLOOKUP(BG$4,'Physical Effects-Numbers'!$B$1:$AZ$173,$B99,FALSE)&lt;0,HLOOKUP(BG$4,'Physical Effects-Numbers'!$B$1:$AZ$173,$B99,FALSE),""))</f>
        <v>#REF!</v>
      </c>
      <c r="BH99" s="260" t="e">
        <f>IF(BH$4="","",IF(HLOOKUP(BH$4,'Physical Effects-Numbers'!$B$1:$AZ$173,$B99,FALSE)&lt;0,HLOOKUP(BH$4,'Physical Effects-Numbers'!$B$1:$AZ$173,$B99,FALSE),""))</f>
        <v>#REF!</v>
      </c>
      <c r="BI99" s="260" t="e">
        <f>IF(BI$4="","",IF(HLOOKUP(BI$4,'Physical Effects-Numbers'!$B$1:$AZ$173,$B99,FALSE)&lt;0,HLOOKUP(BI$4,'Physical Effects-Numbers'!$B$1:$AZ$173,$B99,FALSE),""))</f>
        <v>#REF!</v>
      </c>
      <c r="BJ99" s="260" t="e">
        <f>IF(BJ$4="","",IF(HLOOKUP(BJ$4,'Physical Effects-Numbers'!$B$1:$AZ$173,$B99,FALSE)&lt;0,HLOOKUP(BJ$4,'Physical Effects-Numbers'!$B$1:$AZ$173,$B99,FALSE),""))</f>
        <v>#REF!</v>
      </c>
      <c r="BK99" s="260" t="e">
        <f>IF(BK$4="","",IF(HLOOKUP(BK$4,'Physical Effects-Numbers'!$B$1:$AZ$173,$B99,FALSE)&lt;0,HLOOKUP(BK$4,'Physical Effects-Numbers'!$B$1:$AZ$173,$B99,FALSE),""))</f>
        <v>#REF!</v>
      </c>
      <c r="BL99" s="260" t="e">
        <f>IF(BL$4="","",IF(HLOOKUP(BL$4,'Physical Effects-Numbers'!$B$1:$AZ$173,$B99,FALSE)&lt;0,HLOOKUP(BL$4,'Physical Effects-Numbers'!$B$1:$AZ$173,$B99,FALSE),""))</f>
        <v>#REF!</v>
      </c>
      <c r="BM99" s="260" t="e">
        <f>IF(BM$4="","",IF(HLOOKUP(BM$4,'Physical Effects-Numbers'!$B$1:$AZ$173,$B99,FALSE)&lt;0,HLOOKUP(BM$4,'Physical Effects-Numbers'!$B$1:$AZ$173,$B99,FALSE),""))</f>
        <v>#REF!</v>
      </c>
      <c r="BN99" s="260" t="e">
        <f>IF(BN$4="","",IF(HLOOKUP(BN$4,'Physical Effects-Numbers'!$B$1:$AZ$173,$B99,FALSE)&lt;0,HLOOKUP(BN$4,'Physical Effects-Numbers'!$B$1:$AZ$173,$B99,FALSE),""))</f>
        <v>#REF!</v>
      </c>
      <c r="BO99" s="260" t="e">
        <f>IF(BO$4="","",IF(HLOOKUP(BO$4,'Physical Effects-Numbers'!$B$1:$AZ$173,$B99,FALSE)&lt;0,HLOOKUP(BO$4,'Physical Effects-Numbers'!$B$1:$AZ$173,$B99,FALSE),""))</f>
        <v>#REF!</v>
      </c>
    </row>
    <row r="100" spans="2:67" x14ac:dyDescent="0.2">
      <c r="B100" s="259">
        <f t="shared" si="1"/>
        <v>97</v>
      </c>
      <c r="C100" s="258" t="str">
        <f>+'Physical Effects-Numbers'!B96</f>
        <v>Obstruction Removal (no)</v>
      </c>
      <c r="D100" s="260" t="str">
        <f>IF(D$4="","",IF(HLOOKUP(D$4,'Physical Effects-Numbers'!$B$1:$AZ$173,$B100,FALSE)&lt;0,HLOOKUP(D$4,'Physical Effects-Numbers'!$B$1:$AZ$173,$B100,FALSE),""))</f>
        <v/>
      </c>
      <c r="E100" s="260" t="str">
        <f>IF(E$4="","",IF(HLOOKUP(E$4,'Physical Effects-Numbers'!$B$1:$AZ$173,$B100,FALSE)&lt;0,HLOOKUP(E$4,'Physical Effects-Numbers'!$B$1:$AZ$173,$B100,FALSE),""))</f>
        <v/>
      </c>
      <c r="F100" s="260" t="str">
        <f>IF(F$4="","",IF(HLOOKUP(F$4,'Physical Effects-Numbers'!$B$1:$AZ$173,$B100,FALSE)&lt;0,HLOOKUP(F$4,'Physical Effects-Numbers'!$B$1:$AZ$173,$B100,FALSE),""))</f>
        <v/>
      </c>
      <c r="G100" s="260" t="str">
        <f>IF(G$4="","",IF(HLOOKUP(G$4,'Physical Effects-Numbers'!$B$1:$AZ$173,$B100,FALSE)&lt;0,HLOOKUP(G$4,'Physical Effects-Numbers'!$B$1:$AZ$173,$B100,FALSE),""))</f>
        <v/>
      </c>
      <c r="H100" s="260" t="str">
        <f>IF(H$4="","",IF(HLOOKUP(H$4,'Physical Effects-Numbers'!$B$1:$AZ$173,$B100,FALSE)&lt;0,HLOOKUP(H$4,'Physical Effects-Numbers'!$B$1:$AZ$173,$B100,FALSE),""))</f>
        <v/>
      </c>
      <c r="I100" s="260" t="str">
        <f>IF(I$4="","",IF(HLOOKUP(I$4,'Physical Effects-Numbers'!$B$1:$AZ$173,$B100,FALSE)&lt;0,HLOOKUP(I$4,'Physical Effects-Numbers'!$B$1:$AZ$173,$B100,FALSE),""))</f>
        <v/>
      </c>
      <c r="J100" s="260" t="str">
        <f>IF(J$4="","",IF(HLOOKUP(J$4,'Physical Effects-Numbers'!$B$1:$AZ$173,$B100,FALSE)&lt;0,HLOOKUP(J$4,'Physical Effects-Numbers'!$B$1:$AZ$173,$B100,FALSE),""))</f>
        <v/>
      </c>
      <c r="K100" s="260" t="str">
        <f>IF(K$4="","",IF(HLOOKUP(K$4,'Physical Effects-Numbers'!$B$1:$AZ$173,$B100,FALSE)&lt;0,HLOOKUP(K$4,'Physical Effects-Numbers'!$B$1:$AZ$173,$B100,FALSE),""))</f>
        <v/>
      </c>
      <c r="L100" s="260" t="str">
        <f>IF(L$4="","",IF(HLOOKUP(L$4,'Physical Effects-Numbers'!$B$1:$AZ$173,$B100,FALSE)&lt;0,HLOOKUP(L$4,'Physical Effects-Numbers'!$B$1:$AZ$173,$B100,FALSE),""))</f>
        <v/>
      </c>
      <c r="M100" s="260" t="str">
        <f>IF(M$4="","",IF(HLOOKUP(M$4,'Physical Effects-Numbers'!$B$1:$AZ$173,$B100,FALSE)&lt;0,HLOOKUP(M$4,'Physical Effects-Numbers'!$B$1:$AZ$173,$B100,FALSE),""))</f>
        <v/>
      </c>
      <c r="N100" s="260" t="str">
        <f>IF(N$4="","",IF(HLOOKUP(N$4,'Physical Effects-Numbers'!$B$1:$AZ$173,$B100,FALSE)&lt;0,HLOOKUP(N$4,'Physical Effects-Numbers'!$B$1:$AZ$173,$B100,FALSE),""))</f>
        <v/>
      </c>
      <c r="O100" s="260" t="str">
        <f>IF(O$4="","",IF(HLOOKUP(O$4,'Physical Effects-Numbers'!$B$1:$AZ$173,$B100,FALSE)&lt;0,HLOOKUP(O$4,'Physical Effects-Numbers'!$B$1:$AZ$173,$B100,FALSE),""))</f>
        <v/>
      </c>
      <c r="P100" s="260" t="str">
        <f>IF(P$4="","",IF(HLOOKUP(P$4,'Physical Effects-Numbers'!$B$1:$AZ$173,$B100,FALSE)&lt;0,HLOOKUP(P$4,'Physical Effects-Numbers'!$B$1:$AZ$173,$B100,FALSE),""))</f>
        <v/>
      </c>
      <c r="Q100" s="260" t="str">
        <f>IF(Q$4="","",IF(HLOOKUP(Q$4,'Physical Effects-Numbers'!$B$1:$AZ$173,$B100,FALSE)&lt;0,HLOOKUP(Q$4,'Physical Effects-Numbers'!$B$1:$AZ$173,$B100,FALSE),""))</f>
        <v/>
      </c>
      <c r="R100" s="260" t="str">
        <f>IF(R$4="","",IF(HLOOKUP(R$4,'Physical Effects-Numbers'!$B$1:$AZ$173,$B100,FALSE)&lt;0,HLOOKUP(R$4,'Physical Effects-Numbers'!$B$1:$AZ$173,$B100,FALSE),""))</f>
        <v/>
      </c>
      <c r="S100" s="260" t="str">
        <f>IF(S$4="","",IF(HLOOKUP(S$4,'Physical Effects-Numbers'!$B$1:$AZ$173,$B100,FALSE)&lt;0,HLOOKUP(S$4,'Physical Effects-Numbers'!$B$1:$AZ$173,$B100,FALSE),""))</f>
        <v/>
      </c>
      <c r="T100" s="260" t="str">
        <f>IF(T$4="","",IF(HLOOKUP(T$4,'Physical Effects-Numbers'!$B$1:$AZ$173,$B100,FALSE)&lt;0,HLOOKUP(T$4,'Physical Effects-Numbers'!$B$1:$AZ$173,$B100,FALSE),""))</f>
        <v/>
      </c>
      <c r="U100" s="260" t="str">
        <f>IF(U$4="","",IF(HLOOKUP(U$4,'Physical Effects-Numbers'!$B$1:$AZ$173,$B100,FALSE)&lt;0,HLOOKUP(U$4,'Physical Effects-Numbers'!$B$1:$AZ$173,$B100,FALSE),""))</f>
        <v/>
      </c>
      <c r="V100" s="260" t="str">
        <f>IF(V$4="","",IF(HLOOKUP(V$4,'Physical Effects-Numbers'!$B$1:$AZ$173,$B100,FALSE)&lt;0,HLOOKUP(V$4,'Physical Effects-Numbers'!$B$1:$AZ$173,$B100,FALSE),""))</f>
        <v/>
      </c>
      <c r="W100" s="260" t="str">
        <f>IF(W$4="","",IF(HLOOKUP(W$4,'Physical Effects-Numbers'!$B$1:$AZ$173,$B100,FALSE)&lt;0,HLOOKUP(W$4,'Physical Effects-Numbers'!$B$1:$AZ$173,$B100,FALSE),""))</f>
        <v/>
      </c>
      <c r="X100" s="260" t="str">
        <f>IF(X$4="","",IF(HLOOKUP(X$4,'Physical Effects-Numbers'!$B$1:$AZ$173,$B100,FALSE)&lt;0,HLOOKUP(X$4,'Physical Effects-Numbers'!$B$1:$AZ$173,$B100,FALSE),""))</f>
        <v/>
      </c>
      <c r="Y100" s="260" t="str">
        <f>IF(Y$4="","",IF(HLOOKUP(Y$4,'Physical Effects-Numbers'!$B$1:$AZ$173,$B100,FALSE)&lt;0,HLOOKUP(Y$4,'Physical Effects-Numbers'!$B$1:$AZ$173,$B100,FALSE),""))</f>
        <v/>
      </c>
      <c r="Z100" s="260" t="str">
        <f>IF(Z$4="","",IF(HLOOKUP(Z$4,'Physical Effects-Numbers'!$B$1:$AZ$173,$B100,FALSE)&lt;0,HLOOKUP(Z$4,'Physical Effects-Numbers'!$B$1:$AZ$173,$B100,FALSE),""))</f>
        <v/>
      </c>
      <c r="AA100" s="260" t="str">
        <f>IF(AA$4="","",IF(HLOOKUP(AA$4,'Physical Effects-Numbers'!$B$1:$AZ$173,$B100,FALSE)&lt;0,HLOOKUP(AA$4,'Physical Effects-Numbers'!$B$1:$AZ$173,$B100,FALSE),""))</f>
        <v/>
      </c>
      <c r="AB100" s="260" t="str">
        <f>IF(AB$4="","",IF(HLOOKUP(AB$4,'Physical Effects-Numbers'!$B$1:$AZ$173,$B100,FALSE)&lt;0,HLOOKUP(AB$4,'Physical Effects-Numbers'!$B$1:$AZ$173,$B100,FALSE),""))</f>
        <v/>
      </c>
      <c r="AC100" s="260" t="str">
        <f>IF(AC$4="","",IF(HLOOKUP(AC$4,'Physical Effects-Numbers'!$B$1:$AZ$173,$B100,FALSE)&lt;0,HLOOKUP(AC$4,'Physical Effects-Numbers'!$B$1:$AZ$173,$B100,FALSE),""))</f>
        <v/>
      </c>
      <c r="AD100" s="260" t="str">
        <f>IF(AD$4="","",IF(HLOOKUP(AD$4,'Physical Effects-Numbers'!$B$1:$AZ$173,$B100,FALSE)&lt;0,HLOOKUP(AD$4,'Physical Effects-Numbers'!$B$1:$AZ$173,$B100,FALSE),""))</f>
        <v/>
      </c>
      <c r="AE100" s="260" t="str">
        <f>IF(AE$4="","",IF(HLOOKUP(AE$4,'Physical Effects-Numbers'!$B$1:$AZ$173,$B100,FALSE)&lt;0,HLOOKUP(AE$4,'Physical Effects-Numbers'!$B$1:$AZ$173,$B100,FALSE),""))</f>
        <v/>
      </c>
      <c r="AF100" s="260" t="e">
        <f>IF(AF$4="","",IF(HLOOKUP(AF$4,'Physical Effects-Numbers'!$B$1:$AZ$173,$B100,FALSE)&lt;0,HLOOKUP(AF$4,'Physical Effects-Numbers'!$B$1:$AZ$173,$B100,FALSE),""))</f>
        <v>#REF!</v>
      </c>
      <c r="AG100" s="260" t="e">
        <f>IF(AG$4="","",IF(HLOOKUP(AG$4,'Physical Effects-Numbers'!$B$1:$AZ$173,$B100,FALSE)&lt;0,HLOOKUP(AG$4,'Physical Effects-Numbers'!$B$1:$AZ$173,$B100,FALSE),""))</f>
        <v>#REF!</v>
      </c>
      <c r="AH100" s="260" t="str">
        <f>IF(AH$4="","",IF(HLOOKUP(AH$4,'Physical Effects-Numbers'!$B$1:$AZ$173,$B100,FALSE)&lt;0,HLOOKUP(AH$4,'Physical Effects-Numbers'!$B$1:$AZ$173,$B100,FALSE),""))</f>
        <v/>
      </c>
      <c r="AI100" s="260" t="str">
        <f>IF(AI$4="","",IF(HLOOKUP(AI$4,'Physical Effects-Numbers'!$B$1:$AZ$173,$B100,FALSE)&lt;0,HLOOKUP(AI$4,'Physical Effects-Numbers'!$B$1:$AZ$173,$B100,FALSE),""))</f>
        <v/>
      </c>
      <c r="AJ100" s="260" t="str">
        <f>IF(AJ$4="","",IF(HLOOKUP(AJ$4,'Physical Effects-Numbers'!$B$1:$AZ$173,$B100,FALSE)&lt;0,HLOOKUP(AJ$4,'Physical Effects-Numbers'!$B$1:$AZ$173,$B100,FALSE),""))</f>
        <v/>
      </c>
      <c r="AK100" s="260" t="str">
        <f>IF(AK$4="","",IF(HLOOKUP(AK$4,'Physical Effects-Numbers'!$B$1:$AZ$173,$B100,FALSE)&lt;0,HLOOKUP(AK$4,'Physical Effects-Numbers'!$B$1:$AZ$173,$B100,FALSE),""))</f>
        <v/>
      </c>
      <c r="AL100" s="260" t="str">
        <f>IF(AL$4="","",IF(HLOOKUP(AL$4,'Physical Effects-Numbers'!$B$1:$AZ$173,$B100,FALSE)&lt;0,HLOOKUP(AL$4,'Physical Effects-Numbers'!$B$1:$AZ$173,$B100,FALSE),""))</f>
        <v/>
      </c>
      <c r="AM100" s="260" t="str">
        <f>IF(AM$4="","",IF(HLOOKUP(AM$4,'Physical Effects-Numbers'!$B$1:$AZ$173,$B100,FALSE)&lt;0,HLOOKUP(AM$4,'Physical Effects-Numbers'!$B$1:$AZ$173,$B100,FALSE),""))</f>
        <v/>
      </c>
      <c r="AN100" s="260" t="str">
        <f>IF(AN$4="","",IF(HLOOKUP(AN$4,'Physical Effects-Numbers'!$B$1:$AZ$173,$B100,FALSE)&lt;0,HLOOKUP(AN$4,'Physical Effects-Numbers'!$B$1:$AZ$173,$B100,FALSE),""))</f>
        <v/>
      </c>
      <c r="AO100" s="260" t="str">
        <f>IF(AO$4="","",IF(HLOOKUP(AO$4,'Physical Effects-Numbers'!$B$1:$AZ$173,$B100,FALSE)&lt;0,HLOOKUP(AO$4,'Physical Effects-Numbers'!$B$1:$AZ$173,$B100,FALSE),""))</f>
        <v/>
      </c>
      <c r="AP100" s="260" t="str">
        <f>IF(AP$4="","",IF(HLOOKUP(AP$4,'Physical Effects-Numbers'!$B$1:$AZ$173,$B100,FALSE)&lt;0,HLOOKUP(AP$4,'Physical Effects-Numbers'!$B$1:$AZ$173,$B100,FALSE),""))</f>
        <v/>
      </c>
      <c r="AQ100" s="260" t="str">
        <f>IF(AQ$4="","",IF(HLOOKUP(AQ$4,'Physical Effects-Numbers'!$B$1:$AZ$173,$B100,FALSE)&lt;0,HLOOKUP(AQ$4,'Physical Effects-Numbers'!$B$1:$AZ$173,$B100,FALSE),""))</f>
        <v/>
      </c>
      <c r="AR100" s="260" t="str">
        <f>IF(AR$4="","",IF(HLOOKUP(AR$4,'Physical Effects-Numbers'!$B$1:$AZ$173,$B100,FALSE)&lt;0,HLOOKUP(AR$4,'Physical Effects-Numbers'!$B$1:$AZ$173,$B100,FALSE),""))</f>
        <v/>
      </c>
      <c r="AS100" s="260" t="str">
        <f>IF(AS$4="","",IF(HLOOKUP(AS$4,'Physical Effects-Numbers'!$B$1:$AZ$173,$B100,FALSE)&lt;0,HLOOKUP(AS$4,'Physical Effects-Numbers'!$B$1:$AZ$173,$B100,FALSE),""))</f>
        <v/>
      </c>
      <c r="AT100" s="260" t="str">
        <f>IF(AT$4="","",IF(HLOOKUP(AT$4,'Physical Effects-Numbers'!$B$1:$AZ$173,$B100,FALSE)&lt;0,HLOOKUP(AT$4,'Physical Effects-Numbers'!$B$1:$AZ$173,$B100,FALSE),""))</f>
        <v/>
      </c>
      <c r="AU100" s="260" t="str">
        <f>IF(AU$4="","",IF(HLOOKUP(AU$4,'Physical Effects-Numbers'!$B$1:$AZ$173,$B100,FALSE)&lt;0,HLOOKUP(AU$4,'Physical Effects-Numbers'!$B$1:$AZ$173,$B100,FALSE),""))</f>
        <v/>
      </c>
      <c r="AV100" s="260" t="str">
        <f>IF(AV$4="","",IF(HLOOKUP(AV$4,'Physical Effects-Numbers'!$B$1:$AZ$173,$B100,FALSE)&lt;0,HLOOKUP(AV$4,'Physical Effects-Numbers'!$B$1:$AZ$173,$B100,FALSE),""))</f>
        <v/>
      </c>
      <c r="AW100" s="260" t="str">
        <f>IF(AW$4="","",IF(HLOOKUP(AW$4,'Physical Effects-Numbers'!$B$1:$AZ$173,$B100,FALSE)&lt;0,HLOOKUP(AW$4,'Physical Effects-Numbers'!$B$1:$AZ$173,$B100,FALSE),""))</f>
        <v/>
      </c>
      <c r="AX100" s="260" t="str">
        <f>IF(AX$4="","",IF(HLOOKUP(AX$4,'Physical Effects-Numbers'!$B$1:$AZ$173,$B100,FALSE)&lt;0,HLOOKUP(AX$4,'Physical Effects-Numbers'!$B$1:$AZ$173,$B100,FALSE),""))</f>
        <v/>
      </c>
      <c r="AY100" s="260" t="str">
        <f>IF(AY$4="","",IF(HLOOKUP(AY$4,'Physical Effects-Numbers'!$B$1:$AZ$173,$B100,FALSE)&lt;0,HLOOKUP(AY$4,'Physical Effects-Numbers'!$B$1:$AZ$173,$B100,FALSE),""))</f>
        <v/>
      </c>
      <c r="AZ100" s="260" t="str">
        <f>IF(AZ$4="","",IF(HLOOKUP(AZ$4,'Physical Effects-Numbers'!$B$1:$AZ$173,$B100,FALSE)&lt;0,HLOOKUP(AZ$4,'Physical Effects-Numbers'!$B$1:$AZ$173,$B100,FALSE),""))</f>
        <v/>
      </c>
      <c r="BA100" s="260" t="e">
        <f>IF(BA$4="","",IF(HLOOKUP(BA$4,'Physical Effects-Numbers'!$B$1:$AZ$173,$B100,FALSE)&lt;0,HLOOKUP(BA$4,'Physical Effects-Numbers'!$B$1:$AZ$173,$B100,FALSE),""))</f>
        <v>#N/A</v>
      </c>
      <c r="BB100" s="260" t="e">
        <f>IF(BB$4="","",IF(HLOOKUP(BB$4,'Physical Effects-Numbers'!$B$1:$AZ$173,$B100,FALSE)&lt;0,HLOOKUP(BB$4,'Physical Effects-Numbers'!$B$1:$AZ$173,$B100,FALSE),""))</f>
        <v>#N/A</v>
      </c>
      <c r="BC100" s="260" t="e">
        <f>IF(BC$4="","",IF(HLOOKUP(BC$4,'Physical Effects-Numbers'!$B$1:$AZ$173,$B100,FALSE)&lt;0,HLOOKUP(BC$4,'Physical Effects-Numbers'!$B$1:$AZ$173,$B100,FALSE),""))</f>
        <v>#REF!</v>
      </c>
      <c r="BD100" s="260" t="e">
        <f>IF(BD$4="","",IF(HLOOKUP(BD$4,'Physical Effects-Numbers'!$B$1:$AZ$173,$B100,FALSE)&lt;0,HLOOKUP(BD$4,'Physical Effects-Numbers'!$B$1:$AZ$173,$B100,FALSE),""))</f>
        <v>#REF!</v>
      </c>
      <c r="BE100" s="260" t="e">
        <f>IF(BE$4="","",IF(HLOOKUP(BE$4,'Physical Effects-Numbers'!$B$1:$AZ$173,$B100,FALSE)&lt;0,HLOOKUP(BE$4,'Physical Effects-Numbers'!$B$1:$AZ$173,$B100,FALSE),""))</f>
        <v>#REF!</v>
      </c>
      <c r="BF100" s="260" t="e">
        <f>IF(BF$4="","",IF(HLOOKUP(BF$4,'Physical Effects-Numbers'!$B$1:$AZ$173,$B100,FALSE)&lt;0,HLOOKUP(BF$4,'Physical Effects-Numbers'!$B$1:$AZ$173,$B100,FALSE),""))</f>
        <v>#REF!</v>
      </c>
      <c r="BG100" s="260" t="e">
        <f>IF(BG$4="","",IF(HLOOKUP(BG$4,'Physical Effects-Numbers'!$B$1:$AZ$173,$B100,FALSE)&lt;0,HLOOKUP(BG$4,'Physical Effects-Numbers'!$B$1:$AZ$173,$B100,FALSE),""))</f>
        <v>#REF!</v>
      </c>
      <c r="BH100" s="260" t="e">
        <f>IF(BH$4="","",IF(HLOOKUP(BH$4,'Physical Effects-Numbers'!$B$1:$AZ$173,$B100,FALSE)&lt;0,HLOOKUP(BH$4,'Physical Effects-Numbers'!$B$1:$AZ$173,$B100,FALSE),""))</f>
        <v>#REF!</v>
      </c>
      <c r="BI100" s="260" t="e">
        <f>IF(BI$4="","",IF(HLOOKUP(BI$4,'Physical Effects-Numbers'!$B$1:$AZ$173,$B100,FALSE)&lt;0,HLOOKUP(BI$4,'Physical Effects-Numbers'!$B$1:$AZ$173,$B100,FALSE),""))</f>
        <v>#REF!</v>
      </c>
      <c r="BJ100" s="260" t="e">
        <f>IF(BJ$4="","",IF(HLOOKUP(BJ$4,'Physical Effects-Numbers'!$B$1:$AZ$173,$B100,FALSE)&lt;0,HLOOKUP(BJ$4,'Physical Effects-Numbers'!$B$1:$AZ$173,$B100,FALSE),""))</f>
        <v>#REF!</v>
      </c>
      <c r="BK100" s="260" t="e">
        <f>IF(BK$4="","",IF(HLOOKUP(BK$4,'Physical Effects-Numbers'!$B$1:$AZ$173,$B100,FALSE)&lt;0,HLOOKUP(BK$4,'Physical Effects-Numbers'!$B$1:$AZ$173,$B100,FALSE),""))</f>
        <v>#REF!</v>
      </c>
      <c r="BL100" s="260" t="e">
        <f>IF(BL$4="","",IF(HLOOKUP(BL$4,'Physical Effects-Numbers'!$B$1:$AZ$173,$B100,FALSE)&lt;0,HLOOKUP(BL$4,'Physical Effects-Numbers'!$B$1:$AZ$173,$B100,FALSE),""))</f>
        <v>#REF!</v>
      </c>
      <c r="BM100" s="260" t="e">
        <f>IF(BM$4="","",IF(HLOOKUP(BM$4,'Physical Effects-Numbers'!$B$1:$AZ$173,$B100,FALSE)&lt;0,HLOOKUP(BM$4,'Physical Effects-Numbers'!$B$1:$AZ$173,$B100,FALSE),""))</f>
        <v>#REF!</v>
      </c>
      <c r="BN100" s="260" t="e">
        <f>IF(BN$4="","",IF(HLOOKUP(BN$4,'Physical Effects-Numbers'!$B$1:$AZ$173,$B100,FALSE)&lt;0,HLOOKUP(BN$4,'Physical Effects-Numbers'!$B$1:$AZ$173,$B100,FALSE),""))</f>
        <v>#REF!</v>
      </c>
      <c r="BO100" s="260" t="e">
        <f>IF(BO$4="","",IF(HLOOKUP(BO$4,'Physical Effects-Numbers'!$B$1:$AZ$173,$B100,FALSE)&lt;0,HLOOKUP(BO$4,'Physical Effects-Numbers'!$B$1:$AZ$173,$B100,FALSE),""))</f>
        <v>#REF!</v>
      </c>
    </row>
    <row r="101" spans="2:67" x14ac:dyDescent="0.2">
      <c r="B101" s="259">
        <f t="shared" si="1"/>
        <v>98</v>
      </c>
      <c r="C101" s="258" t="str">
        <f>+'Physical Effects-Numbers'!B97</f>
        <v>On-Farm Secondary Containment Facility</v>
      </c>
      <c r="D101" s="260" t="str">
        <f>IF(D$4="","",IF(HLOOKUP(D$4,'Physical Effects-Numbers'!$B$1:$AZ$173,$B101,FALSE)&lt;0,HLOOKUP(D$4,'Physical Effects-Numbers'!$B$1:$AZ$173,$B101,FALSE),""))</f>
        <v/>
      </c>
      <c r="E101" s="260" t="str">
        <f>IF(E$4="","",IF(HLOOKUP(E$4,'Physical Effects-Numbers'!$B$1:$AZ$173,$B101,FALSE)&lt;0,HLOOKUP(E$4,'Physical Effects-Numbers'!$B$1:$AZ$173,$B101,FALSE),""))</f>
        <v/>
      </c>
      <c r="F101" s="260" t="str">
        <f>IF(F$4="","",IF(HLOOKUP(F$4,'Physical Effects-Numbers'!$B$1:$AZ$173,$B101,FALSE)&lt;0,HLOOKUP(F$4,'Physical Effects-Numbers'!$B$1:$AZ$173,$B101,FALSE),""))</f>
        <v/>
      </c>
      <c r="G101" s="260" t="str">
        <f>IF(G$4="","",IF(HLOOKUP(G$4,'Physical Effects-Numbers'!$B$1:$AZ$173,$B101,FALSE)&lt;0,HLOOKUP(G$4,'Physical Effects-Numbers'!$B$1:$AZ$173,$B101,FALSE),""))</f>
        <v/>
      </c>
      <c r="H101" s="260" t="str">
        <f>IF(H$4="","",IF(HLOOKUP(H$4,'Physical Effects-Numbers'!$B$1:$AZ$173,$B101,FALSE)&lt;0,HLOOKUP(H$4,'Physical Effects-Numbers'!$B$1:$AZ$173,$B101,FALSE),""))</f>
        <v/>
      </c>
      <c r="I101" s="260" t="str">
        <f>IF(I$4="","",IF(HLOOKUP(I$4,'Physical Effects-Numbers'!$B$1:$AZ$173,$B101,FALSE)&lt;0,HLOOKUP(I$4,'Physical Effects-Numbers'!$B$1:$AZ$173,$B101,FALSE),""))</f>
        <v/>
      </c>
      <c r="J101" s="260" t="str">
        <f>IF(J$4="","",IF(HLOOKUP(J$4,'Physical Effects-Numbers'!$B$1:$AZ$173,$B101,FALSE)&lt;0,HLOOKUP(J$4,'Physical Effects-Numbers'!$B$1:$AZ$173,$B101,FALSE),""))</f>
        <v/>
      </c>
      <c r="K101" s="260" t="str">
        <f>IF(K$4="","",IF(HLOOKUP(K$4,'Physical Effects-Numbers'!$B$1:$AZ$173,$B101,FALSE)&lt;0,HLOOKUP(K$4,'Physical Effects-Numbers'!$B$1:$AZ$173,$B101,FALSE),""))</f>
        <v/>
      </c>
      <c r="L101" s="260" t="str">
        <f>IF(L$4="","",IF(HLOOKUP(L$4,'Physical Effects-Numbers'!$B$1:$AZ$173,$B101,FALSE)&lt;0,HLOOKUP(L$4,'Physical Effects-Numbers'!$B$1:$AZ$173,$B101,FALSE),""))</f>
        <v/>
      </c>
      <c r="M101" s="260" t="str">
        <f>IF(M$4="","",IF(HLOOKUP(M$4,'Physical Effects-Numbers'!$B$1:$AZ$173,$B101,FALSE)&lt;0,HLOOKUP(M$4,'Physical Effects-Numbers'!$B$1:$AZ$173,$B101,FALSE),""))</f>
        <v/>
      </c>
      <c r="N101" s="260" t="str">
        <f>IF(N$4="","",IF(HLOOKUP(N$4,'Physical Effects-Numbers'!$B$1:$AZ$173,$B101,FALSE)&lt;0,HLOOKUP(N$4,'Physical Effects-Numbers'!$B$1:$AZ$173,$B101,FALSE),""))</f>
        <v/>
      </c>
      <c r="O101" s="260" t="str">
        <f>IF(O$4="","",IF(HLOOKUP(O$4,'Physical Effects-Numbers'!$B$1:$AZ$173,$B101,FALSE)&lt;0,HLOOKUP(O$4,'Physical Effects-Numbers'!$B$1:$AZ$173,$B101,FALSE),""))</f>
        <v/>
      </c>
      <c r="P101" s="260" t="str">
        <f>IF(P$4="","",IF(HLOOKUP(P$4,'Physical Effects-Numbers'!$B$1:$AZ$173,$B101,FALSE)&lt;0,HLOOKUP(P$4,'Physical Effects-Numbers'!$B$1:$AZ$173,$B101,FALSE),""))</f>
        <v/>
      </c>
      <c r="Q101" s="260" t="str">
        <f>IF(Q$4="","",IF(HLOOKUP(Q$4,'Physical Effects-Numbers'!$B$1:$AZ$173,$B101,FALSE)&lt;0,HLOOKUP(Q$4,'Physical Effects-Numbers'!$B$1:$AZ$173,$B101,FALSE),""))</f>
        <v/>
      </c>
      <c r="R101" s="260" t="str">
        <f>IF(R$4="","",IF(HLOOKUP(R$4,'Physical Effects-Numbers'!$B$1:$AZ$173,$B101,FALSE)&lt;0,HLOOKUP(R$4,'Physical Effects-Numbers'!$B$1:$AZ$173,$B101,FALSE),""))</f>
        <v/>
      </c>
      <c r="S101" s="260" t="str">
        <f>IF(S$4="","",IF(HLOOKUP(S$4,'Physical Effects-Numbers'!$B$1:$AZ$173,$B101,FALSE)&lt;0,HLOOKUP(S$4,'Physical Effects-Numbers'!$B$1:$AZ$173,$B101,FALSE),""))</f>
        <v/>
      </c>
      <c r="T101" s="260" t="str">
        <f>IF(T$4="","",IF(HLOOKUP(T$4,'Physical Effects-Numbers'!$B$1:$AZ$173,$B101,FALSE)&lt;0,HLOOKUP(T$4,'Physical Effects-Numbers'!$B$1:$AZ$173,$B101,FALSE),""))</f>
        <v/>
      </c>
      <c r="U101" s="260" t="str">
        <f>IF(U$4="","",IF(HLOOKUP(U$4,'Physical Effects-Numbers'!$B$1:$AZ$173,$B101,FALSE)&lt;0,HLOOKUP(U$4,'Physical Effects-Numbers'!$B$1:$AZ$173,$B101,FALSE),""))</f>
        <v/>
      </c>
      <c r="V101" s="260" t="str">
        <f>IF(V$4="","",IF(HLOOKUP(V$4,'Physical Effects-Numbers'!$B$1:$AZ$173,$B101,FALSE)&lt;0,HLOOKUP(V$4,'Physical Effects-Numbers'!$B$1:$AZ$173,$B101,FALSE),""))</f>
        <v/>
      </c>
      <c r="W101" s="260">
        <f>IF(W$4="","",IF(HLOOKUP(W$4,'Physical Effects-Numbers'!$B$1:$AZ$173,$B101,FALSE)&lt;0,HLOOKUP(W$4,'Physical Effects-Numbers'!$B$1:$AZ$173,$B101,FALSE),""))</f>
        <v>-1</v>
      </c>
      <c r="X101" s="260" t="str">
        <f>IF(X$4="","",IF(HLOOKUP(X$4,'Physical Effects-Numbers'!$B$1:$AZ$173,$B101,FALSE)&lt;0,HLOOKUP(X$4,'Physical Effects-Numbers'!$B$1:$AZ$173,$B101,FALSE),""))</f>
        <v/>
      </c>
      <c r="Y101" s="260" t="str">
        <f>IF(Y$4="","",IF(HLOOKUP(Y$4,'Physical Effects-Numbers'!$B$1:$AZ$173,$B101,FALSE)&lt;0,HLOOKUP(Y$4,'Physical Effects-Numbers'!$B$1:$AZ$173,$B101,FALSE),""))</f>
        <v/>
      </c>
      <c r="Z101" s="260" t="str">
        <f>IF(Z$4="","",IF(HLOOKUP(Z$4,'Physical Effects-Numbers'!$B$1:$AZ$173,$B101,FALSE)&lt;0,HLOOKUP(Z$4,'Physical Effects-Numbers'!$B$1:$AZ$173,$B101,FALSE),""))</f>
        <v/>
      </c>
      <c r="AA101" s="260" t="str">
        <f>IF(AA$4="","",IF(HLOOKUP(AA$4,'Physical Effects-Numbers'!$B$1:$AZ$173,$B101,FALSE)&lt;0,HLOOKUP(AA$4,'Physical Effects-Numbers'!$B$1:$AZ$173,$B101,FALSE),""))</f>
        <v/>
      </c>
      <c r="AB101" s="260" t="str">
        <f>IF(AB$4="","",IF(HLOOKUP(AB$4,'Physical Effects-Numbers'!$B$1:$AZ$173,$B101,FALSE)&lt;0,HLOOKUP(AB$4,'Physical Effects-Numbers'!$B$1:$AZ$173,$B101,FALSE),""))</f>
        <v/>
      </c>
      <c r="AC101" s="260" t="str">
        <f>IF(AC$4="","",IF(HLOOKUP(AC$4,'Physical Effects-Numbers'!$B$1:$AZ$173,$B101,FALSE)&lt;0,HLOOKUP(AC$4,'Physical Effects-Numbers'!$B$1:$AZ$173,$B101,FALSE),""))</f>
        <v/>
      </c>
      <c r="AD101" s="260" t="str">
        <f>IF(AD$4="","",IF(HLOOKUP(AD$4,'Physical Effects-Numbers'!$B$1:$AZ$173,$B101,FALSE)&lt;0,HLOOKUP(AD$4,'Physical Effects-Numbers'!$B$1:$AZ$173,$B101,FALSE),""))</f>
        <v/>
      </c>
      <c r="AE101" s="260">
        <f>IF(AE$4="","",IF(HLOOKUP(AE$4,'Physical Effects-Numbers'!$B$1:$AZ$173,$B101,FALSE)&lt;0,HLOOKUP(AE$4,'Physical Effects-Numbers'!$B$1:$AZ$173,$B101,FALSE),""))</f>
        <v>-1</v>
      </c>
      <c r="AF101" s="260" t="e">
        <f>IF(AF$4="","",IF(HLOOKUP(AF$4,'Physical Effects-Numbers'!$B$1:$AZ$173,$B101,FALSE)&lt;0,HLOOKUP(AF$4,'Physical Effects-Numbers'!$B$1:$AZ$173,$B101,FALSE),""))</f>
        <v>#REF!</v>
      </c>
      <c r="AG101" s="260" t="e">
        <f>IF(AG$4="","",IF(HLOOKUP(AG$4,'Physical Effects-Numbers'!$B$1:$AZ$173,$B101,FALSE)&lt;0,HLOOKUP(AG$4,'Physical Effects-Numbers'!$B$1:$AZ$173,$B101,FALSE),""))</f>
        <v>#REF!</v>
      </c>
      <c r="AH101" s="260" t="str">
        <f>IF(AH$4="","",IF(HLOOKUP(AH$4,'Physical Effects-Numbers'!$B$1:$AZ$173,$B101,FALSE)&lt;0,HLOOKUP(AH$4,'Physical Effects-Numbers'!$B$1:$AZ$173,$B101,FALSE),""))</f>
        <v/>
      </c>
      <c r="AI101" s="260" t="str">
        <f>IF(AI$4="","",IF(HLOOKUP(AI$4,'Physical Effects-Numbers'!$B$1:$AZ$173,$B101,FALSE)&lt;0,HLOOKUP(AI$4,'Physical Effects-Numbers'!$B$1:$AZ$173,$B101,FALSE),""))</f>
        <v/>
      </c>
      <c r="AJ101" s="260" t="str">
        <f>IF(AJ$4="","",IF(HLOOKUP(AJ$4,'Physical Effects-Numbers'!$B$1:$AZ$173,$B101,FALSE)&lt;0,HLOOKUP(AJ$4,'Physical Effects-Numbers'!$B$1:$AZ$173,$B101,FALSE),""))</f>
        <v/>
      </c>
      <c r="AK101" s="260" t="str">
        <f>IF(AK$4="","",IF(HLOOKUP(AK$4,'Physical Effects-Numbers'!$B$1:$AZ$173,$B101,FALSE)&lt;0,HLOOKUP(AK$4,'Physical Effects-Numbers'!$B$1:$AZ$173,$B101,FALSE),""))</f>
        <v/>
      </c>
      <c r="AL101" s="260" t="str">
        <f>IF(AL$4="","",IF(HLOOKUP(AL$4,'Physical Effects-Numbers'!$B$1:$AZ$173,$B101,FALSE)&lt;0,HLOOKUP(AL$4,'Physical Effects-Numbers'!$B$1:$AZ$173,$B101,FALSE),""))</f>
        <v/>
      </c>
      <c r="AM101" s="260" t="str">
        <f>IF(AM$4="","",IF(HLOOKUP(AM$4,'Physical Effects-Numbers'!$B$1:$AZ$173,$B101,FALSE)&lt;0,HLOOKUP(AM$4,'Physical Effects-Numbers'!$B$1:$AZ$173,$B101,FALSE),""))</f>
        <v/>
      </c>
      <c r="AN101" s="260" t="str">
        <f>IF(AN$4="","",IF(HLOOKUP(AN$4,'Physical Effects-Numbers'!$B$1:$AZ$173,$B101,FALSE)&lt;0,HLOOKUP(AN$4,'Physical Effects-Numbers'!$B$1:$AZ$173,$B101,FALSE),""))</f>
        <v/>
      </c>
      <c r="AO101" s="260" t="str">
        <f>IF(AO$4="","",IF(HLOOKUP(AO$4,'Physical Effects-Numbers'!$B$1:$AZ$173,$B101,FALSE)&lt;0,HLOOKUP(AO$4,'Physical Effects-Numbers'!$B$1:$AZ$173,$B101,FALSE),""))</f>
        <v/>
      </c>
      <c r="AP101" s="260" t="str">
        <f>IF(AP$4="","",IF(HLOOKUP(AP$4,'Physical Effects-Numbers'!$B$1:$AZ$173,$B101,FALSE)&lt;0,HLOOKUP(AP$4,'Physical Effects-Numbers'!$B$1:$AZ$173,$B101,FALSE),""))</f>
        <v/>
      </c>
      <c r="AQ101" s="260" t="str">
        <f>IF(AQ$4="","",IF(HLOOKUP(AQ$4,'Physical Effects-Numbers'!$B$1:$AZ$173,$B101,FALSE)&lt;0,HLOOKUP(AQ$4,'Physical Effects-Numbers'!$B$1:$AZ$173,$B101,FALSE),""))</f>
        <v/>
      </c>
      <c r="AR101" s="260" t="str">
        <f>IF(AR$4="","",IF(HLOOKUP(AR$4,'Physical Effects-Numbers'!$B$1:$AZ$173,$B101,FALSE)&lt;0,HLOOKUP(AR$4,'Physical Effects-Numbers'!$B$1:$AZ$173,$B101,FALSE),""))</f>
        <v/>
      </c>
      <c r="AS101" s="260" t="str">
        <f>IF(AS$4="","",IF(HLOOKUP(AS$4,'Physical Effects-Numbers'!$B$1:$AZ$173,$B101,FALSE)&lt;0,HLOOKUP(AS$4,'Physical Effects-Numbers'!$B$1:$AZ$173,$B101,FALSE),""))</f>
        <v/>
      </c>
      <c r="AT101" s="260" t="str">
        <f>IF(AT$4="","",IF(HLOOKUP(AT$4,'Physical Effects-Numbers'!$B$1:$AZ$173,$B101,FALSE)&lt;0,HLOOKUP(AT$4,'Physical Effects-Numbers'!$B$1:$AZ$173,$B101,FALSE),""))</f>
        <v/>
      </c>
      <c r="AU101" s="260" t="str">
        <f>IF(AU$4="","",IF(HLOOKUP(AU$4,'Physical Effects-Numbers'!$B$1:$AZ$173,$B101,FALSE)&lt;0,HLOOKUP(AU$4,'Physical Effects-Numbers'!$B$1:$AZ$173,$B101,FALSE),""))</f>
        <v/>
      </c>
      <c r="AV101" s="260" t="str">
        <f>IF(AV$4="","",IF(HLOOKUP(AV$4,'Physical Effects-Numbers'!$B$1:$AZ$173,$B101,FALSE)&lt;0,HLOOKUP(AV$4,'Physical Effects-Numbers'!$B$1:$AZ$173,$B101,FALSE),""))</f>
        <v/>
      </c>
      <c r="AW101" s="260" t="str">
        <f>IF(AW$4="","",IF(HLOOKUP(AW$4,'Physical Effects-Numbers'!$B$1:$AZ$173,$B101,FALSE)&lt;0,HLOOKUP(AW$4,'Physical Effects-Numbers'!$B$1:$AZ$173,$B101,FALSE),""))</f>
        <v/>
      </c>
      <c r="AX101" s="260" t="str">
        <f>IF(AX$4="","",IF(HLOOKUP(AX$4,'Physical Effects-Numbers'!$B$1:$AZ$173,$B101,FALSE)&lt;0,HLOOKUP(AX$4,'Physical Effects-Numbers'!$B$1:$AZ$173,$B101,FALSE),""))</f>
        <v/>
      </c>
      <c r="AY101" s="260" t="str">
        <f>IF(AY$4="","",IF(HLOOKUP(AY$4,'Physical Effects-Numbers'!$B$1:$AZ$173,$B101,FALSE)&lt;0,HLOOKUP(AY$4,'Physical Effects-Numbers'!$B$1:$AZ$173,$B101,FALSE),""))</f>
        <v/>
      </c>
      <c r="AZ101" s="260" t="str">
        <f>IF(AZ$4="","",IF(HLOOKUP(AZ$4,'Physical Effects-Numbers'!$B$1:$AZ$173,$B101,FALSE)&lt;0,HLOOKUP(AZ$4,'Physical Effects-Numbers'!$B$1:$AZ$173,$B101,FALSE),""))</f>
        <v/>
      </c>
      <c r="BA101" s="260" t="e">
        <f>IF(BA$4="","",IF(HLOOKUP(BA$4,'Physical Effects-Numbers'!$B$1:$AZ$173,$B101,FALSE)&lt;0,HLOOKUP(BA$4,'Physical Effects-Numbers'!$B$1:$AZ$173,$B101,FALSE),""))</f>
        <v>#N/A</v>
      </c>
      <c r="BB101" s="260" t="e">
        <f>IF(BB$4="","",IF(HLOOKUP(BB$4,'Physical Effects-Numbers'!$B$1:$AZ$173,$B101,FALSE)&lt;0,HLOOKUP(BB$4,'Physical Effects-Numbers'!$B$1:$AZ$173,$B101,FALSE),""))</f>
        <v>#N/A</v>
      </c>
      <c r="BC101" s="260" t="e">
        <f>IF(BC$4="","",IF(HLOOKUP(BC$4,'Physical Effects-Numbers'!$B$1:$AZ$173,$B101,FALSE)&lt;0,HLOOKUP(BC$4,'Physical Effects-Numbers'!$B$1:$AZ$173,$B101,FALSE),""))</f>
        <v>#REF!</v>
      </c>
      <c r="BD101" s="260" t="e">
        <f>IF(BD$4="","",IF(HLOOKUP(BD$4,'Physical Effects-Numbers'!$B$1:$AZ$173,$B101,FALSE)&lt;0,HLOOKUP(BD$4,'Physical Effects-Numbers'!$B$1:$AZ$173,$B101,FALSE),""))</f>
        <v>#REF!</v>
      </c>
      <c r="BE101" s="260" t="e">
        <f>IF(BE$4="","",IF(HLOOKUP(BE$4,'Physical Effects-Numbers'!$B$1:$AZ$173,$B101,FALSE)&lt;0,HLOOKUP(BE$4,'Physical Effects-Numbers'!$B$1:$AZ$173,$B101,FALSE),""))</f>
        <v>#REF!</v>
      </c>
      <c r="BF101" s="260" t="e">
        <f>IF(BF$4="","",IF(HLOOKUP(BF$4,'Physical Effects-Numbers'!$B$1:$AZ$173,$B101,FALSE)&lt;0,HLOOKUP(BF$4,'Physical Effects-Numbers'!$B$1:$AZ$173,$B101,FALSE),""))</f>
        <v>#REF!</v>
      </c>
      <c r="BG101" s="260" t="e">
        <f>IF(BG$4="","",IF(HLOOKUP(BG$4,'Physical Effects-Numbers'!$B$1:$AZ$173,$B101,FALSE)&lt;0,HLOOKUP(BG$4,'Physical Effects-Numbers'!$B$1:$AZ$173,$B101,FALSE),""))</f>
        <v>#REF!</v>
      </c>
      <c r="BH101" s="260" t="e">
        <f>IF(BH$4="","",IF(HLOOKUP(BH$4,'Physical Effects-Numbers'!$B$1:$AZ$173,$B101,FALSE)&lt;0,HLOOKUP(BH$4,'Physical Effects-Numbers'!$B$1:$AZ$173,$B101,FALSE),""))</f>
        <v>#REF!</v>
      </c>
      <c r="BI101" s="260" t="e">
        <f>IF(BI$4="","",IF(HLOOKUP(BI$4,'Physical Effects-Numbers'!$B$1:$AZ$173,$B101,FALSE)&lt;0,HLOOKUP(BI$4,'Physical Effects-Numbers'!$B$1:$AZ$173,$B101,FALSE),""))</f>
        <v>#REF!</v>
      </c>
      <c r="BJ101" s="260" t="e">
        <f>IF(BJ$4="","",IF(HLOOKUP(BJ$4,'Physical Effects-Numbers'!$B$1:$AZ$173,$B101,FALSE)&lt;0,HLOOKUP(BJ$4,'Physical Effects-Numbers'!$B$1:$AZ$173,$B101,FALSE),""))</f>
        <v>#REF!</v>
      </c>
      <c r="BK101" s="260" t="e">
        <f>IF(BK$4="","",IF(HLOOKUP(BK$4,'Physical Effects-Numbers'!$B$1:$AZ$173,$B101,FALSE)&lt;0,HLOOKUP(BK$4,'Physical Effects-Numbers'!$B$1:$AZ$173,$B101,FALSE),""))</f>
        <v>#REF!</v>
      </c>
      <c r="BL101" s="260" t="e">
        <f>IF(BL$4="","",IF(HLOOKUP(BL$4,'Physical Effects-Numbers'!$B$1:$AZ$173,$B101,FALSE)&lt;0,HLOOKUP(BL$4,'Physical Effects-Numbers'!$B$1:$AZ$173,$B101,FALSE),""))</f>
        <v>#REF!</v>
      </c>
      <c r="BM101" s="260" t="e">
        <f>IF(BM$4="","",IF(HLOOKUP(BM$4,'Physical Effects-Numbers'!$B$1:$AZ$173,$B101,FALSE)&lt;0,HLOOKUP(BM$4,'Physical Effects-Numbers'!$B$1:$AZ$173,$B101,FALSE),""))</f>
        <v>#REF!</v>
      </c>
      <c r="BN101" s="260" t="e">
        <f>IF(BN$4="","",IF(HLOOKUP(BN$4,'Physical Effects-Numbers'!$B$1:$AZ$173,$B101,FALSE)&lt;0,HLOOKUP(BN$4,'Physical Effects-Numbers'!$B$1:$AZ$173,$B101,FALSE),""))</f>
        <v>#REF!</v>
      </c>
      <c r="BO101" s="260" t="e">
        <f>IF(BO$4="","",IF(HLOOKUP(BO$4,'Physical Effects-Numbers'!$B$1:$AZ$173,$B101,FALSE)&lt;0,HLOOKUP(BO$4,'Physical Effects-Numbers'!$B$1:$AZ$173,$B101,FALSE),""))</f>
        <v>#REF!</v>
      </c>
    </row>
    <row r="102" spans="2:67" x14ac:dyDescent="0.2">
      <c r="B102" s="259">
        <f t="shared" si="1"/>
        <v>99</v>
      </c>
      <c r="C102" s="258" t="str">
        <f>+'Physical Effects-Numbers'!B98</f>
        <v>Open Channel (ft)</v>
      </c>
      <c r="D102" s="260" t="str">
        <f>IF(D$4="","",IF(HLOOKUP(D$4,'Physical Effects-Numbers'!$B$1:$AZ$173,$B102,FALSE)&lt;0,HLOOKUP(D$4,'Physical Effects-Numbers'!$B$1:$AZ$173,$B102,FALSE),""))</f>
        <v/>
      </c>
      <c r="E102" s="260" t="str">
        <f>IF(E$4="","",IF(HLOOKUP(E$4,'Physical Effects-Numbers'!$B$1:$AZ$173,$B102,FALSE)&lt;0,HLOOKUP(E$4,'Physical Effects-Numbers'!$B$1:$AZ$173,$B102,FALSE),""))</f>
        <v/>
      </c>
      <c r="F102" s="260" t="str">
        <f>IF(F$4="","",IF(HLOOKUP(F$4,'Physical Effects-Numbers'!$B$1:$AZ$173,$B102,FALSE)&lt;0,HLOOKUP(F$4,'Physical Effects-Numbers'!$B$1:$AZ$173,$B102,FALSE),""))</f>
        <v/>
      </c>
      <c r="G102" s="260" t="str">
        <f>IF(G$4="","",IF(HLOOKUP(G$4,'Physical Effects-Numbers'!$B$1:$AZ$173,$B102,FALSE)&lt;0,HLOOKUP(G$4,'Physical Effects-Numbers'!$B$1:$AZ$173,$B102,FALSE),""))</f>
        <v/>
      </c>
      <c r="H102" s="260" t="str">
        <f>IF(H$4="","",IF(HLOOKUP(H$4,'Physical Effects-Numbers'!$B$1:$AZ$173,$B102,FALSE)&lt;0,HLOOKUP(H$4,'Physical Effects-Numbers'!$B$1:$AZ$173,$B102,FALSE),""))</f>
        <v/>
      </c>
      <c r="I102" s="260" t="str">
        <f>IF(I$4="","",IF(HLOOKUP(I$4,'Physical Effects-Numbers'!$B$1:$AZ$173,$B102,FALSE)&lt;0,HLOOKUP(I$4,'Physical Effects-Numbers'!$B$1:$AZ$173,$B102,FALSE),""))</f>
        <v/>
      </c>
      <c r="J102" s="260" t="str">
        <f>IF(J$4="","",IF(HLOOKUP(J$4,'Physical Effects-Numbers'!$B$1:$AZ$173,$B102,FALSE)&lt;0,HLOOKUP(J$4,'Physical Effects-Numbers'!$B$1:$AZ$173,$B102,FALSE),""))</f>
        <v/>
      </c>
      <c r="K102" s="260" t="str">
        <f>IF(K$4="","",IF(HLOOKUP(K$4,'Physical Effects-Numbers'!$B$1:$AZ$173,$B102,FALSE)&lt;0,HLOOKUP(K$4,'Physical Effects-Numbers'!$B$1:$AZ$173,$B102,FALSE),""))</f>
        <v/>
      </c>
      <c r="L102" s="260" t="str">
        <f>IF(L$4="","",IF(HLOOKUP(L$4,'Physical Effects-Numbers'!$B$1:$AZ$173,$B102,FALSE)&lt;0,HLOOKUP(L$4,'Physical Effects-Numbers'!$B$1:$AZ$173,$B102,FALSE),""))</f>
        <v/>
      </c>
      <c r="M102" s="260" t="str">
        <f>IF(M$4="","",IF(HLOOKUP(M$4,'Physical Effects-Numbers'!$B$1:$AZ$173,$B102,FALSE)&lt;0,HLOOKUP(M$4,'Physical Effects-Numbers'!$B$1:$AZ$173,$B102,FALSE),""))</f>
        <v/>
      </c>
      <c r="N102" s="260" t="str">
        <f>IF(N$4="","",IF(HLOOKUP(N$4,'Physical Effects-Numbers'!$B$1:$AZ$173,$B102,FALSE)&lt;0,HLOOKUP(N$4,'Physical Effects-Numbers'!$B$1:$AZ$173,$B102,FALSE),""))</f>
        <v/>
      </c>
      <c r="O102" s="260" t="str">
        <f>IF(O$4="","",IF(HLOOKUP(O$4,'Physical Effects-Numbers'!$B$1:$AZ$173,$B102,FALSE)&lt;0,HLOOKUP(O$4,'Physical Effects-Numbers'!$B$1:$AZ$173,$B102,FALSE),""))</f>
        <v/>
      </c>
      <c r="P102" s="260" t="str">
        <f>IF(P$4="","",IF(HLOOKUP(P$4,'Physical Effects-Numbers'!$B$1:$AZ$173,$B102,FALSE)&lt;0,HLOOKUP(P$4,'Physical Effects-Numbers'!$B$1:$AZ$173,$B102,FALSE),""))</f>
        <v/>
      </c>
      <c r="Q102" s="260" t="str">
        <f>IF(Q$4="","",IF(HLOOKUP(Q$4,'Physical Effects-Numbers'!$B$1:$AZ$173,$B102,FALSE)&lt;0,HLOOKUP(Q$4,'Physical Effects-Numbers'!$B$1:$AZ$173,$B102,FALSE),""))</f>
        <v/>
      </c>
      <c r="R102" s="260" t="str">
        <f>IF(R$4="","",IF(HLOOKUP(R$4,'Physical Effects-Numbers'!$B$1:$AZ$173,$B102,FALSE)&lt;0,HLOOKUP(R$4,'Physical Effects-Numbers'!$B$1:$AZ$173,$B102,FALSE),""))</f>
        <v/>
      </c>
      <c r="S102" s="260" t="str">
        <f>IF(S$4="","",IF(HLOOKUP(S$4,'Physical Effects-Numbers'!$B$1:$AZ$173,$B102,FALSE)&lt;0,HLOOKUP(S$4,'Physical Effects-Numbers'!$B$1:$AZ$173,$B102,FALSE),""))</f>
        <v/>
      </c>
      <c r="T102" s="260" t="str">
        <f>IF(T$4="","",IF(HLOOKUP(T$4,'Physical Effects-Numbers'!$B$1:$AZ$173,$B102,FALSE)&lt;0,HLOOKUP(T$4,'Physical Effects-Numbers'!$B$1:$AZ$173,$B102,FALSE),""))</f>
        <v/>
      </c>
      <c r="U102" s="260" t="str">
        <f>IF(U$4="","",IF(HLOOKUP(U$4,'Physical Effects-Numbers'!$B$1:$AZ$173,$B102,FALSE)&lt;0,HLOOKUP(U$4,'Physical Effects-Numbers'!$B$1:$AZ$173,$B102,FALSE),""))</f>
        <v/>
      </c>
      <c r="V102" s="260" t="str">
        <f>IF(V$4="","",IF(HLOOKUP(V$4,'Physical Effects-Numbers'!$B$1:$AZ$173,$B102,FALSE)&lt;0,HLOOKUP(V$4,'Physical Effects-Numbers'!$B$1:$AZ$173,$B102,FALSE),""))</f>
        <v/>
      </c>
      <c r="W102" s="260" t="str">
        <f>IF(W$4="","",IF(HLOOKUP(W$4,'Physical Effects-Numbers'!$B$1:$AZ$173,$B102,FALSE)&lt;0,HLOOKUP(W$4,'Physical Effects-Numbers'!$B$1:$AZ$173,$B102,FALSE),""))</f>
        <v/>
      </c>
      <c r="X102" s="260" t="str">
        <f>IF(X$4="","",IF(HLOOKUP(X$4,'Physical Effects-Numbers'!$B$1:$AZ$173,$B102,FALSE)&lt;0,HLOOKUP(X$4,'Physical Effects-Numbers'!$B$1:$AZ$173,$B102,FALSE),""))</f>
        <v/>
      </c>
      <c r="Y102" s="260" t="str">
        <f>IF(Y$4="","",IF(HLOOKUP(Y$4,'Physical Effects-Numbers'!$B$1:$AZ$173,$B102,FALSE)&lt;0,HLOOKUP(Y$4,'Physical Effects-Numbers'!$B$1:$AZ$173,$B102,FALSE),""))</f>
        <v/>
      </c>
      <c r="Z102" s="260" t="str">
        <f>IF(Z$4="","",IF(HLOOKUP(Z$4,'Physical Effects-Numbers'!$B$1:$AZ$173,$B102,FALSE)&lt;0,HLOOKUP(Z$4,'Physical Effects-Numbers'!$B$1:$AZ$173,$B102,FALSE),""))</f>
        <v/>
      </c>
      <c r="AA102" s="260" t="str">
        <f>IF(AA$4="","",IF(HLOOKUP(AA$4,'Physical Effects-Numbers'!$B$1:$AZ$173,$B102,FALSE)&lt;0,HLOOKUP(AA$4,'Physical Effects-Numbers'!$B$1:$AZ$173,$B102,FALSE),""))</f>
        <v/>
      </c>
      <c r="AB102" s="260" t="str">
        <f>IF(AB$4="","",IF(HLOOKUP(AB$4,'Physical Effects-Numbers'!$B$1:$AZ$173,$B102,FALSE)&lt;0,HLOOKUP(AB$4,'Physical Effects-Numbers'!$B$1:$AZ$173,$B102,FALSE),""))</f>
        <v/>
      </c>
      <c r="AC102" s="260" t="str">
        <f>IF(AC$4="","",IF(HLOOKUP(AC$4,'Physical Effects-Numbers'!$B$1:$AZ$173,$B102,FALSE)&lt;0,HLOOKUP(AC$4,'Physical Effects-Numbers'!$B$1:$AZ$173,$B102,FALSE),""))</f>
        <v/>
      </c>
      <c r="AD102" s="260" t="str">
        <f>IF(AD$4="","",IF(HLOOKUP(AD$4,'Physical Effects-Numbers'!$B$1:$AZ$173,$B102,FALSE)&lt;0,HLOOKUP(AD$4,'Physical Effects-Numbers'!$B$1:$AZ$173,$B102,FALSE),""))</f>
        <v/>
      </c>
      <c r="AE102" s="260" t="str">
        <f>IF(AE$4="","",IF(HLOOKUP(AE$4,'Physical Effects-Numbers'!$B$1:$AZ$173,$B102,FALSE)&lt;0,HLOOKUP(AE$4,'Physical Effects-Numbers'!$B$1:$AZ$173,$B102,FALSE),""))</f>
        <v/>
      </c>
      <c r="AF102" s="260" t="e">
        <f>IF(AF$4="","",IF(HLOOKUP(AF$4,'Physical Effects-Numbers'!$B$1:$AZ$173,$B102,FALSE)&lt;0,HLOOKUP(AF$4,'Physical Effects-Numbers'!$B$1:$AZ$173,$B102,FALSE),""))</f>
        <v>#REF!</v>
      </c>
      <c r="AG102" s="260" t="e">
        <f>IF(AG$4="","",IF(HLOOKUP(AG$4,'Physical Effects-Numbers'!$B$1:$AZ$173,$B102,FALSE)&lt;0,HLOOKUP(AG$4,'Physical Effects-Numbers'!$B$1:$AZ$173,$B102,FALSE),""))</f>
        <v>#REF!</v>
      </c>
      <c r="AH102" s="260" t="str">
        <f>IF(AH$4="","",IF(HLOOKUP(AH$4,'Physical Effects-Numbers'!$B$1:$AZ$173,$B102,FALSE)&lt;0,HLOOKUP(AH$4,'Physical Effects-Numbers'!$B$1:$AZ$173,$B102,FALSE),""))</f>
        <v/>
      </c>
      <c r="AI102" s="260" t="str">
        <f>IF(AI$4="","",IF(HLOOKUP(AI$4,'Physical Effects-Numbers'!$B$1:$AZ$173,$B102,FALSE)&lt;0,HLOOKUP(AI$4,'Physical Effects-Numbers'!$B$1:$AZ$173,$B102,FALSE),""))</f>
        <v/>
      </c>
      <c r="AJ102" s="260" t="str">
        <f>IF(AJ$4="","",IF(HLOOKUP(AJ$4,'Physical Effects-Numbers'!$B$1:$AZ$173,$B102,FALSE)&lt;0,HLOOKUP(AJ$4,'Physical Effects-Numbers'!$B$1:$AZ$173,$B102,FALSE),""))</f>
        <v/>
      </c>
      <c r="AK102" s="260" t="str">
        <f>IF(AK$4="","",IF(HLOOKUP(AK$4,'Physical Effects-Numbers'!$B$1:$AZ$173,$B102,FALSE)&lt;0,HLOOKUP(AK$4,'Physical Effects-Numbers'!$B$1:$AZ$173,$B102,FALSE),""))</f>
        <v/>
      </c>
      <c r="AL102" s="260" t="str">
        <f>IF(AL$4="","",IF(HLOOKUP(AL$4,'Physical Effects-Numbers'!$B$1:$AZ$173,$B102,FALSE)&lt;0,HLOOKUP(AL$4,'Physical Effects-Numbers'!$B$1:$AZ$173,$B102,FALSE),""))</f>
        <v/>
      </c>
      <c r="AM102" s="260" t="str">
        <f>IF(AM$4="","",IF(HLOOKUP(AM$4,'Physical Effects-Numbers'!$B$1:$AZ$173,$B102,FALSE)&lt;0,HLOOKUP(AM$4,'Physical Effects-Numbers'!$B$1:$AZ$173,$B102,FALSE),""))</f>
        <v/>
      </c>
      <c r="AN102" s="260" t="str">
        <f>IF(AN$4="","",IF(HLOOKUP(AN$4,'Physical Effects-Numbers'!$B$1:$AZ$173,$B102,FALSE)&lt;0,HLOOKUP(AN$4,'Physical Effects-Numbers'!$B$1:$AZ$173,$B102,FALSE),""))</f>
        <v/>
      </c>
      <c r="AO102" s="260" t="str">
        <f>IF(AO$4="","",IF(HLOOKUP(AO$4,'Physical Effects-Numbers'!$B$1:$AZ$173,$B102,FALSE)&lt;0,HLOOKUP(AO$4,'Physical Effects-Numbers'!$B$1:$AZ$173,$B102,FALSE),""))</f>
        <v/>
      </c>
      <c r="AP102" s="260" t="str">
        <f>IF(AP$4="","",IF(HLOOKUP(AP$4,'Physical Effects-Numbers'!$B$1:$AZ$173,$B102,FALSE)&lt;0,HLOOKUP(AP$4,'Physical Effects-Numbers'!$B$1:$AZ$173,$B102,FALSE),""))</f>
        <v/>
      </c>
      <c r="AQ102" s="260" t="str">
        <f>IF(AQ$4="","",IF(HLOOKUP(AQ$4,'Physical Effects-Numbers'!$B$1:$AZ$173,$B102,FALSE)&lt;0,HLOOKUP(AQ$4,'Physical Effects-Numbers'!$B$1:$AZ$173,$B102,FALSE),""))</f>
        <v/>
      </c>
      <c r="AR102" s="260" t="str">
        <f>IF(AR$4="","",IF(HLOOKUP(AR$4,'Physical Effects-Numbers'!$B$1:$AZ$173,$B102,FALSE)&lt;0,HLOOKUP(AR$4,'Physical Effects-Numbers'!$B$1:$AZ$173,$B102,FALSE),""))</f>
        <v/>
      </c>
      <c r="AS102" s="260" t="str">
        <f>IF(AS$4="","",IF(HLOOKUP(AS$4,'Physical Effects-Numbers'!$B$1:$AZ$173,$B102,FALSE)&lt;0,HLOOKUP(AS$4,'Physical Effects-Numbers'!$B$1:$AZ$173,$B102,FALSE),""))</f>
        <v/>
      </c>
      <c r="AT102" s="260" t="str">
        <f>IF(AT$4="","",IF(HLOOKUP(AT$4,'Physical Effects-Numbers'!$B$1:$AZ$173,$B102,FALSE)&lt;0,HLOOKUP(AT$4,'Physical Effects-Numbers'!$B$1:$AZ$173,$B102,FALSE),""))</f>
        <v/>
      </c>
      <c r="AU102" s="260" t="str">
        <f>IF(AU$4="","",IF(HLOOKUP(AU$4,'Physical Effects-Numbers'!$B$1:$AZ$173,$B102,FALSE)&lt;0,HLOOKUP(AU$4,'Physical Effects-Numbers'!$B$1:$AZ$173,$B102,FALSE),""))</f>
        <v/>
      </c>
      <c r="AV102" s="260" t="str">
        <f>IF(AV$4="","",IF(HLOOKUP(AV$4,'Physical Effects-Numbers'!$B$1:$AZ$173,$B102,FALSE)&lt;0,HLOOKUP(AV$4,'Physical Effects-Numbers'!$B$1:$AZ$173,$B102,FALSE),""))</f>
        <v/>
      </c>
      <c r="AW102" s="260" t="str">
        <f>IF(AW$4="","",IF(HLOOKUP(AW$4,'Physical Effects-Numbers'!$B$1:$AZ$173,$B102,FALSE)&lt;0,HLOOKUP(AW$4,'Physical Effects-Numbers'!$B$1:$AZ$173,$B102,FALSE),""))</f>
        <v/>
      </c>
      <c r="AX102" s="260" t="str">
        <f>IF(AX$4="","",IF(HLOOKUP(AX$4,'Physical Effects-Numbers'!$B$1:$AZ$173,$B102,FALSE)&lt;0,HLOOKUP(AX$4,'Physical Effects-Numbers'!$B$1:$AZ$173,$B102,FALSE),""))</f>
        <v/>
      </c>
      <c r="AY102" s="260" t="str">
        <f>IF(AY$4="","",IF(HLOOKUP(AY$4,'Physical Effects-Numbers'!$B$1:$AZ$173,$B102,FALSE)&lt;0,HLOOKUP(AY$4,'Physical Effects-Numbers'!$B$1:$AZ$173,$B102,FALSE),""))</f>
        <v/>
      </c>
      <c r="AZ102" s="260" t="str">
        <f>IF(AZ$4="","",IF(HLOOKUP(AZ$4,'Physical Effects-Numbers'!$B$1:$AZ$173,$B102,FALSE)&lt;0,HLOOKUP(AZ$4,'Physical Effects-Numbers'!$B$1:$AZ$173,$B102,FALSE),""))</f>
        <v/>
      </c>
      <c r="BA102" s="260" t="e">
        <f>IF(BA$4="","",IF(HLOOKUP(BA$4,'Physical Effects-Numbers'!$B$1:$AZ$173,$B102,FALSE)&lt;0,HLOOKUP(BA$4,'Physical Effects-Numbers'!$B$1:$AZ$173,$B102,FALSE),""))</f>
        <v>#N/A</v>
      </c>
      <c r="BB102" s="260" t="e">
        <f>IF(BB$4="","",IF(HLOOKUP(BB$4,'Physical Effects-Numbers'!$B$1:$AZ$173,$B102,FALSE)&lt;0,HLOOKUP(BB$4,'Physical Effects-Numbers'!$B$1:$AZ$173,$B102,FALSE),""))</f>
        <v>#N/A</v>
      </c>
      <c r="BC102" s="260" t="e">
        <f>IF(BC$4="","",IF(HLOOKUP(BC$4,'Physical Effects-Numbers'!$B$1:$AZ$173,$B102,FALSE)&lt;0,HLOOKUP(BC$4,'Physical Effects-Numbers'!$B$1:$AZ$173,$B102,FALSE),""))</f>
        <v>#REF!</v>
      </c>
      <c r="BD102" s="260" t="e">
        <f>IF(BD$4="","",IF(HLOOKUP(BD$4,'Physical Effects-Numbers'!$B$1:$AZ$173,$B102,FALSE)&lt;0,HLOOKUP(BD$4,'Physical Effects-Numbers'!$B$1:$AZ$173,$B102,FALSE),""))</f>
        <v>#REF!</v>
      </c>
      <c r="BE102" s="260" t="e">
        <f>IF(BE$4="","",IF(HLOOKUP(BE$4,'Physical Effects-Numbers'!$B$1:$AZ$173,$B102,FALSE)&lt;0,HLOOKUP(BE$4,'Physical Effects-Numbers'!$B$1:$AZ$173,$B102,FALSE),""))</f>
        <v>#REF!</v>
      </c>
      <c r="BF102" s="260" t="e">
        <f>IF(BF$4="","",IF(HLOOKUP(BF$4,'Physical Effects-Numbers'!$B$1:$AZ$173,$B102,FALSE)&lt;0,HLOOKUP(BF$4,'Physical Effects-Numbers'!$B$1:$AZ$173,$B102,FALSE),""))</f>
        <v>#REF!</v>
      </c>
      <c r="BG102" s="260" t="e">
        <f>IF(BG$4="","",IF(HLOOKUP(BG$4,'Physical Effects-Numbers'!$B$1:$AZ$173,$B102,FALSE)&lt;0,HLOOKUP(BG$4,'Physical Effects-Numbers'!$B$1:$AZ$173,$B102,FALSE),""))</f>
        <v>#REF!</v>
      </c>
      <c r="BH102" s="260" t="e">
        <f>IF(BH$4="","",IF(HLOOKUP(BH$4,'Physical Effects-Numbers'!$B$1:$AZ$173,$B102,FALSE)&lt;0,HLOOKUP(BH$4,'Physical Effects-Numbers'!$B$1:$AZ$173,$B102,FALSE),""))</f>
        <v>#REF!</v>
      </c>
      <c r="BI102" s="260" t="e">
        <f>IF(BI$4="","",IF(HLOOKUP(BI$4,'Physical Effects-Numbers'!$B$1:$AZ$173,$B102,FALSE)&lt;0,HLOOKUP(BI$4,'Physical Effects-Numbers'!$B$1:$AZ$173,$B102,FALSE),""))</f>
        <v>#REF!</v>
      </c>
      <c r="BJ102" s="260" t="e">
        <f>IF(BJ$4="","",IF(HLOOKUP(BJ$4,'Physical Effects-Numbers'!$B$1:$AZ$173,$B102,FALSE)&lt;0,HLOOKUP(BJ$4,'Physical Effects-Numbers'!$B$1:$AZ$173,$B102,FALSE),""))</f>
        <v>#REF!</v>
      </c>
      <c r="BK102" s="260" t="e">
        <f>IF(BK$4="","",IF(HLOOKUP(BK$4,'Physical Effects-Numbers'!$B$1:$AZ$173,$B102,FALSE)&lt;0,HLOOKUP(BK$4,'Physical Effects-Numbers'!$B$1:$AZ$173,$B102,FALSE),""))</f>
        <v>#REF!</v>
      </c>
      <c r="BL102" s="260" t="e">
        <f>IF(BL$4="","",IF(HLOOKUP(BL$4,'Physical Effects-Numbers'!$B$1:$AZ$173,$B102,FALSE)&lt;0,HLOOKUP(BL$4,'Physical Effects-Numbers'!$B$1:$AZ$173,$B102,FALSE),""))</f>
        <v>#REF!</v>
      </c>
      <c r="BM102" s="260" t="e">
        <f>IF(BM$4="","",IF(HLOOKUP(BM$4,'Physical Effects-Numbers'!$B$1:$AZ$173,$B102,FALSE)&lt;0,HLOOKUP(BM$4,'Physical Effects-Numbers'!$B$1:$AZ$173,$B102,FALSE),""))</f>
        <v>#REF!</v>
      </c>
      <c r="BN102" s="260" t="e">
        <f>IF(BN$4="","",IF(HLOOKUP(BN$4,'Physical Effects-Numbers'!$B$1:$AZ$173,$B102,FALSE)&lt;0,HLOOKUP(BN$4,'Physical Effects-Numbers'!$B$1:$AZ$173,$B102,FALSE),""))</f>
        <v>#REF!</v>
      </c>
      <c r="BO102" s="260" t="e">
        <f>IF(BO$4="","",IF(HLOOKUP(BO$4,'Physical Effects-Numbers'!$B$1:$AZ$173,$B102,FALSE)&lt;0,HLOOKUP(BO$4,'Physical Effects-Numbers'!$B$1:$AZ$173,$B102,FALSE),""))</f>
        <v>#REF!</v>
      </c>
    </row>
    <row r="103" spans="2:67" x14ac:dyDescent="0.2">
      <c r="B103" s="259">
        <f t="shared" si="1"/>
        <v>100</v>
      </c>
      <c r="C103" s="258" t="str">
        <f>+'Physical Effects-Numbers'!B100</f>
        <v>Pond (no)</v>
      </c>
      <c r="D103" s="260" t="str">
        <f>IF(D$4="","",IF(HLOOKUP(D$4,'Physical Effects-Numbers'!$B$1:$AZ$173,$B103,FALSE)&lt;0,HLOOKUP(D$4,'Physical Effects-Numbers'!$B$1:$AZ$173,$B103,FALSE),""))</f>
        <v/>
      </c>
      <c r="E103" s="260" t="str">
        <f>IF(E$4="","",IF(HLOOKUP(E$4,'Physical Effects-Numbers'!$B$1:$AZ$173,$B103,FALSE)&lt;0,HLOOKUP(E$4,'Physical Effects-Numbers'!$B$1:$AZ$173,$B103,FALSE),""))</f>
        <v/>
      </c>
      <c r="F103" s="260" t="str">
        <f>IF(F$4="","",IF(HLOOKUP(F$4,'Physical Effects-Numbers'!$B$1:$AZ$173,$B103,FALSE)&lt;0,HLOOKUP(F$4,'Physical Effects-Numbers'!$B$1:$AZ$173,$B103,FALSE),""))</f>
        <v/>
      </c>
      <c r="G103" s="260" t="str">
        <f>IF(G$4="","",IF(HLOOKUP(G$4,'Physical Effects-Numbers'!$B$1:$AZ$173,$B103,FALSE)&lt;0,HLOOKUP(G$4,'Physical Effects-Numbers'!$B$1:$AZ$173,$B103,FALSE),""))</f>
        <v/>
      </c>
      <c r="H103" s="260" t="str">
        <f>IF(H$4="","",IF(HLOOKUP(H$4,'Physical Effects-Numbers'!$B$1:$AZ$173,$B103,FALSE)&lt;0,HLOOKUP(H$4,'Physical Effects-Numbers'!$B$1:$AZ$173,$B103,FALSE),""))</f>
        <v/>
      </c>
      <c r="I103" s="260" t="str">
        <f>IF(I$4="","",IF(HLOOKUP(I$4,'Physical Effects-Numbers'!$B$1:$AZ$173,$B103,FALSE)&lt;0,HLOOKUP(I$4,'Physical Effects-Numbers'!$B$1:$AZ$173,$B103,FALSE),""))</f>
        <v/>
      </c>
      <c r="J103" s="260" t="str">
        <f>IF(J$4="","",IF(HLOOKUP(J$4,'Physical Effects-Numbers'!$B$1:$AZ$173,$B103,FALSE)&lt;0,HLOOKUP(J$4,'Physical Effects-Numbers'!$B$1:$AZ$173,$B103,FALSE),""))</f>
        <v/>
      </c>
      <c r="K103" s="260" t="str">
        <f>IF(K$4="","",IF(HLOOKUP(K$4,'Physical Effects-Numbers'!$B$1:$AZ$173,$B103,FALSE)&lt;0,HLOOKUP(K$4,'Physical Effects-Numbers'!$B$1:$AZ$173,$B103,FALSE),""))</f>
        <v/>
      </c>
      <c r="L103" s="260">
        <f>IF(L$4="","",IF(HLOOKUP(L$4,'Physical Effects-Numbers'!$B$1:$AZ$173,$B103,FALSE)&lt;0,HLOOKUP(L$4,'Physical Effects-Numbers'!$B$1:$AZ$173,$B103,FALSE),""))</f>
        <v>-1</v>
      </c>
      <c r="M103" s="260" t="str">
        <f>IF(M$4="","",IF(HLOOKUP(M$4,'Physical Effects-Numbers'!$B$1:$AZ$173,$B103,FALSE)&lt;0,HLOOKUP(M$4,'Physical Effects-Numbers'!$B$1:$AZ$173,$B103,FALSE),""))</f>
        <v/>
      </c>
      <c r="N103" s="260" t="str">
        <f>IF(N$4="","",IF(HLOOKUP(N$4,'Physical Effects-Numbers'!$B$1:$AZ$173,$B103,FALSE)&lt;0,HLOOKUP(N$4,'Physical Effects-Numbers'!$B$1:$AZ$173,$B103,FALSE),""))</f>
        <v/>
      </c>
      <c r="O103" s="260" t="str">
        <f>IF(O$4="","",IF(HLOOKUP(O$4,'Physical Effects-Numbers'!$B$1:$AZ$173,$B103,FALSE)&lt;0,HLOOKUP(O$4,'Physical Effects-Numbers'!$B$1:$AZ$173,$B103,FALSE),""))</f>
        <v/>
      </c>
      <c r="P103" s="260">
        <f>IF(P$4="","",IF(HLOOKUP(P$4,'Physical Effects-Numbers'!$B$1:$AZ$173,$B103,FALSE)&lt;0,HLOOKUP(P$4,'Physical Effects-Numbers'!$B$1:$AZ$173,$B103,FALSE),""))</f>
        <v>-1</v>
      </c>
      <c r="Q103" s="260">
        <f>IF(Q$4="","",IF(HLOOKUP(Q$4,'Physical Effects-Numbers'!$B$1:$AZ$173,$B103,FALSE)&lt;0,HLOOKUP(Q$4,'Physical Effects-Numbers'!$B$1:$AZ$173,$B103,FALSE),""))</f>
        <v>-2</v>
      </c>
      <c r="R103" s="260" t="str">
        <f>IF(R$4="","",IF(HLOOKUP(R$4,'Physical Effects-Numbers'!$B$1:$AZ$173,$B103,FALSE)&lt;0,HLOOKUP(R$4,'Physical Effects-Numbers'!$B$1:$AZ$173,$B103,FALSE),""))</f>
        <v/>
      </c>
      <c r="S103" s="260" t="str">
        <f>IF(S$4="","",IF(HLOOKUP(S$4,'Physical Effects-Numbers'!$B$1:$AZ$173,$B103,FALSE)&lt;0,HLOOKUP(S$4,'Physical Effects-Numbers'!$B$1:$AZ$173,$B103,FALSE),""))</f>
        <v/>
      </c>
      <c r="T103" s="260" t="str">
        <f>IF(T$4="","",IF(HLOOKUP(T$4,'Physical Effects-Numbers'!$B$1:$AZ$173,$B103,FALSE)&lt;0,HLOOKUP(T$4,'Physical Effects-Numbers'!$B$1:$AZ$173,$B103,FALSE),""))</f>
        <v/>
      </c>
      <c r="U103" s="260" t="str">
        <f>IF(U$4="","",IF(HLOOKUP(U$4,'Physical Effects-Numbers'!$B$1:$AZ$173,$B103,FALSE)&lt;0,HLOOKUP(U$4,'Physical Effects-Numbers'!$B$1:$AZ$173,$B103,FALSE),""))</f>
        <v/>
      </c>
      <c r="V103" s="260" t="str">
        <f>IF(V$4="","",IF(HLOOKUP(V$4,'Physical Effects-Numbers'!$B$1:$AZ$173,$B103,FALSE)&lt;0,HLOOKUP(V$4,'Physical Effects-Numbers'!$B$1:$AZ$173,$B103,FALSE),""))</f>
        <v/>
      </c>
      <c r="W103" s="260" t="str">
        <f>IF(W$4="","",IF(HLOOKUP(W$4,'Physical Effects-Numbers'!$B$1:$AZ$173,$B103,FALSE)&lt;0,HLOOKUP(W$4,'Physical Effects-Numbers'!$B$1:$AZ$173,$B103,FALSE),""))</f>
        <v/>
      </c>
      <c r="X103" s="260">
        <f>IF(X$4="","",IF(HLOOKUP(X$4,'Physical Effects-Numbers'!$B$1:$AZ$173,$B103,FALSE)&lt;0,HLOOKUP(X$4,'Physical Effects-Numbers'!$B$1:$AZ$173,$B103,FALSE),""))</f>
        <v>-1</v>
      </c>
      <c r="Y103" s="260" t="str">
        <f>IF(Y$4="","",IF(HLOOKUP(Y$4,'Physical Effects-Numbers'!$B$1:$AZ$173,$B103,FALSE)&lt;0,HLOOKUP(Y$4,'Physical Effects-Numbers'!$B$1:$AZ$173,$B103,FALSE),""))</f>
        <v/>
      </c>
      <c r="Z103" s="260" t="str">
        <f>IF(Z$4="","",IF(HLOOKUP(Z$4,'Physical Effects-Numbers'!$B$1:$AZ$173,$B103,FALSE)&lt;0,HLOOKUP(Z$4,'Physical Effects-Numbers'!$B$1:$AZ$173,$B103,FALSE),""))</f>
        <v/>
      </c>
      <c r="AA103" s="260">
        <f>IF(AA$4="","",IF(HLOOKUP(AA$4,'Physical Effects-Numbers'!$B$1:$AZ$173,$B103,FALSE)&lt;0,HLOOKUP(AA$4,'Physical Effects-Numbers'!$B$1:$AZ$173,$B103,FALSE),""))</f>
        <v>-2</v>
      </c>
      <c r="AB103" s="260" t="str">
        <f>IF(AB$4="","",IF(HLOOKUP(AB$4,'Physical Effects-Numbers'!$B$1:$AZ$173,$B103,FALSE)&lt;0,HLOOKUP(AB$4,'Physical Effects-Numbers'!$B$1:$AZ$173,$B103,FALSE),""))</f>
        <v/>
      </c>
      <c r="AC103" s="260" t="str">
        <f>IF(AC$4="","",IF(HLOOKUP(AC$4,'Physical Effects-Numbers'!$B$1:$AZ$173,$B103,FALSE)&lt;0,HLOOKUP(AC$4,'Physical Effects-Numbers'!$B$1:$AZ$173,$B103,FALSE),""))</f>
        <v/>
      </c>
      <c r="AD103" s="260" t="str">
        <f>IF(AD$4="","",IF(HLOOKUP(AD$4,'Physical Effects-Numbers'!$B$1:$AZ$173,$B103,FALSE)&lt;0,HLOOKUP(AD$4,'Physical Effects-Numbers'!$B$1:$AZ$173,$B103,FALSE),""))</f>
        <v/>
      </c>
      <c r="AE103" s="260" t="str">
        <f>IF(AE$4="","",IF(HLOOKUP(AE$4,'Physical Effects-Numbers'!$B$1:$AZ$173,$B103,FALSE)&lt;0,HLOOKUP(AE$4,'Physical Effects-Numbers'!$B$1:$AZ$173,$B103,FALSE),""))</f>
        <v/>
      </c>
      <c r="AF103" s="260" t="e">
        <f>IF(AF$4="","",IF(HLOOKUP(AF$4,'Physical Effects-Numbers'!$B$1:$AZ$173,$B103,FALSE)&lt;0,HLOOKUP(AF$4,'Physical Effects-Numbers'!$B$1:$AZ$173,$B103,FALSE),""))</f>
        <v>#REF!</v>
      </c>
      <c r="AG103" s="260" t="e">
        <f>IF(AG$4="","",IF(HLOOKUP(AG$4,'Physical Effects-Numbers'!$B$1:$AZ$173,$B103,FALSE)&lt;0,HLOOKUP(AG$4,'Physical Effects-Numbers'!$B$1:$AZ$173,$B103,FALSE),""))</f>
        <v>#REF!</v>
      </c>
      <c r="AH103" s="260" t="str">
        <f>IF(AH$4="","",IF(HLOOKUP(AH$4,'Physical Effects-Numbers'!$B$1:$AZ$173,$B103,FALSE)&lt;0,HLOOKUP(AH$4,'Physical Effects-Numbers'!$B$1:$AZ$173,$B103,FALSE),""))</f>
        <v/>
      </c>
      <c r="AI103" s="260" t="str">
        <f>IF(AI$4="","",IF(HLOOKUP(AI$4,'Physical Effects-Numbers'!$B$1:$AZ$173,$B103,FALSE)&lt;0,HLOOKUP(AI$4,'Physical Effects-Numbers'!$B$1:$AZ$173,$B103,FALSE),""))</f>
        <v/>
      </c>
      <c r="AJ103" s="260" t="str">
        <f>IF(AJ$4="","",IF(HLOOKUP(AJ$4,'Physical Effects-Numbers'!$B$1:$AZ$173,$B103,FALSE)&lt;0,HLOOKUP(AJ$4,'Physical Effects-Numbers'!$B$1:$AZ$173,$B103,FALSE),""))</f>
        <v/>
      </c>
      <c r="AK103" s="260" t="str">
        <f>IF(AK$4="","",IF(HLOOKUP(AK$4,'Physical Effects-Numbers'!$B$1:$AZ$173,$B103,FALSE)&lt;0,HLOOKUP(AK$4,'Physical Effects-Numbers'!$B$1:$AZ$173,$B103,FALSE),""))</f>
        <v/>
      </c>
      <c r="AL103" s="260" t="str">
        <f>IF(AL$4="","",IF(HLOOKUP(AL$4,'Physical Effects-Numbers'!$B$1:$AZ$173,$B103,FALSE)&lt;0,HLOOKUP(AL$4,'Physical Effects-Numbers'!$B$1:$AZ$173,$B103,FALSE),""))</f>
        <v/>
      </c>
      <c r="AM103" s="260" t="str">
        <f>IF(AM$4="","",IF(HLOOKUP(AM$4,'Physical Effects-Numbers'!$B$1:$AZ$173,$B103,FALSE)&lt;0,HLOOKUP(AM$4,'Physical Effects-Numbers'!$B$1:$AZ$173,$B103,FALSE),""))</f>
        <v/>
      </c>
      <c r="AN103" s="260" t="str">
        <f>IF(AN$4="","",IF(HLOOKUP(AN$4,'Physical Effects-Numbers'!$B$1:$AZ$173,$B103,FALSE)&lt;0,HLOOKUP(AN$4,'Physical Effects-Numbers'!$B$1:$AZ$173,$B103,FALSE),""))</f>
        <v/>
      </c>
      <c r="AO103" s="260" t="str">
        <f>IF(AO$4="","",IF(HLOOKUP(AO$4,'Physical Effects-Numbers'!$B$1:$AZ$173,$B103,FALSE)&lt;0,HLOOKUP(AO$4,'Physical Effects-Numbers'!$B$1:$AZ$173,$B103,FALSE),""))</f>
        <v/>
      </c>
      <c r="AP103" s="260" t="str">
        <f>IF(AP$4="","",IF(HLOOKUP(AP$4,'Physical Effects-Numbers'!$B$1:$AZ$173,$B103,FALSE)&lt;0,HLOOKUP(AP$4,'Physical Effects-Numbers'!$B$1:$AZ$173,$B103,FALSE),""))</f>
        <v/>
      </c>
      <c r="AQ103" s="260" t="str">
        <f>IF(AQ$4="","",IF(HLOOKUP(AQ$4,'Physical Effects-Numbers'!$B$1:$AZ$173,$B103,FALSE)&lt;0,HLOOKUP(AQ$4,'Physical Effects-Numbers'!$B$1:$AZ$173,$B103,FALSE),""))</f>
        <v/>
      </c>
      <c r="AR103" s="260" t="str">
        <f>IF(AR$4="","",IF(HLOOKUP(AR$4,'Physical Effects-Numbers'!$B$1:$AZ$173,$B103,FALSE)&lt;0,HLOOKUP(AR$4,'Physical Effects-Numbers'!$B$1:$AZ$173,$B103,FALSE),""))</f>
        <v/>
      </c>
      <c r="AS103" s="260" t="str">
        <f>IF(AS$4="","",IF(HLOOKUP(AS$4,'Physical Effects-Numbers'!$B$1:$AZ$173,$B103,FALSE)&lt;0,HLOOKUP(AS$4,'Physical Effects-Numbers'!$B$1:$AZ$173,$B103,FALSE),""))</f>
        <v/>
      </c>
      <c r="AT103" s="260" t="str">
        <f>IF(AT$4="","",IF(HLOOKUP(AT$4,'Physical Effects-Numbers'!$B$1:$AZ$173,$B103,FALSE)&lt;0,HLOOKUP(AT$4,'Physical Effects-Numbers'!$B$1:$AZ$173,$B103,FALSE),""))</f>
        <v/>
      </c>
      <c r="AU103" s="260" t="str">
        <f>IF(AU$4="","",IF(HLOOKUP(AU$4,'Physical Effects-Numbers'!$B$1:$AZ$173,$B103,FALSE)&lt;0,HLOOKUP(AU$4,'Physical Effects-Numbers'!$B$1:$AZ$173,$B103,FALSE),""))</f>
        <v/>
      </c>
      <c r="AV103" s="260" t="str">
        <f>IF(AV$4="","",IF(HLOOKUP(AV$4,'Physical Effects-Numbers'!$B$1:$AZ$173,$B103,FALSE)&lt;0,HLOOKUP(AV$4,'Physical Effects-Numbers'!$B$1:$AZ$173,$B103,FALSE),""))</f>
        <v/>
      </c>
      <c r="AW103" s="260" t="str">
        <f>IF(AW$4="","",IF(HLOOKUP(AW$4,'Physical Effects-Numbers'!$B$1:$AZ$173,$B103,FALSE)&lt;0,HLOOKUP(AW$4,'Physical Effects-Numbers'!$B$1:$AZ$173,$B103,FALSE),""))</f>
        <v/>
      </c>
      <c r="AX103" s="260" t="str">
        <f>IF(AX$4="","",IF(HLOOKUP(AX$4,'Physical Effects-Numbers'!$B$1:$AZ$173,$B103,FALSE)&lt;0,HLOOKUP(AX$4,'Physical Effects-Numbers'!$B$1:$AZ$173,$B103,FALSE),""))</f>
        <v/>
      </c>
      <c r="AY103" s="260" t="str">
        <f>IF(AY$4="","",IF(HLOOKUP(AY$4,'Physical Effects-Numbers'!$B$1:$AZ$173,$B103,FALSE)&lt;0,HLOOKUP(AY$4,'Physical Effects-Numbers'!$B$1:$AZ$173,$B103,FALSE),""))</f>
        <v/>
      </c>
      <c r="AZ103" s="260" t="str">
        <f>IF(AZ$4="","",IF(HLOOKUP(AZ$4,'Physical Effects-Numbers'!$B$1:$AZ$173,$B103,FALSE)&lt;0,HLOOKUP(AZ$4,'Physical Effects-Numbers'!$B$1:$AZ$173,$B103,FALSE),""))</f>
        <v/>
      </c>
      <c r="BA103" s="260" t="e">
        <f>IF(BA$4="","",IF(HLOOKUP(BA$4,'Physical Effects-Numbers'!$B$1:$AZ$173,$B103,FALSE)&lt;0,HLOOKUP(BA$4,'Physical Effects-Numbers'!$B$1:$AZ$173,$B103,FALSE),""))</f>
        <v>#N/A</v>
      </c>
      <c r="BB103" s="260" t="e">
        <f>IF(BB$4="","",IF(HLOOKUP(BB$4,'Physical Effects-Numbers'!$B$1:$AZ$173,$B103,FALSE)&lt;0,HLOOKUP(BB$4,'Physical Effects-Numbers'!$B$1:$AZ$173,$B103,FALSE),""))</f>
        <v>#N/A</v>
      </c>
      <c r="BC103" s="260" t="e">
        <f>IF(BC$4="","",IF(HLOOKUP(BC$4,'Physical Effects-Numbers'!$B$1:$AZ$173,$B103,FALSE)&lt;0,HLOOKUP(BC$4,'Physical Effects-Numbers'!$B$1:$AZ$173,$B103,FALSE),""))</f>
        <v>#REF!</v>
      </c>
      <c r="BD103" s="260" t="e">
        <f>IF(BD$4="","",IF(HLOOKUP(BD$4,'Physical Effects-Numbers'!$B$1:$AZ$173,$B103,FALSE)&lt;0,HLOOKUP(BD$4,'Physical Effects-Numbers'!$B$1:$AZ$173,$B103,FALSE),""))</f>
        <v>#REF!</v>
      </c>
      <c r="BE103" s="260" t="e">
        <f>IF(BE$4="","",IF(HLOOKUP(BE$4,'Physical Effects-Numbers'!$B$1:$AZ$173,$B103,FALSE)&lt;0,HLOOKUP(BE$4,'Physical Effects-Numbers'!$B$1:$AZ$173,$B103,FALSE),""))</f>
        <v>#REF!</v>
      </c>
      <c r="BF103" s="260" t="e">
        <f>IF(BF$4="","",IF(HLOOKUP(BF$4,'Physical Effects-Numbers'!$B$1:$AZ$173,$B103,FALSE)&lt;0,HLOOKUP(BF$4,'Physical Effects-Numbers'!$B$1:$AZ$173,$B103,FALSE),""))</f>
        <v>#REF!</v>
      </c>
      <c r="BG103" s="260" t="e">
        <f>IF(BG$4="","",IF(HLOOKUP(BG$4,'Physical Effects-Numbers'!$B$1:$AZ$173,$B103,FALSE)&lt;0,HLOOKUP(BG$4,'Physical Effects-Numbers'!$B$1:$AZ$173,$B103,FALSE),""))</f>
        <v>#REF!</v>
      </c>
      <c r="BH103" s="260" t="e">
        <f>IF(BH$4="","",IF(HLOOKUP(BH$4,'Physical Effects-Numbers'!$B$1:$AZ$173,$B103,FALSE)&lt;0,HLOOKUP(BH$4,'Physical Effects-Numbers'!$B$1:$AZ$173,$B103,FALSE),""))</f>
        <v>#REF!</v>
      </c>
      <c r="BI103" s="260" t="e">
        <f>IF(BI$4="","",IF(HLOOKUP(BI$4,'Physical Effects-Numbers'!$B$1:$AZ$173,$B103,FALSE)&lt;0,HLOOKUP(BI$4,'Physical Effects-Numbers'!$B$1:$AZ$173,$B103,FALSE),""))</f>
        <v>#REF!</v>
      </c>
      <c r="BJ103" s="260" t="e">
        <f>IF(BJ$4="","",IF(HLOOKUP(BJ$4,'Physical Effects-Numbers'!$B$1:$AZ$173,$B103,FALSE)&lt;0,HLOOKUP(BJ$4,'Physical Effects-Numbers'!$B$1:$AZ$173,$B103,FALSE),""))</f>
        <v>#REF!</v>
      </c>
      <c r="BK103" s="260" t="e">
        <f>IF(BK$4="","",IF(HLOOKUP(BK$4,'Physical Effects-Numbers'!$B$1:$AZ$173,$B103,FALSE)&lt;0,HLOOKUP(BK$4,'Physical Effects-Numbers'!$B$1:$AZ$173,$B103,FALSE),""))</f>
        <v>#REF!</v>
      </c>
      <c r="BL103" s="260" t="e">
        <f>IF(BL$4="","",IF(HLOOKUP(BL$4,'Physical Effects-Numbers'!$B$1:$AZ$173,$B103,FALSE)&lt;0,HLOOKUP(BL$4,'Physical Effects-Numbers'!$B$1:$AZ$173,$B103,FALSE),""))</f>
        <v>#REF!</v>
      </c>
      <c r="BM103" s="260" t="e">
        <f>IF(BM$4="","",IF(HLOOKUP(BM$4,'Physical Effects-Numbers'!$B$1:$AZ$173,$B103,FALSE)&lt;0,HLOOKUP(BM$4,'Physical Effects-Numbers'!$B$1:$AZ$173,$B103,FALSE),""))</f>
        <v>#REF!</v>
      </c>
      <c r="BN103" s="260" t="e">
        <f>IF(BN$4="","",IF(HLOOKUP(BN$4,'Physical Effects-Numbers'!$B$1:$AZ$173,$B103,FALSE)&lt;0,HLOOKUP(BN$4,'Physical Effects-Numbers'!$B$1:$AZ$173,$B103,FALSE),""))</f>
        <v>#REF!</v>
      </c>
      <c r="BO103" s="260" t="e">
        <f>IF(BO$4="","",IF(HLOOKUP(BO$4,'Physical Effects-Numbers'!$B$1:$AZ$173,$B103,FALSE)&lt;0,HLOOKUP(BO$4,'Physical Effects-Numbers'!$B$1:$AZ$173,$B103,FALSE),""))</f>
        <v>#REF!</v>
      </c>
    </row>
    <row r="104" spans="2:67" x14ac:dyDescent="0.2">
      <c r="B104" s="259">
        <f t="shared" si="1"/>
        <v>101</v>
      </c>
      <c r="C104" s="258" t="str">
        <f>+'Physical Effects-Numbers'!B101</f>
        <v>Pond Sealing or Lining, Concrete (sf)</v>
      </c>
      <c r="D104" s="260" t="str">
        <f>IF(D$4="","",IF(HLOOKUP(D$4,'Physical Effects-Numbers'!$B$1:$AZ$173,$B104,FALSE)&lt;0,HLOOKUP(D$4,'Physical Effects-Numbers'!$B$1:$AZ$173,$B104,FALSE),""))</f>
        <v/>
      </c>
      <c r="E104" s="260" t="str">
        <f>IF(E$4="","",IF(HLOOKUP(E$4,'Physical Effects-Numbers'!$B$1:$AZ$173,$B104,FALSE)&lt;0,HLOOKUP(E$4,'Physical Effects-Numbers'!$B$1:$AZ$173,$B104,FALSE),""))</f>
        <v/>
      </c>
      <c r="F104" s="260" t="str">
        <f>IF(F$4="","",IF(HLOOKUP(F$4,'Physical Effects-Numbers'!$B$1:$AZ$173,$B104,FALSE)&lt;0,HLOOKUP(F$4,'Physical Effects-Numbers'!$B$1:$AZ$173,$B104,FALSE),""))</f>
        <v/>
      </c>
      <c r="G104" s="260" t="str">
        <f>IF(G$4="","",IF(HLOOKUP(G$4,'Physical Effects-Numbers'!$B$1:$AZ$173,$B104,FALSE)&lt;0,HLOOKUP(G$4,'Physical Effects-Numbers'!$B$1:$AZ$173,$B104,FALSE),""))</f>
        <v/>
      </c>
      <c r="H104" s="260" t="str">
        <f>IF(H$4="","",IF(HLOOKUP(H$4,'Physical Effects-Numbers'!$B$1:$AZ$173,$B104,FALSE)&lt;0,HLOOKUP(H$4,'Physical Effects-Numbers'!$B$1:$AZ$173,$B104,FALSE),""))</f>
        <v/>
      </c>
      <c r="I104" s="260" t="str">
        <f>IF(I$4="","",IF(HLOOKUP(I$4,'Physical Effects-Numbers'!$B$1:$AZ$173,$B104,FALSE)&lt;0,HLOOKUP(I$4,'Physical Effects-Numbers'!$B$1:$AZ$173,$B104,FALSE),""))</f>
        <v/>
      </c>
      <c r="J104" s="260" t="str">
        <f>IF(J$4="","",IF(HLOOKUP(J$4,'Physical Effects-Numbers'!$B$1:$AZ$173,$B104,FALSE)&lt;0,HLOOKUP(J$4,'Physical Effects-Numbers'!$B$1:$AZ$173,$B104,FALSE),""))</f>
        <v/>
      </c>
      <c r="K104" s="260" t="str">
        <f>IF(K$4="","",IF(HLOOKUP(K$4,'Physical Effects-Numbers'!$B$1:$AZ$173,$B104,FALSE)&lt;0,HLOOKUP(K$4,'Physical Effects-Numbers'!$B$1:$AZ$173,$B104,FALSE),""))</f>
        <v/>
      </c>
      <c r="L104" s="260" t="str">
        <f>IF(L$4="","",IF(HLOOKUP(L$4,'Physical Effects-Numbers'!$B$1:$AZ$173,$B104,FALSE)&lt;0,HLOOKUP(L$4,'Physical Effects-Numbers'!$B$1:$AZ$173,$B104,FALSE),""))</f>
        <v/>
      </c>
      <c r="M104" s="260" t="str">
        <f>IF(M$4="","",IF(HLOOKUP(M$4,'Physical Effects-Numbers'!$B$1:$AZ$173,$B104,FALSE)&lt;0,HLOOKUP(M$4,'Physical Effects-Numbers'!$B$1:$AZ$173,$B104,FALSE),""))</f>
        <v/>
      </c>
      <c r="N104" s="260" t="str">
        <f>IF(N$4="","",IF(HLOOKUP(N$4,'Physical Effects-Numbers'!$B$1:$AZ$173,$B104,FALSE)&lt;0,HLOOKUP(N$4,'Physical Effects-Numbers'!$B$1:$AZ$173,$B104,FALSE),""))</f>
        <v/>
      </c>
      <c r="O104" s="260" t="str">
        <f>IF(O$4="","",IF(HLOOKUP(O$4,'Physical Effects-Numbers'!$B$1:$AZ$173,$B104,FALSE)&lt;0,HLOOKUP(O$4,'Physical Effects-Numbers'!$B$1:$AZ$173,$B104,FALSE),""))</f>
        <v/>
      </c>
      <c r="P104" s="260" t="str">
        <f>IF(P$4="","",IF(HLOOKUP(P$4,'Physical Effects-Numbers'!$B$1:$AZ$173,$B104,FALSE)&lt;0,HLOOKUP(P$4,'Physical Effects-Numbers'!$B$1:$AZ$173,$B104,FALSE),""))</f>
        <v/>
      </c>
      <c r="Q104" s="260" t="str">
        <f>IF(Q$4="","",IF(HLOOKUP(Q$4,'Physical Effects-Numbers'!$B$1:$AZ$173,$B104,FALSE)&lt;0,HLOOKUP(Q$4,'Physical Effects-Numbers'!$B$1:$AZ$173,$B104,FALSE),""))</f>
        <v/>
      </c>
      <c r="R104" s="260" t="str">
        <f>IF(R$4="","",IF(HLOOKUP(R$4,'Physical Effects-Numbers'!$B$1:$AZ$173,$B104,FALSE)&lt;0,HLOOKUP(R$4,'Physical Effects-Numbers'!$B$1:$AZ$173,$B104,FALSE),""))</f>
        <v/>
      </c>
      <c r="S104" s="260" t="str">
        <f>IF(S$4="","",IF(HLOOKUP(S$4,'Physical Effects-Numbers'!$B$1:$AZ$173,$B104,FALSE)&lt;0,HLOOKUP(S$4,'Physical Effects-Numbers'!$B$1:$AZ$173,$B104,FALSE),""))</f>
        <v/>
      </c>
      <c r="T104" s="260" t="str">
        <f>IF(T$4="","",IF(HLOOKUP(T$4,'Physical Effects-Numbers'!$B$1:$AZ$173,$B104,FALSE)&lt;0,HLOOKUP(T$4,'Physical Effects-Numbers'!$B$1:$AZ$173,$B104,FALSE),""))</f>
        <v/>
      </c>
      <c r="U104" s="260" t="str">
        <f>IF(U$4="","",IF(HLOOKUP(U$4,'Physical Effects-Numbers'!$B$1:$AZ$173,$B104,FALSE)&lt;0,HLOOKUP(U$4,'Physical Effects-Numbers'!$B$1:$AZ$173,$B104,FALSE),""))</f>
        <v/>
      </c>
      <c r="V104" s="260" t="str">
        <f>IF(V$4="","",IF(HLOOKUP(V$4,'Physical Effects-Numbers'!$B$1:$AZ$173,$B104,FALSE)&lt;0,HLOOKUP(V$4,'Physical Effects-Numbers'!$B$1:$AZ$173,$B104,FALSE),""))</f>
        <v/>
      </c>
      <c r="W104" s="260" t="str">
        <f>IF(W$4="","",IF(HLOOKUP(W$4,'Physical Effects-Numbers'!$B$1:$AZ$173,$B104,FALSE)&lt;0,HLOOKUP(W$4,'Physical Effects-Numbers'!$B$1:$AZ$173,$B104,FALSE),""))</f>
        <v/>
      </c>
      <c r="X104" s="260" t="str">
        <f>IF(X$4="","",IF(HLOOKUP(X$4,'Physical Effects-Numbers'!$B$1:$AZ$173,$B104,FALSE)&lt;0,HLOOKUP(X$4,'Physical Effects-Numbers'!$B$1:$AZ$173,$B104,FALSE),""))</f>
        <v/>
      </c>
      <c r="Y104" s="260" t="str">
        <f>IF(Y$4="","",IF(HLOOKUP(Y$4,'Physical Effects-Numbers'!$B$1:$AZ$173,$B104,FALSE)&lt;0,HLOOKUP(Y$4,'Physical Effects-Numbers'!$B$1:$AZ$173,$B104,FALSE),""))</f>
        <v/>
      </c>
      <c r="Z104" s="260" t="str">
        <f>IF(Z$4="","",IF(HLOOKUP(Z$4,'Physical Effects-Numbers'!$B$1:$AZ$173,$B104,FALSE)&lt;0,HLOOKUP(Z$4,'Physical Effects-Numbers'!$B$1:$AZ$173,$B104,FALSE),""))</f>
        <v/>
      </c>
      <c r="AA104" s="260" t="str">
        <f>IF(AA$4="","",IF(HLOOKUP(AA$4,'Physical Effects-Numbers'!$B$1:$AZ$173,$B104,FALSE)&lt;0,HLOOKUP(AA$4,'Physical Effects-Numbers'!$B$1:$AZ$173,$B104,FALSE),""))</f>
        <v/>
      </c>
      <c r="AB104" s="260" t="str">
        <f>IF(AB$4="","",IF(HLOOKUP(AB$4,'Physical Effects-Numbers'!$B$1:$AZ$173,$B104,FALSE)&lt;0,HLOOKUP(AB$4,'Physical Effects-Numbers'!$B$1:$AZ$173,$B104,FALSE),""))</f>
        <v/>
      </c>
      <c r="AC104" s="260" t="str">
        <f>IF(AC$4="","",IF(HLOOKUP(AC$4,'Physical Effects-Numbers'!$B$1:$AZ$173,$B104,FALSE)&lt;0,HLOOKUP(AC$4,'Physical Effects-Numbers'!$B$1:$AZ$173,$B104,FALSE),""))</f>
        <v/>
      </c>
      <c r="AD104" s="260" t="str">
        <f>IF(AD$4="","",IF(HLOOKUP(AD$4,'Physical Effects-Numbers'!$B$1:$AZ$173,$B104,FALSE)&lt;0,HLOOKUP(AD$4,'Physical Effects-Numbers'!$B$1:$AZ$173,$B104,FALSE),""))</f>
        <v/>
      </c>
      <c r="AE104" s="260" t="str">
        <f>IF(AE$4="","",IF(HLOOKUP(AE$4,'Physical Effects-Numbers'!$B$1:$AZ$173,$B104,FALSE)&lt;0,HLOOKUP(AE$4,'Physical Effects-Numbers'!$B$1:$AZ$173,$B104,FALSE),""))</f>
        <v/>
      </c>
      <c r="AF104" s="260" t="e">
        <f>IF(AF$4="","",IF(HLOOKUP(AF$4,'Physical Effects-Numbers'!$B$1:$AZ$173,$B104,FALSE)&lt;0,HLOOKUP(AF$4,'Physical Effects-Numbers'!$B$1:$AZ$173,$B104,FALSE),""))</f>
        <v>#REF!</v>
      </c>
      <c r="AG104" s="260" t="e">
        <f>IF(AG$4="","",IF(HLOOKUP(AG$4,'Physical Effects-Numbers'!$B$1:$AZ$173,$B104,FALSE)&lt;0,HLOOKUP(AG$4,'Physical Effects-Numbers'!$B$1:$AZ$173,$B104,FALSE),""))</f>
        <v>#REF!</v>
      </c>
      <c r="AH104" s="260" t="str">
        <f>IF(AH$4="","",IF(HLOOKUP(AH$4,'Physical Effects-Numbers'!$B$1:$AZ$173,$B104,FALSE)&lt;0,HLOOKUP(AH$4,'Physical Effects-Numbers'!$B$1:$AZ$173,$B104,FALSE),""))</f>
        <v/>
      </c>
      <c r="AI104" s="260" t="str">
        <f>IF(AI$4="","",IF(HLOOKUP(AI$4,'Physical Effects-Numbers'!$B$1:$AZ$173,$B104,FALSE)&lt;0,HLOOKUP(AI$4,'Physical Effects-Numbers'!$B$1:$AZ$173,$B104,FALSE),""))</f>
        <v/>
      </c>
      <c r="AJ104" s="260" t="str">
        <f>IF(AJ$4="","",IF(HLOOKUP(AJ$4,'Physical Effects-Numbers'!$B$1:$AZ$173,$B104,FALSE)&lt;0,HLOOKUP(AJ$4,'Physical Effects-Numbers'!$B$1:$AZ$173,$B104,FALSE),""))</f>
        <v/>
      </c>
      <c r="AK104" s="260" t="str">
        <f>IF(AK$4="","",IF(HLOOKUP(AK$4,'Physical Effects-Numbers'!$B$1:$AZ$173,$B104,FALSE)&lt;0,HLOOKUP(AK$4,'Physical Effects-Numbers'!$B$1:$AZ$173,$B104,FALSE),""))</f>
        <v/>
      </c>
      <c r="AL104" s="260" t="str">
        <f>IF(AL$4="","",IF(HLOOKUP(AL$4,'Physical Effects-Numbers'!$B$1:$AZ$173,$B104,FALSE)&lt;0,HLOOKUP(AL$4,'Physical Effects-Numbers'!$B$1:$AZ$173,$B104,FALSE),""))</f>
        <v/>
      </c>
      <c r="AM104" s="260" t="str">
        <f>IF(AM$4="","",IF(HLOOKUP(AM$4,'Physical Effects-Numbers'!$B$1:$AZ$173,$B104,FALSE)&lt;0,HLOOKUP(AM$4,'Physical Effects-Numbers'!$B$1:$AZ$173,$B104,FALSE),""))</f>
        <v/>
      </c>
      <c r="AN104" s="260" t="str">
        <f>IF(AN$4="","",IF(HLOOKUP(AN$4,'Physical Effects-Numbers'!$B$1:$AZ$173,$B104,FALSE)&lt;0,HLOOKUP(AN$4,'Physical Effects-Numbers'!$B$1:$AZ$173,$B104,FALSE),""))</f>
        <v/>
      </c>
      <c r="AO104" s="260" t="str">
        <f>IF(AO$4="","",IF(HLOOKUP(AO$4,'Physical Effects-Numbers'!$B$1:$AZ$173,$B104,FALSE)&lt;0,HLOOKUP(AO$4,'Physical Effects-Numbers'!$B$1:$AZ$173,$B104,FALSE),""))</f>
        <v/>
      </c>
      <c r="AP104" s="260" t="str">
        <f>IF(AP$4="","",IF(HLOOKUP(AP$4,'Physical Effects-Numbers'!$B$1:$AZ$173,$B104,FALSE)&lt;0,HLOOKUP(AP$4,'Physical Effects-Numbers'!$B$1:$AZ$173,$B104,FALSE),""))</f>
        <v/>
      </c>
      <c r="AQ104" s="260" t="str">
        <f>IF(AQ$4="","",IF(HLOOKUP(AQ$4,'Physical Effects-Numbers'!$B$1:$AZ$173,$B104,FALSE)&lt;0,HLOOKUP(AQ$4,'Physical Effects-Numbers'!$B$1:$AZ$173,$B104,FALSE),""))</f>
        <v/>
      </c>
      <c r="AR104" s="260" t="str">
        <f>IF(AR$4="","",IF(HLOOKUP(AR$4,'Physical Effects-Numbers'!$B$1:$AZ$173,$B104,FALSE)&lt;0,HLOOKUP(AR$4,'Physical Effects-Numbers'!$B$1:$AZ$173,$B104,FALSE),""))</f>
        <v/>
      </c>
      <c r="AS104" s="260" t="str">
        <f>IF(AS$4="","",IF(HLOOKUP(AS$4,'Physical Effects-Numbers'!$B$1:$AZ$173,$B104,FALSE)&lt;0,HLOOKUP(AS$4,'Physical Effects-Numbers'!$B$1:$AZ$173,$B104,FALSE),""))</f>
        <v/>
      </c>
      <c r="AT104" s="260" t="str">
        <f>IF(AT$4="","",IF(HLOOKUP(AT$4,'Physical Effects-Numbers'!$B$1:$AZ$173,$B104,FALSE)&lt;0,HLOOKUP(AT$4,'Physical Effects-Numbers'!$B$1:$AZ$173,$B104,FALSE),""))</f>
        <v/>
      </c>
      <c r="AU104" s="260" t="str">
        <f>IF(AU$4="","",IF(HLOOKUP(AU$4,'Physical Effects-Numbers'!$B$1:$AZ$173,$B104,FALSE)&lt;0,HLOOKUP(AU$4,'Physical Effects-Numbers'!$B$1:$AZ$173,$B104,FALSE),""))</f>
        <v/>
      </c>
      <c r="AV104" s="260" t="str">
        <f>IF(AV$4="","",IF(HLOOKUP(AV$4,'Physical Effects-Numbers'!$B$1:$AZ$173,$B104,FALSE)&lt;0,HLOOKUP(AV$4,'Physical Effects-Numbers'!$B$1:$AZ$173,$B104,FALSE),""))</f>
        <v/>
      </c>
      <c r="AW104" s="260" t="str">
        <f>IF(AW$4="","",IF(HLOOKUP(AW$4,'Physical Effects-Numbers'!$B$1:$AZ$173,$B104,FALSE)&lt;0,HLOOKUP(AW$4,'Physical Effects-Numbers'!$B$1:$AZ$173,$B104,FALSE),""))</f>
        <v/>
      </c>
      <c r="AX104" s="260" t="str">
        <f>IF(AX$4="","",IF(HLOOKUP(AX$4,'Physical Effects-Numbers'!$B$1:$AZ$173,$B104,FALSE)&lt;0,HLOOKUP(AX$4,'Physical Effects-Numbers'!$B$1:$AZ$173,$B104,FALSE),""))</f>
        <v/>
      </c>
      <c r="AY104" s="260" t="str">
        <f>IF(AY$4="","",IF(HLOOKUP(AY$4,'Physical Effects-Numbers'!$B$1:$AZ$173,$B104,FALSE)&lt;0,HLOOKUP(AY$4,'Physical Effects-Numbers'!$B$1:$AZ$173,$B104,FALSE),""))</f>
        <v/>
      </c>
      <c r="AZ104" s="260" t="str">
        <f>IF(AZ$4="","",IF(HLOOKUP(AZ$4,'Physical Effects-Numbers'!$B$1:$AZ$173,$B104,FALSE)&lt;0,HLOOKUP(AZ$4,'Physical Effects-Numbers'!$B$1:$AZ$173,$B104,FALSE),""))</f>
        <v/>
      </c>
      <c r="BA104" s="260" t="e">
        <f>IF(BA$4="","",IF(HLOOKUP(BA$4,'Physical Effects-Numbers'!$B$1:$AZ$173,$B104,FALSE)&lt;0,HLOOKUP(BA$4,'Physical Effects-Numbers'!$B$1:$AZ$173,$B104,FALSE),""))</f>
        <v>#N/A</v>
      </c>
      <c r="BB104" s="260" t="e">
        <f>IF(BB$4="","",IF(HLOOKUP(BB$4,'Physical Effects-Numbers'!$B$1:$AZ$173,$B104,FALSE)&lt;0,HLOOKUP(BB$4,'Physical Effects-Numbers'!$B$1:$AZ$173,$B104,FALSE),""))</f>
        <v>#N/A</v>
      </c>
      <c r="BC104" s="260" t="e">
        <f>IF(BC$4="","",IF(HLOOKUP(BC$4,'Physical Effects-Numbers'!$B$1:$AZ$173,$B104,FALSE)&lt;0,HLOOKUP(BC$4,'Physical Effects-Numbers'!$B$1:$AZ$173,$B104,FALSE),""))</f>
        <v>#REF!</v>
      </c>
      <c r="BD104" s="260" t="e">
        <f>IF(BD$4="","",IF(HLOOKUP(BD$4,'Physical Effects-Numbers'!$B$1:$AZ$173,$B104,FALSE)&lt;0,HLOOKUP(BD$4,'Physical Effects-Numbers'!$B$1:$AZ$173,$B104,FALSE),""))</f>
        <v>#REF!</v>
      </c>
      <c r="BE104" s="260" t="e">
        <f>IF(BE$4="","",IF(HLOOKUP(BE$4,'Physical Effects-Numbers'!$B$1:$AZ$173,$B104,FALSE)&lt;0,HLOOKUP(BE$4,'Physical Effects-Numbers'!$B$1:$AZ$173,$B104,FALSE),""))</f>
        <v>#REF!</v>
      </c>
      <c r="BF104" s="260" t="e">
        <f>IF(BF$4="","",IF(HLOOKUP(BF$4,'Physical Effects-Numbers'!$B$1:$AZ$173,$B104,FALSE)&lt;0,HLOOKUP(BF$4,'Physical Effects-Numbers'!$B$1:$AZ$173,$B104,FALSE),""))</f>
        <v>#REF!</v>
      </c>
      <c r="BG104" s="260" t="e">
        <f>IF(BG$4="","",IF(HLOOKUP(BG$4,'Physical Effects-Numbers'!$B$1:$AZ$173,$B104,FALSE)&lt;0,HLOOKUP(BG$4,'Physical Effects-Numbers'!$B$1:$AZ$173,$B104,FALSE),""))</f>
        <v>#REF!</v>
      </c>
      <c r="BH104" s="260" t="e">
        <f>IF(BH$4="","",IF(HLOOKUP(BH$4,'Physical Effects-Numbers'!$B$1:$AZ$173,$B104,FALSE)&lt;0,HLOOKUP(BH$4,'Physical Effects-Numbers'!$B$1:$AZ$173,$B104,FALSE),""))</f>
        <v>#REF!</v>
      </c>
      <c r="BI104" s="260" t="e">
        <f>IF(BI$4="","",IF(HLOOKUP(BI$4,'Physical Effects-Numbers'!$B$1:$AZ$173,$B104,FALSE)&lt;0,HLOOKUP(BI$4,'Physical Effects-Numbers'!$B$1:$AZ$173,$B104,FALSE),""))</f>
        <v>#REF!</v>
      </c>
      <c r="BJ104" s="260" t="e">
        <f>IF(BJ$4="","",IF(HLOOKUP(BJ$4,'Physical Effects-Numbers'!$B$1:$AZ$173,$B104,FALSE)&lt;0,HLOOKUP(BJ$4,'Physical Effects-Numbers'!$B$1:$AZ$173,$B104,FALSE),""))</f>
        <v>#REF!</v>
      </c>
      <c r="BK104" s="260" t="e">
        <f>IF(BK$4="","",IF(HLOOKUP(BK$4,'Physical Effects-Numbers'!$B$1:$AZ$173,$B104,FALSE)&lt;0,HLOOKUP(BK$4,'Physical Effects-Numbers'!$B$1:$AZ$173,$B104,FALSE),""))</f>
        <v>#REF!</v>
      </c>
      <c r="BL104" s="260" t="e">
        <f>IF(BL$4="","",IF(HLOOKUP(BL$4,'Physical Effects-Numbers'!$B$1:$AZ$173,$B104,FALSE)&lt;0,HLOOKUP(BL$4,'Physical Effects-Numbers'!$B$1:$AZ$173,$B104,FALSE),""))</f>
        <v>#REF!</v>
      </c>
      <c r="BM104" s="260" t="e">
        <f>IF(BM$4="","",IF(HLOOKUP(BM$4,'Physical Effects-Numbers'!$B$1:$AZ$173,$B104,FALSE)&lt;0,HLOOKUP(BM$4,'Physical Effects-Numbers'!$B$1:$AZ$173,$B104,FALSE),""))</f>
        <v>#REF!</v>
      </c>
      <c r="BN104" s="260" t="e">
        <f>IF(BN$4="","",IF(HLOOKUP(BN$4,'Physical Effects-Numbers'!$B$1:$AZ$173,$B104,FALSE)&lt;0,HLOOKUP(BN$4,'Physical Effects-Numbers'!$B$1:$AZ$173,$B104,FALSE),""))</f>
        <v>#REF!</v>
      </c>
      <c r="BO104" s="260" t="e">
        <f>IF(BO$4="","",IF(HLOOKUP(BO$4,'Physical Effects-Numbers'!$B$1:$AZ$173,$B104,FALSE)&lt;0,HLOOKUP(BO$4,'Physical Effects-Numbers'!$B$1:$AZ$173,$B104,FALSE),""))</f>
        <v>#REF!</v>
      </c>
    </row>
    <row r="105" spans="2:67" x14ac:dyDescent="0.2">
      <c r="B105" s="259">
        <f t="shared" si="1"/>
        <v>102</v>
      </c>
      <c r="C105" s="258" t="str">
        <f>+'Physical Effects-Numbers'!B102</f>
        <v>Pond Sealing or Lining, Compacted Soil Treatment (sf)</v>
      </c>
      <c r="D105" s="260" t="str">
        <f>IF(D$4="","",IF(HLOOKUP(D$4,'Physical Effects-Numbers'!$B$1:$AZ$173,$B105,FALSE)&lt;0,HLOOKUP(D$4,'Physical Effects-Numbers'!$B$1:$AZ$173,$B105,FALSE),""))</f>
        <v/>
      </c>
      <c r="E105" s="260" t="str">
        <f>IF(E$4="","",IF(HLOOKUP(E$4,'Physical Effects-Numbers'!$B$1:$AZ$173,$B105,FALSE)&lt;0,HLOOKUP(E$4,'Physical Effects-Numbers'!$B$1:$AZ$173,$B105,FALSE),""))</f>
        <v/>
      </c>
      <c r="F105" s="260" t="str">
        <f>IF(F$4="","",IF(HLOOKUP(F$4,'Physical Effects-Numbers'!$B$1:$AZ$173,$B105,FALSE)&lt;0,HLOOKUP(F$4,'Physical Effects-Numbers'!$B$1:$AZ$173,$B105,FALSE),""))</f>
        <v/>
      </c>
      <c r="G105" s="260" t="str">
        <f>IF(G$4="","",IF(HLOOKUP(G$4,'Physical Effects-Numbers'!$B$1:$AZ$173,$B105,FALSE)&lt;0,HLOOKUP(G$4,'Physical Effects-Numbers'!$B$1:$AZ$173,$B105,FALSE),""))</f>
        <v/>
      </c>
      <c r="H105" s="260" t="str">
        <f>IF(H$4="","",IF(HLOOKUP(H$4,'Physical Effects-Numbers'!$B$1:$AZ$173,$B105,FALSE)&lt;0,HLOOKUP(H$4,'Physical Effects-Numbers'!$B$1:$AZ$173,$B105,FALSE),""))</f>
        <v/>
      </c>
      <c r="I105" s="260" t="str">
        <f>IF(I$4="","",IF(HLOOKUP(I$4,'Physical Effects-Numbers'!$B$1:$AZ$173,$B105,FALSE)&lt;0,HLOOKUP(I$4,'Physical Effects-Numbers'!$B$1:$AZ$173,$B105,FALSE),""))</f>
        <v/>
      </c>
      <c r="J105" s="260" t="str">
        <f>IF(J$4="","",IF(HLOOKUP(J$4,'Physical Effects-Numbers'!$B$1:$AZ$173,$B105,FALSE)&lt;0,HLOOKUP(J$4,'Physical Effects-Numbers'!$B$1:$AZ$173,$B105,FALSE),""))</f>
        <v/>
      </c>
      <c r="K105" s="260" t="str">
        <f>IF(K$4="","",IF(HLOOKUP(K$4,'Physical Effects-Numbers'!$B$1:$AZ$173,$B105,FALSE)&lt;0,HLOOKUP(K$4,'Physical Effects-Numbers'!$B$1:$AZ$173,$B105,FALSE),""))</f>
        <v/>
      </c>
      <c r="L105" s="260" t="str">
        <f>IF(L$4="","",IF(HLOOKUP(L$4,'Physical Effects-Numbers'!$B$1:$AZ$173,$B105,FALSE)&lt;0,HLOOKUP(L$4,'Physical Effects-Numbers'!$B$1:$AZ$173,$B105,FALSE),""))</f>
        <v/>
      </c>
      <c r="M105" s="260" t="str">
        <f>IF(M$4="","",IF(HLOOKUP(M$4,'Physical Effects-Numbers'!$B$1:$AZ$173,$B105,FALSE)&lt;0,HLOOKUP(M$4,'Physical Effects-Numbers'!$B$1:$AZ$173,$B105,FALSE),""))</f>
        <v/>
      </c>
      <c r="N105" s="260" t="str">
        <f>IF(N$4="","",IF(HLOOKUP(N$4,'Physical Effects-Numbers'!$B$1:$AZ$173,$B105,FALSE)&lt;0,HLOOKUP(N$4,'Physical Effects-Numbers'!$B$1:$AZ$173,$B105,FALSE),""))</f>
        <v/>
      </c>
      <c r="O105" s="260" t="str">
        <f>IF(O$4="","",IF(HLOOKUP(O$4,'Physical Effects-Numbers'!$B$1:$AZ$173,$B105,FALSE)&lt;0,HLOOKUP(O$4,'Physical Effects-Numbers'!$B$1:$AZ$173,$B105,FALSE),""))</f>
        <v/>
      </c>
      <c r="P105" s="260" t="str">
        <f>IF(P$4="","",IF(HLOOKUP(P$4,'Physical Effects-Numbers'!$B$1:$AZ$173,$B105,FALSE)&lt;0,HLOOKUP(P$4,'Physical Effects-Numbers'!$B$1:$AZ$173,$B105,FALSE),""))</f>
        <v/>
      </c>
      <c r="Q105" s="260" t="str">
        <f>IF(Q$4="","",IF(HLOOKUP(Q$4,'Physical Effects-Numbers'!$B$1:$AZ$173,$B105,FALSE)&lt;0,HLOOKUP(Q$4,'Physical Effects-Numbers'!$B$1:$AZ$173,$B105,FALSE),""))</f>
        <v/>
      </c>
      <c r="R105" s="260" t="str">
        <f>IF(R$4="","",IF(HLOOKUP(R$4,'Physical Effects-Numbers'!$B$1:$AZ$173,$B105,FALSE)&lt;0,HLOOKUP(R$4,'Physical Effects-Numbers'!$B$1:$AZ$173,$B105,FALSE),""))</f>
        <v/>
      </c>
      <c r="S105" s="260" t="str">
        <f>IF(S$4="","",IF(HLOOKUP(S$4,'Physical Effects-Numbers'!$B$1:$AZ$173,$B105,FALSE)&lt;0,HLOOKUP(S$4,'Physical Effects-Numbers'!$B$1:$AZ$173,$B105,FALSE),""))</f>
        <v/>
      </c>
      <c r="T105" s="260" t="str">
        <f>IF(T$4="","",IF(HLOOKUP(T$4,'Physical Effects-Numbers'!$B$1:$AZ$173,$B105,FALSE)&lt;0,HLOOKUP(T$4,'Physical Effects-Numbers'!$B$1:$AZ$173,$B105,FALSE),""))</f>
        <v/>
      </c>
      <c r="U105" s="260" t="str">
        <f>IF(U$4="","",IF(HLOOKUP(U$4,'Physical Effects-Numbers'!$B$1:$AZ$173,$B105,FALSE)&lt;0,HLOOKUP(U$4,'Physical Effects-Numbers'!$B$1:$AZ$173,$B105,FALSE),""))</f>
        <v/>
      </c>
      <c r="V105" s="260" t="str">
        <f>IF(V$4="","",IF(HLOOKUP(V$4,'Physical Effects-Numbers'!$B$1:$AZ$173,$B105,FALSE)&lt;0,HLOOKUP(V$4,'Physical Effects-Numbers'!$B$1:$AZ$173,$B105,FALSE),""))</f>
        <v/>
      </c>
      <c r="W105" s="260" t="str">
        <f>IF(W$4="","",IF(HLOOKUP(W$4,'Physical Effects-Numbers'!$B$1:$AZ$173,$B105,FALSE)&lt;0,HLOOKUP(W$4,'Physical Effects-Numbers'!$B$1:$AZ$173,$B105,FALSE),""))</f>
        <v/>
      </c>
      <c r="X105" s="260" t="str">
        <f>IF(X$4="","",IF(HLOOKUP(X$4,'Physical Effects-Numbers'!$B$1:$AZ$173,$B105,FALSE)&lt;0,HLOOKUP(X$4,'Physical Effects-Numbers'!$B$1:$AZ$173,$B105,FALSE),""))</f>
        <v/>
      </c>
      <c r="Y105" s="260" t="str">
        <f>IF(Y$4="","",IF(HLOOKUP(Y$4,'Physical Effects-Numbers'!$B$1:$AZ$173,$B105,FALSE)&lt;0,HLOOKUP(Y$4,'Physical Effects-Numbers'!$B$1:$AZ$173,$B105,FALSE),""))</f>
        <v/>
      </c>
      <c r="Z105" s="260" t="str">
        <f>IF(Z$4="","",IF(HLOOKUP(Z$4,'Physical Effects-Numbers'!$B$1:$AZ$173,$B105,FALSE)&lt;0,HLOOKUP(Z$4,'Physical Effects-Numbers'!$B$1:$AZ$173,$B105,FALSE),""))</f>
        <v/>
      </c>
      <c r="AA105" s="260" t="str">
        <f>IF(AA$4="","",IF(HLOOKUP(AA$4,'Physical Effects-Numbers'!$B$1:$AZ$173,$B105,FALSE)&lt;0,HLOOKUP(AA$4,'Physical Effects-Numbers'!$B$1:$AZ$173,$B105,FALSE),""))</f>
        <v/>
      </c>
      <c r="AB105" s="260" t="str">
        <f>IF(AB$4="","",IF(HLOOKUP(AB$4,'Physical Effects-Numbers'!$B$1:$AZ$173,$B105,FALSE)&lt;0,HLOOKUP(AB$4,'Physical Effects-Numbers'!$B$1:$AZ$173,$B105,FALSE),""))</f>
        <v/>
      </c>
      <c r="AC105" s="260" t="str">
        <f>IF(AC$4="","",IF(HLOOKUP(AC$4,'Physical Effects-Numbers'!$B$1:$AZ$173,$B105,FALSE)&lt;0,HLOOKUP(AC$4,'Physical Effects-Numbers'!$B$1:$AZ$173,$B105,FALSE),""))</f>
        <v/>
      </c>
      <c r="AD105" s="260" t="str">
        <f>IF(AD$4="","",IF(HLOOKUP(AD$4,'Physical Effects-Numbers'!$B$1:$AZ$173,$B105,FALSE)&lt;0,HLOOKUP(AD$4,'Physical Effects-Numbers'!$B$1:$AZ$173,$B105,FALSE),""))</f>
        <v/>
      </c>
      <c r="AE105" s="260" t="str">
        <f>IF(AE$4="","",IF(HLOOKUP(AE$4,'Physical Effects-Numbers'!$B$1:$AZ$173,$B105,FALSE)&lt;0,HLOOKUP(AE$4,'Physical Effects-Numbers'!$B$1:$AZ$173,$B105,FALSE),""))</f>
        <v/>
      </c>
      <c r="AF105" s="260" t="e">
        <f>IF(AF$4="","",IF(HLOOKUP(AF$4,'Physical Effects-Numbers'!$B$1:$AZ$173,$B105,FALSE)&lt;0,HLOOKUP(AF$4,'Physical Effects-Numbers'!$B$1:$AZ$173,$B105,FALSE),""))</f>
        <v>#REF!</v>
      </c>
      <c r="AG105" s="260" t="e">
        <f>IF(AG$4="","",IF(HLOOKUP(AG$4,'Physical Effects-Numbers'!$B$1:$AZ$173,$B105,FALSE)&lt;0,HLOOKUP(AG$4,'Physical Effects-Numbers'!$B$1:$AZ$173,$B105,FALSE),""))</f>
        <v>#REF!</v>
      </c>
      <c r="AH105" s="260" t="str">
        <f>IF(AH$4="","",IF(HLOOKUP(AH$4,'Physical Effects-Numbers'!$B$1:$AZ$173,$B105,FALSE)&lt;0,HLOOKUP(AH$4,'Physical Effects-Numbers'!$B$1:$AZ$173,$B105,FALSE),""))</f>
        <v/>
      </c>
      <c r="AI105" s="260" t="str">
        <f>IF(AI$4="","",IF(HLOOKUP(AI$4,'Physical Effects-Numbers'!$B$1:$AZ$173,$B105,FALSE)&lt;0,HLOOKUP(AI$4,'Physical Effects-Numbers'!$B$1:$AZ$173,$B105,FALSE),""))</f>
        <v/>
      </c>
      <c r="AJ105" s="260" t="str">
        <f>IF(AJ$4="","",IF(HLOOKUP(AJ$4,'Physical Effects-Numbers'!$B$1:$AZ$173,$B105,FALSE)&lt;0,HLOOKUP(AJ$4,'Physical Effects-Numbers'!$B$1:$AZ$173,$B105,FALSE),""))</f>
        <v/>
      </c>
      <c r="AK105" s="260" t="str">
        <f>IF(AK$4="","",IF(HLOOKUP(AK$4,'Physical Effects-Numbers'!$B$1:$AZ$173,$B105,FALSE)&lt;0,HLOOKUP(AK$4,'Physical Effects-Numbers'!$B$1:$AZ$173,$B105,FALSE),""))</f>
        <v/>
      </c>
      <c r="AL105" s="260" t="str">
        <f>IF(AL$4="","",IF(HLOOKUP(AL$4,'Physical Effects-Numbers'!$B$1:$AZ$173,$B105,FALSE)&lt;0,HLOOKUP(AL$4,'Physical Effects-Numbers'!$B$1:$AZ$173,$B105,FALSE),""))</f>
        <v/>
      </c>
      <c r="AM105" s="260" t="str">
        <f>IF(AM$4="","",IF(HLOOKUP(AM$4,'Physical Effects-Numbers'!$B$1:$AZ$173,$B105,FALSE)&lt;0,HLOOKUP(AM$4,'Physical Effects-Numbers'!$B$1:$AZ$173,$B105,FALSE),""))</f>
        <v/>
      </c>
      <c r="AN105" s="260" t="str">
        <f>IF(AN$4="","",IF(HLOOKUP(AN$4,'Physical Effects-Numbers'!$B$1:$AZ$173,$B105,FALSE)&lt;0,HLOOKUP(AN$4,'Physical Effects-Numbers'!$B$1:$AZ$173,$B105,FALSE),""))</f>
        <v/>
      </c>
      <c r="AO105" s="260" t="str">
        <f>IF(AO$4="","",IF(HLOOKUP(AO$4,'Physical Effects-Numbers'!$B$1:$AZ$173,$B105,FALSE)&lt;0,HLOOKUP(AO$4,'Physical Effects-Numbers'!$B$1:$AZ$173,$B105,FALSE),""))</f>
        <v/>
      </c>
      <c r="AP105" s="260" t="str">
        <f>IF(AP$4="","",IF(HLOOKUP(AP$4,'Physical Effects-Numbers'!$B$1:$AZ$173,$B105,FALSE)&lt;0,HLOOKUP(AP$4,'Physical Effects-Numbers'!$B$1:$AZ$173,$B105,FALSE),""))</f>
        <v/>
      </c>
      <c r="AQ105" s="260" t="str">
        <f>IF(AQ$4="","",IF(HLOOKUP(AQ$4,'Physical Effects-Numbers'!$B$1:$AZ$173,$B105,FALSE)&lt;0,HLOOKUP(AQ$4,'Physical Effects-Numbers'!$B$1:$AZ$173,$B105,FALSE),""))</f>
        <v/>
      </c>
      <c r="AR105" s="260" t="str">
        <f>IF(AR$4="","",IF(HLOOKUP(AR$4,'Physical Effects-Numbers'!$B$1:$AZ$173,$B105,FALSE)&lt;0,HLOOKUP(AR$4,'Physical Effects-Numbers'!$B$1:$AZ$173,$B105,FALSE),""))</f>
        <v/>
      </c>
      <c r="AS105" s="260" t="str">
        <f>IF(AS$4="","",IF(HLOOKUP(AS$4,'Physical Effects-Numbers'!$B$1:$AZ$173,$B105,FALSE)&lt;0,HLOOKUP(AS$4,'Physical Effects-Numbers'!$B$1:$AZ$173,$B105,FALSE),""))</f>
        <v/>
      </c>
      <c r="AT105" s="260" t="str">
        <f>IF(AT$4="","",IF(HLOOKUP(AT$4,'Physical Effects-Numbers'!$B$1:$AZ$173,$B105,FALSE)&lt;0,HLOOKUP(AT$4,'Physical Effects-Numbers'!$B$1:$AZ$173,$B105,FALSE),""))</f>
        <v/>
      </c>
      <c r="AU105" s="260" t="str">
        <f>IF(AU$4="","",IF(HLOOKUP(AU$4,'Physical Effects-Numbers'!$B$1:$AZ$173,$B105,FALSE)&lt;0,HLOOKUP(AU$4,'Physical Effects-Numbers'!$B$1:$AZ$173,$B105,FALSE),""))</f>
        <v/>
      </c>
      <c r="AV105" s="260" t="str">
        <f>IF(AV$4="","",IF(HLOOKUP(AV$4,'Physical Effects-Numbers'!$B$1:$AZ$173,$B105,FALSE)&lt;0,HLOOKUP(AV$4,'Physical Effects-Numbers'!$B$1:$AZ$173,$B105,FALSE),""))</f>
        <v/>
      </c>
      <c r="AW105" s="260" t="str">
        <f>IF(AW$4="","",IF(HLOOKUP(AW$4,'Physical Effects-Numbers'!$B$1:$AZ$173,$B105,FALSE)&lt;0,HLOOKUP(AW$4,'Physical Effects-Numbers'!$B$1:$AZ$173,$B105,FALSE),""))</f>
        <v/>
      </c>
      <c r="AX105" s="260" t="str">
        <f>IF(AX$4="","",IF(HLOOKUP(AX$4,'Physical Effects-Numbers'!$B$1:$AZ$173,$B105,FALSE)&lt;0,HLOOKUP(AX$4,'Physical Effects-Numbers'!$B$1:$AZ$173,$B105,FALSE),""))</f>
        <v/>
      </c>
      <c r="AY105" s="260" t="str">
        <f>IF(AY$4="","",IF(HLOOKUP(AY$4,'Physical Effects-Numbers'!$B$1:$AZ$173,$B105,FALSE)&lt;0,HLOOKUP(AY$4,'Physical Effects-Numbers'!$B$1:$AZ$173,$B105,FALSE),""))</f>
        <v/>
      </c>
      <c r="AZ105" s="260" t="str">
        <f>IF(AZ$4="","",IF(HLOOKUP(AZ$4,'Physical Effects-Numbers'!$B$1:$AZ$173,$B105,FALSE)&lt;0,HLOOKUP(AZ$4,'Physical Effects-Numbers'!$B$1:$AZ$173,$B105,FALSE),""))</f>
        <v/>
      </c>
      <c r="BA105" s="260" t="e">
        <f>IF(BA$4="","",IF(HLOOKUP(BA$4,'Physical Effects-Numbers'!$B$1:$AZ$173,$B105,FALSE)&lt;0,HLOOKUP(BA$4,'Physical Effects-Numbers'!$B$1:$AZ$173,$B105,FALSE),""))</f>
        <v>#N/A</v>
      </c>
      <c r="BB105" s="260" t="e">
        <f>IF(BB$4="","",IF(HLOOKUP(BB$4,'Physical Effects-Numbers'!$B$1:$AZ$173,$B105,FALSE)&lt;0,HLOOKUP(BB$4,'Physical Effects-Numbers'!$B$1:$AZ$173,$B105,FALSE),""))</f>
        <v>#N/A</v>
      </c>
      <c r="BC105" s="260" t="e">
        <f>IF(BC$4="","",IF(HLOOKUP(BC$4,'Physical Effects-Numbers'!$B$1:$AZ$173,$B105,FALSE)&lt;0,HLOOKUP(BC$4,'Physical Effects-Numbers'!$B$1:$AZ$173,$B105,FALSE),""))</f>
        <v>#REF!</v>
      </c>
      <c r="BD105" s="260" t="e">
        <f>IF(BD$4="","",IF(HLOOKUP(BD$4,'Physical Effects-Numbers'!$B$1:$AZ$173,$B105,FALSE)&lt;0,HLOOKUP(BD$4,'Physical Effects-Numbers'!$B$1:$AZ$173,$B105,FALSE),""))</f>
        <v>#REF!</v>
      </c>
      <c r="BE105" s="260" t="e">
        <f>IF(BE$4="","",IF(HLOOKUP(BE$4,'Physical Effects-Numbers'!$B$1:$AZ$173,$B105,FALSE)&lt;0,HLOOKUP(BE$4,'Physical Effects-Numbers'!$B$1:$AZ$173,$B105,FALSE),""))</f>
        <v>#REF!</v>
      </c>
      <c r="BF105" s="260" t="e">
        <f>IF(BF$4="","",IF(HLOOKUP(BF$4,'Physical Effects-Numbers'!$B$1:$AZ$173,$B105,FALSE)&lt;0,HLOOKUP(BF$4,'Physical Effects-Numbers'!$B$1:$AZ$173,$B105,FALSE),""))</f>
        <v>#REF!</v>
      </c>
      <c r="BG105" s="260" t="e">
        <f>IF(BG$4="","",IF(HLOOKUP(BG$4,'Physical Effects-Numbers'!$B$1:$AZ$173,$B105,FALSE)&lt;0,HLOOKUP(BG$4,'Physical Effects-Numbers'!$B$1:$AZ$173,$B105,FALSE),""))</f>
        <v>#REF!</v>
      </c>
      <c r="BH105" s="260" t="e">
        <f>IF(BH$4="","",IF(HLOOKUP(BH$4,'Physical Effects-Numbers'!$B$1:$AZ$173,$B105,FALSE)&lt;0,HLOOKUP(BH$4,'Physical Effects-Numbers'!$B$1:$AZ$173,$B105,FALSE),""))</f>
        <v>#REF!</v>
      </c>
      <c r="BI105" s="260" t="e">
        <f>IF(BI$4="","",IF(HLOOKUP(BI$4,'Physical Effects-Numbers'!$B$1:$AZ$173,$B105,FALSE)&lt;0,HLOOKUP(BI$4,'Physical Effects-Numbers'!$B$1:$AZ$173,$B105,FALSE),""))</f>
        <v>#REF!</v>
      </c>
      <c r="BJ105" s="260" t="e">
        <f>IF(BJ$4="","",IF(HLOOKUP(BJ$4,'Physical Effects-Numbers'!$B$1:$AZ$173,$B105,FALSE)&lt;0,HLOOKUP(BJ$4,'Physical Effects-Numbers'!$B$1:$AZ$173,$B105,FALSE),""))</f>
        <v>#REF!</v>
      </c>
      <c r="BK105" s="260" t="e">
        <f>IF(BK$4="","",IF(HLOOKUP(BK$4,'Physical Effects-Numbers'!$B$1:$AZ$173,$B105,FALSE)&lt;0,HLOOKUP(BK$4,'Physical Effects-Numbers'!$B$1:$AZ$173,$B105,FALSE),""))</f>
        <v>#REF!</v>
      </c>
      <c r="BL105" s="260" t="e">
        <f>IF(BL$4="","",IF(HLOOKUP(BL$4,'Physical Effects-Numbers'!$B$1:$AZ$173,$B105,FALSE)&lt;0,HLOOKUP(BL$4,'Physical Effects-Numbers'!$B$1:$AZ$173,$B105,FALSE),""))</f>
        <v>#REF!</v>
      </c>
      <c r="BM105" s="260" t="e">
        <f>IF(BM$4="","",IF(HLOOKUP(BM$4,'Physical Effects-Numbers'!$B$1:$AZ$173,$B105,FALSE)&lt;0,HLOOKUP(BM$4,'Physical Effects-Numbers'!$B$1:$AZ$173,$B105,FALSE),""))</f>
        <v>#REF!</v>
      </c>
      <c r="BN105" s="260" t="e">
        <f>IF(BN$4="","",IF(HLOOKUP(BN$4,'Physical Effects-Numbers'!$B$1:$AZ$173,$B105,FALSE)&lt;0,HLOOKUP(BN$4,'Physical Effects-Numbers'!$B$1:$AZ$173,$B105,FALSE),""))</f>
        <v>#REF!</v>
      </c>
      <c r="BO105" s="260" t="e">
        <f>IF(BO$4="","",IF(HLOOKUP(BO$4,'Physical Effects-Numbers'!$B$1:$AZ$173,$B105,FALSE)&lt;0,HLOOKUP(BO$4,'Physical Effects-Numbers'!$B$1:$AZ$173,$B105,FALSE),""))</f>
        <v>#REF!</v>
      </c>
    </row>
    <row r="106" spans="2:67" x14ac:dyDescent="0.2">
      <c r="B106" s="259">
        <f t="shared" si="1"/>
        <v>103</v>
      </c>
      <c r="C106" s="258" t="str">
        <f>+'Physical Effects-Numbers'!B103</f>
        <v>Pond Sealing or Lining, Flexible Membrane</v>
      </c>
      <c r="D106" s="260" t="str">
        <f>IF(D$4="","",IF(HLOOKUP(D$4,'Physical Effects-Numbers'!$B$1:$AZ$173,$B106,FALSE)&lt;0,HLOOKUP(D$4,'Physical Effects-Numbers'!$B$1:$AZ$173,$B106,FALSE),""))</f>
        <v/>
      </c>
      <c r="E106" s="260" t="str">
        <f>IF(E$4="","",IF(HLOOKUP(E$4,'Physical Effects-Numbers'!$B$1:$AZ$173,$B106,FALSE)&lt;0,HLOOKUP(E$4,'Physical Effects-Numbers'!$B$1:$AZ$173,$B106,FALSE),""))</f>
        <v/>
      </c>
      <c r="F106" s="260" t="str">
        <f>IF(F$4="","",IF(HLOOKUP(F$4,'Physical Effects-Numbers'!$B$1:$AZ$173,$B106,FALSE)&lt;0,HLOOKUP(F$4,'Physical Effects-Numbers'!$B$1:$AZ$173,$B106,FALSE),""))</f>
        <v/>
      </c>
      <c r="G106" s="260" t="str">
        <f>IF(G$4="","",IF(HLOOKUP(G$4,'Physical Effects-Numbers'!$B$1:$AZ$173,$B106,FALSE)&lt;0,HLOOKUP(G$4,'Physical Effects-Numbers'!$B$1:$AZ$173,$B106,FALSE),""))</f>
        <v/>
      </c>
      <c r="H106" s="260" t="str">
        <f>IF(H$4="","",IF(HLOOKUP(H$4,'Physical Effects-Numbers'!$B$1:$AZ$173,$B106,FALSE)&lt;0,HLOOKUP(H$4,'Physical Effects-Numbers'!$B$1:$AZ$173,$B106,FALSE),""))</f>
        <v/>
      </c>
      <c r="I106" s="260" t="str">
        <f>IF(I$4="","",IF(HLOOKUP(I$4,'Physical Effects-Numbers'!$B$1:$AZ$173,$B106,FALSE)&lt;0,HLOOKUP(I$4,'Physical Effects-Numbers'!$B$1:$AZ$173,$B106,FALSE),""))</f>
        <v/>
      </c>
      <c r="J106" s="260" t="str">
        <f>IF(J$4="","",IF(HLOOKUP(J$4,'Physical Effects-Numbers'!$B$1:$AZ$173,$B106,FALSE)&lt;0,HLOOKUP(J$4,'Physical Effects-Numbers'!$B$1:$AZ$173,$B106,FALSE),""))</f>
        <v/>
      </c>
      <c r="K106" s="260" t="str">
        <f>IF(K$4="","",IF(HLOOKUP(K$4,'Physical Effects-Numbers'!$B$1:$AZ$173,$B106,FALSE)&lt;0,HLOOKUP(K$4,'Physical Effects-Numbers'!$B$1:$AZ$173,$B106,FALSE),""))</f>
        <v/>
      </c>
      <c r="L106" s="260" t="str">
        <f>IF(L$4="","",IF(HLOOKUP(L$4,'Physical Effects-Numbers'!$B$1:$AZ$173,$B106,FALSE)&lt;0,HLOOKUP(L$4,'Physical Effects-Numbers'!$B$1:$AZ$173,$B106,FALSE),""))</f>
        <v/>
      </c>
      <c r="M106" s="260" t="str">
        <f>IF(M$4="","",IF(HLOOKUP(M$4,'Physical Effects-Numbers'!$B$1:$AZ$173,$B106,FALSE)&lt;0,HLOOKUP(M$4,'Physical Effects-Numbers'!$B$1:$AZ$173,$B106,FALSE),""))</f>
        <v/>
      </c>
      <c r="N106" s="260" t="str">
        <f>IF(N$4="","",IF(HLOOKUP(N$4,'Physical Effects-Numbers'!$B$1:$AZ$173,$B106,FALSE)&lt;0,HLOOKUP(N$4,'Physical Effects-Numbers'!$B$1:$AZ$173,$B106,FALSE),""))</f>
        <v/>
      </c>
      <c r="O106" s="260" t="str">
        <f>IF(O$4="","",IF(HLOOKUP(O$4,'Physical Effects-Numbers'!$B$1:$AZ$173,$B106,FALSE)&lt;0,HLOOKUP(O$4,'Physical Effects-Numbers'!$B$1:$AZ$173,$B106,FALSE),""))</f>
        <v/>
      </c>
      <c r="P106" s="260" t="str">
        <f>IF(P$4="","",IF(HLOOKUP(P$4,'Physical Effects-Numbers'!$B$1:$AZ$173,$B106,FALSE)&lt;0,HLOOKUP(P$4,'Physical Effects-Numbers'!$B$1:$AZ$173,$B106,FALSE),""))</f>
        <v/>
      </c>
      <c r="Q106" s="260" t="str">
        <f>IF(Q$4="","",IF(HLOOKUP(Q$4,'Physical Effects-Numbers'!$B$1:$AZ$173,$B106,FALSE)&lt;0,HLOOKUP(Q$4,'Physical Effects-Numbers'!$B$1:$AZ$173,$B106,FALSE),""))</f>
        <v/>
      </c>
      <c r="R106" s="260" t="str">
        <f>IF(R$4="","",IF(HLOOKUP(R$4,'Physical Effects-Numbers'!$B$1:$AZ$173,$B106,FALSE)&lt;0,HLOOKUP(R$4,'Physical Effects-Numbers'!$B$1:$AZ$173,$B106,FALSE),""))</f>
        <v/>
      </c>
      <c r="S106" s="260" t="str">
        <f>IF(S$4="","",IF(HLOOKUP(S$4,'Physical Effects-Numbers'!$B$1:$AZ$173,$B106,FALSE)&lt;0,HLOOKUP(S$4,'Physical Effects-Numbers'!$B$1:$AZ$173,$B106,FALSE),""))</f>
        <v/>
      </c>
      <c r="T106" s="260" t="str">
        <f>IF(T$4="","",IF(HLOOKUP(T$4,'Physical Effects-Numbers'!$B$1:$AZ$173,$B106,FALSE)&lt;0,HLOOKUP(T$4,'Physical Effects-Numbers'!$B$1:$AZ$173,$B106,FALSE),""))</f>
        <v/>
      </c>
      <c r="U106" s="260" t="str">
        <f>IF(U$4="","",IF(HLOOKUP(U$4,'Physical Effects-Numbers'!$B$1:$AZ$173,$B106,FALSE)&lt;0,HLOOKUP(U$4,'Physical Effects-Numbers'!$B$1:$AZ$173,$B106,FALSE),""))</f>
        <v/>
      </c>
      <c r="V106" s="260" t="str">
        <f>IF(V$4="","",IF(HLOOKUP(V$4,'Physical Effects-Numbers'!$B$1:$AZ$173,$B106,FALSE)&lt;0,HLOOKUP(V$4,'Physical Effects-Numbers'!$B$1:$AZ$173,$B106,FALSE),""))</f>
        <v/>
      </c>
      <c r="W106" s="260" t="str">
        <f>IF(W$4="","",IF(HLOOKUP(W$4,'Physical Effects-Numbers'!$B$1:$AZ$173,$B106,FALSE)&lt;0,HLOOKUP(W$4,'Physical Effects-Numbers'!$B$1:$AZ$173,$B106,FALSE),""))</f>
        <v/>
      </c>
      <c r="X106" s="260" t="str">
        <f>IF(X$4="","",IF(HLOOKUP(X$4,'Physical Effects-Numbers'!$B$1:$AZ$173,$B106,FALSE)&lt;0,HLOOKUP(X$4,'Physical Effects-Numbers'!$B$1:$AZ$173,$B106,FALSE),""))</f>
        <v/>
      </c>
      <c r="Y106" s="260" t="str">
        <f>IF(Y$4="","",IF(HLOOKUP(Y$4,'Physical Effects-Numbers'!$B$1:$AZ$173,$B106,FALSE)&lt;0,HLOOKUP(Y$4,'Physical Effects-Numbers'!$B$1:$AZ$173,$B106,FALSE),""))</f>
        <v/>
      </c>
      <c r="Z106" s="260" t="str">
        <f>IF(Z$4="","",IF(HLOOKUP(Z$4,'Physical Effects-Numbers'!$B$1:$AZ$173,$B106,FALSE)&lt;0,HLOOKUP(Z$4,'Physical Effects-Numbers'!$B$1:$AZ$173,$B106,FALSE),""))</f>
        <v/>
      </c>
      <c r="AA106" s="260" t="str">
        <f>IF(AA$4="","",IF(HLOOKUP(AA$4,'Physical Effects-Numbers'!$B$1:$AZ$173,$B106,FALSE)&lt;0,HLOOKUP(AA$4,'Physical Effects-Numbers'!$B$1:$AZ$173,$B106,FALSE),""))</f>
        <v/>
      </c>
      <c r="AB106" s="260" t="str">
        <f>IF(AB$4="","",IF(HLOOKUP(AB$4,'Physical Effects-Numbers'!$B$1:$AZ$173,$B106,FALSE)&lt;0,HLOOKUP(AB$4,'Physical Effects-Numbers'!$B$1:$AZ$173,$B106,FALSE),""))</f>
        <v/>
      </c>
      <c r="AC106" s="260" t="str">
        <f>IF(AC$4="","",IF(HLOOKUP(AC$4,'Physical Effects-Numbers'!$B$1:$AZ$173,$B106,FALSE)&lt;0,HLOOKUP(AC$4,'Physical Effects-Numbers'!$B$1:$AZ$173,$B106,FALSE),""))</f>
        <v/>
      </c>
      <c r="AD106" s="260" t="str">
        <f>IF(AD$4="","",IF(HLOOKUP(AD$4,'Physical Effects-Numbers'!$B$1:$AZ$173,$B106,FALSE)&lt;0,HLOOKUP(AD$4,'Physical Effects-Numbers'!$B$1:$AZ$173,$B106,FALSE),""))</f>
        <v/>
      </c>
      <c r="AE106" s="260" t="str">
        <f>IF(AE$4="","",IF(HLOOKUP(AE$4,'Physical Effects-Numbers'!$B$1:$AZ$173,$B106,FALSE)&lt;0,HLOOKUP(AE$4,'Physical Effects-Numbers'!$B$1:$AZ$173,$B106,FALSE),""))</f>
        <v/>
      </c>
      <c r="AF106" s="260" t="e">
        <f>IF(AF$4="","",IF(HLOOKUP(AF$4,'Physical Effects-Numbers'!$B$1:$AZ$173,$B106,FALSE)&lt;0,HLOOKUP(AF$4,'Physical Effects-Numbers'!$B$1:$AZ$173,$B106,FALSE),""))</f>
        <v>#REF!</v>
      </c>
      <c r="AG106" s="260" t="e">
        <f>IF(AG$4="","",IF(HLOOKUP(AG$4,'Physical Effects-Numbers'!$B$1:$AZ$173,$B106,FALSE)&lt;0,HLOOKUP(AG$4,'Physical Effects-Numbers'!$B$1:$AZ$173,$B106,FALSE),""))</f>
        <v>#REF!</v>
      </c>
      <c r="AH106" s="260" t="str">
        <f>IF(AH$4="","",IF(HLOOKUP(AH$4,'Physical Effects-Numbers'!$B$1:$AZ$173,$B106,FALSE)&lt;0,HLOOKUP(AH$4,'Physical Effects-Numbers'!$B$1:$AZ$173,$B106,FALSE),""))</f>
        <v/>
      </c>
      <c r="AI106" s="260" t="str">
        <f>IF(AI$4="","",IF(HLOOKUP(AI$4,'Physical Effects-Numbers'!$B$1:$AZ$173,$B106,FALSE)&lt;0,HLOOKUP(AI$4,'Physical Effects-Numbers'!$B$1:$AZ$173,$B106,FALSE),""))</f>
        <v/>
      </c>
      <c r="AJ106" s="260" t="str">
        <f>IF(AJ$4="","",IF(HLOOKUP(AJ$4,'Physical Effects-Numbers'!$B$1:$AZ$173,$B106,FALSE)&lt;0,HLOOKUP(AJ$4,'Physical Effects-Numbers'!$B$1:$AZ$173,$B106,FALSE),""))</f>
        <v/>
      </c>
      <c r="AK106" s="260" t="str">
        <f>IF(AK$4="","",IF(HLOOKUP(AK$4,'Physical Effects-Numbers'!$B$1:$AZ$173,$B106,FALSE)&lt;0,HLOOKUP(AK$4,'Physical Effects-Numbers'!$B$1:$AZ$173,$B106,FALSE),""))</f>
        <v/>
      </c>
      <c r="AL106" s="260" t="str">
        <f>IF(AL$4="","",IF(HLOOKUP(AL$4,'Physical Effects-Numbers'!$B$1:$AZ$173,$B106,FALSE)&lt;0,HLOOKUP(AL$4,'Physical Effects-Numbers'!$B$1:$AZ$173,$B106,FALSE),""))</f>
        <v/>
      </c>
      <c r="AM106" s="260" t="str">
        <f>IF(AM$4="","",IF(HLOOKUP(AM$4,'Physical Effects-Numbers'!$B$1:$AZ$173,$B106,FALSE)&lt;0,HLOOKUP(AM$4,'Physical Effects-Numbers'!$B$1:$AZ$173,$B106,FALSE),""))</f>
        <v/>
      </c>
      <c r="AN106" s="260" t="str">
        <f>IF(AN$4="","",IF(HLOOKUP(AN$4,'Physical Effects-Numbers'!$B$1:$AZ$173,$B106,FALSE)&lt;0,HLOOKUP(AN$4,'Physical Effects-Numbers'!$B$1:$AZ$173,$B106,FALSE),""))</f>
        <v/>
      </c>
      <c r="AO106" s="260" t="str">
        <f>IF(AO$4="","",IF(HLOOKUP(AO$4,'Physical Effects-Numbers'!$B$1:$AZ$173,$B106,FALSE)&lt;0,HLOOKUP(AO$4,'Physical Effects-Numbers'!$B$1:$AZ$173,$B106,FALSE),""))</f>
        <v/>
      </c>
      <c r="AP106" s="260" t="str">
        <f>IF(AP$4="","",IF(HLOOKUP(AP$4,'Physical Effects-Numbers'!$B$1:$AZ$173,$B106,FALSE)&lt;0,HLOOKUP(AP$4,'Physical Effects-Numbers'!$B$1:$AZ$173,$B106,FALSE),""))</f>
        <v/>
      </c>
      <c r="AQ106" s="260" t="str">
        <f>IF(AQ$4="","",IF(HLOOKUP(AQ$4,'Physical Effects-Numbers'!$B$1:$AZ$173,$B106,FALSE)&lt;0,HLOOKUP(AQ$4,'Physical Effects-Numbers'!$B$1:$AZ$173,$B106,FALSE),""))</f>
        <v/>
      </c>
      <c r="AR106" s="260" t="str">
        <f>IF(AR$4="","",IF(HLOOKUP(AR$4,'Physical Effects-Numbers'!$B$1:$AZ$173,$B106,FALSE)&lt;0,HLOOKUP(AR$4,'Physical Effects-Numbers'!$B$1:$AZ$173,$B106,FALSE),""))</f>
        <v/>
      </c>
      <c r="AS106" s="260" t="str">
        <f>IF(AS$4="","",IF(HLOOKUP(AS$4,'Physical Effects-Numbers'!$B$1:$AZ$173,$B106,FALSE)&lt;0,HLOOKUP(AS$4,'Physical Effects-Numbers'!$B$1:$AZ$173,$B106,FALSE),""))</f>
        <v/>
      </c>
      <c r="AT106" s="260" t="str">
        <f>IF(AT$4="","",IF(HLOOKUP(AT$4,'Physical Effects-Numbers'!$B$1:$AZ$173,$B106,FALSE)&lt;0,HLOOKUP(AT$4,'Physical Effects-Numbers'!$B$1:$AZ$173,$B106,FALSE),""))</f>
        <v/>
      </c>
      <c r="AU106" s="260" t="str">
        <f>IF(AU$4="","",IF(HLOOKUP(AU$4,'Physical Effects-Numbers'!$B$1:$AZ$173,$B106,FALSE)&lt;0,HLOOKUP(AU$4,'Physical Effects-Numbers'!$B$1:$AZ$173,$B106,FALSE),""))</f>
        <v/>
      </c>
      <c r="AV106" s="260" t="str">
        <f>IF(AV$4="","",IF(HLOOKUP(AV$4,'Physical Effects-Numbers'!$B$1:$AZ$173,$B106,FALSE)&lt;0,HLOOKUP(AV$4,'Physical Effects-Numbers'!$B$1:$AZ$173,$B106,FALSE),""))</f>
        <v/>
      </c>
      <c r="AW106" s="260" t="str">
        <f>IF(AW$4="","",IF(HLOOKUP(AW$4,'Physical Effects-Numbers'!$B$1:$AZ$173,$B106,FALSE)&lt;0,HLOOKUP(AW$4,'Physical Effects-Numbers'!$B$1:$AZ$173,$B106,FALSE),""))</f>
        <v/>
      </c>
      <c r="AX106" s="260" t="str">
        <f>IF(AX$4="","",IF(HLOOKUP(AX$4,'Physical Effects-Numbers'!$B$1:$AZ$173,$B106,FALSE)&lt;0,HLOOKUP(AX$4,'Physical Effects-Numbers'!$B$1:$AZ$173,$B106,FALSE),""))</f>
        <v/>
      </c>
      <c r="AY106" s="260" t="str">
        <f>IF(AY$4="","",IF(HLOOKUP(AY$4,'Physical Effects-Numbers'!$B$1:$AZ$173,$B106,FALSE)&lt;0,HLOOKUP(AY$4,'Physical Effects-Numbers'!$B$1:$AZ$173,$B106,FALSE),""))</f>
        <v/>
      </c>
      <c r="AZ106" s="260" t="str">
        <f>IF(AZ$4="","",IF(HLOOKUP(AZ$4,'Physical Effects-Numbers'!$B$1:$AZ$173,$B106,FALSE)&lt;0,HLOOKUP(AZ$4,'Physical Effects-Numbers'!$B$1:$AZ$173,$B106,FALSE),""))</f>
        <v/>
      </c>
      <c r="BA106" s="260" t="e">
        <f>IF(BA$4="","",IF(HLOOKUP(BA$4,'Physical Effects-Numbers'!$B$1:$AZ$173,$B106,FALSE)&lt;0,HLOOKUP(BA$4,'Physical Effects-Numbers'!$B$1:$AZ$173,$B106,FALSE),""))</f>
        <v>#N/A</v>
      </c>
      <c r="BB106" s="260" t="e">
        <f>IF(BB$4="","",IF(HLOOKUP(BB$4,'Physical Effects-Numbers'!$B$1:$AZ$173,$B106,FALSE)&lt;0,HLOOKUP(BB$4,'Physical Effects-Numbers'!$B$1:$AZ$173,$B106,FALSE),""))</f>
        <v>#N/A</v>
      </c>
      <c r="BC106" s="260" t="e">
        <f>IF(BC$4="","",IF(HLOOKUP(BC$4,'Physical Effects-Numbers'!$B$1:$AZ$173,$B106,FALSE)&lt;0,HLOOKUP(BC$4,'Physical Effects-Numbers'!$B$1:$AZ$173,$B106,FALSE),""))</f>
        <v>#REF!</v>
      </c>
      <c r="BD106" s="260" t="e">
        <f>IF(BD$4="","",IF(HLOOKUP(BD$4,'Physical Effects-Numbers'!$B$1:$AZ$173,$B106,FALSE)&lt;0,HLOOKUP(BD$4,'Physical Effects-Numbers'!$B$1:$AZ$173,$B106,FALSE),""))</f>
        <v>#REF!</v>
      </c>
      <c r="BE106" s="260" t="e">
        <f>IF(BE$4="","",IF(HLOOKUP(BE$4,'Physical Effects-Numbers'!$B$1:$AZ$173,$B106,FALSE)&lt;0,HLOOKUP(BE$4,'Physical Effects-Numbers'!$B$1:$AZ$173,$B106,FALSE),""))</f>
        <v>#REF!</v>
      </c>
      <c r="BF106" s="260" t="e">
        <f>IF(BF$4="","",IF(HLOOKUP(BF$4,'Physical Effects-Numbers'!$B$1:$AZ$173,$B106,FALSE)&lt;0,HLOOKUP(BF$4,'Physical Effects-Numbers'!$B$1:$AZ$173,$B106,FALSE),""))</f>
        <v>#REF!</v>
      </c>
      <c r="BG106" s="260" t="e">
        <f>IF(BG$4="","",IF(HLOOKUP(BG$4,'Physical Effects-Numbers'!$B$1:$AZ$173,$B106,FALSE)&lt;0,HLOOKUP(BG$4,'Physical Effects-Numbers'!$B$1:$AZ$173,$B106,FALSE),""))</f>
        <v>#REF!</v>
      </c>
      <c r="BH106" s="260" t="e">
        <f>IF(BH$4="","",IF(HLOOKUP(BH$4,'Physical Effects-Numbers'!$B$1:$AZ$173,$B106,FALSE)&lt;0,HLOOKUP(BH$4,'Physical Effects-Numbers'!$B$1:$AZ$173,$B106,FALSE),""))</f>
        <v>#REF!</v>
      </c>
      <c r="BI106" s="260" t="e">
        <f>IF(BI$4="","",IF(HLOOKUP(BI$4,'Physical Effects-Numbers'!$B$1:$AZ$173,$B106,FALSE)&lt;0,HLOOKUP(BI$4,'Physical Effects-Numbers'!$B$1:$AZ$173,$B106,FALSE),""))</f>
        <v>#REF!</v>
      </c>
      <c r="BJ106" s="260" t="e">
        <f>IF(BJ$4="","",IF(HLOOKUP(BJ$4,'Physical Effects-Numbers'!$B$1:$AZ$173,$B106,FALSE)&lt;0,HLOOKUP(BJ$4,'Physical Effects-Numbers'!$B$1:$AZ$173,$B106,FALSE),""))</f>
        <v>#REF!</v>
      </c>
      <c r="BK106" s="260" t="e">
        <f>IF(BK$4="","",IF(HLOOKUP(BK$4,'Physical Effects-Numbers'!$B$1:$AZ$173,$B106,FALSE)&lt;0,HLOOKUP(BK$4,'Physical Effects-Numbers'!$B$1:$AZ$173,$B106,FALSE),""))</f>
        <v>#REF!</v>
      </c>
      <c r="BL106" s="260" t="e">
        <f>IF(BL$4="","",IF(HLOOKUP(BL$4,'Physical Effects-Numbers'!$B$1:$AZ$173,$B106,FALSE)&lt;0,HLOOKUP(BL$4,'Physical Effects-Numbers'!$B$1:$AZ$173,$B106,FALSE),""))</f>
        <v>#REF!</v>
      </c>
      <c r="BM106" s="260" t="e">
        <f>IF(BM$4="","",IF(HLOOKUP(BM$4,'Physical Effects-Numbers'!$B$1:$AZ$173,$B106,FALSE)&lt;0,HLOOKUP(BM$4,'Physical Effects-Numbers'!$B$1:$AZ$173,$B106,FALSE),""))</f>
        <v>#REF!</v>
      </c>
      <c r="BN106" s="260" t="e">
        <f>IF(BN$4="","",IF(HLOOKUP(BN$4,'Physical Effects-Numbers'!$B$1:$AZ$173,$B106,FALSE)&lt;0,HLOOKUP(BN$4,'Physical Effects-Numbers'!$B$1:$AZ$173,$B106,FALSE),""))</f>
        <v>#REF!</v>
      </c>
      <c r="BO106" s="260" t="e">
        <f>IF(BO$4="","",IF(HLOOKUP(BO$4,'Physical Effects-Numbers'!$B$1:$AZ$173,$B106,FALSE)&lt;0,HLOOKUP(BO$4,'Physical Effects-Numbers'!$B$1:$AZ$173,$B106,FALSE),""))</f>
        <v>#REF!</v>
      </c>
    </row>
    <row r="107" spans="2:67" x14ac:dyDescent="0.2">
      <c r="B107" s="259">
        <f t="shared" si="1"/>
        <v>104</v>
      </c>
      <c r="C107" s="258" t="str">
        <f>+'Physical Effects-Numbers'!B104</f>
        <v>Precision Land Forming (ac)</v>
      </c>
      <c r="D107" s="260" t="str">
        <f>IF(D$4="","",IF(HLOOKUP(D$4,'Physical Effects-Numbers'!$B$1:$AZ$173,$B107,FALSE)&lt;0,HLOOKUP(D$4,'Physical Effects-Numbers'!$B$1:$AZ$173,$B107,FALSE),""))</f>
        <v/>
      </c>
      <c r="E107" s="260" t="str">
        <f>IF(E$4="","",IF(HLOOKUP(E$4,'Physical Effects-Numbers'!$B$1:$AZ$173,$B107,FALSE)&lt;0,HLOOKUP(E$4,'Physical Effects-Numbers'!$B$1:$AZ$173,$B107,FALSE),""))</f>
        <v/>
      </c>
      <c r="F107" s="260" t="str">
        <f>IF(F$4="","",IF(HLOOKUP(F$4,'Physical Effects-Numbers'!$B$1:$AZ$173,$B107,FALSE)&lt;0,HLOOKUP(F$4,'Physical Effects-Numbers'!$B$1:$AZ$173,$B107,FALSE),""))</f>
        <v/>
      </c>
      <c r="G107" s="260" t="str">
        <f>IF(G$4="","",IF(HLOOKUP(G$4,'Physical Effects-Numbers'!$B$1:$AZ$173,$B107,FALSE)&lt;0,HLOOKUP(G$4,'Physical Effects-Numbers'!$B$1:$AZ$173,$B107,FALSE),""))</f>
        <v/>
      </c>
      <c r="H107" s="260" t="str">
        <f>IF(H$4="","",IF(HLOOKUP(H$4,'Physical Effects-Numbers'!$B$1:$AZ$173,$B107,FALSE)&lt;0,HLOOKUP(H$4,'Physical Effects-Numbers'!$B$1:$AZ$173,$B107,FALSE),""))</f>
        <v/>
      </c>
      <c r="I107" s="260" t="str">
        <f>IF(I$4="","",IF(HLOOKUP(I$4,'Physical Effects-Numbers'!$B$1:$AZ$173,$B107,FALSE)&lt;0,HLOOKUP(I$4,'Physical Effects-Numbers'!$B$1:$AZ$173,$B107,FALSE),""))</f>
        <v/>
      </c>
      <c r="J107" s="260">
        <f>IF(J$4="","",IF(HLOOKUP(J$4,'Physical Effects-Numbers'!$B$1:$AZ$173,$B107,FALSE)&lt;0,HLOOKUP(J$4,'Physical Effects-Numbers'!$B$1:$AZ$173,$B107,FALSE),""))</f>
        <v>-1</v>
      </c>
      <c r="K107" s="260">
        <f>IF(K$4="","",IF(HLOOKUP(K$4,'Physical Effects-Numbers'!$B$1:$AZ$173,$B107,FALSE)&lt;0,HLOOKUP(K$4,'Physical Effects-Numbers'!$B$1:$AZ$173,$B107,FALSE),""))</f>
        <v>-2</v>
      </c>
      <c r="L107" s="260" t="str">
        <f>IF(L$4="","",IF(HLOOKUP(L$4,'Physical Effects-Numbers'!$B$1:$AZ$173,$B107,FALSE)&lt;0,HLOOKUP(L$4,'Physical Effects-Numbers'!$B$1:$AZ$173,$B107,FALSE),""))</f>
        <v/>
      </c>
      <c r="M107" s="260">
        <f>IF(M$4="","",IF(HLOOKUP(M$4,'Physical Effects-Numbers'!$B$1:$AZ$173,$B107,FALSE)&lt;0,HLOOKUP(M$4,'Physical Effects-Numbers'!$B$1:$AZ$173,$B107,FALSE),""))</f>
        <v>-3</v>
      </c>
      <c r="N107" s="260">
        <f>IF(N$4="","",IF(HLOOKUP(N$4,'Physical Effects-Numbers'!$B$1:$AZ$173,$B107,FALSE)&lt;0,HLOOKUP(N$4,'Physical Effects-Numbers'!$B$1:$AZ$173,$B107,FALSE),""))</f>
        <v>-3</v>
      </c>
      <c r="O107" s="260" t="str">
        <f>IF(O$4="","",IF(HLOOKUP(O$4,'Physical Effects-Numbers'!$B$1:$AZ$173,$B107,FALSE)&lt;0,HLOOKUP(O$4,'Physical Effects-Numbers'!$B$1:$AZ$173,$B107,FALSE),""))</f>
        <v/>
      </c>
      <c r="P107" s="260" t="str">
        <f>IF(P$4="","",IF(HLOOKUP(P$4,'Physical Effects-Numbers'!$B$1:$AZ$173,$B107,FALSE)&lt;0,HLOOKUP(P$4,'Physical Effects-Numbers'!$B$1:$AZ$173,$B107,FALSE),""))</f>
        <v/>
      </c>
      <c r="Q107" s="260" t="str">
        <f>IF(Q$4="","",IF(HLOOKUP(Q$4,'Physical Effects-Numbers'!$B$1:$AZ$173,$B107,FALSE)&lt;0,HLOOKUP(Q$4,'Physical Effects-Numbers'!$B$1:$AZ$173,$B107,FALSE),""))</f>
        <v/>
      </c>
      <c r="R107" s="260" t="str">
        <f>IF(R$4="","",IF(HLOOKUP(R$4,'Physical Effects-Numbers'!$B$1:$AZ$173,$B107,FALSE)&lt;0,HLOOKUP(R$4,'Physical Effects-Numbers'!$B$1:$AZ$173,$B107,FALSE),""))</f>
        <v/>
      </c>
      <c r="S107" s="260" t="str">
        <f>IF(S$4="","",IF(HLOOKUP(S$4,'Physical Effects-Numbers'!$B$1:$AZ$173,$B107,FALSE)&lt;0,HLOOKUP(S$4,'Physical Effects-Numbers'!$B$1:$AZ$173,$B107,FALSE),""))</f>
        <v/>
      </c>
      <c r="T107" s="260" t="str">
        <f>IF(T$4="","",IF(HLOOKUP(T$4,'Physical Effects-Numbers'!$B$1:$AZ$173,$B107,FALSE)&lt;0,HLOOKUP(T$4,'Physical Effects-Numbers'!$B$1:$AZ$173,$B107,FALSE),""))</f>
        <v/>
      </c>
      <c r="U107" s="260" t="str">
        <f>IF(U$4="","",IF(HLOOKUP(U$4,'Physical Effects-Numbers'!$B$1:$AZ$173,$B107,FALSE)&lt;0,HLOOKUP(U$4,'Physical Effects-Numbers'!$B$1:$AZ$173,$B107,FALSE),""))</f>
        <v/>
      </c>
      <c r="V107" s="260" t="str">
        <f>IF(V$4="","",IF(HLOOKUP(V$4,'Physical Effects-Numbers'!$B$1:$AZ$173,$B107,FALSE)&lt;0,HLOOKUP(V$4,'Physical Effects-Numbers'!$B$1:$AZ$173,$B107,FALSE),""))</f>
        <v/>
      </c>
      <c r="W107" s="260" t="str">
        <f>IF(W$4="","",IF(HLOOKUP(W$4,'Physical Effects-Numbers'!$B$1:$AZ$173,$B107,FALSE)&lt;0,HLOOKUP(W$4,'Physical Effects-Numbers'!$B$1:$AZ$173,$B107,FALSE),""))</f>
        <v/>
      </c>
      <c r="X107" s="260" t="str">
        <f>IF(X$4="","",IF(HLOOKUP(X$4,'Physical Effects-Numbers'!$B$1:$AZ$173,$B107,FALSE)&lt;0,HLOOKUP(X$4,'Physical Effects-Numbers'!$B$1:$AZ$173,$B107,FALSE),""))</f>
        <v/>
      </c>
      <c r="Y107" s="260" t="str">
        <f>IF(Y$4="","",IF(HLOOKUP(Y$4,'Physical Effects-Numbers'!$B$1:$AZ$173,$B107,FALSE)&lt;0,HLOOKUP(Y$4,'Physical Effects-Numbers'!$B$1:$AZ$173,$B107,FALSE),""))</f>
        <v/>
      </c>
      <c r="Z107" s="260" t="str">
        <f>IF(Z$4="","",IF(HLOOKUP(Z$4,'Physical Effects-Numbers'!$B$1:$AZ$173,$B107,FALSE)&lt;0,HLOOKUP(Z$4,'Physical Effects-Numbers'!$B$1:$AZ$173,$B107,FALSE),""))</f>
        <v/>
      </c>
      <c r="AA107" s="260" t="str">
        <f>IF(AA$4="","",IF(HLOOKUP(AA$4,'Physical Effects-Numbers'!$B$1:$AZ$173,$B107,FALSE)&lt;0,HLOOKUP(AA$4,'Physical Effects-Numbers'!$B$1:$AZ$173,$B107,FALSE),""))</f>
        <v/>
      </c>
      <c r="AB107" s="260" t="str">
        <f>IF(AB$4="","",IF(HLOOKUP(AB$4,'Physical Effects-Numbers'!$B$1:$AZ$173,$B107,FALSE)&lt;0,HLOOKUP(AB$4,'Physical Effects-Numbers'!$B$1:$AZ$173,$B107,FALSE),""))</f>
        <v/>
      </c>
      <c r="AC107" s="260" t="str">
        <f>IF(AC$4="","",IF(HLOOKUP(AC$4,'Physical Effects-Numbers'!$B$1:$AZ$173,$B107,FALSE)&lt;0,HLOOKUP(AC$4,'Physical Effects-Numbers'!$B$1:$AZ$173,$B107,FALSE),""))</f>
        <v/>
      </c>
      <c r="AD107" s="260" t="str">
        <f>IF(AD$4="","",IF(HLOOKUP(AD$4,'Physical Effects-Numbers'!$B$1:$AZ$173,$B107,FALSE)&lt;0,HLOOKUP(AD$4,'Physical Effects-Numbers'!$B$1:$AZ$173,$B107,FALSE),""))</f>
        <v/>
      </c>
      <c r="AE107" s="260" t="str">
        <f>IF(AE$4="","",IF(HLOOKUP(AE$4,'Physical Effects-Numbers'!$B$1:$AZ$173,$B107,FALSE)&lt;0,HLOOKUP(AE$4,'Physical Effects-Numbers'!$B$1:$AZ$173,$B107,FALSE),""))</f>
        <v/>
      </c>
      <c r="AF107" s="260" t="e">
        <f>IF(AF$4="","",IF(HLOOKUP(AF$4,'Physical Effects-Numbers'!$B$1:$AZ$173,$B107,FALSE)&lt;0,HLOOKUP(AF$4,'Physical Effects-Numbers'!$B$1:$AZ$173,$B107,FALSE),""))</f>
        <v>#REF!</v>
      </c>
      <c r="AG107" s="260" t="e">
        <f>IF(AG$4="","",IF(HLOOKUP(AG$4,'Physical Effects-Numbers'!$B$1:$AZ$173,$B107,FALSE)&lt;0,HLOOKUP(AG$4,'Physical Effects-Numbers'!$B$1:$AZ$173,$B107,FALSE),""))</f>
        <v>#REF!</v>
      </c>
      <c r="AH107" s="260" t="str">
        <f>IF(AH$4="","",IF(HLOOKUP(AH$4,'Physical Effects-Numbers'!$B$1:$AZ$173,$B107,FALSE)&lt;0,HLOOKUP(AH$4,'Physical Effects-Numbers'!$B$1:$AZ$173,$B107,FALSE),""))</f>
        <v/>
      </c>
      <c r="AI107" s="260" t="str">
        <f>IF(AI$4="","",IF(HLOOKUP(AI$4,'Physical Effects-Numbers'!$B$1:$AZ$173,$B107,FALSE)&lt;0,HLOOKUP(AI$4,'Physical Effects-Numbers'!$B$1:$AZ$173,$B107,FALSE),""))</f>
        <v/>
      </c>
      <c r="AJ107" s="260" t="str">
        <f>IF(AJ$4="","",IF(HLOOKUP(AJ$4,'Physical Effects-Numbers'!$B$1:$AZ$173,$B107,FALSE)&lt;0,HLOOKUP(AJ$4,'Physical Effects-Numbers'!$B$1:$AZ$173,$B107,FALSE),""))</f>
        <v/>
      </c>
      <c r="AK107" s="260" t="str">
        <f>IF(AK$4="","",IF(HLOOKUP(AK$4,'Physical Effects-Numbers'!$B$1:$AZ$173,$B107,FALSE)&lt;0,HLOOKUP(AK$4,'Physical Effects-Numbers'!$B$1:$AZ$173,$B107,FALSE),""))</f>
        <v/>
      </c>
      <c r="AL107" s="260">
        <f>IF(AL$4="","",IF(HLOOKUP(AL$4,'Physical Effects-Numbers'!$B$1:$AZ$173,$B107,FALSE)&lt;0,HLOOKUP(AL$4,'Physical Effects-Numbers'!$B$1:$AZ$173,$B107,FALSE),""))</f>
        <v>-1</v>
      </c>
      <c r="AM107" s="260" t="str">
        <f>IF(AM$4="","",IF(HLOOKUP(AM$4,'Physical Effects-Numbers'!$B$1:$AZ$173,$B107,FALSE)&lt;0,HLOOKUP(AM$4,'Physical Effects-Numbers'!$B$1:$AZ$173,$B107,FALSE),""))</f>
        <v/>
      </c>
      <c r="AN107" s="260" t="str">
        <f>IF(AN$4="","",IF(HLOOKUP(AN$4,'Physical Effects-Numbers'!$B$1:$AZ$173,$B107,FALSE)&lt;0,HLOOKUP(AN$4,'Physical Effects-Numbers'!$B$1:$AZ$173,$B107,FALSE),""))</f>
        <v/>
      </c>
      <c r="AO107" s="260" t="str">
        <f>IF(AO$4="","",IF(HLOOKUP(AO$4,'Physical Effects-Numbers'!$B$1:$AZ$173,$B107,FALSE)&lt;0,HLOOKUP(AO$4,'Physical Effects-Numbers'!$B$1:$AZ$173,$B107,FALSE),""))</f>
        <v/>
      </c>
      <c r="AP107" s="260" t="str">
        <f>IF(AP$4="","",IF(HLOOKUP(AP$4,'Physical Effects-Numbers'!$B$1:$AZ$173,$B107,FALSE)&lt;0,HLOOKUP(AP$4,'Physical Effects-Numbers'!$B$1:$AZ$173,$B107,FALSE),""))</f>
        <v/>
      </c>
      <c r="AQ107" s="260" t="str">
        <f>IF(AQ$4="","",IF(HLOOKUP(AQ$4,'Physical Effects-Numbers'!$B$1:$AZ$173,$B107,FALSE)&lt;0,HLOOKUP(AQ$4,'Physical Effects-Numbers'!$B$1:$AZ$173,$B107,FALSE),""))</f>
        <v/>
      </c>
      <c r="AR107" s="260" t="str">
        <f>IF(AR$4="","",IF(HLOOKUP(AR$4,'Physical Effects-Numbers'!$B$1:$AZ$173,$B107,FALSE)&lt;0,HLOOKUP(AR$4,'Physical Effects-Numbers'!$B$1:$AZ$173,$B107,FALSE),""))</f>
        <v/>
      </c>
      <c r="AS107" s="260" t="str">
        <f>IF(AS$4="","",IF(HLOOKUP(AS$4,'Physical Effects-Numbers'!$B$1:$AZ$173,$B107,FALSE)&lt;0,HLOOKUP(AS$4,'Physical Effects-Numbers'!$B$1:$AZ$173,$B107,FALSE),""))</f>
        <v/>
      </c>
      <c r="AT107" s="260" t="str">
        <f>IF(AT$4="","",IF(HLOOKUP(AT$4,'Physical Effects-Numbers'!$B$1:$AZ$173,$B107,FALSE)&lt;0,HLOOKUP(AT$4,'Physical Effects-Numbers'!$B$1:$AZ$173,$B107,FALSE),""))</f>
        <v/>
      </c>
      <c r="AU107" s="260" t="str">
        <f>IF(AU$4="","",IF(HLOOKUP(AU$4,'Physical Effects-Numbers'!$B$1:$AZ$173,$B107,FALSE)&lt;0,HLOOKUP(AU$4,'Physical Effects-Numbers'!$B$1:$AZ$173,$B107,FALSE),""))</f>
        <v/>
      </c>
      <c r="AV107" s="260" t="str">
        <f>IF(AV$4="","",IF(HLOOKUP(AV$4,'Physical Effects-Numbers'!$B$1:$AZ$173,$B107,FALSE)&lt;0,HLOOKUP(AV$4,'Physical Effects-Numbers'!$B$1:$AZ$173,$B107,FALSE),""))</f>
        <v/>
      </c>
      <c r="AW107" s="260" t="str">
        <f>IF(AW$4="","",IF(HLOOKUP(AW$4,'Physical Effects-Numbers'!$B$1:$AZ$173,$B107,FALSE)&lt;0,HLOOKUP(AW$4,'Physical Effects-Numbers'!$B$1:$AZ$173,$B107,FALSE),""))</f>
        <v/>
      </c>
      <c r="AX107" s="260" t="str">
        <f>IF(AX$4="","",IF(HLOOKUP(AX$4,'Physical Effects-Numbers'!$B$1:$AZ$173,$B107,FALSE)&lt;0,HLOOKUP(AX$4,'Physical Effects-Numbers'!$B$1:$AZ$173,$B107,FALSE),""))</f>
        <v/>
      </c>
      <c r="AY107" s="260" t="str">
        <f>IF(AY$4="","",IF(HLOOKUP(AY$4,'Physical Effects-Numbers'!$B$1:$AZ$173,$B107,FALSE)&lt;0,HLOOKUP(AY$4,'Physical Effects-Numbers'!$B$1:$AZ$173,$B107,FALSE),""))</f>
        <v/>
      </c>
      <c r="AZ107" s="260" t="str">
        <f>IF(AZ$4="","",IF(HLOOKUP(AZ$4,'Physical Effects-Numbers'!$B$1:$AZ$173,$B107,FALSE)&lt;0,HLOOKUP(AZ$4,'Physical Effects-Numbers'!$B$1:$AZ$173,$B107,FALSE),""))</f>
        <v/>
      </c>
      <c r="BA107" s="260" t="e">
        <f>IF(BA$4="","",IF(HLOOKUP(BA$4,'Physical Effects-Numbers'!$B$1:$AZ$173,$B107,FALSE)&lt;0,HLOOKUP(BA$4,'Physical Effects-Numbers'!$B$1:$AZ$173,$B107,FALSE),""))</f>
        <v>#N/A</v>
      </c>
      <c r="BB107" s="260" t="e">
        <f>IF(BB$4="","",IF(HLOOKUP(BB$4,'Physical Effects-Numbers'!$B$1:$AZ$173,$B107,FALSE)&lt;0,HLOOKUP(BB$4,'Physical Effects-Numbers'!$B$1:$AZ$173,$B107,FALSE),""))</f>
        <v>#N/A</v>
      </c>
      <c r="BC107" s="260" t="e">
        <f>IF(BC$4="","",IF(HLOOKUP(BC$4,'Physical Effects-Numbers'!$B$1:$AZ$173,$B107,FALSE)&lt;0,HLOOKUP(BC$4,'Physical Effects-Numbers'!$B$1:$AZ$173,$B107,FALSE),""))</f>
        <v>#REF!</v>
      </c>
      <c r="BD107" s="260" t="e">
        <f>IF(BD$4="","",IF(HLOOKUP(BD$4,'Physical Effects-Numbers'!$B$1:$AZ$173,$B107,FALSE)&lt;0,HLOOKUP(BD$4,'Physical Effects-Numbers'!$B$1:$AZ$173,$B107,FALSE),""))</f>
        <v>#REF!</v>
      </c>
      <c r="BE107" s="260" t="e">
        <f>IF(BE$4="","",IF(HLOOKUP(BE$4,'Physical Effects-Numbers'!$B$1:$AZ$173,$B107,FALSE)&lt;0,HLOOKUP(BE$4,'Physical Effects-Numbers'!$B$1:$AZ$173,$B107,FALSE),""))</f>
        <v>#REF!</v>
      </c>
      <c r="BF107" s="260" t="e">
        <f>IF(BF$4="","",IF(HLOOKUP(BF$4,'Physical Effects-Numbers'!$B$1:$AZ$173,$B107,FALSE)&lt;0,HLOOKUP(BF$4,'Physical Effects-Numbers'!$B$1:$AZ$173,$B107,FALSE),""))</f>
        <v>#REF!</v>
      </c>
      <c r="BG107" s="260" t="e">
        <f>IF(BG$4="","",IF(HLOOKUP(BG$4,'Physical Effects-Numbers'!$B$1:$AZ$173,$B107,FALSE)&lt;0,HLOOKUP(BG$4,'Physical Effects-Numbers'!$B$1:$AZ$173,$B107,FALSE),""))</f>
        <v>#REF!</v>
      </c>
      <c r="BH107" s="260" t="e">
        <f>IF(BH$4="","",IF(HLOOKUP(BH$4,'Physical Effects-Numbers'!$B$1:$AZ$173,$B107,FALSE)&lt;0,HLOOKUP(BH$4,'Physical Effects-Numbers'!$B$1:$AZ$173,$B107,FALSE),""))</f>
        <v>#REF!</v>
      </c>
      <c r="BI107" s="260" t="e">
        <f>IF(BI$4="","",IF(HLOOKUP(BI$4,'Physical Effects-Numbers'!$B$1:$AZ$173,$B107,FALSE)&lt;0,HLOOKUP(BI$4,'Physical Effects-Numbers'!$B$1:$AZ$173,$B107,FALSE),""))</f>
        <v>#REF!</v>
      </c>
      <c r="BJ107" s="260" t="e">
        <f>IF(BJ$4="","",IF(HLOOKUP(BJ$4,'Physical Effects-Numbers'!$B$1:$AZ$173,$B107,FALSE)&lt;0,HLOOKUP(BJ$4,'Physical Effects-Numbers'!$B$1:$AZ$173,$B107,FALSE),""))</f>
        <v>#REF!</v>
      </c>
      <c r="BK107" s="260" t="e">
        <f>IF(BK$4="","",IF(HLOOKUP(BK$4,'Physical Effects-Numbers'!$B$1:$AZ$173,$B107,FALSE)&lt;0,HLOOKUP(BK$4,'Physical Effects-Numbers'!$B$1:$AZ$173,$B107,FALSE),""))</f>
        <v>#REF!</v>
      </c>
      <c r="BL107" s="260" t="e">
        <f>IF(BL$4="","",IF(HLOOKUP(BL$4,'Physical Effects-Numbers'!$B$1:$AZ$173,$B107,FALSE)&lt;0,HLOOKUP(BL$4,'Physical Effects-Numbers'!$B$1:$AZ$173,$B107,FALSE),""))</f>
        <v>#REF!</v>
      </c>
      <c r="BM107" s="260" t="e">
        <f>IF(BM$4="","",IF(HLOOKUP(BM$4,'Physical Effects-Numbers'!$B$1:$AZ$173,$B107,FALSE)&lt;0,HLOOKUP(BM$4,'Physical Effects-Numbers'!$B$1:$AZ$173,$B107,FALSE),""))</f>
        <v>#REF!</v>
      </c>
      <c r="BN107" s="260" t="e">
        <f>IF(BN$4="","",IF(HLOOKUP(BN$4,'Physical Effects-Numbers'!$B$1:$AZ$173,$B107,FALSE)&lt;0,HLOOKUP(BN$4,'Physical Effects-Numbers'!$B$1:$AZ$173,$B107,FALSE),""))</f>
        <v>#REF!</v>
      </c>
      <c r="BO107" s="260" t="e">
        <f>IF(BO$4="","",IF(HLOOKUP(BO$4,'Physical Effects-Numbers'!$B$1:$AZ$173,$B107,FALSE)&lt;0,HLOOKUP(BO$4,'Physical Effects-Numbers'!$B$1:$AZ$173,$B107,FALSE),""))</f>
        <v>#REF!</v>
      </c>
    </row>
    <row r="108" spans="2:67" x14ac:dyDescent="0.2">
      <c r="B108" s="259">
        <f t="shared" si="1"/>
        <v>105</v>
      </c>
      <c r="C108" s="258" t="str">
        <f>+'Physical Effects-Numbers'!B105</f>
        <v>Prescribed Burning (ac)</v>
      </c>
      <c r="D108" s="260" t="str">
        <f>IF(D$4="","",IF(HLOOKUP(D$4,'Physical Effects-Numbers'!$B$1:$AZ$173,$B108,FALSE)&lt;0,HLOOKUP(D$4,'Physical Effects-Numbers'!$B$1:$AZ$173,$B108,FALSE),""))</f>
        <v/>
      </c>
      <c r="E108" s="260" t="str">
        <f>IF(E$4="","",IF(HLOOKUP(E$4,'Physical Effects-Numbers'!$B$1:$AZ$173,$B108,FALSE)&lt;0,HLOOKUP(E$4,'Physical Effects-Numbers'!$B$1:$AZ$173,$B108,FALSE),""))</f>
        <v/>
      </c>
      <c r="F108" s="260" t="str">
        <f>IF(F$4="","",IF(HLOOKUP(F$4,'Physical Effects-Numbers'!$B$1:$AZ$173,$B108,FALSE)&lt;0,HLOOKUP(F$4,'Physical Effects-Numbers'!$B$1:$AZ$173,$B108,FALSE),""))</f>
        <v/>
      </c>
      <c r="G108" s="260" t="str">
        <f>IF(G$4="","",IF(HLOOKUP(G$4,'Physical Effects-Numbers'!$B$1:$AZ$173,$B108,FALSE)&lt;0,HLOOKUP(G$4,'Physical Effects-Numbers'!$B$1:$AZ$173,$B108,FALSE),""))</f>
        <v/>
      </c>
      <c r="H108" s="260" t="str">
        <f>IF(H$4="","",IF(HLOOKUP(H$4,'Physical Effects-Numbers'!$B$1:$AZ$173,$B108,FALSE)&lt;0,HLOOKUP(H$4,'Physical Effects-Numbers'!$B$1:$AZ$173,$B108,FALSE),""))</f>
        <v/>
      </c>
      <c r="I108" s="260">
        <f>IF(I$4="","",IF(HLOOKUP(I$4,'Physical Effects-Numbers'!$B$1:$AZ$173,$B108,FALSE)&lt;0,HLOOKUP(I$4,'Physical Effects-Numbers'!$B$1:$AZ$173,$B108,FALSE),""))</f>
        <v>-1</v>
      </c>
      <c r="J108" s="260" t="str">
        <f>IF(J$4="","",IF(HLOOKUP(J$4,'Physical Effects-Numbers'!$B$1:$AZ$173,$B108,FALSE)&lt;0,HLOOKUP(J$4,'Physical Effects-Numbers'!$B$1:$AZ$173,$B108,FALSE),""))</f>
        <v/>
      </c>
      <c r="K108" s="260" t="str">
        <f>IF(K$4="","",IF(HLOOKUP(K$4,'Physical Effects-Numbers'!$B$1:$AZ$173,$B108,FALSE)&lt;0,HLOOKUP(K$4,'Physical Effects-Numbers'!$B$1:$AZ$173,$B108,FALSE),""))</f>
        <v/>
      </c>
      <c r="L108" s="260">
        <f>IF(L$4="","",IF(HLOOKUP(L$4,'Physical Effects-Numbers'!$B$1:$AZ$173,$B108,FALSE)&lt;0,HLOOKUP(L$4,'Physical Effects-Numbers'!$B$1:$AZ$173,$B108,FALSE),""))</f>
        <v>-1</v>
      </c>
      <c r="M108" s="260" t="str">
        <f>IF(M$4="","",IF(HLOOKUP(M$4,'Physical Effects-Numbers'!$B$1:$AZ$173,$B108,FALSE)&lt;0,HLOOKUP(M$4,'Physical Effects-Numbers'!$B$1:$AZ$173,$B108,FALSE),""))</f>
        <v/>
      </c>
      <c r="N108" s="260" t="str">
        <f>IF(N$4="","",IF(HLOOKUP(N$4,'Physical Effects-Numbers'!$B$1:$AZ$173,$B108,FALSE)&lt;0,HLOOKUP(N$4,'Physical Effects-Numbers'!$B$1:$AZ$173,$B108,FALSE),""))</f>
        <v/>
      </c>
      <c r="O108" s="260" t="str">
        <f>IF(O$4="","",IF(HLOOKUP(O$4,'Physical Effects-Numbers'!$B$1:$AZ$173,$B108,FALSE)&lt;0,HLOOKUP(O$4,'Physical Effects-Numbers'!$B$1:$AZ$173,$B108,FALSE),""))</f>
        <v/>
      </c>
      <c r="P108" s="260" t="str">
        <f>IF(P$4="","",IF(HLOOKUP(P$4,'Physical Effects-Numbers'!$B$1:$AZ$173,$B108,FALSE)&lt;0,HLOOKUP(P$4,'Physical Effects-Numbers'!$B$1:$AZ$173,$B108,FALSE),""))</f>
        <v/>
      </c>
      <c r="Q108" s="260" t="str">
        <f>IF(Q$4="","",IF(HLOOKUP(Q$4,'Physical Effects-Numbers'!$B$1:$AZ$173,$B108,FALSE)&lt;0,HLOOKUP(Q$4,'Physical Effects-Numbers'!$B$1:$AZ$173,$B108,FALSE),""))</f>
        <v/>
      </c>
      <c r="R108" s="260" t="str">
        <f>IF(R$4="","",IF(HLOOKUP(R$4,'Physical Effects-Numbers'!$B$1:$AZ$173,$B108,FALSE)&lt;0,HLOOKUP(R$4,'Physical Effects-Numbers'!$B$1:$AZ$173,$B108,FALSE),""))</f>
        <v/>
      </c>
      <c r="S108" s="260" t="str">
        <f>IF(S$4="","",IF(HLOOKUP(S$4,'Physical Effects-Numbers'!$B$1:$AZ$173,$B108,FALSE)&lt;0,HLOOKUP(S$4,'Physical Effects-Numbers'!$B$1:$AZ$173,$B108,FALSE),""))</f>
        <v/>
      </c>
      <c r="T108" s="260" t="str">
        <f>IF(T$4="","",IF(HLOOKUP(T$4,'Physical Effects-Numbers'!$B$1:$AZ$173,$B108,FALSE)&lt;0,HLOOKUP(T$4,'Physical Effects-Numbers'!$B$1:$AZ$173,$B108,FALSE),""))</f>
        <v/>
      </c>
      <c r="U108" s="260" t="str">
        <f>IF(U$4="","",IF(HLOOKUP(U$4,'Physical Effects-Numbers'!$B$1:$AZ$173,$B108,FALSE)&lt;0,HLOOKUP(U$4,'Physical Effects-Numbers'!$B$1:$AZ$173,$B108,FALSE),""))</f>
        <v/>
      </c>
      <c r="V108" s="260" t="str">
        <f>IF(V$4="","",IF(HLOOKUP(V$4,'Physical Effects-Numbers'!$B$1:$AZ$173,$B108,FALSE)&lt;0,HLOOKUP(V$4,'Physical Effects-Numbers'!$B$1:$AZ$173,$B108,FALSE),""))</f>
        <v/>
      </c>
      <c r="W108" s="260" t="str">
        <f>IF(W$4="","",IF(HLOOKUP(W$4,'Physical Effects-Numbers'!$B$1:$AZ$173,$B108,FALSE)&lt;0,HLOOKUP(W$4,'Physical Effects-Numbers'!$B$1:$AZ$173,$B108,FALSE),""))</f>
        <v/>
      </c>
      <c r="X108" s="260" t="str">
        <f>IF(X$4="","",IF(HLOOKUP(X$4,'Physical Effects-Numbers'!$B$1:$AZ$173,$B108,FALSE)&lt;0,HLOOKUP(X$4,'Physical Effects-Numbers'!$B$1:$AZ$173,$B108,FALSE),""))</f>
        <v/>
      </c>
      <c r="Y108" s="260" t="str">
        <f>IF(Y$4="","",IF(HLOOKUP(Y$4,'Physical Effects-Numbers'!$B$1:$AZ$173,$B108,FALSE)&lt;0,HLOOKUP(Y$4,'Physical Effects-Numbers'!$B$1:$AZ$173,$B108,FALSE),""))</f>
        <v/>
      </c>
      <c r="Z108" s="260" t="str">
        <f>IF(Z$4="","",IF(HLOOKUP(Z$4,'Physical Effects-Numbers'!$B$1:$AZ$173,$B108,FALSE)&lt;0,HLOOKUP(Z$4,'Physical Effects-Numbers'!$B$1:$AZ$173,$B108,FALSE),""))</f>
        <v/>
      </c>
      <c r="AA108" s="260" t="str">
        <f>IF(AA$4="","",IF(HLOOKUP(AA$4,'Physical Effects-Numbers'!$B$1:$AZ$173,$B108,FALSE)&lt;0,HLOOKUP(AA$4,'Physical Effects-Numbers'!$B$1:$AZ$173,$B108,FALSE),""))</f>
        <v/>
      </c>
      <c r="AB108" s="260" t="str">
        <f>IF(AB$4="","",IF(HLOOKUP(AB$4,'Physical Effects-Numbers'!$B$1:$AZ$173,$B108,FALSE)&lt;0,HLOOKUP(AB$4,'Physical Effects-Numbers'!$B$1:$AZ$173,$B108,FALSE),""))</f>
        <v/>
      </c>
      <c r="AC108" s="260" t="str">
        <f>IF(AC$4="","",IF(HLOOKUP(AC$4,'Physical Effects-Numbers'!$B$1:$AZ$173,$B108,FALSE)&lt;0,HLOOKUP(AC$4,'Physical Effects-Numbers'!$B$1:$AZ$173,$B108,FALSE),""))</f>
        <v/>
      </c>
      <c r="AD108" s="260" t="str">
        <f>IF(AD$4="","",IF(HLOOKUP(AD$4,'Physical Effects-Numbers'!$B$1:$AZ$173,$B108,FALSE)&lt;0,HLOOKUP(AD$4,'Physical Effects-Numbers'!$B$1:$AZ$173,$B108,FALSE),""))</f>
        <v/>
      </c>
      <c r="AE108" s="260" t="str">
        <f>IF(AE$4="","",IF(HLOOKUP(AE$4,'Physical Effects-Numbers'!$B$1:$AZ$173,$B108,FALSE)&lt;0,HLOOKUP(AE$4,'Physical Effects-Numbers'!$B$1:$AZ$173,$B108,FALSE),""))</f>
        <v/>
      </c>
      <c r="AF108" s="260" t="e">
        <f>IF(AF$4="","",IF(HLOOKUP(AF$4,'Physical Effects-Numbers'!$B$1:$AZ$173,$B108,FALSE)&lt;0,HLOOKUP(AF$4,'Physical Effects-Numbers'!$B$1:$AZ$173,$B108,FALSE),""))</f>
        <v>#REF!</v>
      </c>
      <c r="AG108" s="260" t="e">
        <f>IF(AG$4="","",IF(HLOOKUP(AG$4,'Physical Effects-Numbers'!$B$1:$AZ$173,$B108,FALSE)&lt;0,HLOOKUP(AG$4,'Physical Effects-Numbers'!$B$1:$AZ$173,$B108,FALSE),""))</f>
        <v>#REF!</v>
      </c>
      <c r="AH108" s="260" t="str">
        <f>IF(AH$4="","",IF(HLOOKUP(AH$4,'Physical Effects-Numbers'!$B$1:$AZ$173,$B108,FALSE)&lt;0,HLOOKUP(AH$4,'Physical Effects-Numbers'!$B$1:$AZ$173,$B108,FALSE),""))</f>
        <v/>
      </c>
      <c r="AI108" s="260" t="str">
        <f>IF(AI$4="","",IF(HLOOKUP(AI$4,'Physical Effects-Numbers'!$B$1:$AZ$173,$B108,FALSE)&lt;0,HLOOKUP(AI$4,'Physical Effects-Numbers'!$B$1:$AZ$173,$B108,FALSE),""))</f>
        <v/>
      </c>
      <c r="AJ108" s="260" t="str">
        <f>IF(AJ$4="","",IF(HLOOKUP(AJ$4,'Physical Effects-Numbers'!$B$1:$AZ$173,$B108,FALSE)&lt;0,HLOOKUP(AJ$4,'Physical Effects-Numbers'!$B$1:$AZ$173,$B108,FALSE),""))</f>
        <v/>
      </c>
      <c r="AK108" s="260" t="str">
        <f>IF(AK$4="","",IF(HLOOKUP(AK$4,'Physical Effects-Numbers'!$B$1:$AZ$173,$B108,FALSE)&lt;0,HLOOKUP(AK$4,'Physical Effects-Numbers'!$B$1:$AZ$173,$B108,FALSE),""))</f>
        <v/>
      </c>
      <c r="AL108" s="260" t="str">
        <f>IF(AL$4="","",IF(HLOOKUP(AL$4,'Physical Effects-Numbers'!$B$1:$AZ$173,$B108,FALSE)&lt;0,HLOOKUP(AL$4,'Physical Effects-Numbers'!$B$1:$AZ$173,$B108,FALSE),""))</f>
        <v/>
      </c>
      <c r="AM108" s="260" t="str">
        <f>IF(AM$4="","",IF(HLOOKUP(AM$4,'Physical Effects-Numbers'!$B$1:$AZ$173,$B108,FALSE)&lt;0,HLOOKUP(AM$4,'Physical Effects-Numbers'!$B$1:$AZ$173,$B108,FALSE),""))</f>
        <v/>
      </c>
      <c r="AN108" s="260">
        <f>IF(AN$4="","",IF(HLOOKUP(AN$4,'Physical Effects-Numbers'!$B$1:$AZ$173,$B108,FALSE)&lt;0,HLOOKUP(AN$4,'Physical Effects-Numbers'!$B$1:$AZ$173,$B108,FALSE),""))</f>
        <v>-1</v>
      </c>
      <c r="AO108" s="260" t="str">
        <f>IF(AO$4="","",IF(HLOOKUP(AO$4,'Physical Effects-Numbers'!$B$1:$AZ$173,$B108,FALSE)&lt;0,HLOOKUP(AO$4,'Physical Effects-Numbers'!$B$1:$AZ$173,$B108,FALSE),""))</f>
        <v/>
      </c>
      <c r="AP108" s="260" t="str">
        <f>IF(AP$4="","",IF(HLOOKUP(AP$4,'Physical Effects-Numbers'!$B$1:$AZ$173,$B108,FALSE)&lt;0,HLOOKUP(AP$4,'Physical Effects-Numbers'!$B$1:$AZ$173,$B108,FALSE),""))</f>
        <v/>
      </c>
      <c r="AQ108" s="260" t="str">
        <f>IF(AQ$4="","",IF(HLOOKUP(AQ$4,'Physical Effects-Numbers'!$B$1:$AZ$173,$B108,FALSE)&lt;0,HLOOKUP(AQ$4,'Physical Effects-Numbers'!$B$1:$AZ$173,$B108,FALSE),""))</f>
        <v/>
      </c>
      <c r="AR108" s="260" t="str">
        <f>IF(AR$4="","",IF(HLOOKUP(AR$4,'Physical Effects-Numbers'!$B$1:$AZ$173,$B108,FALSE)&lt;0,HLOOKUP(AR$4,'Physical Effects-Numbers'!$B$1:$AZ$173,$B108,FALSE),""))</f>
        <v/>
      </c>
      <c r="AS108" s="260" t="str">
        <f>IF(AS$4="","",IF(HLOOKUP(AS$4,'Physical Effects-Numbers'!$B$1:$AZ$173,$B108,FALSE)&lt;0,HLOOKUP(AS$4,'Physical Effects-Numbers'!$B$1:$AZ$173,$B108,FALSE),""))</f>
        <v/>
      </c>
      <c r="AT108" s="260" t="str">
        <f>IF(AT$4="","",IF(HLOOKUP(AT$4,'Physical Effects-Numbers'!$B$1:$AZ$173,$B108,FALSE)&lt;0,HLOOKUP(AT$4,'Physical Effects-Numbers'!$B$1:$AZ$173,$B108,FALSE),""))</f>
        <v/>
      </c>
      <c r="AU108" s="260" t="str">
        <f>IF(AU$4="","",IF(HLOOKUP(AU$4,'Physical Effects-Numbers'!$B$1:$AZ$173,$B108,FALSE)&lt;0,HLOOKUP(AU$4,'Physical Effects-Numbers'!$B$1:$AZ$173,$B108,FALSE),""))</f>
        <v/>
      </c>
      <c r="AV108" s="260" t="str">
        <f>IF(AV$4="","",IF(HLOOKUP(AV$4,'Physical Effects-Numbers'!$B$1:$AZ$173,$B108,FALSE)&lt;0,HLOOKUP(AV$4,'Physical Effects-Numbers'!$B$1:$AZ$173,$B108,FALSE),""))</f>
        <v/>
      </c>
      <c r="AW108" s="260">
        <f>IF(AW$4="","",IF(HLOOKUP(AW$4,'Physical Effects-Numbers'!$B$1:$AZ$173,$B108,FALSE)&lt;0,HLOOKUP(AW$4,'Physical Effects-Numbers'!$B$1:$AZ$173,$B108,FALSE),""))</f>
        <v>-1</v>
      </c>
      <c r="AX108" s="260" t="str">
        <f>IF(AX$4="","",IF(HLOOKUP(AX$4,'Physical Effects-Numbers'!$B$1:$AZ$173,$B108,FALSE)&lt;0,HLOOKUP(AX$4,'Physical Effects-Numbers'!$B$1:$AZ$173,$B108,FALSE),""))</f>
        <v/>
      </c>
      <c r="AY108" s="260" t="str">
        <f>IF(AY$4="","",IF(HLOOKUP(AY$4,'Physical Effects-Numbers'!$B$1:$AZ$173,$B108,FALSE)&lt;0,HLOOKUP(AY$4,'Physical Effects-Numbers'!$B$1:$AZ$173,$B108,FALSE),""))</f>
        <v/>
      </c>
      <c r="AZ108" s="260" t="str">
        <f>IF(AZ$4="","",IF(HLOOKUP(AZ$4,'Physical Effects-Numbers'!$B$1:$AZ$173,$B108,FALSE)&lt;0,HLOOKUP(AZ$4,'Physical Effects-Numbers'!$B$1:$AZ$173,$B108,FALSE),""))</f>
        <v/>
      </c>
      <c r="BA108" s="260" t="e">
        <f>IF(BA$4="","",IF(HLOOKUP(BA$4,'Physical Effects-Numbers'!$B$1:$AZ$173,$B108,FALSE)&lt;0,HLOOKUP(BA$4,'Physical Effects-Numbers'!$B$1:$AZ$173,$B108,FALSE),""))</f>
        <v>#N/A</v>
      </c>
      <c r="BB108" s="260" t="e">
        <f>IF(BB$4="","",IF(HLOOKUP(BB$4,'Physical Effects-Numbers'!$B$1:$AZ$173,$B108,FALSE)&lt;0,HLOOKUP(BB$4,'Physical Effects-Numbers'!$B$1:$AZ$173,$B108,FALSE),""))</f>
        <v>#N/A</v>
      </c>
      <c r="BC108" s="260" t="e">
        <f>IF(BC$4="","",IF(HLOOKUP(BC$4,'Physical Effects-Numbers'!$B$1:$AZ$173,$B108,FALSE)&lt;0,HLOOKUP(BC$4,'Physical Effects-Numbers'!$B$1:$AZ$173,$B108,FALSE),""))</f>
        <v>#REF!</v>
      </c>
      <c r="BD108" s="260" t="e">
        <f>IF(BD$4="","",IF(HLOOKUP(BD$4,'Physical Effects-Numbers'!$B$1:$AZ$173,$B108,FALSE)&lt;0,HLOOKUP(BD$4,'Physical Effects-Numbers'!$B$1:$AZ$173,$B108,FALSE),""))</f>
        <v>#REF!</v>
      </c>
      <c r="BE108" s="260" t="e">
        <f>IF(BE$4="","",IF(HLOOKUP(BE$4,'Physical Effects-Numbers'!$B$1:$AZ$173,$B108,FALSE)&lt;0,HLOOKUP(BE$4,'Physical Effects-Numbers'!$B$1:$AZ$173,$B108,FALSE),""))</f>
        <v>#REF!</v>
      </c>
      <c r="BF108" s="260" t="e">
        <f>IF(BF$4="","",IF(HLOOKUP(BF$4,'Physical Effects-Numbers'!$B$1:$AZ$173,$B108,FALSE)&lt;0,HLOOKUP(BF$4,'Physical Effects-Numbers'!$B$1:$AZ$173,$B108,FALSE),""))</f>
        <v>#REF!</v>
      </c>
      <c r="BG108" s="260" t="e">
        <f>IF(BG$4="","",IF(HLOOKUP(BG$4,'Physical Effects-Numbers'!$B$1:$AZ$173,$B108,FALSE)&lt;0,HLOOKUP(BG$4,'Physical Effects-Numbers'!$B$1:$AZ$173,$B108,FALSE),""))</f>
        <v>#REF!</v>
      </c>
      <c r="BH108" s="260" t="e">
        <f>IF(BH$4="","",IF(HLOOKUP(BH$4,'Physical Effects-Numbers'!$B$1:$AZ$173,$B108,FALSE)&lt;0,HLOOKUP(BH$4,'Physical Effects-Numbers'!$B$1:$AZ$173,$B108,FALSE),""))</f>
        <v>#REF!</v>
      </c>
      <c r="BI108" s="260" t="e">
        <f>IF(BI$4="","",IF(HLOOKUP(BI$4,'Physical Effects-Numbers'!$B$1:$AZ$173,$B108,FALSE)&lt;0,HLOOKUP(BI$4,'Physical Effects-Numbers'!$B$1:$AZ$173,$B108,FALSE),""))</f>
        <v>#REF!</v>
      </c>
      <c r="BJ108" s="260" t="e">
        <f>IF(BJ$4="","",IF(HLOOKUP(BJ$4,'Physical Effects-Numbers'!$B$1:$AZ$173,$B108,FALSE)&lt;0,HLOOKUP(BJ$4,'Physical Effects-Numbers'!$B$1:$AZ$173,$B108,FALSE),""))</f>
        <v>#REF!</v>
      </c>
      <c r="BK108" s="260" t="e">
        <f>IF(BK$4="","",IF(HLOOKUP(BK$4,'Physical Effects-Numbers'!$B$1:$AZ$173,$B108,FALSE)&lt;0,HLOOKUP(BK$4,'Physical Effects-Numbers'!$B$1:$AZ$173,$B108,FALSE),""))</f>
        <v>#REF!</v>
      </c>
      <c r="BL108" s="260" t="e">
        <f>IF(BL$4="","",IF(HLOOKUP(BL$4,'Physical Effects-Numbers'!$B$1:$AZ$173,$B108,FALSE)&lt;0,HLOOKUP(BL$4,'Physical Effects-Numbers'!$B$1:$AZ$173,$B108,FALSE),""))</f>
        <v>#REF!</v>
      </c>
      <c r="BM108" s="260" t="e">
        <f>IF(BM$4="","",IF(HLOOKUP(BM$4,'Physical Effects-Numbers'!$B$1:$AZ$173,$B108,FALSE)&lt;0,HLOOKUP(BM$4,'Physical Effects-Numbers'!$B$1:$AZ$173,$B108,FALSE),""))</f>
        <v>#REF!</v>
      </c>
      <c r="BN108" s="260" t="e">
        <f>IF(BN$4="","",IF(HLOOKUP(BN$4,'Physical Effects-Numbers'!$B$1:$AZ$173,$B108,FALSE)&lt;0,HLOOKUP(BN$4,'Physical Effects-Numbers'!$B$1:$AZ$173,$B108,FALSE),""))</f>
        <v>#REF!</v>
      </c>
      <c r="BO108" s="260" t="e">
        <f>IF(BO$4="","",IF(HLOOKUP(BO$4,'Physical Effects-Numbers'!$B$1:$AZ$173,$B108,FALSE)&lt;0,HLOOKUP(BO$4,'Physical Effects-Numbers'!$B$1:$AZ$173,$B108,FALSE),""))</f>
        <v>#REF!</v>
      </c>
    </row>
    <row r="109" spans="2:67" x14ac:dyDescent="0.2">
      <c r="B109" s="259">
        <f t="shared" si="1"/>
        <v>106</v>
      </c>
      <c r="C109" s="258" t="str">
        <f>+'Physical Effects-Numbers'!B106</f>
        <v>Prescribed Grazing (ac)</v>
      </c>
      <c r="D109" s="260" t="str">
        <f>IF(D$4="","",IF(HLOOKUP(D$4,'Physical Effects-Numbers'!$B$1:$AZ$173,$B109,FALSE)&lt;0,HLOOKUP(D$4,'Physical Effects-Numbers'!$B$1:$AZ$173,$B109,FALSE),""))</f>
        <v/>
      </c>
      <c r="E109" s="260" t="str">
        <f>IF(E$4="","",IF(HLOOKUP(E$4,'Physical Effects-Numbers'!$B$1:$AZ$173,$B109,FALSE)&lt;0,HLOOKUP(E$4,'Physical Effects-Numbers'!$B$1:$AZ$173,$B109,FALSE),""))</f>
        <v/>
      </c>
      <c r="F109" s="260" t="str">
        <f>IF(F$4="","",IF(HLOOKUP(F$4,'Physical Effects-Numbers'!$B$1:$AZ$173,$B109,FALSE)&lt;0,HLOOKUP(F$4,'Physical Effects-Numbers'!$B$1:$AZ$173,$B109,FALSE),""))</f>
        <v/>
      </c>
      <c r="G109" s="260" t="str">
        <f>IF(G$4="","",IF(HLOOKUP(G$4,'Physical Effects-Numbers'!$B$1:$AZ$173,$B109,FALSE)&lt;0,HLOOKUP(G$4,'Physical Effects-Numbers'!$B$1:$AZ$173,$B109,FALSE),""))</f>
        <v/>
      </c>
      <c r="H109" s="260" t="str">
        <f>IF(H$4="","",IF(HLOOKUP(H$4,'Physical Effects-Numbers'!$B$1:$AZ$173,$B109,FALSE)&lt;0,HLOOKUP(H$4,'Physical Effects-Numbers'!$B$1:$AZ$173,$B109,FALSE),""))</f>
        <v/>
      </c>
      <c r="I109" s="260" t="str">
        <f>IF(I$4="","",IF(HLOOKUP(I$4,'Physical Effects-Numbers'!$B$1:$AZ$173,$B109,FALSE)&lt;0,HLOOKUP(I$4,'Physical Effects-Numbers'!$B$1:$AZ$173,$B109,FALSE),""))</f>
        <v/>
      </c>
      <c r="J109" s="260" t="str">
        <f>IF(J$4="","",IF(HLOOKUP(J$4,'Physical Effects-Numbers'!$B$1:$AZ$173,$B109,FALSE)&lt;0,HLOOKUP(J$4,'Physical Effects-Numbers'!$B$1:$AZ$173,$B109,FALSE),""))</f>
        <v/>
      </c>
      <c r="K109" s="260" t="str">
        <f>IF(K$4="","",IF(HLOOKUP(K$4,'Physical Effects-Numbers'!$B$1:$AZ$173,$B109,FALSE)&lt;0,HLOOKUP(K$4,'Physical Effects-Numbers'!$B$1:$AZ$173,$B109,FALSE),""))</f>
        <v/>
      </c>
      <c r="L109" s="260" t="str">
        <f>IF(L$4="","",IF(HLOOKUP(L$4,'Physical Effects-Numbers'!$B$1:$AZ$173,$B109,FALSE)&lt;0,HLOOKUP(L$4,'Physical Effects-Numbers'!$B$1:$AZ$173,$B109,FALSE),""))</f>
        <v/>
      </c>
      <c r="M109" s="260" t="str">
        <f>IF(M$4="","",IF(HLOOKUP(M$4,'Physical Effects-Numbers'!$B$1:$AZ$173,$B109,FALSE)&lt;0,HLOOKUP(M$4,'Physical Effects-Numbers'!$B$1:$AZ$173,$B109,FALSE),""))</f>
        <v/>
      </c>
      <c r="N109" s="260" t="str">
        <f>IF(N$4="","",IF(HLOOKUP(N$4,'Physical Effects-Numbers'!$B$1:$AZ$173,$B109,FALSE)&lt;0,HLOOKUP(N$4,'Physical Effects-Numbers'!$B$1:$AZ$173,$B109,FALSE),""))</f>
        <v/>
      </c>
      <c r="O109" s="260" t="str">
        <f>IF(O$4="","",IF(HLOOKUP(O$4,'Physical Effects-Numbers'!$B$1:$AZ$173,$B109,FALSE)&lt;0,HLOOKUP(O$4,'Physical Effects-Numbers'!$B$1:$AZ$173,$B109,FALSE),""))</f>
        <v/>
      </c>
      <c r="P109" s="260" t="str">
        <f>IF(P$4="","",IF(HLOOKUP(P$4,'Physical Effects-Numbers'!$B$1:$AZ$173,$B109,FALSE)&lt;0,HLOOKUP(P$4,'Physical Effects-Numbers'!$B$1:$AZ$173,$B109,FALSE),""))</f>
        <v/>
      </c>
      <c r="Q109" s="260" t="str">
        <f>IF(Q$4="","",IF(HLOOKUP(Q$4,'Physical Effects-Numbers'!$B$1:$AZ$173,$B109,FALSE)&lt;0,HLOOKUP(Q$4,'Physical Effects-Numbers'!$B$1:$AZ$173,$B109,FALSE),""))</f>
        <v/>
      </c>
      <c r="R109" s="260" t="str">
        <f>IF(R$4="","",IF(HLOOKUP(R$4,'Physical Effects-Numbers'!$B$1:$AZ$173,$B109,FALSE)&lt;0,HLOOKUP(R$4,'Physical Effects-Numbers'!$B$1:$AZ$173,$B109,FALSE),""))</f>
        <v/>
      </c>
      <c r="S109" s="260" t="str">
        <f>IF(S$4="","",IF(HLOOKUP(S$4,'Physical Effects-Numbers'!$B$1:$AZ$173,$B109,FALSE)&lt;0,HLOOKUP(S$4,'Physical Effects-Numbers'!$B$1:$AZ$173,$B109,FALSE),""))</f>
        <v/>
      </c>
      <c r="T109" s="260" t="str">
        <f>IF(T$4="","",IF(HLOOKUP(T$4,'Physical Effects-Numbers'!$B$1:$AZ$173,$B109,FALSE)&lt;0,HLOOKUP(T$4,'Physical Effects-Numbers'!$B$1:$AZ$173,$B109,FALSE),""))</f>
        <v/>
      </c>
      <c r="U109" s="260" t="str">
        <f>IF(U$4="","",IF(HLOOKUP(U$4,'Physical Effects-Numbers'!$B$1:$AZ$173,$B109,FALSE)&lt;0,HLOOKUP(U$4,'Physical Effects-Numbers'!$B$1:$AZ$173,$B109,FALSE),""))</f>
        <v/>
      </c>
      <c r="V109" s="260" t="str">
        <f>IF(V$4="","",IF(HLOOKUP(V$4,'Physical Effects-Numbers'!$B$1:$AZ$173,$B109,FALSE)&lt;0,HLOOKUP(V$4,'Physical Effects-Numbers'!$B$1:$AZ$173,$B109,FALSE),""))</f>
        <v/>
      </c>
      <c r="W109" s="260" t="str">
        <f>IF(W$4="","",IF(HLOOKUP(W$4,'Physical Effects-Numbers'!$B$1:$AZ$173,$B109,FALSE)&lt;0,HLOOKUP(W$4,'Physical Effects-Numbers'!$B$1:$AZ$173,$B109,FALSE),""))</f>
        <v/>
      </c>
      <c r="X109" s="260" t="str">
        <f>IF(X$4="","",IF(HLOOKUP(X$4,'Physical Effects-Numbers'!$B$1:$AZ$173,$B109,FALSE)&lt;0,HLOOKUP(X$4,'Physical Effects-Numbers'!$B$1:$AZ$173,$B109,FALSE),""))</f>
        <v/>
      </c>
      <c r="Y109" s="260" t="str">
        <f>IF(Y$4="","",IF(HLOOKUP(Y$4,'Physical Effects-Numbers'!$B$1:$AZ$173,$B109,FALSE)&lt;0,HLOOKUP(Y$4,'Physical Effects-Numbers'!$B$1:$AZ$173,$B109,FALSE),""))</f>
        <v/>
      </c>
      <c r="Z109" s="260" t="str">
        <f>IF(Z$4="","",IF(HLOOKUP(Z$4,'Physical Effects-Numbers'!$B$1:$AZ$173,$B109,FALSE)&lt;0,HLOOKUP(Z$4,'Physical Effects-Numbers'!$B$1:$AZ$173,$B109,FALSE),""))</f>
        <v/>
      </c>
      <c r="AA109" s="260" t="str">
        <f>IF(AA$4="","",IF(HLOOKUP(AA$4,'Physical Effects-Numbers'!$B$1:$AZ$173,$B109,FALSE)&lt;0,HLOOKUP(AA$4,'Physical Effects-Numbers'!$B$1:$AZ$173,$B109,FALSE),""))</f>
        <v/>
      </c>
      <c r="AB109" s="260" t="str">
        <f>IF(AB$4="","",IF(HLOOKUP(AB$4,'Physical Effects-Numbers'!$B$1:$AZ$173,$B109,FALSE)&lt;0,HLOOKUP(AB$4,'Physical Effects-Numbers'!$B$1:$AZ$173,$B109,FALSE),""))</f>
        <v/>
      </c>
      <c r="AC109" s="260" t="str">
        <f>IF(AC$4="","",IF(HLOOKUP(AC$4,'Physical Effects-Numbers'!$B$1:$AZ$173,$B109,FALSE)&lt;0,HLOOKUP(AC$4,'Physical Effects-Numbers'!$B$1:$AZ$173,$B109,FALSE),""))</f>
        <v/>
      </c>
      <c r="AD109" s="260" t="str">
        <f>IF(AD$4="","",IF(HLOOKUP(AD$4,'Physical Effects-Numbers'!$B$1:$AZ$173,$B109,FALSE)&lt;0,HLOOKUP(AD$4,'Physical Effects-Numbers'!$B$1:$AZ$173,$B109,FALSE),""))</f>
        <v/>
      </c>
      <c r="AE109" s="260" t="str">
        <f>IF(AE$4="","",IF(HLOOKUP(AE$4,'Physical Effects-Numbers'!$B$1:$AZ$173,$B109,FALSE)&lt;0,HLOOKUP(AE$4,'Physical Effects-Numbers'!$B$1:$AZ$173,$B109,FALSE),""))</f>
        <v/>
      </c>
      <c r="AF109" s="260" t="e">
        <f>IF(AF$4="","",IF(HLOOKUP(AF$4,'Physical Effects-Numbers'!$B$1:$AZ$173,$B109,FALSE)&lt;0,HLOOKUP(AF$4,'Physical Effects-Numbers'!$B$1:$AZ$173,$B109,FALSE),""))</f>
        <v>#REF!</v>
      </c>
      <c r="AG109" s="260" t="e">
        <f>IF(AG$4="","",IF(HLOOKUP(AG$4,'Physical Effects-Numbers'!$B$1:$AZ$173,$B109,FALSE)&lt;0,HLOOKUP(AG$4,'Physical Effects-Numbers'!$B$1:$AZ$173,$B109,FALSE),""))</f>
        <v>#REF!</v>
      </c>
      <c r="AH109" s="260" t="str">
        <f>IF(AH$4="","",IF(HLOOKUP(AH$4,'Physical Effects-Numbers'!$B$1:$AZ$173,$B109,FALSE)&lt;0,HLOOKUP(AH$4,'Physical Effects-Numbers'!$B$1:$AZ$173,$B109,FALSE),""))</f>
        <v/>
      </c>
      <c r="AI109" s="260" t="str">
        <f>IF(AI$4="","",IF(HLOOKUP(AI$4,'Physical Effects-Numbers'!$B$1:$AZ$173,$B109,FALSE)&lt;0,HLOOKUP(AI$4,'Physical Effects-Numbers'!$B$1:$AZ$173,$B109,FALSE),""))</f>
        <v/>
      </c>
      <c r="AJ109" s="260" t="str">
        <f>IF(AJ$4="","",IF(HLOOKUP(AJ$4,'Physical Effects-Numbers'!$B$1:$AZ$173,$B109,FALSE)&lt;0,HLOOKUP(AJ$4,'Physical Effects-Numbers'!$B$1:$AZ$173,$B109,FALSE),""))</f>
        <v/>
      </c>
      <c r="AK109" s="260" t="str">
        <f>IF(AK$4="","",IF(HLOOKUP(AK$4,'Physical Effects-Numbers'!$B$1:$AZ$173,$B109,FALSE)&lt;0,HLOOKUP(AK$4,'Physical Effects-Numbers'!$B$1:$AZ$173,$B109,FALSE),""))</f>
        <v/>
      </c>
      <c r="AL109" s="260" t="str">
        <f>IF(AL$4="","",IF(HLOOKUP(AL$4,'Physical Effects-Numbers'!$B$1:$AZ$173,$B109,FALSE)&lt;0,HLOOKUP(AL$4,'Physical Effects-Numbers'!$B$1:$AZ$173,$B109,FALSE),""))</f>
        <v/>
      </c>
      <c r="AM109" s="260" t="str">
        <f>IF(AM$4="","",IF(HLOOKUP(AM$4,'Physical Effects-Numbers'!$B$1:$AZ$173,$B109,FALSE)&lt;0,HLOOKUP(AM$4,'Physical Effects-Numbers'!$B$1:$AZ$173,$B109,FALSE),""))</f>
        <v/>
      </c>
      <c r="AN109" s="260" t="str">
        <f>IF(AN$4="","",IF(HLOOKUP(AN$4,'Physical Effects-Numbers'!$B$1:$AZ$173,$B109,FALSE)&lt;0,HLOOKUP(AN$4,'Physical Effects-Numbers'!$B$1:$AZ$173,$B109,FALSE),""))</f>
        <v/>
      </c>
      <c r="AO109" s="260" t="str">
        <f>IF(AO$4="","",IF(HLOOKUP(AO$4,'Physical Effects-Numbers'!$B$1:$AZ$173,$B109,FALSE)&lt;0,HLOOKUP(AO$4,'Physical Effects-Numbers'!$B$1:$AZ$173,$B109,FALSE),""))</f>
        <v/>
      </c>
      <c r="AP109" s="260" t="str">
        <f>IF(AP$4="","",IF(HLOOKUP(AP$4,'Physical Effects-Numbers'!$B$1:$AZ$173,$B109,FALSE)&lt;0,HLOOKUP(AP$4,'Physical Effects-Numbers'!$B$1:$AZ$173,$B109,FALSE),""))</f>
        <v/>
      </c>
      <c r="AQ109" s="260" t="str">
        <f>IF(AQ$4="","",IF(HLOOKUP(AQ$4,'Physical Effects-Numbers'!$B$1:$AZ$173,$B109,FALSE)&lt;0,HLOOKUP(AQ$4,'Physical Effects-Numbers'!$B$1:$AZ$173,$B109,FALSE),""))</f>
        <v/>
      </c>
      <c r="AR109" s="260" t="str">
        <f>IF(AR$4="","",IF(HLOOKUP(AR$4,'Physical Effects-Numbers'!$B$1:$AZ$173,$B109,FALSE)&lt;0,HLOOKUP(AR$4,'Physical Effects-Numbers'!$B$1:$AZ$173,$B109,FALSE),""))</f>
        <v/>
      </c>
      <c r="AS109" s="260" t="str">
        <f>IF(AS$4="","",IF(HLOOKUP(AS$4,'Physical Effects-Numbers'!$B$1:$AZ$173,$B109,FALSE)&lt;0,HLOOKUP(AS$4,'Physical Effects-Numbers'!$B$1:$AZ$173,$B109,FALSE),""))</f>
        <v/>
      </c>
      <c r="AT109" s="260" t="str">
        <f>IF(AT$4="","",IF(HLOOKUP(AT$4,'Physical Effects-Numbers'!$B$1:$AZ$173,$B109,FALSE)&lt;0,HLOOKUP(AT$4,'Physical Effects-Numbers'!$B$1:$AZ$173,$B109,FALSE),""))</f>
        <v/>
      </c>
      <c r="AU109" s="260" t="str">
        <f>IF(AU$4="","",IF(HLOOKUP(AU$4,'Physical Effects-Numbers'!$B$1:$AZ$173,$B109,FALSE)&lt;0,HLOOKUP(AU$4,'Physical Effects-Numbers'!$B$1:$AZ$173,$B109,FALSE),""))</f>
        <v/>
      </c>
      <c r="AV109" s="260" t="str">
        <f>IF(AV$4="","",IF(HLOOKUP(AV$4,'Physical Effects-Numbers'!$B$1:$AZ$173,$B109,FALSE)&lt;0,HLOOKUP(AV$4,'Physical Effects-Numbers'!$B$1:$AZ$173,$B109,FALSE),""))</f>
        <v/>
      </c>
      <c r="AW109" s="260" t="str">
        <f>IF(AW$4="","",IF(HLOOKUP(AW$4,'Physical Effects-Numbers'!$B$1:$AZ$173,$B109,FALSE)&lt;0,HLOOKUP(AW$4,'Physical Effects-Numbers'!$B$1:$AZ$173,$B109,FALSE),""))</f>
        <v/>
      </c>
      <c r="AX109" s="260" t="str">
        <f>IF(AX$4="","",IF(HLOOKUP(AX$4,'Physical Effects-Numbers'!$B$1:$AZ$173,$B109,FALSE)&lt;0,HLOOKUP(AX$4,'Physical Effects-Numbers'!$B$1:$AZ$173,$B109,FALSE),""))</f>
        <v/>
      </c>
      <c r="AY109" s="260" t="str">
        <f>IF(AY$4="","",IF(HLOOKUP(AY$4,'Physical Effects-Numbers'!$B$1:$AZ$173,$B109,FALSE)&lt;0,HLOOKUP(AY$4,'Physical Effects-Numbers'!$B$1:$AZ$173,$B109,FALSE),""))</f>
        <v/>
      </c>
      <c r="AZ109" s="260" t="str">
        <f>IF(AZ$4="","",IF(HLOOKUP(AZ$4,'Physical Effects-Numbers'!$B$1:$AZ$173,$B109,FALSE)&lt;0,HLOOKUP(AZ$4,'Physical Effects-Numbers'!$B$1:$AZ$173,$B109,FALSE),""))</f>
        <v/>
      </c>
      <c r="BA109" s="260" t="e">
        <f>IF(BA$4="","",IF(HLOOKUP(BA$4,'Physical Effects-Numbers'!$B$1:$AZ$173,$B109,FALSE)&lt;0,HLOOKUP(BA$4,'Physical Effects-Numbers'!$B$1:$AZ$173,$B109,FALSE),""))</f>
        <v>#N/A</v>
      </c>
      <c r="BB109" s="260" t="e">
        <f>IF(BB$4="","",IF(HLOOKUP(BB$4,'Physical Effects-Numbers'!$B$1:$AZ$173,$B109,FALSE)&lt;0,HLOOKUP(BB$4,'Physical Effects-Numbers'!$B$1:$AZ$173,$B109,FALSE),""))</f>
        <v>#N/A</v>
      </c>
      <c r="BC109" s="260" t="e">
        <f>IF(BC$4="","",IF(HLOOKUP(BC$4,'Physical Effects-Numbers'!$B$1:$AZ$173,$B109,FALSE)&lt;0,HLOOKUP(BC$4,'Physical Effects-Numbers'!$B$1:$AZ$173,$B109,FALSE),""))</f>
        <v>#REF!</v>
      </c>
      <c r="BD109" s="260" t="e">
        <f>IF(BD$4="","",IF(HLOOKUP(BD$4,'Physical Effects-Numbers'!$B$1:$AZ$173,$B109,FALSE)&lt;0,HLOOKUP(BD$4,'Physical Effects-Numbers'!$B$1:$AZ$173,$B109,FALSE),""))</f>
        <v>#REF!</v>
      </c>
      <c r="BE109" s="260" t="e">
        <f>IF(BE$4="","",IF(HLOOKUP(BE$4,'Physical Effects-Numbers'!$B$1:$AZ$173,$B109,FALSE)&lt;0,HLOOKUP(BE$4,'Physical Effects-Numbers'!$B$1:$AZ$173,$B109,FALSE),""))</f>
        <v>#REF!</v>
      </c>
      <c r="BF109" s="260" t="e">
        <f>IF(BF$4="","",IF(HLOOKUP(BF$4,'Physical Effects-Numbers'!$B$1:$AZ$173,$B109,FALSE)&lt;0,HLOOKUP(BF$4,'Physical Effects-Numbers'!$B$1:$AZ$173,$B109,FALSE),""))</f>
        <v>#REF!</v>
      </c>
      <c r="BG109" s="260" t="e">
        <f>IF(BG$4="","",IF(HLOOKUP(BG$4,'Physical Effects-Numbers'!$B$1:$AZ$173,$B109,FALSE)&lt;0,HLOOKUP(BG$4,'Physical Effects-Numbers'!$B$1:$AZ$173,$B109,FALSE),""))</f>
        <v>#REF!</v>
      </c>
      <c r="BH109" s="260" t="e">
        <f>IF(BH$4="","",IF(HLOOKUP(BH$4,'Physical Effects-Numbers'!$B$1:$AZ$173,$B109,FALSE)&lt;0,HLOOKUP(BH$4,'Physical Effects-Numbers'!$B$1:$AZ$173,$B109,FALSE),""))</f>
        <v>#REF!</v>
      </c>
      <c r="BI109" s="260" t="e">
        <f>IF(BI$4="","",IF(HLOOKUP(BI$4,'Physical Effects-Numbers'!$B$1:$AZ$173,$B109,FALSE)&lt;0,HLOOKUP(BI$4,'Physical Effects-Numbers'!$B$1:$AZ$173,$B109,FALSE),""))</f>
        <v>#REF!</v>
      </c>
      <c r="BJ109" s="260" t="e">
        <f>IF(BJ$4="","",IF(HLOOKUP(BJ$4,'Physical Effects-Numbers'!$B$1:$AZ$173,$B109,FALSE)&lt;0,HLOOKUP(BJ$4,'Physical Effects-Numbers'!$B$1:$AZ$173,$B109,FALSE),""))</f>
        <v>#REF!</v>
      </c>
      <c r="BK109" s="260" t="e">
        <f>IF(BK$4="","",IF(HLOOKUP(BK$4,'Physical Effects-Numbers'!$B$1:$AZ$173,$B109,FALSE)&lt;0,HLOOKUP(BK$4,'Physical Effects-Numbers'!$B$1:$AZ$173,$B109,FALSE),""))</f>
        <v>#REF!</v>
      </c>
      <c r="BL109" s="260" t="e">
        <f>IF(BL$4="","",IF(HLOOKUP(BL$4,'Physical Effects-Numbers'!$B$1:$AZ$173,$B109,FALSE)&lt;0,HLOOKUP(BL$4,'Physical Effects-Numbers'!$B$1:$AZ$173,$B109,FALSE),""))</f>
        <v>#REF!</v>
      </c>
      <c r="BM109" s="260" t="e">
        <f>IF(BM$4="","",IF(HLOOKUP(BM$4,'Physical Effects-Numbers'!$B$1:$AZ$173,$B109,FALSE)&lt;0,HLOOKUP(BM$4,'Physical Effects-Numbers'!$B$1:$AZ$173,$B109,FALSE),""))</f>
        <v>#REF!</v>
      </c>
      <c r="BN109" s="260" t="e">
        <f>IF(BN$4="","",IF(HLOOKUP(BN$4,'Physical Effects-Numbers'!$B$1:$AZ$173,$B109,FALSE)&lt;0,HLOOKUP(BN$4,'Physical Effects-Numbers'!$B$1:$AZ$173,$B109,FALSE),""))</f>
        <v>#REF!</v>
      </c>
      <c r="BO109" s="260" t="e">
        <f>IF(BO$4="","",IF(HLOOKUP(BO$4,'Physical Effects-Numbers'!$B$1:$AZ$173,$B109,FALSE)&lt;0,HLOOKUP(BO$4,'Physical Effects-Numbers'!$B$1:$AZ$173,$B109,FALSE),""))</f>
        <v>#REF!</v>
      </c>
    </row>
    <row r="110" spans="2:67" x14ac:dyDescent="0.2">
      <c r="B110" s="259">
        <f t="shared" si="1"/>
        <v>107</v>
      </c>
      <c r="C110" s="258" t="str">
        <f>+'Physical Effects-Numbers'!B107</f>
        <v>Pumping Plant (no)</v>
      </c>
      <c r="D110" s="260" t="str">
        <f>IF(D$4="","",IF(HLOOKUP(D$4,'Physical Effects-Numbers'!$B$1:$AZ$173,$B110,FALSE)&lt;0,HLOOKUP(D$4,'Physical Effects-Numbers'!$B$1:$AZ$173,$B110,FALSE),""))</f>
        <v/>
      </c>
      <c r="E110" s="260" t="str">
        <f>IF(E$4="","",IF(HLOOKUP(E$4,'Physical Effects-Numbers'!$B$1:$AZ$173,$B110,FALSE)&lt;0,HLOOKUP(E$4,'Physical Effects-Numbers'!$B$1:$AZ$173,$B110,FALSE),""))</f>
        <v/>
      </c>
      <c r="F110" s="260" t="str">
        <f>IF(F$4="","",IF(HLOOKUP(F$4,'Physical Effects-Numbers'!$B$1:$AZ$173,$B110,FALSE)&lt;0,HLOOKUP(F$4,'Physical Effects-Numbers'!$B$1:$AZ$173,$B110,FALSE),""))</f>
        <v/>
      </c>
      <c r="G110" s="260" t="str">
        <f>IF(G$4="","",IF(HLOOKUP(G$4,'Physical Effects-Numbers'!$B$1:$AZ$173,$B110,FALSE)&lt;0,HLOOKUP(G$4,'Physical Effects-Numbers'!$B$1:$AZ$173,$B110,FALSE),""))</f>
        <v/>
      </c>
      <c r="H110" s="260" t="str">
        <f>IF(H$4="","",IF(HLOOKUP(H$4,'Physical Effects-Numbers'!$B$1:$AZ$173,$B110,FALSE)&lt;0,HLOOKUP(H$4,'Physical Effects-Numbers'!$B$1:$AZ$173,$B110,FALSE),""))</f>
        <v/>
      </c>
      <c r="I110" s="260" t="str">
        <f>IF(I$4="","",IF(HLOOKUP(I$4,'Physical Effects-Numbers'!$B$1:$AZ$173,$B110,FALSE)&lt;0,HLOOKUP(I$4,'Physical Effects-Numbers'!$B$1:$AZ$173,$B110,FALSE),""))</f>
        <v/>
      </c>
      <c r="J110" s="260" t="str">
        <f>IF(J$4="","",IF(HLOOKUP(J$4,'Physical Effects-Numbers'!$B$1:$AZ$173,$B110,FALSE)&lt;0,HLOOKUP(J$4,'Physical Effects-Numbers'!$B$1:$AZ$173,$B110,FALSE),""))</f>
        <v/>
      </c>
      <c r="K110" s="260" t="str">
        <f>IF(K$4="","",IF(HLOOKUP(K$4,'Physical Effects-Numbers'!$B$1:$AZ$173,$B110,FALSE)&lt;0,HLOOKUP(K$4,'Physical Effects-Numbers'!$B$1:$AZ$173,$B110,FALSE),""))</f>
        <v/>
      </c>
      <c r="L110" s="260" t="str">
        <f>IF(L$4="","",IF(HLOOKUP(L$4,'Physical Effects-Numbers'!$B$1:$AZ$173,$B110,FALSE)&lt;0,HLOOKUP(L$4,'Physical Effects-Numbers'!$B$1:$AZ$173,$B110,FALSE),""))</f>
        <v/>
      </c>
      <c r="M110" s="260" t="str">
        <f>IF(M$4="","",IF(HLOOKUP(M$4,'Physical Effects-Numbers'!$B$1:$AZ$173,$B110,FALSE)&lt;0,HLOOKUP(M$4,'Physical Effects-Numbers'!$B$1:$AZ$173,$B110,FALSE),""))</f>
        <v/>
      </c>
      <c r="N110" s="260" t="str">
        <f>IF(N$4="","",IF(HLOOKUP(N$4,'Physical Effects-Numbers'!$B$1:$AZ$173,$B110,FALSE)&lt;0,HLOOKUP(N$4,'Physical Effects-Numbers'!$B$1:$AZ$173,$B110,FALSE),""))</f>
        <v/>
      </c>
      <c r="O110" s="260" t="str">
        <f>IF(O$4="","",IF(HLOOKUP(O$4,'Physical Effects-Numbers'!$B$1:$AZ$173,$B110,FALSE)&lt;0,HLOOKUP(O$4,'Physical Effects-Numbers'!$B$1:$AZ$173,$B110,FALSE),""))</f>
        <v/>
      </c>
      <c r="P110" s="260" t="str">
        <f>IF(P$4="","",IF(HLOOKUP(P$4,'Physical Effects-Numbers'!$B$1:$AZ$173,$B110,FALSE)&lt;0,HLOOKUP(P$4,'Physical Effects-Numbers'!$B$1:$AZ$173,$B110,FALSE),""))</f>
        <v/>
      </c>
      <c r="Q110" s="260" t="str">
        <f>IF(Q$4="","",IF(HLOOKUP(Q$4,'Physical Effects-Numbers'!$B$1:$AZ$173,$B110,FALSE)&lt;0,HLOOKUP(Q$4,'Physical Effects-Numbers'!$B$1:$AZ$173,$B110,FALSE),""))</f>
        <v/>
      </c>
      <c r="R110" s="260" t="str">
        <f>IF(R$4="","",IF(HLOOKUP(R$4,'Physical Effects-Numbers'!$B$1:$AZ$173,$B110,FALSE)&lt;0,HLOOKUP(R$4,'Physical Effects-Numbers'!$B$1:$AZ$173,$B110,FALSE),""))</f>
        <v/>
      </c>
      <c r="S110" s="260" t="str">
        <f>IF(S$4="","",IF(HLOOKUP(S$4,'Physical Effects-Numbers'!$B$1:$AZ$173,$B110,FALSE)&lt;0,HLOOKUP(S$4,'Physical Effects-Numbers'!$B$1:$AZ$173,$B110,FALSE),""))</f>
        <v/>
      </c>
      <c r="T110" s="260" t="str">
        <f>IF(T$4="","",IF(HLOOKUP(T$4,'Physical Effects-Numbers'!$B$1:$AZ$173,$B110,FALSE)&lt;0,HLOOKUP(T$4,'Physical Effects-Numbers'!$B$1:$AZ$173,$B110,FALSE),""))</f>
        <v/>
      </c>
      <c r="U110" s="260" t="str">
        <f>IF(U$4="","",IF(HLOOKUP(U$4,'Physical Effects-Numbers'!$B$1:$AZ$173,$B110,FALSE)&lt;0,HLOOKUP(U$4,'Physical Effects-Numbers'!$B$1:$AZ$173,$B110,FALSE),""))</f>
        <v/>
      </c>
      <c r="V110" s="260" t="str">
        <f>IF(V$4="","",IF(HLOOKUP(V$4,'Physical Effects-Numbers'!$B$1:$AZ$173,$B110,FALSE)&lt;0,HLOOKUP(V$4,'Physical Effects-Numbers'!$B$1:$AZ$173,$B110,FALSE),""))</f>
        <v/>
      </c>
      <c r="W110" s="260" t="str">
        <f>IF(W$4="","",IF(HLOOKUP(W$4,'Physical Effects-Numbers'!$B$1:$AZ$173,$B110,FALSE)&lt;0,HLOOKUP(W$4,'Physical Effects-Numbers'!$B$1:$AZ$173,$B110,FALSE),""))</f>
        <v/>
      </c>
      <c r="X110" s="260" t="str">
        <f>IF(X$4="","",IF(HLOOKUP(X$4,'Physical Effects-Numbers'!$B$1:$AZ$173,$B110,FALSE)&lt;0,HLOOKUP(X$4,'Physical Effects-Numbers'!$B$1:$AZ$173,$B110,FALSE),""))</f>
        <v/>
      </c>
      <c r="Y110" s="260" t="str">
        <f>IF(Y$4="","",IF(HLOOKUP(Y$4,'Physical Effects-Numbers'!$B$1:$AZ$173,$B110,FALSE)&lt;0,HLOOKUP(Y$4,'Physical Effects-Numbers'!$B$1:$AZ$173,$B110,FALSE),""))</f>
        <v/>
      </c>
      <c r="Z110" s="260" t="str">
        <f>IF(Z$4="","",IF(HLOOKUP(Z$4,'Physical Effects-Numbers'!$B$1:$AZ$173,$B110,FALSE)&lt;0,HLOOKUP(Z$4,'Physical Effects-Numbers'!$B$1:$AZ$173,$B110,FALSE),""))</f>
        <v/>
      </c>
      <c r="AA110" s="260" t="str">
        <f>IF(AA$4="","",IF(HLOOKUP(AA$4,'Physical Effects-Numbers'!$B$1:$AZ$173,$B110,FALSE)&lt;0,HLOOKUP(AA$4,'Physical Effects-Numbers'!$B$1:$AZ$173,$B110,FALSE),""))</f>
        <v/>
      </c>
      <c r="AB110" s="260" t="str">
        <f>IF(AB$4="","",IF(HLOOKUP(AB$4,'Physical Effects-Numbers'!$B$1:$AZ$173,$B110,FALSE)&lt;0,HLOOKUP(AB$4,'Physical Effects-Numbers'!$B$1:$AZ$173,$B110,FALSE),""))</f>
        <v/>
      </c>
      <c r="AC110" s="260" t="str">
        <f>IF(AC$4="","",IF(HLOOKUP(AC$4,'Physical Effects-Numbers'!$B$1:$AZ$173,$B110,FALSE)&lt;0,HLOOKUP(AC$4,'Physical Effects-Numbers'!$B$1:$AZ$173,$B110,FALSE),""))</f>
        <v/>
      </c>
      <c r="AD110" s="260" t="str">
        <f>IF(AD$4="","",IF(HLOOKUP(AD$4,'Physical Effects-Numbers'!$B$1:$AZ$173,$B110,FALSE)&lt;0,HLOOKUP(AD$4,'Physical Effects-Numbers'!$B$1:$AZ$173,$B110,FALSE),""))</f>
        <v/>
      </c>
      <c r="AE110" s="260" t="str">
        <f>IF(AE$4="","",IF(HLOOKUP(AE$4,'Physical Effects-Numbers'!$B$1:$AZ$173,$B110,FALSE)&lt;0,HLOOKUP(AE$4,'Physical Effects-Numbers'!$B$1:$AZ$173,$B110,FALSE),""))</f>
        <v/>
      </c>
      <c r="AF110" s="260" t="e">
        <f>IF(AF$4="","",IF(HLOOKUP(AF$4,'Physical Effects-Numbers'!$B$1:$AZ$173,$B110,FALSE)&lt;0,HLOOKUP(AF$4,'Physical Effects-Numbers'!$B$1:$AZ$173,$B110,FALSE),""))</f>
        <v>#REF!</v>
      </c>
      <c r="AG110" s="260" t="e">
        <f>IF(AG$4="","",IF(HLOOKUP(AG$4,'Physical Effects-Numbers'!$B$1:$AZ$173,$B110,FALSE)&lt;0,HLOOKUP(AG$4,'Physical Effects-Numbers'!$B$1:$AZ$173,$B110,FALSE),""))</f>
        <v>#REF!</v>
      </c>
      <c r="AH110" s="260" t="str">
        <f>IF(AH$4="","",IF(HLOOKUP(AH$4,'Physical Effects-Numbers'!$B$1:$AZ$173,$B110,FALSE)&lt;0,HLOOKUP(AH$4,'Physical Effects-Numbers'!$B$1:$AZ$173,$B110,FALSE),""))</f>
        <v/>
      </c>
      <c r="AI110" s="260" t="str">
        <f>IF(AI$4="","",IF(HLOOKUP(AI$4,'Physical Effects-Numbers'!$B$1:$AZ$173,$B110,FALSE)&lt;0,HLOOKUP(AI$4,'Physical Effects-Numbers'!$B$1:$AZ$173,$B110,FALSE),""))</f>
        <v/>
      </c>
      <c r="AJ110" s="260" t="str">
        <f>IF(AJ$4="","",IF(HLOOKUP(AJ$4,'Physical Effects-Numbers'!$B$1:$AZ$173,$B110,FALSE)&lt;0,HLOOKUP(AJ$4,'Physical Effects-Numbers'!$B$1:$AZ$173,$B110,FALSE),""))</f>
        <v/>
      </c>
      <c r="AK110" s="260" t="str">
        <f>IF(AK$4="","",IF(HLOOKUP(AK$4,'Physical Effects-Numbers'!$B$1:$AZ$173,$B110,FALSE)&lt;0,HLOOKUP(AK$4,'Physical Effects-Numbers'!$B$1:$AZ$173,$B110,FALSE),""))</f>
        <v/>
      </c>
      <c r="AL110" s="260" t="str">
        <f>IF(AL$4="","",IF(HLOOKUP(AL$4,'Physical Effects-Numbers'!$B$1:$AZ$173,$B110,FALSE)&lt;0,HLOOKUP(AL$4,'Physical Effects-Numbers'!$B$1:$AZ$173,$B110,FALSE),""))</f>
        <v/>
      </c>
      <c r="AM110" s="260" t="str">
        <f>IF(AM$4="","",IF(HLOOKUP(AM$4,'Physical Effects-Numbers'!$B$1:$AZ$173,$B110,FALSE)&lt;0,HLOOKUP(AM$4,'Physical Effects-Numbers'!$B$1:$AZ$173,$B110,FALSE),""))</f>
        <v/>
      </c>
      <c r="AN110" s="260" t="str">
        <f>IF(AN$4="","",IF(HLOOKUP(AN$4,'Physical Effects-Numbers'!$B$1:$AZ$173,$B110,FALSE)&lt;0,HLOOKUP(AN$4,'Physical Effects-Numbers'!$B$1:$AZ$173,$B110,FALSE),""))</f>
        <v/>
      </c>
      <c r="AO110" s="260" t="str">
        <f>IF(AO$4="","",IF(HLOOKUP(AO$4,'Physical Effects-Numbers'!$B$1:$AZ$173,$B110,FALSE)&lt;0,HLOOKUP(AO$4,'Physical Effects-Numbers'!$B$1:$AZ$173,$B110,FALSE),""))</f>
        <v/>
      </c>
      <c r="AP110" s="260" t="str">
        <f>IF(AP$4="","",IF(HLOOKUP(AP$4,'Physical Effects-Numbers'!$B$1:$AZ$173,$B110,FALSE)&lt;0,HLOOKUP(AP$4,'Physical Effects-Numbers'!$B$1:$AZ$173,$B110,FALSE),""))</f>
        <v/>
      </c>
      <c r="AQ110" s="260" t="str">
        <f>IF(AQ$4="","",IF(HLOOKUP(AQ$4,'Physical Effects-Numbers'!$B$1:$AZ$173,$B110,FALSE)&lt;0,HLOOKUP(AQ$4,'Physical Effects-Numbers'!$B$1:$AZ$173,$B110,FALSE),""))</f>
        <v/>
      </c>
      <c r="AR110" s="260" t="str">
        <f>IF(AR$4="","",IF(HLOOKUP(AR$4,'Physical Effects-Numbers'!$B$1:$AZ$173,$B110,FALSE)&lt;0,HLOOKUP(AR$4,'Physical Effects-Numbers'!$B$1:$AZ$173,$B110,FALSE),""))</f>
        <v/>
      </c>
      <c r="AS110" s="260" t="str">
        <f>IF(AS$4="","",IF(HLOOKUP(AS$4,'Physical Effects-Numbers'!$B$1:$AZ$173,$B110,FALSE)&lt;0,HLOOKUP(AS$4,'Physical Effects-Numbers'!$B$1:$AZ$173,$B110,FALSE),""))</f>
        <v/>
      </c>
      <c r="AT110" s="260" t="str">
        <f>IF(AT$4="","",IF(HLOOKUP(AT$4,'Physical Effects-Numbers'!$B$1:$AZ$173,$B110,FALSE)&lt;0,HLOOKUP(AT$4,'Physical Effects-Numbers'!$B$1:$AZ$173,$B110,FALSE),""))</f>
        <v/>
      </c>
      <c r="AU110" s="260" t="str">
        <f>IF(AU$4="","",IF(HLOOKUP(AU$4,'Physical Effects-Numbers'!$B$1:$AZ$173,$B110,FALSE)&lt;0,HLOOKUP(AU$4,'Physical Effects-Numbers'!$B$1:$AZ$173,$B110,FALSE),""))</f>
        <v/>
      </c>
      <c r="AV110" s="260" t="str">
        <f>IF(AV$4="","",IF(HLOOKUP(AV$4,'Physical Effects-Numbers'!$B$1:$AZ$173,$B110,FALSE)&lt;0,HLOOKUP(AV$4,'Physical Effects-Numbers'!$B$1:$AZ$173,$B110,FALSE),""))</f>
        <v/>
      </c>
      <c r="AW110" s="260" t="str">
        <f>IF(AW$4="","",IF(HLOOKUP(AW$4,'Physical Effects-Numbers'!$B$1:$AZ$173,$B110,FALSE)&lt;0,HLOOKUP(AW$4,'Physical Effects-Numbers'!$B$1:$AZ$173,$B110,FALSE),""))</f>
        <v/>
      </c>
      <c r="AX110" s="260" t="str">
        <f>IF(AX$4="","",IF(HLOOKUP(AX$4,'Physical Effects-Numbers'!$B$1:$AZ$173,$B110,FALSE)&lt;0,HLOOKUP(AX$4,'Physical Effects-Numbers'!$B$1:$AZ$173,$B110,FALSE),""))</f>
        <v/>
      </c>
      <c r="AY110" s="260" t="str">
        <f>IF(AY$4="","",IF(HLOOKUP(AY$4,'Physical Effects-Numbers'!$B$1:$AZ$173,$B110,FALSE)&lt;0,HLOOKUP(AY$4,'Physical Effects-Numbers'!$B$1:$AZ$173,$B110,FALSE),""))</f>
        <v/>
      </c>
      <c r="AZ110" s="260" t="str">
        <f>IF(AZ$4="","",IF(HLOOKUP(AZ$4,'Physical Effects-Numbers'!$B$1:$AZ$173,$B110,FALSE)&lt;0,HLOOKUP(AZ$4,'Physical Effects-Numbers'!$B$1:$AZ$173,$B110,FALSE),""))</f>
        <v/>
      </c>
      <c r="BA110" s="260" t="e">
        <f>IF(BA$4="","",IF(HLOOKUP(BA$4,'Physical Effects-Numbers'!$B$1:$AZ$173,$B110,FALSE)&lt;0,HLOOKUP(BA$4,'Physical Effects-Numbers'!$B$1:$AZ$173,$B110,FALSE),""))</f>
        <v>#N/A</v>
      </c>
      <c r="BB110" s="260" t="e">
        <f>IF(BB$4="","",IF(HLOOKUP(BB$4,'Physical Effects-Numbers'!$B$1:$AZ$173,$B110,FALSE)&lt;0,HLOOKUP(BB$4,'Physical Effects-Numbers'!$B$1:$AZ$173,$B110,FALSE),""))</f>
        <v>#N/A</v>
      </c>
      <c r="BC110" s="260" t="e">
        <f>IF(BC$4="","",IF(HLOOKUP(BC$4,'Physical Effects-Numbers'!$B$1:$AZ$173,$B110,FALSE)&lt;0,HLOOKUP(BC$4,'Physical Effects-Numbers'!$B$1:$AZ$173,$B110,FALSE),""))</f>
        <v>#REF!</v>
      </c>
      <c r="BD110" s="260" t="e">
        <f>IF(BD$4="","",IF(HLOOKUP(BD$4,'Physical Effects-Numbers'!$B$1:$AZ$173,$B110,FALSE)&lt;0,HLOOKUP(BD$4,'Physical Effects-Numbers'!$B$1:$AZ$173,$B110,FALSE),""))</f>
        <v>#REF!</v>
      </c>
      <c r="BE110" s="260" t="e">
        <f>IF(BE$4="","",IF(HLOOKUP(BE$4,'Physical Effects-Numbers'!$B$1:$AZ$173,$B110,FALSE)&lt;0,HLOOKUP(BE$4,'Physical Effects-Numbers'!$B$1:$AZ$173,$B110,FALSE),""))</f>
        <v>#REF!</v>
      </c>
      <c r="BF110" s="260" t="e">
        <f>IF(BF$4="","",IF(HLOOKUP(BF$4,'Physical Effects-Numbers'!$B$1:$AZ$173,$B110,FALSE)&lt;0,HLOOKUP(BF$4,'Physical Effects-Numbers'!$B$1:$AZ$173,$B110,FALSE),""))</f>
        <v>#REF!</v>
      </c>
      <c r="BG110" s="260" t="e">
        <f>IF(BG$4="","",IF(HLOOKUP(BG$4,'Physical Effects-Numbers'!$B$1:$AZ$173,$B110,FALSE)&lt;0,HLOOKUP(BG$4,'Physical Effects-Numbers'!$B$1:$AZ$173,$B110,FALSE),""))</f>
        <v>#REF!</v>
      </c>
      <c r="BH110" s="260" t="e">
        <f>IF(BH$4="","",IF(HLOOKUP(BH$4,'Physical Effects-Numbers'!$B$1:$AZ$173,$B110,FALSE)&lt;0,HLOOKUP(BH$4,'Physical Effects-Numbers'!$B$1:$AZ$173,$B110,FALSE),""))</f>
        <v>#REF!</v>
      </c>
      <c r="BI110" s="260" t="e">
        <f>IF(BI$4="","",IF(HLOOKUP(BI$4,'Physical Effects-Numbers'!$B$1:$AZ$173,$B110,FALSE)&lt;0,HLOOKUP(BI$4,'Physical Effects-Numbers'!$B$1:$AZ$173,$B110,FALSE),""))</f>
        <v>#REF!</v>
      </c>
      <c r="BJ110" s="260" t="e">
        <f>IF(BJ$4="","",IF(HLOOKUP(BJ$4,'Physical Effects-Numbers'!$B$1:$AZ$173,$B110,FALSE)&lt;0,HLOOKUP(BJ$4,'Physical Effects-Numbers'!$B$1:$AZ$173,$B110,FALSE),""))</f>
        <v>#REF!</v>
      </c>
      <c r="BK110" s="260" t="e">
        <f>IF(BK$4="","",IF(HLOOKUP(BK$4,'Physical Effects-Numbers'!$B$1:$AZ$173,$B110,FALSE)&lt;0,HLOOKUP(BK$4,'Physical Effects-Numbers'!$B$1:$AZ$173,$B110,FALSE),""))</f>
        <v>#REF!</v>
      </c>
      <c r="BL110" s="260" t="e">
        <f>IF(BL$4="","",IF(HLOOKUP(BL$4,'Physical Effects-Numbers'!$B$1:$AZ$173,$B110,FALSE)&lt;0,HLOOKUP(BL$4,'Physical Effects-Numbers'!$B$1:$AZ$173,$B110,FALSE),""))</f>
        <v>#REF!</v>
      </c>
      <c r="BM110" s="260" t="e">
        <f>IF(BM$4="","",IF(HLOOKUP(BM$4,'Physical Effects-Numbers'!$B$1:$AZ$173,$B110,FALSE)&lt;0,HLOOKUP(BM$4,'Physical Effects-Numbers'!$B$1:$AZ$173,$B110,FALSE),""))</f>
        <v>#REF!</v>
      </c>
      <c r="BN110" s="260" t="e">
        <f>IF(BN$4="","",IF(HLOOKUP(BN$4,'Physical Effects-Numbers'!$B$1:$AZ$173,$B110,FALSE)&lt;0,HLOOKUP(BN$4,'Physical Effects-Numbers'!$B$1:$AZ$173,$B110,FALSE),""))</f>
        <v>#REF!</v>
      </c>
      <c r="BO110" s="260" t="e">
        <f>IF(BO$4="","",IF(HLOOKUP(BO$4,'Physical Effects-Numbers'!$B$1:$AZ$173,$B110,FALSE)&lt;0,HLOOKUP(BO$4,'Physical Effects-Numbers'!$B$1:$AZ$173,$B110,FALSE),""))</f>
        <v>#REF!</v>
      </c>
    </row>
    <row r="111" spans="2:67" x14ac:dyDescent="0.2">
      <c r="B111" s="259">
        <f t="shared" si="1"/>
        <v>108</v>
      </c>
      <c r="C111" s="258" t="str">
        <f>+'Physical Effects-Numbers'!B108</f>
        <v>Range Planting (ac)</v>
      </c>
      <c r="D111" s="260" t="str">
        <f>IF(D$4="","",IF(HLOOKUP(D$4,'Physical Effects-Numbers'!$B$1:$AZ$173,$B111,FALSE)&lt;0,HLOOKUP(D$4,'Physical Effects-Numbers'!$B$1:$AZ$173,$B111,FALSE),""))</f>
        <v/>
      </c>
      <c r="E111" s="260" t="str">
        <f>IF(E$4="","",IF(HLOOKUP(E$4,'Physical Effects-Numbers'!$B$1:$AZ$173,$B111,FALSE)&lt;0,HLOOKUP(E$4,'Physical Effects-Numbers'!$B$1:$AZ$173,$B111,FALSE),""))</f>
        <v/>
      </c>
      <c r="F111" s="260" t="str">
        <f>IF(F$4="","",IF(HLOOKUP(F$4,'Physical Effects-Numbers'!$B$1:$AZ$173,$B111,FALSE)&lt;0,HLOOKUP(F$4,'Physical Effects-Numbers'!$B$1:$AZ$173,$B111,FALSE),""))</f>
        <v/>
      </c>
      <c r="G111" s="260" t="str">
        <f>IF(G$4="","",IF(HLOOKUP(G$4,'Physical Effects-Numbers'!$B$1:$AZ$173,$B111,FALSE)&lt;0,HLOOKUP(G$4,'Physical Effects-Numbers'!$B$1:$AZ$173,$B111,FALSE),""))</f>
        <v/>
      </c>
      <c r="H111" s="260" t="str">
        <f>IF(H$4="","",IF(HLOOKUP(H$4,'Physical Effects-Numbers'!$B$1:$AZ$173,$B111,FALSE)&lt;0,HLOOKUP(H$4,'Physical Effects-Numbers'!$B$1:$AZ$173,$B111,FALSE),""))</f>
        <v/>
      </c>
      <c r="I111" s="260" t="str">
        <f>IF(I$4="","",IF(HLOOKUP(I$4,'Physical Effects-Numbers'!$B$1:$AZ$173,$B111,FALSE)&lt;0,HLOOKUP(I$4,'Physical Effects-Numbers'!$B$1:$AZ$173,$B111,FALSE),""))</f>
        <v/>
      </c>
      <c r="J111" s="260" t="str">
        <f>IF(J$4="","",IF(HLOOKUP(J$4,'Physical Effects-Numbers'!$B$1:$AZ$173,$B111,FALSE)&lt;0,HLOOKUP(J$4,'Physical Effects-Numbers'!$B$1:$AZ$173,$B111,FALSE),""))</f>
        <v/>
      </c>
      <c r="K111" s="260" t="str">
        <f>IF(K$4="","",IF(HLOOKUP(K$4,'Physical Effects-Numbers'!$B$1:$AZ$173,$B111,FALSE)&lt;0,HLOOKUP(K$4,'Physical Effects-Numbers'!$B$1:$AZ$173,$B111,FALSE),""))</f>
        <v/>
      </c>
      <c r="L111" s="260" t="str">
        <f>IF(L$4="","",IF(HLOOKUP(L$4,'Physical Effects-Numbers'!$B$1:$AZ$173,$B111,FALSE)&lt;0,HLOOKUP(L$4,'Physical Effects-Numbers'!$B$1:$AZ$173,$B111,FALSE),""))</f>
        <v/>
      </c>
      <c r="M111" s="260" t="str">
        <f>IF(M$4="","",IF(HLOOKUP(M$4,'Physical Effects-Numbers'!$B$1:$AZ$173,$B111,FALSE)&lt;0,HLOOKUP(M$4,'Physical Effects-Numbers'!$B$1:$AZ$173,$B111,FALSE),""))</f>
        <v/>
      </c>
      <c r="N111" s="260" t="str">
        <f>IF(N$4="","",IF(HLOOKUP(N$4,'Physical Effects-Numbers'!$B$1:$AZ$173,$B111,FALSE)&lt;0,HLOOKUP(N$4,'Physical Effects-Numbers'!$B$1:$AZ$173,$B111,FALSE),""))</f>
        <v/>
      </c>
      <c r="O111" s="260" t="str">
        <f>IF(O$4="","",IF(HLOOKUP(O$4,'Physical Effects-Numbers'!$B$1:$AZ$173,$B111,FALSE)&lt;0,HLOOKUP(O$4,'Physical Effects-Numbers'!$B$1:$AZ$173,$B111,FALSE),""))</f>
        <v/>
      </c>
      <c r="P111" s="260" t="str">
        <f>IF(P$4="","",IF(HLOOKUP(P$4,'Physical Effects-Numbers'!$B$1:$AZ$173,$B111,FALSE)&lt;0,HLOOKUP(P$4,'Physical Effects-Numbers'!$B$1:$AZ$173,$B111,FALSE),""))</f>
        <v/>
      </c>
      <c r="Q111" s="260" t="str">
        <f>IF(Q$4="","",IF(HLOOKUP(Q$4,'Physical Effects-Numbers'!$B$1:$AZ$173,$B111,FALSE)&lt;0,HLOOKUP(Q$4,'Physical Effects-Numbers'!$B$1:$AZ$173,$B111,FALSE),""))</f>
        <v/>
      </c>
      <c r="R111" s="260" t="str">
        <f>IF(R$4="","",IF(HLOOKUP(R$4,'Physical Effects-Numbers'!$B$1:$AZ$173,$B111,FALSE)&lt;0,HLOOKUP(R$4,'Physical Effects-Numbers'!$B$1:$AZ$173,$B111,FALSE),""))</f>
        <v/>
      </c>
      <c r="S111" s="260" t="str">
        <f>IF(S$4="","",IF(HLOOKUP(S$4,'Physical Effects-Numbers'!$B$1:$AZ$173,$B111,FALSE)&lt;0,HLOOKUP(S$4,'Physical Effects-Numbers'!$B$1:$AZ$173,$B111,FALSE),""))</f>
        <v/>
      </c>
      <c r="T111" s="260" t="str">
        <f>IF(T$4="","",IF(HLOOKUP(T$4,'Physical Effects-Numbers'!$B$1:$AZ$173,$B111,FALSE)&lt;0,HLOOKUP(T$4,'Physical Effects-Numbers'!$B$1:$AZ$173,$B111,FALSE),""))</f>
        <v/>
      </c>
      <c r="U111" s="260" t="str">
        <f>IF(U$4="","",IF(HLOOKUP(U$4,'Physical Effects-Numbers'!$B$1:$AZ$173,$B111,FALSE)&lt;0,HLOOKUP(U$4,'Physical Effects-Numbers'!$B$1:$AZ$173,$B111,FALSE),""))</f>
        <v/>
      </c>
      <c r="V111" s="260" t="str">
        <f>IF(V$4="","",IF(HLOOKUP(V$4,'Physical Effects-Numbers'!$B$1:$AZ$173,$B111,FALSE)&lt;0,HLOOKUP(V$4,'Physical Effects-Numbers'!$B$1:$AZ$173,$B111,FALSE),""))</f>
        <v/>
      </c>
      <c r="W111" s="260" t="str">
        <f>IF(W$4="","",IF(HLOOKUP(W$4,'Physical Effects-Numbers'!$B$1:$AZ$173,$B111,FALSE)&lt;0,HLOOKUP(W$4,'Physical Effects-Numbers'!$B$1:$AZ$173,$B111,FALSE),""))</f>
        <v/>
      </c>
      <c r="X111" s="260" t="str">
        <f>IF(X$4="","",IF(HLOOKUP(X$4,'Physical Effects-Numbers'!$B$1:$AZ$173,$B111,FALSE)&lt;0,HLOOKUP(X$4,'Physical Effects-Numbers'!$B$1:$AZ$173,$B111,FALSE),""))</f>
        <v/>
      </c>
      <c r="Y111" s="260" t="str">
        <f>IF(Y$4="","",IF(HLOOKUP(Y$4,'Physical Effects-Numbers'!$B$1:$AZ$173,$B111,FALSE)&lt;0,HLOOKUP(Y$4,'Physical Effects-Numbers'!$B$1:$AZ$173,$B111,FALSE),""))</f>
        <v/>
      </c>
      <c r="Z111" s="260" t="str">
        <f>IF(Z$4="","",IF(HLOOKUP(Z$4,'Physical Effects-Numbers'!$B$1:$AZ$173,$B111,FALSE)&lt;0,HLOOKUP(Z$4,'Physical Effects-Numbers'!$B$1:$AZ$173,$B111,FALSE),""))</f>
        <v/>
      </c>
      <c r="AA111" s="260" t="str">
        <f>IF(AA$4="","",IF(HLOOKUP(AA$4,'Physical Effects-Numbers'!$B$1:$AZ$173,$B111,FALSE)&lt;0,HLOOKUP(AA$4,'Physical Effects-Numbers'!$B$1:$AZ$173,$B111,FALSE),""))</f>
        <v/>
      </c>
      <c r="AB111" s="260" t="str">
        <f>IF(AB$4="","",IF(HLOOKUP(AB$4,'Physical Effects-Numbers'!$B$1:$AZ$173,$B111,FALSE)&lt;0,HLOOKUP(AB$4,'Physical Effects-Numbers'!$B$1:$AZ$173,$B111,FALSE),""))</f>
        <v/>
      </c>
      <c r="AC111" s="260" t="str">
        <f>IF(AC$4="","",IF(HLOOKUP(AC$4,'Physical Effects-Numbers'!$B$1:$AZ$173,$B111,FALSE)&lt;0,HLOOKUP(AC$4,'Physical Effects-Numbers'!$B$1:$AZ$173,$B111,FALSE),""))</f>
        <v/>
      </c>
      <c r="AD111" s="260" t="str">
        <f>IF(AD$4="","",IF(HLOOKUP(AD$4,'Physical Effects-Numbers'!$B$1:$AZ$173,$B111,FALSE)&lt;0,HLOOKUP(AD$4,'Physical Effects-Numbers'!$B$1:$AZ$173,$B111,FALSE),""))</f>
        <v/>
      </c>
      <c r="AE111" s="260" t="str">
        <f>IF(AE$4="","",IF(HLOOKUP(AE$4,'Physical Effects-Numbers'!$B$1:$AZ$173,$B111,FALSE)&lt;0,HLOOKUP(AE$4,'Physical Effects-Numbers'!$B$1:$AZ$173,$B111,FALSE),""))</f>
        <v/>
      </c>
      <c r="AF111" s="260" t="e">
        <f>IF(AF$4="","",IF(HLOOKUP(AF$4,'Physical Effects-Numbers'!$B$1:$AZ$173,$B111,FALSE)&lt;0,HLOOKUP(AF$4,'Physical Effects-Numbers'!$B$1:$AZ$173,$B111,FALSE),""))</f>
        <v>#REF!</v>
      </c>
      <c r="AG111" s="260" t="e">
        <f>IF(AG$4="","",IF(HLOOKUP(AG$4,'Physical Effects-Numbers'!$B$1:$AZ$173,$B111,FALSE)&lt;0,HLOOKUP(AG$4,'Physical Effects-Numbers'!$B$1:$AZ$173,$B111,FALSE),""))</f>
        <v>#REF!</v>
      </c>
      <c r="AH111" s="260" t="str">
        <f>IF(AH$4="","",IF(HLOOKUP(AH$4,'Physical Effects-Numbers'!$B$1:$AZ$173,$B111,FALSE)&lt;0,HLOOKUP(AH$4,'Physical Effects-Numbers'!$B$1:$AZ$173,$B111,FALSE),""))</f>
        <v/>
      </c>
      <c r="AI111" s="260" t="str">
        <f>IF(AI$4="","",IF(HLOOKUP(AI$4,'Physical Effects-Numbers'!$B$1:$AZ$173,$B111,FALSE)&lt;0,HLOOKUP(AI$4,'Physical Effects-Numbers'!$B$1:$AZ$173,$B111,FALSE),""))</f>
        <v/>
      </c>
      <c r="AJ111" s="260" t="str">
        <f>IF(AJ$4="","",IF(HLOOKUP(AJ$4,'Physical Effects-Numbers'!$B$1:$AZ$173,$B111,FALSE)&lt;0,HLOOKUP(AJ$4,'Physical Effects-Numbers'!$B$1:$AZ$173,$B111,FALSE),""))</f>
        <v/>
      </c>
      <c r="AK111" s="260" t="str">
        <f>IF(AK$4="","",IF(HLOOKUP(AK$4,'Physical Effects-Numbers'!$B$1:$AZ$173,$B111,FALSE)&lt;0,HLOOKUP(AK$4,'Physical Effects-Numbers'!$B$1:$AZ$173,$B111,FALSE),""))</f>
        <v/>
      </c>
      <c r="AL111" s="260" t="str">
        <f>IF(AL$4="","",IF(HLOOKUP(AL$4,'Physical Effects-Numbers'!$B$1:$AZ$173,$B111,FALSE)&lt;0,HLOOKUP(AL$4,'Physical Effects-Numbers'!$B$1:$AZ$173,$B111,FALSE),""))</f>
        <v/>
      </c>
      <c r="AM111" s="260" t="str">
        <f>IF(AM$4="","",IF(HLOOKUP(AM$4,'Physical Effects-Numbers'!$B$1:$AZ$173,$B111,FALSE)&lt;0,HLOOKUP(AM$4,'Physical Effects-Numbers'!$B$1:$AZ$173,$B111,FALSE),""))</f>
        <v/>
      </c>
      <c r="AN111" s="260" t="str">
        <f>IF(AN$4="","",IF(HLOOKUP(AN$4,'Physical Effects-Numbers'!$B$1:$AZ$173,$B111,FALSE)&lt;0,HLOOKUP(AN$4,'Physical Effects-Numbers'!$B$1:$AZ$173,$B111,FALSE),""))</f>
        <v/>
      </c>
      <c r="AO111" s="260" t="str">
        <f>IF(AO$4="","",IF(HLOOKUP(AO$4,'Physical Effects-Numbers'!$B$1:$AZ$173,$B111,FALSE)&lt;0,HLOOKUP(AO$4,'Physical Effects-Numbers'!$B$1:$AZ$173,$B111,FALSE),""))</f>
        <v/>
      </c>
      <c r="AP111" s="260" t="str">
        <f>IF(AP$4="","",IF(HLOOKUP(AP$4,'Physical Effects-Numbers'!$B$1:$AZ$173,$B111,FALSE)&lt;0,HLOOKUP(AP$4,'Physical Effects-Numbers'!$B$1:$AZ$173,$B111,FALSE),""))</f>
        <v/>
      </c>
      <c r="AQ111" s="260" t="str">
        <f>IF(AQ$4="","",IF(HLOOKUP(AQ$4,'Physical Effects-Numbers'!$B$1:$AZ$173,$B111,FALSE)&lt;0,HLOOKUP(AQ$4,'Physical Effects-Numbers'!$B$1:$AZ$173,$B111,FALSE),""))</f>
        <v/>
      </c>
      <c r="AR111" s="260" t="str">
        <f>IF(AR$4="","",IF(HLOOKUP(AR$4,'Physical Effects-Numbers'!$B$1:$AZ$173,$B111,FALSE)&lt;0,HLOOKUP(AR$4,'Physical Effects-Numbers'!$B$1:$AZ$173,$B111,FALSE),""))</f>
        <v/>
      </c>
      <c r="AS111" s="260" t="str">
        <f>IF(AS$4="","",IF(HLOOKUP(AS$4,'Physical Effects-Numbers'!$B$1:$AZ$173,$B111,FALSE)&lt;0,HLOOKUP(AS$4,'Physical Effects-Numbers'!$B$1:$AZ$173,$B111,FALSE),""))</f>
        <v/>
      </c>
      <c r="AT111" s="260" t="str">
        <f>IF(AT$4="","",IF(HLOOKUP(AT$4,'Physical Effects-Numbers'!$B$1:$AZ$173,$B111,FALSE)&lt;0,HLOOKUP(AT$4,'Physical Effects-Numbers'!$B$1:$AZ$173,$B111,FALSE),""))</f>
        <v/>
      </c>
      <c r="AU111" s="260" t="str">
        <f>IF(AU$4="","",IF(HLOOKUP(AU$4,'Physical Effects-Numbers'!$B$1:$AZ$173,$B111,FALSE)&lt;0,HLOOKUP(AU$4,'Physical Effects-Numbers'!$B$1:$AZ$173,$B111,FALSE),""))</f>
        <v/>
      </c>
      <c r="AV111" s="260" t="str">
        <f>IF(AV$4="","",IF(HLOOKUP(AV$4,'Physical Effects-Numbers'!$B$1:$AZ$173,$B111,FALSE)&lt;0,HLOOKUP(AV$4,'Physical Effects-Numbers'!$B$1:$AZ$173,$B111,FALSE),""))</f>
        <v/>
      </c>
      <c r="AW111" s="260" t="str">
        <f>IF(AW$4="","",IF(HLOOKUP(AW$4,'Physical Effects-Numbers'!$B$1:$AZ$173,$B111,FALSE)&lt;0,HLOOKUP(AW$4,'Physical Effects-Numbers'!$B$1:$AZ$173,$B111,FALSE),""))</f>
        <v/>
      </c>
      <c r="AX111" s="260" t="str">
        <f>IF(AX$4="","",IF(HLOOKUP(AX$4,'Physical Effects-Numbers'!$B$1:$AZ$173,$B111,FALSE)&lt;0,HLOOKUP(AX$4,'Physical Effects-Numbers'!$B$1:$AZ$173,$B111,FALSE),""))</f>
        <v/>
      </c>
      <c r="AY111" s="260" t="str">
        <f>IF(AY$4="","",IF(HLOOKUP(AY$4,'Physical Effects-Numbers'!$B$1:$AZ$173,$B111,FALSE)&lt;0,HLOOKUP(AY$4,'Physical Effects-Numbers'!$B$1:$AZ$173,$B111,FALSE),""))</f>
        <v/>
      </c>
      <c r="AZ111" s="260" t="str">
        <f>IF(AZ$4="","",IF(HLOOKUP(AZ$4,'Physical Effects-Numbers'!$B$1:$AZ$173,$B111,FALSE)&lt;0,HLOOKUP(AZ$4,'Physical Effects-Numbers'!$B$1:$AZ$173,$B111,FALSE),""))</f>
        <v/>
      </c>
      <c r="BA111" s="260" t="e">
        <f>IF(BA$4="","",IF(HLOOKUP(BA$4,'Physical Effects-Numbers'!$B$1:$AZ$173,$B111,FALSE)&lt;0,HLOOKUP(BA$4,'Physical Effects-Numbers'!$B$1:$AZ$173,$B111,FALSE),""))</f>
        <v>#N/A</v>
      </c>
      <c r="BB111" s="260" t="e">
        <f>IF(BB$4="","",IF(HLOOKUP(BB$4,'Physical Effects-Numbers'!$B$1:$AZ$173,$B111,FALSE)&lt;0,HLOOKUP(BB$4,'Physical Effects-Numbers'!$B$1:$AZ$173,$B111,FALSE),""))</f>
        <v>#N/A</v>
      </c>
      <c r="BC111" s="260" t="e">
        <f>IF(BC$4="","",IF(HLOOKUP(BC$4,'Physical Effects-Numbers'!$B$1:$AZ$173,$B111,FALSE)&lt;0,HLOOKUP(BC$4,'Physical Effects-Numbers'!$B$1:$AZ$173,$B111,FALSE),""))</f>
        <v>#REF!</v>
      </c>
      <c r="BD111" s="260" t="e">
        <f>IF(BD$4="","",IF(HLOOKUP(BD$4,'Physical Effects-Numbers'!$B$1:$AZ$173,$B111,FALSE)&lt;0,HLOOKUP(BD$4,'Physical Effects-Numbers'!$B$1:$AZ$173,$B111,FALSE),""))</f>
        <v>#REF!</v>
      </c>
      <c r="BE111" s="260" t="e">
        <f>IF(BE$4="","",IF(HLOOKUP(BE$4,'Physical Effects-Numbers'!$B$1:$AZ$173,$B111,FALSE)&lt;0,HLOOKUP(BE$4,'Physical Effects-Numbers'!$B$1:$AZ$173,$B111,FALSE),""))</f>
        <v>#REF!</v>
      </c>
      <c r="BF111" s="260" t="e">
        <f>IF(BF$4="","",IF(HLOOKUP(BF$4,'Physical Effects-Numbers'!$B$1:$AZ$173,$B111,FALSE)&lt;0,HLOOKUP(BF$4,'Physical Effects-Numbers'!$B$1:$AZ$173,$B111,FALSE),""))</f>
        <v>#REF!</v>
      </c>
      <c r="BG111" s="260" t="e">
        <f>IF(BG$4="","",IF(HLOOKUP(BG$4,'Physical Effects-Numbers'!$B$1:$AZ$173,$B111,FALSE)&lt;0,HLOOKUP(BG$4,'Physical Effects-Numbers'!$B$1:$AZ$173,$B111,FALSE),""))</f>
        <v>#REF!</v>
      </c>
      <c r="BH111" s="260" t="e">
        <f>IF(BH$4="","",IF(HLOOKUP(BH$4,'Physical Effects-Numbers'!$B$1:$AZ$173,$B111,FALSE)&lt;0,HLOOKUP(BH$4,'Physical Effects-Numbers'!$B$1:$AZ$173,$B111,FALSE),""))</f>
        <v>#REF!</v>
      </c>
      <c r="BI111" s="260" t="e">
        <f>IF(BI$4="","",IF(HLOOKUP(BI$4,'Physical Effects-Numbers'!$B$1:$AZ$173,$B111,FALSE)&lt;0,HLOOKUP(BI$4,'Physical Effects-Numbers'!$B$1:$AZ$173,$B111,FALSE),""))</f>
        <v>#REF!</v>
      </c>
      <c r="BJ111" s="260" t="e">
        <f>IF(BJ$4="","",IF(HLOOKUP(BJ$4,'Physical Effects-Numbers'!$B$1:$AZ$173,$B111,FALSE)&lt;0,HLOOKUP(BJ$4,'Physical Effects-Numbers'!$B$1:$AZ$173,$B111,FALSE),""))</f>
        <v>#REF!</v>
      </c>
      <c r="BK111" s="260" t="e">
        <f>IF(BK$4="","",IF(HLOOKUP(BK$4,'Physical Effects-Numbers'!$B$1:$AZ$173,$B111,FALSE)&lt;0,HLOOKUP(BK$4,'Physical Effects-Numbers'!$B$1:$AZ$173,$B111,FALSE),""))</f>
        <v>#REF!</v>
      </c>
      <c r="BL111" s="260" t="e">
        <f>IF(BL$4="","",IF(HLOOKUP(BL$4,'Physical Effects-Numbers'!$B$1:$AZ$173,$B111,FALSE)&lt;0,HLOOKUP(BL$4,'Physical Effects-Numbers'!$B$1:$AZ$173,$B111,FALSE),""))</f>
        <v>#REF!</v>
      </c>
      <c r="BM111" s="260" t="e">
        <f>IF(BM$4="","",IF(HLOOKUP(BM$4,'Physical Effects-Numbers'!$B$1:$AZ$173,$B111,FALSE)&lt;0,HLOOKUP(BM$4,'Physical Effects-Numbers'!$B$1:$AZ$173,$B111,FALSE),""))</f>
        <v>#REF!</v>
      </c>
      <c r="BN111" s="260" t="e">
        <f>IF(BN$4="","",IF(HLOOKUP(BN$4,'Physical Effects-Numbers'!$B$1:$AZ$173,$B111,FALSE)&lt;0,HLOOKUP(BN$4,'Physical Effects-Numbers'!$B$1:$AZ$173,$B111,FALSE),""))</f>
        <v>#REF!</v>
      </c>
      <c r="BO111" s="260" t="e">
        <f>IF(BO$4="","",IF(HLOOKUP(BO$4,'Physical Effects-Numbers'!$B$1:$AZ$173,$B111,FALSE)&lt;0,HLOOKUP(BO$4,'Physical Effects-Numbers'!$B$1:$AZ$173,$B111,FALSE),""))</f>
        <v>#REF!</v>
      </c>
    </row>
    <row r="112" spans="2:67" x14ac:dyDescent="0.2">
      <c r="B112" s="259">
        <f t="shared" si="1"/>
        <v>109</v>
      </c>
      <c r="C112" s="258" t="str">
        <f>+'Physical Effects-Numbers'!B109</f>
        <v>Recreation Area Improvement (ac)</v>
      </c>
      <c r="D112" s="260" t="str">
        <f>IF(D$4="","",IF(HLOOKUP(D$4,'Physical Effects-Numbers'!$B$1:$AZ$173,$B112,FALSE)&lt;0,HLOOKUP(D$4,'Physical Effects-Numbers'!$B$1:$AZ$173,$B112,FALSE),""))</f>
        <v/>
      </c>
      <c r="E112" s="260" t="str">
        <f>IF(E$4="","",IF(HLOOKUP(E$4,'Physical Effects-Numbers'!$B$1:$AZ$173,$B112,FALSE)&lt;0,HLOOKUP(E$4,'Physical Effects-Numbers'!$B$1:$AZ$173,$B112,FALSE),""))</f>
        <v/>
      </c>
      <c r="F112" s="260" t="str">
        <f>IF(F$4="","",IF(HLOOKUP(F$4,'Physical Effects-Numbers'!$B$1:$AZ$173,$B112,FALSE)&lt;0,HLOOKUP(F$4,'Physical Effects-Numbers'!$B$1:$AZ$173,$B112,FALSE),""))</f>
        <v/>
      </c>
      <c r="G112" s="260" t="str">
        <f>IF(G$4="","",IF(HLOOKUP(G$4,'Physical Effects-Numbers'!$B$1:$AZ$173,$B112,FALSE)&lt;0,HLOOKUP(G$4,'Physical Effects-Numbers'!$B$1:$AZ$173,$B112,FALSE),""))</f>
        <v/>
      </c>
      <c r="H112" s="260" t="str">
        <f>IF(H$4="","",IF(HLOOKUP(H$4,'Physical Effects-Numbers'!$B$1:$AZ$173,$B112,FALSE)&lt;0,HLOOKUP(H$4,'Physical Effects-Numbers'!$B$1:$AZ$173,$B112,FALSE),""))</f>
        <v/>
      </c>
      <c r="I112" s="260" t="str">
        <f>IF(I$4="","",IF(HLOOKUP(I$4,'Physical Effects-Numbers'!$B$1:$AZ$173,$B112,FALSE)&lt;0,HLOOKUP(I$4,'Physical Effects-Numbers'!$B$1:$AZ$173,$B112,FALSE),""))</f>
        <v/>
      </c>
      <c r="J112" s="260" t="str">
        <f>IF(J$4="","",IF(HLOOKUP(J$4,'Physical Effects-Numbers'!$B$1:$AZ$173,$B112,FALSE)&lt;0,HLOOKUP(J$4,'Physical Effects-Numbers'!$B$1:$AZ$173,$B112,FALSE),""))</f>
        <v/>
      </c>
      <c r="K112" s="260" t="str">
        <f>IF(K$4="","",IF(HLOOKUP(K$4,'Physical Effects-Numbers'!$B$1:$AZ$173,$B112,FALSE)&lt;0,HLOOKUP(K$4,'Physical Effects-Numbers'!$B$1:$AZ$173,$B112,FALSE),""))</f>
        <v/>
      </c>
      <c r="L112" s="260" t="str">
        <f>IF(L$4="","",IF(HLOOKUP(L$4,'Physical Effects-Numbers'!$B$1:$AZ$173,$B112,FALSE)&lt;0,HLOOKUP(L$4,'Physical Effects-Numbers'!$B$1:$AZ$173,$B112,FALSE),""))</f>
        <v/>
      </c>
      <c r="M112" s="260" t="str">
        <f>IF(M$4="","",IF(HLOOKUP(M$4,'Physical Effects-Numbers'!$B$1:$AZ$173,$B112,FALSE)&lt;0,HLOOKUP(M$4,'Physical Effects-Numbers'!$B$1:$AZ$173,$B112,FALSE),""))</f>
        <v/>
      </c>
      <c r="N112" s="260" t="str">
        <f>IF(N$4="","",IF(HLOOKUP(N$4,'Physical Effects-Numbers'!$B$1:$AZ$173,$B112,FALSE)&lt;0,HLOOKUP(N$4,'Physical Effects-Numbers'!$B$1:$AZ$173,$B112,FALSE),""))</f>
        <v/>
      </c>
      <c r="O112" s="260" t="str">
        <f>IF(O$4="","",IF(HLOOKUP(O$4,'Physical Effects-Numbers'!$B$1:$AZ$173,$B112,FALSE)&lt;0,HLOOKUP(O$4,'Physical Effects-Numbers'!$B$1:$AZ$173,$B112,FALSE),""))</f>
        <v/>
      </c>
      <c r="P112" s="260" t="str">
        <f>IF(P$4="","",IF(HLOOKUP(P$4,'Physical Effects-Numbers'!$B$1:$AZ$173,$B112,FALSE)&lt;0,HLOOKUP(P$4,'Physical Effects-Numbers'!$B$1:$AZ$173,$B112,FALSE),""))</f>
        <v/>
      </c>
      <c r="Q112" s="260" t="str">
        <f>IF(Q$4="","",IF(HLOOKUP(Q$4,'Physical Effects-Numbers'!$B$1:$AZ$173,$B112,FALSE)&lt;0,HLOOKUP(Q$4,'Physical Effects-Numbers'!$B$1:$AZ$173,$B112,FALSE),""))</f>
        <v/>
      </c>
      <c r="R112" s="260" t="str">
        <f>IF(R$4="","",IF(HLOOKUP(R$4,'Physical Effects-Numbers'!$B$1:$AZ$173,$B112,FALSE)&lt;0,HLOOKUP(R$4,'Physical Effects-Numbers'!$B$1:$AZ$173,$B112,FALSE),""))</f>
        <v/>
      </c>
      <c r="S112" s="260" t="str">
        <f>IF(S$4="","",IF(HLOOKUP(S$4,'Physical Effects-Numbers'!$B$1:$AZ$173,$B112,FALSE)&lt;0,HLOOKUP(S$4,'Physical Effects-Numbers'!$B$1:$AZ$173,$B112,FALSE),""))</f>
        <v/>
      </c>
      <c r="T112" s="260" t="str">
        <f>IF(T$4="","",IF(HLOOKUP(T$4,'Physical Effects-Numbers'!$B$1:$AZ$173,$B112,FALSE)&lt;0,HLOOKUP(T$4,'Physical Effects-Numbers'!$B$1:$AZ$173,$B112,FALSE),""))</f>
        <v/>
      </c>
      <c r="U112" s="260" t="str">
        <f>IF(U$4="","",IF(HLOOKUP(U$4,'Physical Effects-Numbers'!$B$1:$AZ$173,$B112,FALSE)&lt;0,HLOOKUP(U$4,'Physical Effects-Numbers'!$B$1:$AZ$173,$B112,FALSE),""))</f>
        <v/>
      </c>
      <c r="V112" s="260" t="str">
        <f>IF(V$4="","",IF(HLOOKUP(V$4,'Physical Effects-Numbers'!$B$1:$AZ$173,$B112,FALSE)&lt;0,HLOOKUP(V$4,'Physical Effects-Numbers'!$B$1:$AZ$173,$B112,FALSE),""))</f>
        <v/>
      </c>
      <c r="W112" s="260" t="str">
        <f>IF(W$4="","",IF(HLOOKUP(W$4,'Physical Effects-Numbers'!$B$1:$AZ$173,$B112,FALSE)&lt;0,HLOOKUP(W$4,'Physical Effects-Numbers'!$B$1:$AZ$173,$B112,FALSE),""))</f>
        <v/>
      </c>
      <c r="X112" s="260" t="str">
        <f>IF(X$4="","",IF(HLOOKUP(X$4,'Physical Effects-Numbers'!$B$1:$AZ$173,$B112,FALSE)&lt;0,HLOOKUP(X$4,'Physical Effects-Numbers'!$B$1:$AZ$173,$B112,FALSE),""))</f>
        <v/>
      </c>
      <c r="Y112" s="260" t="str">
        <f>IF(Y$4="","",IF(HLOOKUP(Y$4,'Physical Effects-Numbers'!$B$1:$AZ$173,$B112,FALSE)&lt;0,HLOOKUP(Y$4,'Physical Effects-Numbers'!$B$1:$AZ$173,$B112,FALSE),""))</f>
        <v/>
      </c>
      <c r="Z112" s="260" t="str">
        <f>IF(Z$4="","",IF(HLOOKUP(Z$4,'Physical Effects-Numbers'!$B$1:$AZ$173,$B112,FALSE)&lt;0,HLOOKUP(Z$4,'Physical Effects-Numbers'!$B$1:$AZ$173,$B112,FALSE),""))</f>
        <v/>
      </c>
      <c r="AA112" s="260" t="str">
        <f>IF(AA$4="","",IF(HLOOKUP(AA$4,'Physical Effects-Numbers'!$B$1:$AZ$173,$B112,FALSE)&lt;0,HLOOKUP(AA$4,'Physical Effects-Numbers'!$B$1:$AZ$173,$B112,FALSE),""))</f>
        <v/>
      </c>
      <c r="AB112" s="260" t="str">
        <f>IF(AB$4="","",IF(HLOOKUP(AB$4,'Physical Effects-Numbers'!$B$1:$AZ$173,$B112,FALSE)&lt;0,HLOOKUP(AB$4,'Physical Effects-Numbers'!$B$1:$AZ$173,$B112,FALSE),""))</f>
        <v/>
      </c>
      <c r="AC112" s="260" t="str">
        <f>IF(AC$4="","",IF(HLOOKUP(AC$4,'Physical Effects-Numbers'!$B$1:$AZ$173,$B112,FALSE)&lt;0,HLOOKUP(AC$4,'Physical Effects-Numbers'!$B$1:$AZ$173,$B112,FALSE),""))</f>
        <v/>
      </c>
      <c r="AD112" s="260" t="str">
        <f>IF(AD$4="","",IF(HLOOKUP(AD$4,'Physical Effects-Numbers'!$B$1:$AZ$173,$B112,FALSE)&lt;0,HLOOKUP(AD$4,'Physical Effects-Numbers'!$B$1:$AZ$173,$B112,FALSE),""))</f>
        <v/>
      </c>
      <c r="AE112" s="260" t="str">
        <f>IF(AE$4="","",IF(HLOOKUP(AE$4,'Physical Effects-Numbers'!$B$1:$AZ$173,$B112,FALSE)&lt;0,HLOOKUP(AE$4,'Physical Effects-Numbers'!$B$1:$AZ$173,$B112,FALSE),""))</f>
        <v/>
      </c>
      <c r="AF112" s="260" t="e">
        <f>IF(AF$4="","",IF(HLOOKUP(AF$4,'Physical Effects-Numbers'!$B$1:$AZ$173,$B112,FALSE)&lt;0,HLOOKUP(AF$4,'Physical Effects-Numbers'!$B$1:$AZ$173,$B112,FALSE),""))</f>
        <v>#REF!</v>
      </c>
      <c r="AG112" s="260" t="e">
        <f>IF(AG$4="","",IF(HLOOKUP(AG$4,'Physical Effects-Numbers'!$B$1:$AZ$173,$B112,FALSE)&lt;0,HLOOKUP(AG$4,'Physical Effects-Numbers'!$B$1:$AZ$173,$B112,FALSE),""))</f>
        <v>#REF!</v>
      </c>
      <c r="AH112" s="260" t="str">
        <f>IF(AH$4="","",IF(HLOOKUP(AH$4,'Physical Effects-Numbers'!$B$1:$AZ$173,$B112,FALSE)&lt;0,HLOOKUP(AH$4,'Physical Effects-Numbers'!$B$1:$AZ$173,$B112,FALSE),""))</f>
        <v/>
      </c>
      <c r="AI112" s="260" t="str">
        <f>IF(AI$4="","",IF(HLOOKUP(AI$4,'Physical Effects-Numbers'!$B$1:$AZ$173,$B112,FALSE)&lt;0,HLOOKUP(AI$4,'Physical Effects-Numbers'!$B$1:$AZ$173,$B112,FALSE),""))</f>
        <v/>
      </c>
      <c r="AJ112" s="260" t="str">
        <f>IF(AJ$4="","",IF(HLOOKUP(AJ$4,'Physical Effects-Numbers'!$B$1:$AZ$173,$B112,FALSE)&lt;0,HLOOKUP(AJ$4,'Physical Effects-Numbers'!$B$1:$AZ$173,$B112,FALSE),""))</f>
        <v/>
      </c>
      <c r="AK112" s="260" t="str">
        <f>IF(AK$4="","",IF(HLOOKUP(AK$4,'Physical Effects-Numbers'!$B$1:$AZ$173,$B112,FALSE)&lt;0,HLOOKUP(AK$4,'Physical Effects-Numbers'!$B$1:$AZ$173,$B112,FALSE),""))</f>
        <v/>
      </c>
      <c r="AL112" s="260" t="str">
        <f>IF(AL$4="","",IF(HLOOKUP(AL$4,'Physical Effects-Numbers'!$B$1:$AZ$173,$B112,FALSE)&lt;0,HLOOKUP(AL$4,'Physical Effects-Numbers'!$B$1:$AZ$173,$B112,FALSE),""))</f>
        <v/>
      </c>
      <c r="AM112" s="260" t="str">
        <f>IF(AM$4="","",IF(HLOOKUP(AM$4,'Physical Effects-Numbers'!$B$1:$AZ$173,$B112,FALSE)&lt;0,HLOOKUP(AM$4,'Physical Effects-Numbers'!$B$1:$AZ$173,$B112,FALSE),""))</f>
        <v/>
      </c>
      <c r="AN112" s="260" t="str">
        <f>IF(AN$4="","",IF(HLOOKUP(AN$4,'Physical Effects-Numbers'!$B$1:$AZ$173,$B112,FALSE)&lt;0,HLOOKUP(AN$4,'Physical Effects-Numbers'!$B$1:$AZ$173,$B112,FALSE),""))</f>
        <v/>
      </c>
      <c r="AO112" s="260" t="str">
        <f>IF(AO$4="","",IF(HLOOKUP(AO$4,'Physical Effects-Numbers'!$B$1:$AZ$173,$B112,FALSE)&lt;0,HLOOKUP(AO$4,'Physical Effects-Numbers'!$B$1:$AZ$173,$B112,FALSE),""))</f>
        <v/>
      </c>
      <c r="AP112" s="260" t="str">
        <f>IF(AP$4="","",IF(HLOOKUP(AP$4,'Physical Effects-Numbers'!$B$1:$AZ$173,$B112,FALSE)&lt;0,HLOOKUP(AP$4,'Physical Effects-Numbers'!$B$1:$AZ$173,$B112,FALSE),""))</f>
        <v/>
      </c>
      <c r="AQ112" s="260" t="str">
        <f>IF(AQ$4="","",IF(HLOOKUP(AQ$4,'Physical Effects-Numbers'!$B$1:$AZ$173,$B112,FALSE)&lt;0,HLOOKUP(AQ$4,'Physical Effects-Numbers'!$B$1:$AZ$173,$B112,FALSE),""))</f>
        <v/>
      </c>
      <c r="AR112" s="260" t="str">
        <f>IF(AR$4="","",IF(HLOOKUP(AR$4,'Physical Effects-Numbers'!$B$1:$AZ$173,$B112,FALSE)&lt;0,HLOOKUP(AR$4,'Physical Effects-Numbers'!$B$1:$AZ$173,$B112,FALSE),""))</f>
        <v/>
      </c>
      <c r="AS112" s="260" t="str">
        <f>IF(AS$4="","",IF(HLOOKUP(AS$4,'Physical Effects-Numbers'!$B$1:$AZ$173,$B112,FALSE)&lt;0,HLOOKUP(AS$4,'Physical Effects-Numbers'!$B$1:$AZ$173,$B112,FALSE),""))</f>
        <v/>
      </c>
      <c r="AT112" s="260" t="str">
        <f>IF(AT$4="","",IF(HLOOKUP(AT$4,'Physical Effects-Numbers'!$B$1:$AZ$173,$B112,FALSE)&lt;0,HLOOKUP(AT$4,'Physical Effects-Numbers'!$B$1:$AZ$173,$B112,FALSE),""))</f>
        <v/>
      </c>
      <c r="AU112" s="260" t="str">
        <f>IF(AU$4="","",IF(HLOOKUP(AU$4,'Physical Effects-Numbers'!$B$1:$AZ$173,$B112,FALSE)&lt;0,HLOOKUP(AU$4,'Physical Effects-Numbers'!$B$1:$AZ$173,$B112,FALSE),""))</f>
        <v/>
      </c>
      <c r="AV112" s="260" t="str">
        <f>IF(AV$4="","",IF(HLOOKUP(AV$4,'Physical Effects-Numbers'!$B$1:$AZ$173,$B112,FALSE)&lt;0,HLOOKUP(AV$4,'Physical Effects-Numbers'!$B$1:$AZ$173,$B112,FALSE),""))</f>
        <v/>
      </c>
      <c r="AW112" s="260" t="str">
        <f>IF(AW$4="","",IF(HLOOKUP(AW$4,'Physical Effects-Numbers'!$B$1:$AZ$173,$B112,FALSE)&lt;0,HLOOKUP(AW$4,'Physical Effects-Numbers'!$B$1:$AZ$173,$B112,FALSE),""))</f>
        <v/>
      </c>
      <c r="AX112" s="260" t="str">
        <f>IF(AX$4="","",IF(HLOOKUP(AX$4,'Physical Effects-Numbers'!$B$1:$AZ$173,$B112,FALSE)&lt;0,HLOOKUP(AX$4,'Physical Effects-Numbers'!$B$1:$AZ$173,$B112,FALSE),""))</f>
        <v/>
      </c>
      <c r="AY112" s="260" t="str">
        <f>IF(AY$4="","",IF(HLOOKUP(AY$4,'Physical Effects-Numbers'!$B$1:$AZ$173,$B112,FALSE)&lt;0,HLOOKUP(AY$4,'Physical Effects-Numbers'!$B$1:$AZ$173,$B112,FALSE),""))</f>
        <v/>
      </c>
      <c r="AZ112" s="260" t="str">
        <f>IF(AZ$4="","",IF(HLOOKUP(AZ$4,'Physical Effects-Numbers'!$B$1:$AZ$173,$B112,FALSE)&lt;0,HLOOKUP(AZ$4,'Physical Effects-Numbers'!$B$1:$AZ$173,$B112,FALSE),""))</f>
        <v/>
      </c>
      <c r="BA112" s="260" t="e">
        <f>IF(BA$4="","",IF(HLOOKUP(BA$4,'Physical Effects-Numbers'!$B$1:$AZ$173,$B112,FALSE)&lt;0,HLOOKUP(BA$4,'Physical Effects-Numbers'!$B$1:$AZ$173,$B112,FALSE),""))</f>
        <v>#N/A</v>
      </c>
      <c r="BB112" s="260" t="e">
        <f>IF(BB$4="","",IF(HLOOKUP(BB$4,'Physical Effects-Numbers'!$B$1:$AZ$173,$B112,FALSE)&lt;0,HLOOKUP(BB$4,'Physical Effects-Numbers'!$B$1:$AZ$173,$B112,FALSE),""))</f>
        <v>#N/A</v>
      </c>
      <c r="BC112" s="260" t="e">
        <f>IF(BC$4="","",IF(HLOOKUP(BC$4,'Physical Effects-Numbers'!$B$1:$AZ$173,$B112,FALSE)&lt;0,HLOOKUP(BC$4,'Physical Effects-Numbers'!$B$1:$AZ$173,$B112,FALSE),""))</f>
        <v>#REF!</v>
      </c>
      <c r="BD112" s="260" t="e">
        <f>IF(BD$4="","",IF(HLOOKUP(BD$4,'Physical Effects-Numbers'!$B$1:$AZ$173,$B112,FALSE)&lt;0,HLOOKUP(BD$4,'Physical Effects-Numbers'!$B$1:$AZ$173,$B112,FALSE),""))</f>
        <v>#REF!</v>
      </c>
      <c r="BE112" s="260" t="e">
        <f>IF(BE$4="","",IF(HLOOKUP(BE$4,'Physical Effects-Numbers'!$B$1:$AZ$173,$B112,FALSE)&lt;0,HLOOKUP(BE$4,'Physical Effects-Numbers'!$B$1:$AZ$173,$B112,FALSE),""))</f>
        <v>#REF!</v>
      </c>
      <c r="BF112" s="260" t="e">
        <f>IF(BF$4="","",IF(HLOOKUP(BF$4,'Physical Effects-Numbers'!$B$1:$AZ$173,$B112,FALSE)&lt;0,HLOOKUP(BF$4,'Physical Effects-Numbers'!$B$1:$AZ$173,$B112,FALSE),""))</f>
        <v>#REF!</v>
      </c>
      <c r="BG112" s="260" t="e">
        <f>IF(BG$4="","",IF(HLOOKUP(BG$4,'Physical Effects-Numbers'!$B$1:$AZ$173,$B112,FALSE)&lt;0,HLOOKUP(BG$4,'Physical Effects-Numbers'!$B$1:$AZ$173,$B112,FALSE),""))</f>
        <v>#REF!</v>
      </c>
      <c r="BH112" s="260" t="e">
        <f>IF(BH$4="","",IF(HLOOKUP(BH$4,'Physical Effects-Numbers'!$B$1:$AZ$173,$B112,FALSE)&lt;0,HLOOKUP(BH$4,'Physical Effects-Numbers'!$B$1:$AZ$173,$B112,FALSE),""))</f>
        <v>#REF!</v>
      </c>
      <c r="BI112" s="260" t="e">
        <f>IF(BI$4="","",IF(HLOOKUP(BI$4,'Physical Effects-Numbers'!$B$1:$AZ$173,$B112,FALSE)&lt;0,HLOOKUP(BI$4,'Physical Effects-Numbers'!$B$1:$AZ$173,$B112,FALSE),""))</f>
        <v>#REF!</v>
      </c>
      <c r="BJ112" s="260" t="e">
        <f>IF(BJ$4="","",IF(HLOOKUP(BJ$4,'Physical Effects-Numbers'!$B$1:$AZ$173,$B112,FALSE)&lt;0,HLOOKUP(BJ$4,'Physical Effects-Numbers'!$B$1:$AZ$173,$B112,FALSE),""))</f>
        <v>#REF!</v>
      </c>
      <c r="BK112" s="260" t="e">
        <f>IF(BK$4="","",IF(HLOOKUP(BK$4,'Physical Effects-Numbers'!$B$1:$AZ$173,$B112,FALSE)&lt;0,HLOOKUP(BK$4,'Physical Effects-Numbers'!$B$1:$AZ$173,$B112,FALSE),""))</f>
        <v>#REF!</v>
      </c>
      <c r="BL112" s="260" t="e">
        <f>IF(BL$4="","",IF(HLOOKUP(BL$4,'Physical Effects-Numbers'!$B$1:$AZ$173,$B112,FALSE)&lt;0,HLOOKUP(BL$4,'Physical Effects-Numbers'!$B$1:$AZ$173,$B112,FALSE),""))</f>
        <v>#REF!</v>
      </c>
      <c r="BM112" s="260" t="e">
        <f>IF(BM$4="","",IF(HLOOKUP(BM$4,'Physical Effects-Numbers'!$B$1:$AZ$173,$B112,FALSE)&lt;0,HLOOKUP(BM$4,'Physical Effects-Numbers'!$B$1:$AZ$173,$B112,FALSE),""))</f>
        <v>#REF!</v>
      </c>
      <c r="BN112" s="260" t="e">
        <f>IF(BN$4="","",IF(HLOOKUP(BN$4,'Physical Effects-Numbers'!$B$1:$AZ$173,$B112,FALSE)&lt;0,HLOOKUP(BN$4,'Physical Effects-Numbers'!$B$1:$AZ$173,$B112,FALSE),""))</f>
        <v>#REF!</v>
      </c>
      <c r="BO112" s="260" t="e">
        <f>IF(BO$4="","",IF(HLOOKUP(BO$4,'Physical Effects-Numbers'!$B$1:$AZ$173,$B112,FALSE)&lt;0,HLOOKUP(BO$4,'Physical Effects-Numbers'!$B$1:$AZ$173,$B112,FALSE),""))</f>
        <v>#REF!</v>
      </c>
    </row>
    <row r="113" spans="2:67" x14ac:dyDescent="0.2">
      <c r="B113" s="259">
        <f t="shared" si="1"/>
        <v>110</v>
      </c>
      <c r="C113" s="258" t="str">
        <f>+'Physical Effects-Numbers'!B110</f>
        <v>Recreation Land Grading and Shaping (ac)</v>
      </c>
      <c r="D113" s="260" t="str">
        <f>IF(D$4="","",IF(HLOOKUP(D$4,'Physical Effects-Numbers'!$B$1:$AZ$173,$B113,FALSE)&lt;0,HLOOKUP(D$4,'Physical Effects-Numbers'!$B$1:$AZ$173,$B113,FALSE),""))</f>
        <v/>
      </c>
      <c r="E113" s="260" t="str">
        <f>IF(E$4="","",IF(HLOOKUP(E$4,'Physical Effects-Numbers'!$B$1:$AZ$173,$B113,FALSE)&lt;0,HLOOKUP(E$4,'Physical Effects-Numbers'!$B$1:$AZ$173,$B113,FALSE),""))</f>
        <v/>
      </c>
      <c r="F113" s="260" t="str">
        <f>IF(F$4="","",IF(HLOOKUP(F$4,'Physical Effects-Numbers'!$B$1:$AZ$173,$B113,FALSE)&lt;0,HLOOKUP(F$4,'Physical Effects-Numbers'!$B$1:$AZ$173,$B113,FALSE),""))</f>
        <v/>
      </c>
      <c r="G113" s="260" t="str">
        <f>IF(G$4="","",IF(HLOOKUP(G$4,'Physical Effects-Numbers'!$B$1:$AZ$173,$B113,FALSE)&lt;0,HLOOKUP(G$4,'Physical Effects-Numbers'!$B$1:$AZ$173,$B113,FALSE),""))</f>
        <v/>
      </c>
      <c r="H113" s="260" t="str">
        <f>IF(H$4="","",IF(HLOOKUP(H$4,'Physical Effects-Numbers'!$B$1:$AZ$173,$B113,FALSE)&lt;0,HLOOKUP(H$4,'Physical Effects-Numbers'!$B$1:$AZ$173,$B113,FALSE),""))</f>
        <v/>
      </c>
      <c r="I113" s="260" t="str">
        <f>IF(I$4="","",IF(HLOOKUP(I$4,'Physical Effects-Numbers'!$B$1:$AZ$173,$B113,FALSE)&lt;0,HLOOKUP(I$4,'Physical Effects-Numbers'!$B$1:$AZ$173,$B113,FALSE),""))</f>
        <v/>
      </c>
      <c r="J113" s="260" t="str">
        <f>IF(J$4="","",IF(HLOOKUP(J$4,'Physical Effects-Numbers'!$B$1:$AZ$173,$B113,FALSE)&lt;0,HLOOKUP(J$4,'Physical Effects-Numbers'!$B$1:$AZ$173,$B113,FALSE),""))</f>
        <v/>
      </c>
      <c r="K113" s="260" t="str">
        <f>IF(K$4="","",IF(HLOOKUP(K$4,'Physical Effects-Numbers'!$B$1:$AZ$173,$B113,FALSE)&lt;0,HLOOKUP(K$4,'Physical Effects-Numbers'!$B$1:$AZ$173,$B113,FALSE),""))</f>
        <v/>
      </c>
      <c r="L113" s="260" t="str">
        <f>IF(L$4="","",IF(HLOOKUP(L$4,'Physical Effects-Numbers'!$B$1:$AZ$173,$B113,FALSE)&lt;0,HLOOKUP(L$4,'Physical Effects-Numbers'!$B$1:$AZ$173,$B113,FALSE),""))</f>
        <v/>
      </c>
      <c r="M113" s="260">
        <f>IF(M$4="","",IF(HLOOKUP(M$4,'Physical Effects-Numbers'!$B$1:$AZ$173,$B113,FALSE)&lt;0,HLOOKUP(M$4,'Physical Effects-Numbers'!$B$1:$AZ$173,$B113,FALSE),""))</f>
        <v>-3</v>
      </c>
      <c r="N113" s="260">
        <f>IF(N$4="","",IF(HLOOKUP(N$4,'Physical Effects-Numbers'!$B$1:$AZ$173,$B113,FALSE)&lt;0,HLOOKUP(N$4,'Physical Effects-Numbers'!$B$1:$AZ$173,$B113,FALSE),""))</f>
        <v>-3</v>
      </c>
      <c r="O113" s="260" t="str">
        <f>IF(O$4="","",IF(HLOOKUP(O$4,'Physical Effects-Numbers'!$B$1:$AZ$173,$B113,FALSE)&lt;0,HLOOKUP(O$4,'Physical Effects-Numbers'!$B$1:$AZ$173,$B113,FALSE),""))</f>
        <v/>
      </c>
      <c r="P113" s="260" t="str">
        <f>IF(P$4="","",IF(HLOOKUP(P$4,'Physical Effects-Numbers'!$B$1:$AZ$173,$B113,FALSE)&lt;0,HLOOKUP(P$4,'Physical Effects-Numbers'!$B$1:$AZ$173,$B113,FALSE),""))</f>
        <v/>
      </c>
      <c r="Q113" s="260" t="str">
        <f>IF(Q$4="","",IF(HLOOKUP(Q$4,'Physical Effects-Numbers'!$B$1:$AZ$173,$B113,FALSE)&lt;0,HLOOKUP(Q$4,'Physical Effects-Numbers'!$B$1:$AZ$173,$B113,FALSE),""))</f>
        <v/>
      </c>
      <c r="R113" s="260" t="str">
        <f>IF(R$4="","",IF(HLOOKUP(R$4,'Physical Effects-Numbers'!$B$1:$AZ$173,$B113,FALSE)&lt;0,HLOOKUP(R$4,'Physical Effects-Numbers'!$B$1:$AZ$173,$B113,FALSE),""))</f>
        <v/>
      </c>
      <c r="S113" s="260" t="str">
        <f>IF(S$4="","",IF(HLOOKUP(S$4,'Physical Effects-Numbers'!$B$1:$AZ$173,$B113,FALSE)&lt;0,HLOOKUP(S$4,'Physical Effects-Numbers'!$B$1:$AZ$173,$B113,FALSE),""))</f>
        <v/>
      </c>
      <c r="T113" s="260" t="str">
        <f>IF(T$4="","",IF(HLOOKUP(T$4,'Physical Effects-Numbers'!$B$1:$AZ$173,$B113,FALSE)&lt;0,HLOOKUP(T$4,'Physical Effects-Numbers'!$B$1:$AZ$173,$B113,FALSE),""))</f>
        <v/>
      </c>
      <c r="U113" s="260" t="str">
        <f>IF(U$4="","",IF(HLOOKUP(U$4,'Physical Effects-Numbers'!$B$1:$AZ$173,$B113,FALSE)&lt;0,HLOOKUP(U$4,'Physical Effects-Numbers'!$B$1:$AZ$173,$B113,FALSE),""))</f>
        <v/>
      </c>
      <c r="V113" s="260" t="str">
        <f>IF(V$4="","",IF(HLOOKUP(V$4,'Physical Effects-Numbers'!$B$1:$AZ$173,$B113,FALSE)&lt;0,HLOOKUP(V$4,'Physical Effects-Numbers'!$B$1:$AZ$173,$B113,FALSE),""))</f>
        <v/>
      </c>
      <c r="W113" s="260" t="str">
        <f>IF(W$4="","",IF(HLOOKUP(W$4,'Physical Effects-Numbers'!$B$1:$AZ$173,$B113,FALSE)&lt;0,HLOOKUP(W$4,'Physical Effects-Numbers'!$B$1:$AZ$173,$B113,FALSE),""))</f>
        <v/>
      </c>
      <c r="X113" s="260" t="str">
        <f>IF(X$4="","",IF(HLOOKUP(X$4,'Physical Effects-Numbers'!$B$1:$AZ$173,$B113,FALSE)&lt;0,HLOOKUP(X$4,'Physical Effects-Numbers'!$B$1:$AZ$173,$B113,FALSE),""))</f>
        <v/>
      </c>
      <c r="Y113" s="260" t="str">
        <f>IF(Y$4="","",IF(HLOOKUP(Y$4,'Physical Effects-Numbers'!$B$1:$AZ$173,$B113,FALSE)&lt;0,HLOOKUP(Y$4,'Physical Effects-Numbers'!$B$1:$AZ$173,$B113,FALSE),""))</f>
        <v/>
      </c>
      <c r="Z113" s="260" t="str">
        <f>IF(Z$4="","",IF(HLOOKUP(Z$4,'Physical Effects-Numbers'!$B$1:$AZ$173,$B113,FALSE)&lt;0,HLOOKUP(Z$4,'Physical Effects-Numbers'!$B$1:$AZ$173,$B113,FALSE),""))</f>
        <v/>
      </c>
      <c r="AA113" s="260" t="str">
        <f>IF(AA$4="","",IF(HLOOKUP(AA$4,'Physical Effects-Numbers'!$B$1:$AZ$173,$B113,FALSE)&lt;0,HLOOKUP(AA$4,'Physical Effects-Numbers'!$B$1:$AZ$173,$B113,FALSE),""))</f>
        <v/>
      </c>
      <c r="AB113" s="260" t="str">
        <f>IF(AB$4="","",IF(HLOOKUP(AB$4,'Physical Effects-Numbers'!$B$1:$AZ$173,$B113,FALSE)&lt;0,HLOOKUP(AB$4,'Physical Effects-Numbers'!$B$1:$AZ$173,$B113,FALSE),""))</f>
        <v/>
      </c>
      <c r="AC113" s="260" t="str">
        <f>IF(AC$4="","",IF(HLOOKUP(AC$4,'Physical Effects-Numbers'!$B$1:$AZ$173,$B113,FALSE)&lt;0,HLOOKUP(AC$4,'Physical Effects-Numbers'!$B$1:$AZ$173,$B113,FALSE),""))</f>
        <v/>
      </c>
      <c r="AD113" s="260" t="str">
        <f>IF(AD$4="","",IF(HLOOKUP(AD$4,'Physical Effects-Numbers'!$B$1:$AZ$173,$B113,FALSE)&lt;0,HLOOKUP(AD$4,'Physical Effects-Numbers'!$B$1:$AZ$173,$B113,FALSE),""))</f>
        <v/>
      </c>
      <c r="AE113" s="260" t="str">
        <f>IF(AE$4="","",IF(HLOOKUP(AE$4,'Physical Effects-Numbers'!$B$1:$AZ$173,$B113,FALSE)&lt;0,HLOOKUP(AE$4,'Physical Effects-Numbers'!$B$1:$AZ$173,$B113,FALSE),""))</f>
        <v/>
      </c>
      <c r="AF113" s="260" t="e">
        <f>IF(AF$4="","",IF(HLOOKUP(AF$4,'Physical Effects-Numbers'!$B$1:$AZ$173,$B113,FALSE)&lt;0,HLOOKUP(AF$4,'Physical Effects-Numbers'!$B$1:$AZ$173,$B113,FALSE),""))</f>
        <v>#REF!</v>
      </c>
      <c r="AG113" s="260" t="e">
        <f>IF(AG$4="","",IF(HLOOKUP(AG$4,'Physical Effects-Numbers'!$B$1:$AZ$173,$B113,FALSE)&lt;0,HLOOKUP(AG$4,'Physical Effects-Numbers'!$B$1:$AZ$173,$B113,FALSE),""))</f>
        <v>#REF!</v>
      </c>
      <c r="AH113" s="260" t="str">
        <f>IF(AH$4="","",IF(HLOOKUP(AH$4,'Physical Effects-Numbers'!$B$1:$AZ$173,$B113,FALSE)&lt;0,HLOOKUP(AH$4,'Physical Effects-Numbers'!$B$1:$AZ$173,$B113,FALSE),""))</f>
        <v/>
      </c>
      <c r="AI113" s="260" t="str">
        <f>IF(AI$4="","",IF(HLOOKUP(AI$4,'Physical Effects-Numbers'!$B$1:$AZ$173,$B113,FALSE)&lt;0,HLOOKUP(AI$4,'Physical Effects-Numbers'!$B$1:$AZ$173,$B113,FALSE),""))</f>
        <v/>
      </c>
      <c r="AJ113" s="260" t="str">
        <f>IF(AJ$4="","",IF(HLOOKUP(AJ$4,'Physical Effects-Numbers'!$B$1:$AZ$173,$B113,FALSE)&lt;0,HLOOKUP(AJ$4,'Physical Effects-Numbers'!$B$1:$AZ$173,$B113,FALSE),""))</f>
        <v/>
      </c>
      <c r="AK113" s="260" t="str">
        <f>IF(AK$4="","",IF(HLOOKUP(AK$4,'Physical Effects-Numbers'!$B$1:$AZ$173,$B113,FALSE)&lt;0,HLOOKUP(AK$4,'Physical Effects-Numbers'!$B$1:$AZ$173,$B113,FALSE),""))</f>
        <v/>
      </c>
      <c r="AL113" s="260">
        <f>IF(AL$4="","",IF(HLOOKUP(AL$4,'Physical Effects-Numbers'!$B$1:$AZ$173,$B113,FALSE)&lt;0,HLOOKUP(AL$4,'Physical Effects-Numbers'!$B$1:$AZ$173,$B113,FALSE),""))</f>
        <v>-1</v>
      </c>
      <c r="AM113" s="260" t="str">
        <f>IF(AM$4="","",IF(HLOOKUP(AM$4,'Physical Effects-Numbers'!$B$1:$AZ$173,$B113,FALSE)&lt;0,HLOOKUP(AM$4,'Physical Effects-Numbers'!$B$1:$AZ$173,$B113,FALSE),""))</f>
        <v/>
      </c>
      <c r="AN113" s="260" t="str">
        <f>IF(AN$4="","",IF(HLOOKUP(AN$4,'Physical Effects-Numbers'!$B$1:$AZ$173,$B113,FALSE)&lt;0,HLOOKUP(AN$4,'Physical Effects-Numbers'!$B$1:$AZ$173,$B113,FALSE),""))</f>
        <v/>
      </c>
      <c r="AO113" s="260" t="str">
        <f>IF(AO$4="","",IF(HLOOKUP(AO$4,'Physical Effects-Numbers'!$B$1:$AZ$173,$B113,FALSE)&lt;0,HLOOKUP(AO$4,'Physical Effects-Numbers'!$B$1:$AZ$173,$B113,FALSE),""))</f>
        <v/>
      </c>
      <c r="AP113" s="260" t="str">
        <f>IF(AP$4="","",IF(HLOOKUP(AP$4,'Physical Effects-Numbers'!$B$1:$AZ$173,$B113,FALSE)&lt;0,HLOOKUP(AP$4,'Physical Effects-Numbers'!$B$1:$AZ$173,$B113,FALSE),""))</f>
        <v/>
      </c>
      <c r="AQ113" s="260" t="str">
        <f>IF(AQ$4="","",IF(HLOOKUP(AQ$4,'Physical Effects-Numbers'!$B$1:$AZ$173,$B113,FALSE)&lt;0,HLOOKUP(AQ$4,'Physical Effects-Numbers'!$B$1:$AZ$173,$B113,FALSE),""))</f>
        <v/>
      </c>
      <c r="AR113" s="260" t="str">
        <f>IF(AR$4="","",IF(HLOOKUP(AR$4,'Physical Effects-Numbers'!$B$1:$AZ$173,$B113,FALSE)&lt;0,HLOOKUP(AR$4,'Physical Effects-Numbers'!$B$1:$AZ$173,$B113,FALSE),""))</f>
        <v/>
      </c>
      <c r="AS113" s="260" t="str">
        <f>IF(AS$4="","",IF(HLOOKUP(AS$4,'Physical Effects-Numbers'!$B$1:$AZ$173,$B113,FALSE)&lt;0,HLOOKUP(AS$4,'Physical Effects-Numbers'!$B$1:$AZ$173,$B113,FALSE),""))</f>
        <v/>
      </c>
      <c r="AT113" s="260">
        <f>IF(AT$4="","",IF(HLOOKUP(AT$4,'Physical Effects-Numbers'!$B$1:$AZ$173,$B113,FALSE)&lt;0,HLOOKUP(AT$4,'Physical Effects-Numbers'!$B$1:$AZ$173,$B113,FALSE),""))</f>
        <v>-2</v>
      </c>
      <c r="AU113" s="260" t="str">
        <f>IF(AU$4="","",IF(HLOOKUP(AU$4,'Physical Effects-Numbers'!$B$1:$AZ$173,$B113,FALSE)&lt;0,HLOOKUP(AU$4,'Physical Effects-Numbers'!$B$1:$AZ$173,$B113,FALSE),""))</f>
        <v/>
      </c>
      <c r="AV113" s="260" t="str">
        <f>IF(AV$4="","",IF(HLOOKUP(AV$4,'Physical Effects-Numbers'!$B$1:$AZ$173,$B113,FALSE)&lt;0,HLOOKUP(AV$4,'Physical Effects-Numbers'!$B$1:$AZ$173,$B113,FALSE),""))</f>
        <v/>
      </c>
      <c r="AW113" s="260" t="str">
        <f>IF(AW$4="","",IF(HLOOKUP(AW$4,'Physical Effects-Numbers'!$B$1:$AZ$173,$B113,FALSE)&lt;0,HLOOKUP(AW$4,'Physical Effects-Numbers'!$B$1:$AZ$173,$B113,FALSE),""))</f>
        <v/>
      </c>
      <c r="AX113" s="260" t="str">
        <f>IF(AX$4="","",IF(HLOOKUP(AX$4,'Physical Effects-Numbers'!$B$1:$AZ$173,$B113,FALSE)&lt;0,HLOOKUP(AX$4,'Physical Effects-Numbers'!$B$1:$AZ$173,$B113,FALSE),""))</f>
        <v/>
      </c>
      <c r="AY113" s="260" t="str">
        <f>IF(AY$4="","",IF(HLOOKUP(AY$4,'Physical Effects-Numbers'!$B$1:$AZ$173,$B113,FALSE)&lt;0,HLOOKUP(AY$4,'Physical Effects-Numbers'!$B$1:$AZ$173,$B113,FALSE),""))</f>
        <v/>
      </c>
      <c r="AZ113" s="260" t="str">
        <f>IF(AZ$4="","",IF(HLOOKUP(AZ$4,'Physical Effects-Numbers'!$B$1:$AZ$173,$B113,FALSE)&lt;0,HLOOKUP(AZ$4,'Physical Effects-Numbers'!$B$1:$AZ$173,$B113,FALSE),""))</f>
        <v/>
      </c>
      <c r="BA113" s="260" t="e">
        <f>IF(BA$4="","",IF(HLOOKUP(BA$4,'Physical Effects-Numbers'!$B$1:$AZ$173,$B113,FALSE)&lt;0,HLOOKUP(BA$4,'Physical Effects-Numbers'!$B$1:$AZ$173,$B113,FALSE),""))</f>
        <v>#N/A</v>
      </c>
      <c r="BB113" s="260" t="e">
        <f>IF(BB$4="","",IF(HLOOKUP(BB$4,'Physical Effects-Numbers'!$B$1:$AZ$173,$B113,FALSE)&lt;0,HLOOKUP(BB$4,'Physical Effects-Numbers'!$B$1:$AZ$173,$B113,FALSE),""))</f>
        <v>#N/A</v>
      </c>
      <c r="BC113" s="260" t="e">
        <f>IF(BC$4="","",IF(HLOOKUP(BC$4,'Physical Effects-Numbers'!$B$1:$AZ$173,$B113,FALSE)&lt;0,HLOOKUP(BC$4,'Physical Effects-Numbers'!$B$1:$AZ$173,$B113,FALSE),""))</f>
        <v>#REF!</v>
      </c>
      <c r="BD113" s="260" t="e">
        <f>IF(BD$4="","",IF(HLOOKUP(BD$4,'Physical Effects-Numbers'!$B$1:$AZ$173,$B113,FALSE)&lt;0,HLOOKUP(BD$4,'Physical Effects-Numbers'!$B$1:$AZ$173,$B113,FALSE),""))</f>
        <v>#REF!</v>
      </c>
      <c r="BE113" s="260" t="e">
        <f>IF(BE$4="","",IF(HLOOKUP(BE$4,'Physical Effects-Numbers'!$B$1:$AZ$173,$B113,FALSE)&lt;0,HLOOKUP(BE$4,'Physical Effects-Numbers'!$B$1:$AZ$173,$B113,FALSE),""))</f>
        <v>#REF!</v>
      </c>
      <c r="BF113" s="260" t="e">
        <f>IF(BF$4="","",IF(HLOOKUP(BF$4,'Physical Effects-Numbers'!$B$1:$AZ$173,$B113,FALSE)&lt;0,HLOOKUP(BF$4,'Physical Effects-Numbers'!$B$1:$AZ$173,$B113,FALSE),""))</f>
        <v>#REF!</v>
      </c>
      <c r="BG113" s="260" t="e">
        <f>IF(BG$4="","",IF(HLOOKUP(BG$4,'Physical Effects-Numbers'!$B$1:$AZ$173,$B113,FALSE)&lt;0,HLOOKUP(BG$4,'Physical Effects-Numbers'!$B$1:$AZ$173,$B113,FALSE),""))</f>
        <v>#REF!</v>
      </c>
      <c r="BH113" s="260" t="e">
        <f>IF(BH$4="","",IF(HLOOKUP(BH$4,'Physical Effects-Numbers'!$B$1:$AZ$173,$B113,FALSE)&lt;0,HLOOKUP(BH$4,'Physical Effects-Numbers'!$B$1:$AZ$173,$B113,FALSE),""))</f>
        <v>#REF!</v>
      </c>
      <c r="BI113" s="260" t="e">
        <f>IF(BI$4="","",IF(HLOOKUP(BI$4,'Physical Effects-Numbers'!$B$1:$AZ$173,$B113,FALSE)&lt;0,HLOOKUP(BI$4,'Physical Effects-Numbers'!$B$1:$AZ$173,$B113,FALSE),""))</f>
        <v>#REF!</v>
      </c>
      <c r="BJ113" s="260" t="e">
        <f>IF(BJ$4="","",IF(HLOOKUP(BJ$4,'Physical Effects-Numbers'!$B$1:$AZ$173,$B113,FALSE)&lt;0,HLOOKUP(BJ$4,'Physical Effects-Numbers'!$B$1:$AZ$173,$B113,FALSE),""))</f>
        <v>#REF!</v>
      </c>
      <c r="BK113" s="260" t="e">
        <f>IF(BK$4="","",IF(HLOOKUP(BK$4,'Physical Effects-Numbers'!$B$1:$AZ$173,$B113,FALSE)&lt;0,HLOOKUP(BK$4,'Physical Effects-Numbers'!$B$1:$AZ$173,$B113,FALSE),""))</f>
        <v>#REF!</v>
      </c>
      <c r="BL113" s="260" t="e">
        <f>IF(BL$4="","",IF(HLOOKUP(BL$4,'Physical Effects-Numbers'!$B$1:$AZ$173,$B113,FALSE)&lt;0,HLOOKUP(BL$4,'Physical Effects-Numbers'!$B$1:$AZ$173,$B113,FALSE),""))</f>
        <v>#REF!</v>
      </c>
      <c r="BM113" s="260" t="e">
        <f>IF(BM$4="","",IF(HLOOKUP(BM$4,'Physical Effects-Numbers'!$B$1:$AZ$173,$B113,FALSE)&lt;0,HLOOKUP(BM$4,'Physical Effects-Numbers'!$B$1:$AZ$173,$B113,FALSE),""))</f>
        <v>#REF!</v>
      </c>
      <c r="BN113" s="260" t="e">
        <f>IF(BN$4="","",IF(HLOOKUP(BN$4,'Physical Effects-Numbers'!$B$1:$AZ$173,$B113,FALSE)&lt;0,HLOOKUP(BN$4,'Physical Effects-Numbers'!$B$1:$AZ$173,$B113,FALSE),""))</f>
        <v>#REF!</v>
      </c>
      <c r="BO113" s="260" t="e">
        <f>IF(BO$4="","",IF(HLOOKUP(BO$4,'Physical Effects-Numbers'!$B$1:$AZ$173,$B113,FALSE)&lt;0,HLOOKUP(BO$4,'Physical Effects-Numbers'!$B$1:$AZ$173,$B113,FALSE),""))</f>
        <v>#REF!</v>
      </c>
    </row>
    <row r="114" spans="2:67" x14ac:dyDescent="0.2">
      <c r="B114" s="259">
        <f t="shared" si="1"/>
        <v>111</v>
      </c>
      <c r="C114" s="258" t="str">
        <f>+'Physical Effects-Numbers'!B111</f>
        <v>Residue and Tillage Management, No Till (ac)</v>
      </c>
      <c r="D114" s="260" t="str">
        <f>IF(D$4="","",IF(HLOOKUP(D$4,'Physical Effects-Numbers'!$B$1:$AZ$173,$B114,FALSE)&lt;0,HLOOKUP(D$4,'Physical Effects-Numbers'!$B$1:$AZ$173,$B114,FALSE),""))</f>
        <v/>
      </c>
      <c r="E114" s="260" t="str">
        <f>IF(E$4="","",IF(HLOOKUP(E$4,'Physical Effects-Numbers'!$B$1:$AZ$173,$B114,FALSE)&lt;0,HLOOKUP(E$4,'Physical Effects-Numbers'!$B$1:$AZ$173,$B114,FALSE),""))</f>
        <v/>
      </c>
      <c r="F114" s="260" t="str">
        <f>IF(F$4="","",IF(HLOOKUP(F$4,'Physical Effects-Numbers'!$B$1:$AZ$173,$B114,FALSE)&lt;0,HLOOKUP(F$4,'Physical Effects-Numbers'!$B$1:$AZ$173,$B114,FALSE),""))</f>
        <v/>
      </c>
      <c r="G114" s="260" t="str">
        <f>IF(G$4="","",IF(HLOOKUP(G$4,'Physical Effects-Numbers'!$B$1:$AZ$173,$B114,FALSE)&lt;0,HLOOKUP(G$4,'Physical Effects-Numbers'!$B$1:$AZ$173,$B114,FALSE),""))</f>
        <v/>
      </c>
      <c r="H114" s="260" t="str">
        <f>IF(H$4="","",IF(HLOOKUP(H$4,'Physical Effects-Numbers'!$B$1:$AZ$173,$B114,FALSE)&lt;0,HLOOKUP(H$4,'Physical Effects-Numbers'!$B$1:$AZ$173,$B114,FALSE),""))</f>
        <v/>
      </c>
      <c r="I114" s="260" t="str">
        <f>IF(I$4="","",IF(HLOOKUP(I$4,'Physical Effects-Numbers'!$B$1:$AZ$173,$B114,FALSE)&lt;0,HLOOKUP(I$4,'Physical Effects-Numbers'!$B$1:$AZ$173,$B114,FALSE),""))</f>
        <v/>
      </c>
      <c r="J114" s="260" t="str">
        <f>IF(J$4="","",IF(HLOOKUP(J$4,'Physical Effects-Numbers'!$B$1:$AZ$173,$B114,FALSE)&lt;0,HLOOKUP(J$4,'Physical Effects-Numbers'!$B$1:$AZ$173,$B114,FALSE),""))</f>
        <v/>
      </c>
      <c r="K114" s="260" t="str">
        <f>IF(K$4="","",IF(HLOOKUP(K$4,'Physical Effects-Numbers'!$B$1:$AZ$173,$B114,FALSE)&lt;0,HLOOKUP(K$4,'Physical Effects-Numbers'!$B$1:$AZ$173,$B114,FALSE),""))</f>
        <v/>
      </c>
      <c r="L114" s="260" t="str">
        <f>IF(L$4="","",IF(HLOOKUP(L$4,'Physical Effects-Numbers'!$B$1:$AZ$173,$B114,FALSE)&lt;0,HLOOKUP(L$4,'Physical Effects-Numbers'!$B$1:$AZ$173,$B114,FALSE),""))</f>
        <v/>
      </c>
      <c r="M114" s="260" t="str">
        <f>IF(M$4="","",IF(HLOOKUP(M$4,'Physical Effects-Numbers'!$B$1:$AZ$173,$B114,FALSE)&lt;0,HLOOKUP(M$4,'Physical Effects-Numbers'!$B$1:$AZ$173,$B114,FALSE),""))</f>
        <v/>
      </c>
      <c r="N114" s="260" t="str">
        <f>IF(N$4="","",IF(HLOOKUP(N$4,'Physical Effects-Numbers'!$B$1:$AZ$173,$B114,FALSE)&lt;0,HLOOKUP(N$4,'Physical Effects-Numbers'!$B$1:$AZ$173,$B114,FALSE),""))</f>
        <v/>
      </c>
      <c r="O114" s="260" t="str">
        <f>IF(O$4="","",IF(HLOOKUP(O$4,'Physical Effects-Numbers'!$B$1:$AZ$173,$B114,FALSE)&lt;0,HLOOKUP(O$4,'Physical Effects-Numbers'!$B$1:$AZ$173,$B114,FALSE),""))</f>
        <v/>
      </c>
      <c r="P114" s="260">
        <f>IF(P$4="","",IF(HLOOKUP(P$4,'Physical Effects-Numbers'!$B$1:$AZ$173,$B114,FALSE)&lt;0,HLOOKUP(P$4,'Physical Effects-Numbers'!$B$1:$AZ$173,$B114,FALSE),""))</f>
        <v>-1</v>
      </c>
      <c r="Q114" s="260">
        <f>IF(Q$4="","",IF(HLOOKUP(Q$4,'Physical Effects-Numbers'!$B$1:$AZ$173,$B114,FALSE)&lt;0,HLOOKUP(Q$4,'Physical Effects-Numbers'!$B$1:$AZ$173,$B114,FALSE),""))</f>
        <v>-1</v>
      </c>
      <c r="R114" s="260" t="str">
        <f>IF(R$4="","",IF(HLOOKUP(R$4,'Physical Effects-Numbers'!$B$1:$AZ$173,$B114,FALSE)&lt;0,HLOOKUP(R$4,'Physical Effects-Numbers'!$B$1:$AZ$173,$B114,FALSE),""))</f>
        <v/>
      </c>
      <c r="S114" s="260" t="str">
        <f>IF(S$4="","",IF(HLOOKUP(S$4,'Physical Effects-Numbers'!$B$1:$AZ$173,$B114,FALSE)&lt;0,HLOOKUP(S$4,'Physical Effects-Numbers'!$B$1:$AZ$173,$B114,FALSE),""))</f>
        <v/>
      </c>
      <c r="T114" s="260" t="str">
        <f>IF(T$4="","",IF(HLOOKUP(T$4,'Physical Effects-Numbers'!$B$1:$AZ$173,$B114,FALSE)&lt;0,HLOOKUP(T$4,'Physical Effects-Numbers'!$B$1:$AZ$173,$B114,FALSE),""))</f>
        <v/>
      </c>
      <c r="U114" s="260" t="str">
        <f>IF(U$4="","",IF(HLOOKUP(U$4,'Physical Effects-Numbers'!$B$1:$AZ$173,$B114,FALSE)&lt;0,HLOOKUP(U$4,'Physical Effects-Numbers'!$B$1:$AZ$173,$B114,FALSE),""))</f>
        <v/>
      </c>
      <c r="V114" s="260" t="str">
        <f>IF(V$4="","",IF(HLOOKUP(V$4,'Physical Effects-Numbers'!$B$1:$AZ$173,$B114,FALSE)&lt;0,HLOOKUP(V$4,'Physical Effects-Numbers'!$B$1:$AZ$173,$B114,FALSE),""))</f>
        <v/>
      </c>
      <c r="W114" s="260" t="str">
        <f>IF(W$4="","",IF(HLOOKUP(W$4,'Physical Effects-Numbers'!$B$1:$AZ$173,$B114,FALSE)&lt;0,HLOOKUP(W$4,'Physical Effects-Numbers'!$B$1:$AZ$173,$B114,FALSE),""))</f>
        <v/>
      </c>
      <c r="X114" s="260" t="str">
        <f>IF(X$4="","",IF(HLOOKUP(X$4,'Physical Effects-Numbers'!$B$1:$AZ$173,$B114,FALSE)&lt;0,HLOOKUP(X$4,'Physical Effects-Numbers'!$B$1:$AZ$173,$B114,FALSE),""))</f>
        <v/>
      </c>
      <c r="Y114" s="260" t="str">
        <f>IF(Y$4="","",IF(HLOOKUP(Y$4,'Physical Effects-Numbers'!$B$1:$AZ$173,$B114,FALSE)&lt;0,HLOOKUP(Y$4,'Physical Effects-Numbers'!$B$1:$AZ$173,$B114,FALSE),""))</f>
        <v/>
      </c>
      <c r="Z114" s="260" t="str">
        <f>IF(Z$4="","",IF(HLOOKUP(Z$4,'Physical Effects-Numbers'!$B$1:$AZ$173,$B114,FALSE)&lt;0,HLOOKUP(Z$4,'Physical Effects-Numbers'!$B$1:$AZ$173,$B114,FALSE),""))</f>
        <v/>
      </c>
      <c r="AA114" s="260" t="str">
        <f>IF(AA$4="","",IF(HLOOKUP(AA$4,'Physical Effects-Numbers'!$B$1:$AZ$173,$B114,FALSE)&lt;0,HLOOKUP(AA$4,'Physical Effects-Numbers'!$B$1:$AZ$173,$B114,FALSE),""))</f>
        <v/>
      </c>
      <c r="AB114" s="260" t="str">
        <f>IF(AB$4="","",IF(HLOOKUP(AB$4,'Physical Effects-Numbers'!$B$1:$AZ$173,$B114,FALSE)&lt;0,HLOOKUP(AB$4,'Physical Effects-Numbers'!$B$1:$AZ$173,$B114,FALSE),""))</f>
        <v/>
      </c>
      <c r="AC114" s="260" t="str">
        <f>IF(AC$4="","",IF(HLOOKUP(AC$4,'Physical Effects-Numbers'!$B$1:$AZ$173,$B114,FALSE)&lt;0,HLOOKUP(AC$4,'Physical Effects-Numbers'!$B$1:$AZ$173,$B114,FALSE),""))</f>
        <v/>
      </c>
      <c r="AD114" s="260" t="str">
        <f>IF(AD$4="","",IF(HLOOKUP(AD$4,'Physical Effects-Numbers'!$B$1:$AZ$173,$B114,FALSE)&lt;0,HLOOKUP(AD$4,'Physical Effects-Numbers'!$B$1:$AZ$173,$B114,FALSE),""))</f>
        <v/>
      </c>
      <c r="AE114" s="260" t="str">
        <f>IF(AE$4="","",IF(HLOOKUP(AE$4,'Physical Effects-Numbers'!$B$1:$AZ$173,$B114,FALSE)&lt;0,HLOOKUP(AE$4,'Physical Effects-Numbers'!$B$1:$AZ$173,$B114,FALSE),""))</f>
        <v/>
      </c>
      <c r="AF114" s="260" t="e">
        <f>IF(AF$4="","",IF(HLOOKUP(AF$4,'Physical Effects-Numbers'!$B$1:$AZ$173,$B114,FALSE)&lt;0,HLOOKUP(AF$4,'Physical Effects-Numbers'!$B$1:$AZ$173,$B114,FALSE),""))</f>
        <v>#REF!</v>
      </c>
      <c r="AG114" s="260" t="e">
        <f>IF(AG$4="","",IF(HLOOKUP(AG$4,'Physical Effects-Numbers'!$B$1:$AZ$173,$B114,FALSE)&lt;0,HLOOKUP(AG$4,'Physical Effects-Numbers'!$B$1:$AZ$173,$B114,FALSE),""))</f>
        <v>#REF!</v>
      </c>
      <c r="AH114" s="260" t="str">
        <f>IF(AH$4="","",IF(HLOOKUP(AH$4,'Physical Effects-Numbers'!$B$1:$AZ$173,$B114,FALSE)&lt;0,HLOOKUP(AH$4,'Physical Effects-Numbers'!$B$1:$AZ$173,$B114,FALSE),""))</f>
        <v/>
      </c>
      <c r="AI114" s="260" t="str">
        <f>IF(AI$4="","",IF(HLOOKUP(AI$4,'Physical Effects-Numbers'!$B$1:$AZ$173,$B114,FALSE)&lt;0,HLOOKUP(AI$4,'Physical Effects-Numbers'!$B$1:$AZ$173,$B114,FALSE),""))</f>
        <v/>
      </c>
      <c r="AJ114" s="260" t="str">
        <f>IF(AJ$4="","",IF(HLOOKUP(AJ$4,'Physical Effects-Numbers'!$B$1:$AZ$173,$B114,FALSE)&lt;0,HLOOKUP(AJ$4,'Physical Effects-Numbers'!$B$1:$AZ$173,$B114,FALSE),""))</f>
        <v/>
      </c>
      <c r="AK114" s="260" t="str">
        <f>IF(AK$4="","",IF(HLOOKUP(AK$4,'Physical Effects-Numbers'!$B$1:$AZ$173,$B114,FALSE)&lt;0,HLOOKUP(AK$4,'Physical Effects-Numbers'!$B$1:$AZ$173,$B114,FALSE),""))</f>
        <v/>
      </c>
      <c r="AL114" s="260" t="str">
        <f>IF(AL$4="","",IF(HLOOKUP(AL$4,'Physical Effects-Numbers'!$B$1:$AZ$173,$B114,FALSE)&lt;0,HLOOKUP(AL$4,'Physical Effects-Numbers'!$B$1:$AZ$173,$B114,FALSE),""))</f>
        <v/>
      </c>
      <c r="AM114" s="260" t="str">
        <f>IF(AM$4="","",IF(HLOOKUP(AM$4,'Physical Effects-Numbers'!$B$1:$AZ$173,$B114,FALSE)&lt;0,HLOOKUP(AM$4,'Physical Effects-Numbers'!$B$1:$AZ$173,$B114,FALSE),""))</f>
        <v/>
      </c>
      <c r="AN114" s="260" t="str">
        <f>IF(AN$4="","",IF(HLOOKUP(AN$4,'Physical Effects-Numbers'!$B$1:$AZ$173,$B114,FALSE)&lt;0,HLOOKUP(AN$4,'Physical Effects-Numbers'!$B$1:$AZ$173,$B114,FALSE),""))</f>
        <v/>
      </c>
      <c r="AO114" s="260" t="str">
        <f>IF(AO$4="","",IF(HLOOKUP(AO$4,'Physical Effects-Numbers'!$B$1:$AZ$173,$B114,FALSE)&lt;0,HLOOKUP(AO$4,'Physical Effects-Numbers'!$B$1:$AZ$173,$B114,FALSE),""))</f>
        <v/>
      </c>
      <c r="AP114" s="260" t="str">
        <f>IF(AP$4="","",IF(HLOOKUP(AP$4,'Physical Effects-Numbers'!$B$1:$AZ$173,$B114,FALSE)&lt;0,HLOOKUP(AP$4,'Physical Effects-Numbers'!$B$1:$AZ$173,$B114,FALSE),""))</f>
        <v/>
      </c>
      <c r="AQ114" s="260" t="str">
        <f>IF(AQ$4="","",IF(HLOOKUP(AQ$4,'Physical Effects-Numbers'!$B$1:$AZ$173,$B114,FALSE)&lt;0,HLOOKUP(AQ$4,'Physical Effects-Numbers'!$B$1:$AZ$173,$B114,FALSE),""))</f>
        <v/>
      </c>
      <c r="AR114" s="260" t="str">
        <f>IF(AR$4="","",IF(HLOOKUP(AR$4,'Physical Effects-Numbers'!$B$1:$AZ$173,$B114,FALSE)&lt;0,HLOOKUP(AR$4,'Physical Effects-Numbers'!$B$1:$AZ$173,$B114,FALSE),""))</f>
        <v/>
      </c>
      <c r="AS114" s="260" t="str">
        <f>IF(AS$4="","",IF(HLOOKUP(AS$4,'Physical Effects-Numbers'!$B$1:$AZ$173,$B114,FALSE)&lt;0,HLOOKUP(AS$4,'Physical Effects-Numbers'!$B$1:$AZ$173,$B114,FALSE),""))</f>
        <v/>
      </c>
      <c r="AT114" s="260" t="str">
        <f>IF(AT$4="","",IF(HLOOKUP(AT$4,'Physical Effects-Numbers'!$B$1:$AZ$173,$B114,FALSE)&lt;0,HLOOKUP(AT$4,'Physical Effects-Numbers'!$B$1:$AZ$173,$B114,FALSE),""))</f>
        <v/>
      </c>
      <c r="AU114" s="260" t="str">
        <f>IF(AU$4="","",IF(HLOOKUP(AU$4,'Physical Effects-Numbers'!$B$1:$AZ$173,$B114,FALSE)&lt;0,HLOOKUP(AU$4,'Physical Effects-Numbers'!$B$1:$AZ$173,$B114,FALSE),""))</f>
        <v/>
      </c>
      <c r="AV114" s="260" t="str">
        <f>IF(AV$4="","",IF(HLOOKUP(AV$4,'Physical Effects-Numbers'!$B$1:$AZ$173,$B114,FALSE)&lt;0,HLOOKUP(AV$4,'Physical Effects-Numbers'!$B$1:$AZ$173,$B114,FALSE),""))</f>
        <v/>
      </c>
      <c r="AW114" s="260" t="str">
        <f>IF(AW$4="","",IF(HLOOKUP(AW$4,'Physical Effects-Numbers'!$B$1:$AZ$173,$B114,FALSE)&lt;0,HLOOKUP(AW$4,'Physical Effects-Numbers'!$B$1:$AZ$173,$B114,FALSE),""))</f>
        <v/>
      </c>
      <c r="AX114" s="260" t="str">
        <f>IF(AX$4="","",IF(HLOOKUP(AX$4,'Physical Effects-Numbers'!$B$1:$AZ$173,$B114,FALSE)&lt;0,HLOOKUP(AX$4,'Physical Effects-Numbers'!$B$1:$AZ$173,$B114,FALSE),""))</f>
        <v/>
      </c>
      <c r="AY114" s="260" t="str">
        <f>IF(AY$4="","",IF(HLOOKUP(AY$4,'Physical Effects-Numbers'!$B$1:$AZ$173,$B114,FALSE)&lt;0,HLOOKUP(AY$4,'Physical Effects-Numbers'!$B$1:$AZ$173,$B114,FALSE),""))</f>
        <v/>
      </c>
      <c r="AZ114" s="260" t="str">
        <f>IF(AZ$4="","",IF(HLOOKUP(AZ$4,'Physical Effects-Numbers'!$B$1:$AZ$173,$B114,FALSE)&lt;0,HLOOKUP(AZ$4,'Physical Effects-Numbers'!$B$1:$AZ$173,$B114,FALSE),""))</f>
        <v/>
      </c>
      <c r="BA114" s="260" t="e">
        <f>IF(BA$4="","",IF(HLOOKUP(BA$4,'Physical Effects-Numbers'!$B$1:$AZ$173,$B114,FALSE)&lt;0,HLOOKUP(BA$4,'Physical Effects-Numbers'!$B$1:$AZ$173,$B114,FALSE),""))</f>
        <v>#N/A</v>
      </c>
      <c r="BB114" s="260" t="e">
        <f>IF(BB$4="","",IF(HLOOKUP(BB$4,'Physical Effects-Numbers'!$B$1:$AZ$173,$B114,FALSE)&lt;0,HLOOKUP(BB$4,'Physical Effects-Numbers'!$B$1:$AZ$173,$B114,FALSE),""))</f>
        <v>#N/A</v>
      </c>
      <c r="BC114" s="260" t="e">
        <f>IF(BC$4="","",IF(HLOOKUP(BC$4,'Physical Effects-Numbers'!$B$1:$AZ$173,$B114,FALSE)&lt;0,HLOOKUP(BC$4,'Physical Effects-Numbers'!$B$1:$AZ$173,$B114,FALSE),""))</f>
        <v>#REF!</v>
      </c>
      <c r="BD114" s="260" t="e">
        <f>IF(BD$4="","",IF(HLOOKUP(BD$4,'Physical Effects-Numbers'!$B$1:$AZ$173,$B114,FALSE)&lt;0,HLOOKUP(BD$4,'Physical Effects-Numbers'!$B$1:$AZ$173,$B114,FALSE),""))</f>
        <v>#REF!</v>
      </c>
      <c r="BE114" s="260" t="e">
        <f>IF(BE$4="","",IF(HLOOKUP(BE$4,'Physical Effects-Numbers'!$B$1:$AZ$173,$B114,FALSE)&lt;0,HLOOKUP(BE$4,'Physical Effects-Numbers'!$B$1:$AZ$173,$B114,FALSE),""))</f>
        <v>#REF!</v>
      </c>
      <c r="BF114" s="260" t="e">
        <f>IF(BF$4="","",IF(HLOOKUP(BF$4,'Physical Effects-Numbers'!$B$1:$AZ$173,$B114,FALSE)&lt;0,HLOOKUP(BF$4,'Physical Effects-Numbers'!$B$1:$AZ$173,$B114,FALSE),""))</f>
        <v>#REF!</v>
      </c>
      <c r="BG114" s="260" t="e">
        <f>IF(BG$4="","",IF(HLOOKUP(BG$4,'Physical Effects-Numbers'!$B$1:$AZ$173,$B114,FALSE)&lt;0,HLOOKUP(BG$4,'Physical Effects-Numbers'!$B$1:$AZ$173,$B114,FALSE),""))</f>
        <v>#REF!</v>
      </c>
      <c r="BH114" s="260" t="e">
        <f>IF(BH$4="","",IF(HLOOKUP(BH$4,'Physical Effects-Numbers'!$B$1:$AZ$173,$B114,FALSE)&lt;0,HLOOKUP(BH$4,'Physical Effects-Numbers'!$B$1:$AZ$173,$B114,FALSE),""))</f>
        <v>#REF!</v>
      </c>
      <c r="BI114" s="260" t="e">
        <f>IF(BI$4="","",IF(HLOOKUP(BI$4,'Physical Effects-Numbers'!$B$1:$AZ$173,$B114,FALSE)&lt;0,HLOOKUP(BI$4,'Physical Effects-Numbers'!$B$1:$AZ$173,$B114,FALSE),""))</f>
        <v>#REF!</v>
      </c>
      <c r="BJ114" s="260" t="e">
        <f>IF(BJ$4="","",IF(HLOOKUP(BJ$4,'Physical Effects-Numbers'!$B$1:$AZ$173,$B114,FALSE)&lt;0,HLOOKUP(BJ$4,'Physical Effects-Numbers'!$B$1:$AZ$173,$B114,FALSE),""))</f>
        <v>#REF!</v>
      </c>
      <c r="BK114" s="260" t="e">
        <f>IF(BK$4="","",IF(HLOOKUP(BK$4,'Physical Effects-Numbers'!$B$1:$AZ$173,$B114,FALSE)&lt;0,HLOOKUP(BK$4,'Physical Effects-Numbers'!$B$1:$AZ$173,$B114,FALSE),""))</f>
        <v>#REF!</v>
      </c>
      <c r="BL114" s="260" t="e">
        <f>IF(BL$4="","",IF(HLOOKUP(BL$4,'Physical Effects-Numbers'!$B$1:$AZ$173,$B114,FALSE)&lt;0,HLOOKUP(BL$4,'Physical Effects-Numbers'!$B$1:$AZ$173,$B114,FALSE),""))</f>
        <v>#REF!</v>
      </c>
      <c r="BM114" s="260" t="e">
        <f>IF(BM$4="","",IF(HLOOKUP(BM$4,'Physical Effects-Numbers'!$B$1:$AZ$173,$B114,FALSE)&lt;0,HLOOKUP(BM$4,'Physical Effects-Numbers'!$B$1:$AZ$173,$B114,FALSE),""))</f>
        <v>#REF!</v>
      </c>
      <c r="BN114" s="260" t="e">
        <f>IF(BN$4="","",IF(HLOOKUP(BN$4,'Physical Effects-Numbers'!$B$1:$AZ$173,$B114,FALSE)&lt;0,HLOOKUP(BN$4,'Physical Effects-Numbers'!$B$1:$AZ$173,$B114,FALSE),""))</f>
        <v>#REF!</v>
      </c>
      <c r="BO114" s="260" t="e">
        <f>IF(BO$4="","",IF(HLOOKUP(BO$4,'Physical Effects-Numbers'!$B$1:$AZ$173,$B114,FALSE)&lt;0,HLOOKUP(BO$4,'Physical Effects-Numbers'!$B$1:$AZ$173,$B114,FALSE),""))</f>
        <v>#REF!</v>
      </c>
    </row>
    <row r="115" spans="2:67" x14ac:dyDescent="0.2">
      <c r="B115" s="259">
        <f t="shared" si="1"/>
        <v>112</v>
      </c>
      <c r="C115" s="258" t="str">
        <f>+'Physical Effects-Numbers'!B112</f>
        <v>Residue and Tillage Management, Reduced Till (ac)</v>
      </c>
      <c r="D115" s="260" t="str">
        <f>IF(D$4="","",IF(HLOOKUP(D$4,'Physical Effects-Numbers'!$B$1:$AZ$173,$B115,FALSE)&lt;0,HLOOKUP(D$4,'Physical Effects-Numbers'!$B$1:$AZ$173,$B115,FALSE),""))</f>
        <v/>
      </c>
      <c r="E115" s="260" t="str">
        <f>IF(E$4="","",IF(HLOOKUP(E$4,'Physical Effects-Numbers'!$B$1:$AZ$173,$B115,FALSE)&lt;0,HLOOKUP(E$4,'Physical Effects-Numbers'!$B$1:$AZ$173,$B115,FALSE),""))</f>
        <v/>
      </c>
      <c r="F115" s="260" t="str">
        <f>IF(F$4="","",IF(HLOOKUP(F$4,'Physical Effects-Numbers'!$B$1:$AZ$173,$B115,FALSE)&lt;0,HLOOKUP(F$4,'Physical Effects-Numbers'!$B$1:$AZ$173,$B115,FALSE),""))</f>
        <v/>
      </c>
      <c r="G115" s="260" t="str">
        <f>IF(G$4="","",IF(HLOOKUP(G$4,'Physical Effects-Numbers'!$B$1:$AZ$173,$B115,FALSE)&lt;0,HLOOKUP(G$4,'Physical Effects-Numbers'!$B$1:$AZ$173,$B115,FALSE),""))</f>
        <v/>
      </c>
      <c r="H115" s="260" t="str">
        <f>IF(H$4="","",IF(HLOOKUP(H$4,'Physical Effects-Numbers'!$B$1:$AZ$173,$B115,FALSE)&lt;0,HLOOKUP(H$4,'Physical Effects-Numbers'!$B$1:$AZ$173,$B115,FALSE),""))</f>
        <v/>
      </c>
      <c r="I115" s="260" t="str">
        <f>IF(I$4="","",IF(HLOOKUP(I$4,'Physical Effects-Numbers'!$B$1:$AZ$173,$B115,FALSE)&lt;0,HLOOKUP(I$4,'Physical Effects-Numbers'!$B$1:$AZ$173,$B115,FALSE),""))</f>
        <v/>
      </c>
      <c r="J115" s="260" t="str">
        <f>IF(J$4="","",IF(HLOOKUP(J$4,'Physical Effects-Numbers'!$B$1:$AZ$173,$B115,FALSE)&lt;0,HLOOKUP(J$4,'Physical Effects-Numbers'!$B$1:$AZ$173,$B115,FALSE),""))</f>
        <v/>
      </c>
      <c r="K115" s="260" t="str">
        <f>IF(K$4="","",IF(HLOOKUP(K$4,'Physical Effects-Numbers'!$B$1:$AZ$173,$B115,FALSE)&lt;0,HLOOKUP(K$4,'Physical Effects-Numbers'!$B$1:$AZ$173,$B115,FALSE),""))</f>
        <v/>
      </c>
      <c r="L115" s="260" t="str">
        <f>IF(L$4="","",IF(HLOOKUP(L$4,'Physical Effects-Numbers'!$B$1:$AZ$173,$B115,FALSE)&lt;0,HLOOKUP(L$4,'Physical Effects-Numbers'!$B$1:$AZ$173,$B115,FALSE),""))</f>
        <v/>
      </c>
      <c r="M115" s="260" t="str">
        <f>IF(M$4="","",IF(HLOOKUP(M$4,'Physical Effects-Numbers'!$B$1:$AZ$173,$B115,FALSE)&lt;0,HLOOKUP(M$4,'Physical Effects-Numbers'!$B$1:$AZ$173,$B115,FALSE),""))</f>
        <v/>
      </c>
      <c r="N115" s="260" t="str">
        <f>IF(N$4="","",IF(HLOOKUP(N$4,'Physical Effects-Numbers'!$B$1:$AZ$173,$B115,FALSE)&lt;0,HLOOKUP(N$4,'Physical Effects-Numbers'!$B$1:$AZ$173,$B115,FALSE),""))</f>
        <v/>
      </c>
      <c r="O115" s="260" t="str">
        <f>IF(O$4="","",IF(HLOOKUP(O$4,'Physical Effects-Numbers'!$B$1:$AZ$173,$B115,FALSE)&lt;0,HLOOKUP(O$4,'Physical Effects-Numbers'!$B$1:$AZ$173,$B115,FALSE),""))</f>
        <v/>
      </c>
      <c r="P115" s="260" t="str">
        <f>IF(P$4="","",IF(HLOOKUP(P$4,'Physical Effects-Numbers'!$B$1:$AZ$173,$B115,FALSE)&lt;0,HLOOKUP(P$4,'Physical Effects-Numbers'!$B$1:$AZ$173,$B115,FALSE),""))</f>
        <v/>
      </c>
      <c r="Q115" s="260" t="str">
        <f>IF(Q$4="","",IF(HLOOKUP(Q$4,'Physical Effects-Numbers'!$B$1:$AZ$173,$B115,FALSE)&lt;0,HLOOKUP(Q$4,'Physical Effects-Numbers'!$B$1:$AZ$173,$B115,FALSE),""))</f>
        <v/>
      </c>
      <c r="R115" s="260" t="str">
        <f>IF(R$4="","",IF(HLOOKUP(R$4,'Physical Effects-Numbers'!$B$1:$AZ$173,$B115,FALSE)&lt;0,HLOOKUP(R$4,'Physical Effects-Numbers'!$B$1:$AZ$173,$B115,FALSE),""))</f>
        <v/>
      </c>
      <c r="S115" s="260" t="str">
        <f>IF(S$4="","",IF(HLOOKUP(S$4,'Physical Effects-Numbers'!$B$1:$AZ$173,$B115,FALSE)&lt;0,HLOOKUP(S$4,'Physical Effects-Numbers'!$B$1:$AZ$173,$B115,FALSE),""))</f>
        <v/>
      </c>
      <c r="T115" s="260" t="str">
        <f>IF(T$4="","",IF(HLOOKUP(T$4,'Physical Effects-Numbers'!$B$1:$AZ$173,$B115,FALSE)&lt;0,HLOOKUP(T$4,'Physical Effects-Numbers'!$B$1:$AZ$173,$B115,FALSE),""))</f>
        <v/>
      </c>
      <c r="U115" s="260" t="str">
        <f>IF(U$4="","",IF(HLOOKUP(U$4,'Physical Effects-Numbers'!$B$1:$AZ$173,$B115,FALSE)&lt;0,HLOOKUP(U$4,'Physical Effects-Numbers'!$B$1:$AZ$173,$B115,FALSE),""))</f>
        <v/>
      </c>
      <c r="V115" s="260" t="str">
        <f>IF(V$4="","",IF(HLOOKUP(V$4,'Physical Effects-Numbers'!$B$1:$AZ$173,$B115,FALSE)&lt;0,HLOOKUP(V$4,'Physical Effects-Numbers'!$B$1:$AZ$173,$B115,FALSE),""))</f>
        <v/>
      </c>
      <c r="W115" s="260" t="str">
        <f>IF(W$4="","",IF(HLOOKUP(W$4,'Physical Effects-Numbers'!$B$1:$AZ$173,$B115,FALSE)&lt;0,HLOOKUP(W$4,'Physical Effects-Numbers'!$B$1:$AZ$173,$B115,FALSE),""))</f>
        <v/>
      </c>
      <c r="X115" s="260" t="str">
        <f>IF(X$4="","",IF(HLOOKUP(X$4,'Physical Effects-Numbers'!$B$1:$AZ$173,$B115,FALSE)&lt;0,HLOOKUP(X$4,'Physical Effects-Numbers'!$B$1:$AZ$173,$B115,FALSE),""))</f>
        <v/>
      </c>
      <c r="Y115" s="260" t="str">
        <f>IF(Y$4="","",IF(HLOOKUP(Y$4,'Physical Effects-Numbers'!$B$1:$AZ$173,$B115,FALSE)&lt;0,HLOOKUP(Y$4,'Physical Effects-Numbers'!$B$1:$AZ$173,$B115,FALSE),""))</f>
        <v/>
      </c>
      <c r="Z115" s="260" t="str">
        <f>IF(Z$4="","",IF(HLOOKUP(Z$4,'Physical Effects-Numbers'!$B$1:$AZ$173,$B115,FALSE)&lt;0,HLOOKUP(Z$4,'Physical Effects-Numbers'!$B$1:$AZ$173,$B115,FALSE),""))</f>
        <v/>
      </c>
      <c r="AA115" s="260" t="str">
        <f>IF(AA$4="","",IF(HLOOKUP(AA$4,'Physical Effects-Numbers'!$B$1:$AZ$173,$B115,FALSE)&lt;0,HLOOKUP(AA$4,'Physical Effects-Numbers'!$B$1:$AZ$173,$B115,FALSE),""))</f>
        <v/>
      </c>
      <c r="AB115" s="260" t="str">
        <f>IF(AB$4="","",IF(HLOOKUP(AB$4,'Physical Effects-Numbers'!$B$1:$AZ$173,$B115,FALSE)&lt;0,HLOOKUP(AB$4,'Physical Effects-Numbers'!$B$1:$AZ$173,$B115,FALSE),""))</f>
        <v/>
      </c>
      <c r="AC115" s="260" t="str">
        <f>IF(AC$4="","",IF(HLOOKUP(AC$4,'Physical Effects-Numbers'!$B$1:$AZ$173,$B115,FALSE)&lt;0,HLOOKUP(AC$4,'Physical Effects-Numbers'!$B$1:$AZ$173,$B115,FALSE),""))</f>
        <v/>
      </c>
      <c r="AD115" s="260" t="str">
        <f>IF(AD$4="","",IF(HLOOKUP(AD$4,'Physical Effects-Numbers'!$B$1:$AZ$173,$B115,FALSE)&lt;0,HLOOKUP(AD$4,'Physical Effects-Numbers'!$B$1:$AZ$173,$B115,FALSE),""))</f>
        <v/>
      </c>
      <c r="AE115" s="260" t="str">
        <f>IF(AE$4="","",IF(HLOOKUP(AE$4,'Physical Effects-Numbers'!$B$1:$AZ$173,$B115,FALSE)&lt;0,HLOOKUP(AE$4,'Physical Effects-Numbers'!$B$1:$AZ$173,$B115,FALSE),""))</f>
        <v/>
      </c>
      <c r="AF115" s="260" t="e">
        <f>IF(AF$4="","",IF(HLOOKUP(AF$4,'Physical Effects-Numbers'!$B$1:$AZ$173,$B115,FALSE)&lt;0,HLOOKUP(AF$4,'Physical Effects-Numbers'!$B$1:$AZ$173,$B115,FALSE),""))</f>
        <v>#REF!</v>
      </c>
      <c r="AG115" s="260" t="e">
        <f>IF(AG$4="","",IF(HLOOKUP(AG$4,'Physical Effects-Numbers'!$B$1:$AZ$173,$B115,FALSE)&lt;0,HLOOKUP(AG$4,'Physical Effects-Numbers'!$B$1:$AZ$173,$B115,FALSE),""))</f>
        <v>#REF!</v>
      </c>
      <c r="AH115" s="260" t="str">
        <f>IF(AH$4="","",IF(HLOOKUP(AH$4,'Physical Effects-Numbers'!$B$1:$AZ$173,$B115,FALSE)&lt;0,HLOOKUP(AH$4,'Physical Effects-Numbers'!$B$1:$AZ$173,$B115,FALSE),""))</f>
        <v/>
      </c>
      <c r="AI115" s="260" t="str">
        <f>IF(AI$4="","",IF(HLOOKUP(AI$4,'Physical Effects-Numbers'!$B$1:$AZ$173,$B115,FALSE)&lt;0,HLOOKUP(AI$4,'Physical Effects-Numbers'!$B$1:$AZ$173,$B115,FALSE),""))</f>
        <v/>
      </c>
      <c r="AJ115" s="260" t="str">
        <f>IF(AJ$4="","",IF(HLOOKUP(AJ$4,'Physical Effects-Numbers'!$B$1:$AZ$173,$B115,FALSE)&lt;0,HLOOKUP(AJ$4,'Physical Effects-Numbers'!$B$1:$AZ$173,$B115,FALSE),""))</f>
        <v/>
      </c>
      <c r="AK115" s="260" t="str">
        <f>IF(AK$4="","",IF(HLOOKUP(AK$4,'Physical Effects-Numbers'!$B$1:$AZ$173,$B115,FALSE)&lt;0,HLOOKUP(AK$4,'Physical Effects-Numbers'!$B$1:$AZ$173,$B115,FALSE),""))</f>
        <v/>
      </c>
      <c r="AL115" s="260" t="str">
        <f>IF(AL$4="","",IF(HLOOKUP(AL$4,'Physical Effects-Numbers'!$B$1:$AZ$173,$B115,FALSE)&lt;0,HLOOKUP(AL$4,'Physical Effects-Numbers'!$B$1:$AZ$173,$B115,FALSE),""))</f>
        <v/>
      </c>
      <c r="AM115" s="260" t="str">
        <f>IF(AM$4="","",IF(HLOOKUP(AM$4,'Physical Effects-Numbers'!$B$1:$AZ$173,$B115,FALSE)&lt;0,HLOOKUP(AM$4,'Physical Effects-Numbers'!$B$1:$AZ$173,$B115,FALSE),""))</f>
        <v/>
      </c>
      <c r="AN115" s="260" t="str">
        <f>IF(AN$4="","",IF(HLOOKUP(AN$4,'Physical Effects-Numbers'!$B$1:$AZ$173,$B115,FALSE)&lt;0,HLOOKUP(AN$4,'Physical Effects-Numbers'!$B$1:$AZ$173,$B115,FALSE),""))</f>
        <v/>
      </c>
      <c r="AO115" s="260" t="str">
        <f>IF(AO$4="","",IF(HLOOKUP(AO$4,'Physical Effects-Numbers'!$B$1:$AZ$173,$B115,FALSE)&lt;0,HLOOKUP(AO$4,'Physical Effects-Numbers'!$B$1:$AZ$173,$B115,FALSE),""))</f>
        <v/>
      </c>
      <c r="AP115" s="260" t="str">
        <f>IF(AP$4="","",IF(HLOOKUP(AP$4,'Physical Effects-Numbers'!$B$1:$AZ$173,$B115,FALSE)&lt;0,HLOOKUP(AP$4,'Physical Effects-Numbers'!$B$1:$AZ$173,$B115,FALSE),""))</f>
        <v/>
      </c>
      <c r="AQ115" s="260" t="str">
        <f>IF(AQ$4="","",IF(HLOOKUP(AQ$4,'Physical Effects-Numbers'!$B$1:$AZ$173,$B115,FALSE)&lt;0,HLOOKUP(AQ$4,'Physical Effects-Numbers'!$B$1:$AZ$173,$B115,FALSE),""))</f>
        <v/>
      </c>
      <c r="AR115" s="260" t="str">
        <f>IF(AR$4="","",IF(HLOOKUP(AR$4,'Physical Effects-Numbers'!$B$1:$AZ$173,$B115,FALSE)&lt;0,HLOOKUP(AR$4,'Physical Effects-Numbers'!$B$1:$AZ$173,$B115,FALSE),""))</f>
        <v/>
      </c>
      <c r="AS115" s="260" t="str">
        <f>IF(AS$4="","",IF(HLOOKUP(AS$4,'Physical Effects-Numbers'!$B$1:$AZ$173,$B115,FALSE)&lt;0,HLOOKUP(AS$4,'Physical Effects-Numbers'!$B$1:$AZ$173,$B115,FALSE),""))</f>
        <v/>
      </c>
      <c r="AT115" s="260" t="str">
        <f>IF(AT$4="","",IF(HLOOKUP(AT$4,'Physical Effects-Numbers'!$B$1:$AZ$173,$B115,FALSE)&lt;0,HLOOKUP(AT$4,'Physical Effects-Numbers'!$B$1:$AZ$173,$B115,FALSE),""))</f>
        <v/>
      </c>
      <c r="AU115" s="260" t="str">
        <f>IF(AU$4="","",IF(HLOOKUP(AU$4,'Physical Effects-Numbers'!$B$1:$AZ$173,$B115,FALSE)&lt;0,HLOOKUP(AU$4,'Physical Effects-Numbers'!$B$1:$AZ$173,$B115,FALSE),""))</f>
        <v/>
      </c>
      <c r="AV115" s="260" t="str">
        <f>IF(AV$4="","",IF(HLOOKUP(AV$4,'Physical Effects-Numbers'!$B$1:$AZ$173,$B115,FALSE)&lt;0,HLOOKUP(AV$4,'Physical Effects-Numbers'!$B$1:$AZ$173,$B115,FALSE),""))</f>
        <v/>
      </c>
      <c r="AW115" s="260" t="str">
        <f>IF(AW$4="","",IF(HLOOKUP(AW$4,'Physical Effects-Numbers'!$B$1:$AZ$173,$B115,FALSE)&lt;0,HLOOKUP(AW$4,'Physical Effects-Numbers'!$B$1:$AZ$173,$B115,FALSE),""))</f>
        <v/>
      </c>
      <c r="AX115" s="260" t="str">
        <f>IF(AX$4="","",IF(HLOOKUP(AX$4,'Physical Effects-Numbers'!$B$1:$AZ$173,$B115,FALSE)&lt;0,HLOOKUP(AX$4,'Physical Effects-Numbers'!$B$1:$AZ$173,$B115,FALSE),""))</f>
        <v/>
      </c>
      <c r="AY115" s="260" t="str">
        <f>IF(AY$4="","",IF(HLOOKUP(AY$4,'Physical Effects-Numbers'!$B$1:$AZ$173,$B115,FALSE)&lt;0,HLOOKUP(AY$4,'Physical Effects-Numbers'!$B$1:$AZ$173,$B115,FALSE),""))</f>
        <v/>
      </c>
      <c r="AZ115" s="260" t="str">
        <f>IF(AZ$4="","",IF(HLOOKUP(AZ$4,'Physical Effects-Numbers'!$B$1:$AZ$173,$B115,FALSE)&lt;0,HLOOKUP(AZ$4,'Physical Effects-Numbers'!$B$1:$AZ$173,$B115,FALSE),""))</f>
        <v/>
      </c>
      <c r="BA115" s="260" t="e">
        <f>IF(BA$4="","",IF(HLOOKUP(BA$4,'Physical Effects-Numbers'!$B$1:$AZ$173,$B115,FALSE)&lt;0,HLOOKUP(BA$4,'Physical Effects-Numbers'!$B$1:$AZ$173,$B115,FALSE),""))</f>
        <v>#N/A</v>
      </c>
      <c r="BB115" s="260" t="e">
        <f>IF(BB$4="","",IF(HLOOKUP(BB$4,'Physical Effects-Numbers'!$B$1:$AZ$173,$B115,FALSE)&lt;0,HLOOKUP(BB$4,'Physical Effects-Numbers'!$B$1:$AZ$173,$B115,FALSE),""))</f>
        <v>#N/A</v>
      </c>
      <c r="BC115" s="260" t="e">
        <f>IF(BC$4="","",IF(HLOOKUP(BC$4,'Physical Effects-Numbers'!$B$1:$AZ$173,$B115,FALSE)&lt;0,HLOOKUP(BC$4,'Physical Effects-Numbers'!$B$1:$AZ$173,$B115,FALSE),""))</f>
        <v>#REF!</v>
      </c>
      <c r="BD115" s="260" t="e">
        <f>IF(BD$4="","",IF(HLOOKUP(BD$4,'Physical Effects-Numbers'!$B$1:$AZ$173,$B115,FALSE)&lt;0,HLOOKUP(BD$4,'Physical Effects-Numbers'!$B$1:$AZ$173,$B115,FALSE),""))</f>
        <v>#REF!</v>
      </c>
      <c r="BE115" s="260" t="e">
        <f>IF(BE$4="","",IF(HLOOKUP(BE$4,'Physical Effects-Numbers'!$B$1:$AZ$173,$B115,FALSE)&lt;0,HLOOKUP(BE$4,'Physical Effects-Numbers'!$B$1:$AZ$173,$B115,FALSE),""))</f>
        <v>#REF!</v>
      </c>
      <c r="BF115" s="260" t="e">
        <f>IF(BF$4="","",IF(HLOOKUP(BF$4,'Physical Effects-Numbers'!$B$1:$AZ$173,$B115,FALSE)&lt;0,HLOOKUP(BF$4,'Physical Effects-Numbers'!$B$1:$AZ$173,$B115,FALSE),""))</f>
        <v>#REF!</v>
      </c>
      <c r="BG115" s="260" t="e">
        <f>IF(BG$4="","",IF(HLOOKUP(BG$4,'Physical Effects-Numbers'!$B$1:$AZ$173,$B115,FALSE)&lt;0,HLOOKUP(BG$4,'Physical Effects-Numbers'!$B$1:$AZ$173,$B115,FALSE),""))</f>
        <v>#REF!</v>
      </c>
      <c r="BH115" s="260" t="e">
        <f>IF(BH$4="","",IF(HLOOKUP(BH$4,'Physical Effects-Numbers'!$B$1:$AZ$173,$B115,FALSE)&lt;0,HLOOKUP(BH$4,'Physical Effects-Numbers'!$B$1:$AZ$173,$B115,FALSE),""))</f>
        <v>#REF!</v>
      </c>
      <c r="BI115" s="260" t="e">
        <f>IF(BI$4="","",IF(HLOOKUP(BI$4,'Physical Effects-Numbers'!$B$1:$AZ$173,$B115,FALSE)&lt;0,HLOOKUP(BI$4,'Physical Effects-Numbers'!$B$1:$AZ$173,$B115,FALSE),""))</f>
        <v>#REF!</v>
      </c>
      <c r="BJ115" s="260" t="e">
        <f>IF(BJ$4="","",IF(HLOOKUP(BJ$4,'Physical Effects-Numbers'!$B$1:$AZ$173,$B115,FALSE)&lt;0,HLOOKUP(BJ$4,'Physical Effects-Numbers'!$B$1:$AZ$173,$B115,FALSE),""))</f>
        <v>#REF!</v>
      </c>
      <c r="BK115" s="260" t="e">
        <f>IF(BK$4="","",IF(HLOOKUP(BK$4,'Physical Effects-Numbers'!$B$1:$AZ$173,$B115,FALSE)&lt;0,HLOOKUP(BK$4,'Physical Effects-Numbers'!$B$1:$AZ$173,$B115,FALSE),""))</f>
        <v>#REF!</v>
      </c>
      <c r="BL115" s="260" t="e">
        <f>IF(BL$4="","",IF(HLOOKUP(BL$4,'Physical Effects-Numbers'!$B$1:$AZ$173,$B115,FALSE)&lt;0,HLOOKUP(BL$4,'Physical Effects-Numbers'!$B$1:$AZ$173,$B115,FALSE),""))</f>
        <v>#REF!</v>
      </c>
      <c r="BM115" s="260" t="e">
        <f>IF(BM$4="","",IF(HLOOKUP(BM$4,'Physical Effects-Numbers'!$B$1:$AZ$173,$B115,FALSE)&lt;0,HLOOKUP(BM$4,'Physical Effects-Numbers'!$B$1:$AZ$173,$B115,FALSE),""))</f>
        <v>#REF!</v>
      </c>
      <c r="BN115" s="260" t="e">
        <f>IF(BN$4="","",IF(HLOOKUP(BN$4,'Physical Effects-Numbers'!$B$1:$AZ$173,$B115,FALSE)&lt;0,HLOOKUP(BN$4,'Physical Effects-Numbers'!$B$1:$AZ$173,$B115,FALSE),""))</f>
        <v>#REF!</v>
      </c>
      <c r="BO115" s="260" t="e">
        <f>IF(BO$4="","",IF(HLOOKUP(BO$4,'Physical Effects-Numbers'!$B$1:$AZ$173,$B115,FALSE)&lt;0,HLOOKUP(BO$4,'Physical Effects-Numbers'!$B$1:$AZ$173,$B115,FALSE),""))</f>
        <v>#REF!</v>
      </c>
    </row>
    <row r="116" spans="2:67" x14ac:dyDescent="0.2">
      <c r="B116" s="259">
        <f t="shared" si="1"/>
        <v>113</v>
      </c>
      <c r="C116" s="258" t="str">
        <f>+'Physical Effects-Numbers'!B113</f>
        <v>Restoration of Rare or Declining Natural Communities (ac)</v>
      </c>
      <c r="D116" s="260" t="str">
        <f>IF(D$4="","",IF(HLOOKUP(D$4,'Physical Effects-Numbers'!$B$1:$AZ$173,$B116,FALSE)&lt;0,HLOOKUP(D$4,'Physical Effects-Numbers'!$B$1:$AZ$173,$B116,FALSE),""))</f>
        <v/>
      </c>
      <c r="E116" s="260" t="str">
        <f>IF(E$4="","",IF(HLOOKUP(E$4,'Physical Effects-Numbers'!$B$1:$AZ$173,$B116,FALSE)&lt;0,HLOOKUP(E$4,'Physical Effects-Numbers'!$B$1:$AZ$173,$B116,FALSE),""))</f>
        <v/>
      </c>
      <c r="F116" s="260" t="str">
        <f>IF(F$4="","",IF(HLOOKUP(F$4,'Physical Effects-Numbers'!$B$1:$AZ$173,$B116,FALSE)&lt;0,HLOOKUP(F$4,'Physical Effects-Numbers'!$B$1:$AZ$173,$B116,FALSE),""))</f>
        <v/>
      </c>
      <c r="G116" s="260" t="str">
        <f>IF(G$4="","",IF(HLOOKUP(G$4,'Physical Effects-Numbers'!$B$1:$AZ$173,$B116,FALSE)&lt;0,HLOOKUP(G$4,'Physical Effects-Numbers'!$B$1:$AZ$173,$B116,FALSE),""))</f>
        <v/>
      </c>
      <c r="H116" s="260" t="str">
        <f>IF(H$4="","",IF(HLOOKUP(H$4,'Physical Effects-Numbers'!$B$1:$AZ$173,$B116,FALSE)&lt;0,HLOOKUP(H$4,'Physical Effects-Numbers'!$B$1:$AZ$173,$B116,FALSE),""))</f>
        <v/>
      </c>
      <c r="I116" s="260" t="str">
        <f>IF(I$4="","",IF(HLOOKUP(I$4,'Physical Effects-Numbers'!$B$1:$AZ$173,$B116,FALSE)&lt;0,HLOOKUP(I$4,'Physical Effects-Numbers'!$B$1:$AZ$173,$B116,FALSE),""))</f>
        <v/>
      </c>
      <c r="J116" s="260" t="str">
        <f>IF(J$4="","",IF(HLOOKUP(J$4,'Physical Effects-Numbers'!$B$1:$AZ$173,$B116,FALSE)&lt;0,HLOOKUP(J$4,'Physical Effects-Numbers'!$B$1:$AZ$173,$B116,FALSE),""))</f>
        <v/>
      </c>
      <c r="K116" s="260" t="str">
        <f>IF(K$4="","",IF(HLOOKUP(K$4,'Physical Effects-Numbers'!$B$1:$AZ$173,$B116,FALSE)&lt;0,HLOOKUP(K$4,'Physical Effects-Numbers'!$B$1:$AZ$173,$B116,FALSE),""))</f>
        <v/>
      </c>
      <c r="L116" s="260">
        <f>IF(L$4="","",IF(HLOOKUP(L$4,'Physical Effects-Numbers'!$B$1:$AZ$173,$B116,FALSE)&lt;0,HLOOKUP(L$4,'Physical Effects-Numbers'!$B$1:$AZ$173,$B116,FALSE),""))</f>
        <v>-1</v>
      </c>
      <c r="M116" s="260" t="str">
        <f>IF(M$4="","",IF(HLOOKUP(M$4,'Physical Effects-Numbers'!$B$1:$AZ$173,$B116,FALSE)&lt;0,HLOOKUP(M$4,'Physical Effects-Numbers'!$B$1:$AZ$173,$B116,FALSE),""))</f>
        <v/>
      </c>
      <c r="N116" s="260" t="str">
        <f>IF(N$4="","",IF(HLOOKUP(N$4,'Physical Effects-Numbers'!$B$1:$AZ$173,$B116,FALSE)&lt;0,HLOOKUP(N$4,'Physical Effects-Numbers'!$B$1:$AZ$173,$B116,FALSE),""))</f>
        <v/>
      </c>
      <c r="O116" s="260" t="str">
        <f>IF(O$4="","",IF(HLOOKUP(O$4,'Physical Effects-Numbers'!$B$1:$AZ$173,$B116,FALSE)&lt;0,HLOOKUP(O$4,'Physical Effects-Numbers'!$B$1:$AZ$173,$B116,FALSE),""))</f>
        <v/>
      </c>
      <c r="P116" s="260" t="str">
        <f>IF(P$4="","",IF(HLOOKUP(P$4,'Physical Effects-Numbers'!$B$1:$AZ$173,$B116,FALSE)&lt;0,HLOOKUP(P$4,'Physical Effects-Numbers'!$B$1:$AZ$173,$B116,FALSE),""))</f>
        <v/>
      </c>
      <c r="Q116" s="260" t="str">
        <f>IF(Q$4="","",IF(HLOOKUP(Q$4,'Physical Effects-Numbers'!$B$1:$AZ$173,$B116,FALSE)&lt;0,HLOOKUP(Q$4,'Physical Effects-Numbers'!$B$1:$AZ$173,$B116,FALSE),""))</f>
        <v/>
      </c>
      <c r="R116" s="260" t="str">
        <f>IF(R$4="","",IF(HLOOKUP(R$4,'Physical Effects-Numbers'!$B$1:$AZ$173,$B116,FALSE)&lt;0,HLOOKUP(R$4,'Physical Effects-Numbers'!$B$1:$AZ$173,$B116,FALSE),""))</f>
        <v/>
      </c>
      <c r="S116" s="260" t="str">
        <f>IF(S$4="","",IF(HLOOKUP(S$4,'Physical Effects-Numbers'!$B$1:$AZ$173,$B116,FALSE)&lt;0,HLOOKUP(S$4,'Physical Effects-Numbers'!$B$1:$AZ$173,$B116,FALSE),""))</f>
        <v/>
      </c>
      <c r="T116" s="260" t="str">
        <f>IF(T$4="","",IF(HLOOKUP(T$4,'Physical Effects-Numbers'!$B$1:$AZ$173,$B116,FALSE)&lt;0,HLOOKUP(T$4,'Physical Effects-Numbers'!$B$1:$AZ$173,$B116,FALSE),""))</f>
        <v/>
      </c>
      <c r="U116" s="260" t="str">
        <f>IF(U$4="","",IF(HLOOKUP(U$4,'Physical Effects-Numbers'!$B$1:$AZ$173,$B116,FALSE)&lt;0,HLOOKUP(U$4,'Physical Effects-Numbers'!$B$1:$AZ$173,$B116,FALSE),""))</f>
        <v/>
      </c>
      <c r="V116" s="260" t="str">
        <f>IF(V$4="","",IF(HLOOKUP(V$4,'Physical Effects-Numbers'!$B$1:$AZ$173,$B116,FALSE)&lt;0,HLOOKUP(V$4,'Physical Effects-Numbers'!$B$1:$AZ$173,$B116,FALSE),""))</f>
        <v/>
      </c>
      <c r="W116" s="260" t="str">
        <f>IF(W$4="","",IF(HLOOKUP(W$4,'Physical Effects-Numbers'!$B$1:$AZ$173,$B116,FALSE)&lt;0,HLOOKUP(W$4,'Physical Effects-Numbers'!$B$1:$AZ$173,$B116,FALSE),""))</f>
        <v/>
      </c>
      <c r="X116" s="260" t="str">
        <f>IF(X$4="","",IF(HLOOKUP(X$4,'Physical Effects-Numbers'!$B$1:$AZ$173,$B116,FALSE)&lt;0,HLOOKUP(X$4,'Physical Effects-Numbers'!$B$1:$AZ$173,$B116,FALSE),""))</f>
        <v/>
      </c>
      <c r="Y116" s="260" t="str">
        <f>IF(Y$4="","",IF(HLOOKUP(Y$4,'Physical Effects-Numbers'!$B$1:$AZ$173,$B116,FALSE)&lt;0,HLOOKUP(Y$4,'Physical Effects-Numbers'!$B$1:$AZ$173,$B116,FALSE),""))</f>
        <v/>
      </c>
      <c r="Z116" s="260" t="str">
        <f>IF(Z$4="","",IF(HLOOKUP(Z$4,'Physical Effects-Numbers'!$B$1:$AZ$173,$B116,FALSE)&lt;0,HLOOKUP(Z$4,'Physical Effects-Numbers'!$B$1:$AZ$173,$B116,FALSE),""))</f>
        <v/>
      </c>
      <c r="AA116" s="260" t="str">
        <f>IF(AA$4="","",IF(HLOOKUP(AA$4,'Physical Effects-Numbers'!$B$1:$AZ$173,$B116,FALSE)&lt;0,HLOOKUP(AA$4,'Physical Effects-Numbers'!$B$1:$AZ$173,$B116,FALSE),""))</f>
        <v/>
      </c>
      <c r="AB116" s="260" t="str">
        <f>IF(AB$4="","",IF(HLOOKUP(AB$4,'Physical Effects-Numbers'!$B$1:$AZ$173,$B116,FALSE)&lt;0,HLOOKUP(AB$4,'Physical Effects-Numbers'!$B$1:$AZ$173,$B116,FALSE),""))</f>
        <v/>
      </c>
      <c r="AC116" s="260" t="str">
        <f>IF(AC$4="","",IF(HLOOKUP(AC$4,'Physical Effects-Numbers'!$B$1:$AZ$173,$B116,FALSE)&lt;0,HLOOKUP(AC$4,'Physical Effects-Numbers'!$B$1:$AZ$173,$B116,FALSE),""))</f>
        <v/>
      </c>
      <c r="AD116" s="260" t="str">
        <f>IF(AD$4="","",IF(HLOOKUP(AD$4,'Physical Effects-Numbers'!$B$1:$AZ$173,$B116,FALSE)&lt;0,HLOOKUP(AD$4,'Physical Effects-Numbers'!$B$1:$AZ$173,$B116,FALSE),""))</f>
        <v/>
      </c>
      <c r="AE116" s="260" t="str">
        <f>IF(AE$4="","",IF(HLOOKUP(AE$4,'Physical Effects-Numbers'!$B$1:$AZ$173,$B116,FALSE)&lt;0,HLOOKUP(AE$4,'Physical Effects-Numbers'!$B$1:$AZ$173,$B116,FALSE),""))</f>
        <v/>
      </c>
      <c r="AF116" s="260" t="e">
        <f>IF(AF$4="","",IF(HLOOKUP(AF$4,'Physical Effects-Numbers'!$B$1:$AZ$173,$B116,FALSE)&lt;0,HLOOKUP(AF$4,'Physical Effects-Numbers'!$B$1:$AZ$173,$B116,FALSE),""))</f>
        <v>#REF!</v>
      </c>
      <c r="AG116" s="260" t="e">
        <f>IF(AG$4="","",IF(HLOOKUP(AG$4,'Physical Effects-Numbers'!$B$1:$AZ$173,$B116,FALSE)&lt;0,HLOOKUP(AG$4,'Physical Effects-Numbers'!$B$1:$AZ$173,$B116,FALSE),""))</f>
        <v>#REF!</v>
      </c>
      <c r="AH116" s="260" t="str">
        <f>IF(AH$4="","",IF(HLOOKUP(AH$4,'Physical Effects-Numbers'!$B$1:$AZ$173,$B116,FALSE)&lt;0,HLOOKUP(AH$4,'Physical Effects-Numbers'!$B$1:$AZ$173,$B116,FALSE),""))</f>
        <v/>
      </c>
      <c r="AI116" s="260" t="str">
        <f>IF(AI$4="","",IF(HLOOKUP(AI$4,'Physical Effects-Numbers'!$B$1:$AZ$173,$B116,FALSE)&lt;0,HLOOKUP(AI$4,'Physical Effects-Numbers'!$B$1:$AZ$173,$B116,FALSE),""))</f>
        <v/>
      </c>
      <c r="AJ116" s="260" t="str">
        <f>IF(AJ$4="","",IF(HLOOKUP(AJ$4,'Physical Effects-Numbers'!$B$1:$AZ$173,$B116,FALSE)&lt;0,HLOOKUP(AJ$4,'Physical Effects-Numbers'!$B$1:$AZ$173,$B116,FALSE),""))</f>
        <v/>
      </c>
      <c r="AK116" s="260" t="str">
        <f>IF(AK$4="","",IF(HLOOKUP(AK$4,'Physical Effects-Numbers'!$B$1:$AZ$173,$B116,FALSE)&lt;0,HLOOKUP(AK$4,'Physical Effects-Numbers'!$B$1:$AZ$173,$B116,FALSE),""))</f>
        <v/>
      </c>
      <c r="AL116" s="260" t="str">
        <f>IF(AL$4="","",IF(HLOOKUP(AL$4,'Physical Effects-Numbers'!$B$1:$AZ$173,$B116,FALSE)&lt;0,HLOOKUP(AL$4,'Physical Effects-Numbers'!$B$1:$AZ$173,$B116,FALSE),""))</f>
        <v/>
      </c>
      <c r="AM116" s="260" t="str">
        <f>IF(AM$4="","",IF(HLOOKUP(AM$4,'Physical Effects-Numbers'!$B$1:$AZ$173,$B116,FALSE)&lt;0,HLOOKUP(AM$4,'Physical Effects-Numbers'!$B$1:$AZ$173,$B116,FALSE),""))</f>
        <v/>
      </c>
      <c r="AN116" s="260" t="str">
        <f>IF(AN$4="","",IF(HLOOKUP(AN$4,'Physical Effects-Numbers'!$B$1:$AZ$173,$B116,FALSE)&lt;0,HLOOKUP(AN$4,'Physical Effects-Numbers'!$B$1:$AZ$173,$B116,FALSE),""))</f>
        <v/>
      </c>
      <c r="AO116" s="260" t="str">
        <f>IF(AO$4="","",IF(HLOOKUP(AO$4,'Physical Effects-Numbers'!$B$1:$AZ$173,$B116,FALSE)&lt;0,HLOOKUP(AO$4,'Physical Effects-Numbers'!$B$1:$AZ$173,$B116,FALSE),""))</f>
        <v/>
      </c>
      <c r="AP116" s="260" t="str">
        <f>IF(AP$4="","",IF(HLOOKUP(AP$4,'Physical Effects-Numbers'!$B$1:$AZ$173,$B116,FALSE)&lt;0,HLOOKUP(AP$4,'Physical Effects-Numbers'!$B$1:$AZ$173,$B116,FALSE),""))</f>
        <v/>
      </c>
      <c r="AQ116" s="260" t="str">
        <f>IF(AQ$4="","",IF(HLOOKUP(AQ$4,'Physical Effects-Numbers'!$B$1:$AZ$173,$B116,FALSE)&lt;0,HLOOKUP(AQ$4,'Physical Effects-Numbers'!$B$1:$AZ$173,$B116,FALSE),""))</f>
        <v/>
      </c>
      <c r="AR116" s="260" t="str">
        <f>IF(AR$4="","",IF(HLOOKUP(AR$4,'Physical Effects-Numbers'!$B$1:$AZ$173,$B116,FALSE)&lt;0,HLOOKUP(AR$4,'Physical Effects-Numbers'!$B$1:$AZ$173,$B116,FALSE),""))</f>
        <v/>
      </c>
      <c r="AS116" s="260" t="str">
        <f>IF(AS$4="","",IF(HLOOKUP(AS$4,'Physical Effects-Numbers'!$B$1:$AZ$173,$B116,FALSE)&lt;0,HLOOKUP(AS$4,'Physical Effects-Numbers'!$B$1:$AZ$173,$B116,FALSE),""))</f>
        <v/>
      </c>
      <c r="AT116" s="260" t="str">
        <f>IF(AT$4="","",IF(HLOOKUP(AT$4,'Physical Effects-Numbers'!$B$1:$AZ$173,$B116,FALSE)&lt;0,HLOOKUP(AT$4,'Physical Effects-Numbers'!$B$1:$AZ$173,$B116,FALSE),""))</f>
        <v/>
      </c>
      <c r="AU116" s="260" t="str">
        <f>IF(AU$4="","",IF(HLOOKUP(AU$4,'Physical Effects-Numbers'!$B$1:$AZ$173,$B116,FALSE)&lt;0,HLOOKUP(AU$4,'Physical Effects-Numbers'!$B$1:$AZ$173,$B116,FALSE),""))</f>
        <v/>
      </c>
      <c r="AV116" s="260" t="str">
        <f>IF(AV$4="","",IF(HLOOKUP(AV$4,'Physical Effects-Numbers'!$B$1:$AZ$173,$B116,FALSE)&lt;0,HLOOKUP(AV$4,'Physical Effects-Numbers'!$B$1:$AZ$173,$B116,FALSE),""))</f>
        <v/>
      </c>
      <c r="AW116" s="260" t="str">
        <f>IF(AW$4="","",IF(HLOOKUP(AW$4,'Physical Effects-Numbers'!$B$1:$AZ$173,$B116,FALSE)&lt;0,HLOOKUP(AW$4,'Physical Effects-Numbers'!$B$1:$AZ$173,$B116,FALSE),""))</f>
        <v/>
      </c>
      <c r="AX116" s="260" t="str">
        <f>IF(AX$4="","",IF(HLOOKUP(AX$4,'Physical Effects-Numbers'!$B$1:$AZ$173,$B116,FALSE)&lt;0,HLOOKUP(AX$4,'Physical Effects-Numbers'!$B$1:$AZ$173,$B116,FALSE),""))</f>
        <v/>
      </c>
      <c r="AY116" s="260" t="str">
        <f>IF(AY$4="","",IF(HLOOKUP(AY$4,'Physical Effects-Numbers'!$B$1:$AZ$173,$B116,FALSE)&lt;0,HLOOKUP(AY$4,'Physical Effects-Numbers'!$B$1:$AZ$173,$B116,FALSE),""))</f>
        <v/>
      </c>
      <c r="AZ116" s="260" t="str">
        <f>IF(AZ$4="","",IF(HLOOKUP(AZ$4,'Physical Effects-Numbers'!$B$1:$AZ$173,$B116,FALSE)&lt;0,HLOOKUP(AZ$4,'Physical Effects-Numbers'!$B$1:$AZ$173,$B116,FALSE),""))</f>
        <v/>
      </c>
      <c r="BA116" s="260" t="e">
        <f>IF(BA$4="","",IF(HLOOKUP(BA$4,'Physical Effects-Numbers'!$B$1:$AZ$173,$B116,FALSE)&lt;0,HLOOKUP(BA$4,'Physical Effects-Numbers'!$B$1:$AZ$173,$B116,FALSE),""))</f>
        <v>#N/A</v>
      </c>
      <c r="BB116" s="260" t="e">
        <f>IF(BB$4="","",IF(HLOOKUP(BB$4,'Physical Effects-Numbers'!$B$1:$AZ$173,$B116,FALSE)&lt;0,HLOOKUP(BB$4,'Physical Effects-Numbers'!$B$1:$AZ$173,$B116,FALSE),""))</f>
        <v>#N/A</v>
      </c>
      <c r="BC116" s="260" t="e">
        <f>IF(BC$4="","",IF(HLOOKUP(BC$4,'Physical Effects-Numbers'!$B$1:$AZ$173,$B116,FALSE)&lt;0,HLOOKUP(BC$4,'Physical Effects-Numbers'!$B$1:$AZ$173,$B116,FALSE),""))</f>
        <v>#REF!</v>
      </c>
      <c r="BD116" s="260" t="e">
        <f>IF(BD$4="","",IF(HLOOKUP(BD$4,'Physical Effects-Numbers'!$B$1:$AZ$173,$B116,FALSE)&lt;0,HLOOKUP(BD$4,'Physical Effects-Numbers'!$B$1:$AZ$173,$B116,FALSE),""))</f>
        <v>#REF!</v>
      </c>
      <c r="BE116" s="260" t="e">
        <f>IF(BE$4="","",IF(HLOOKUP(BE$4,'Physical Effects-Numbers'!$B$1:$AZ$173,$B116,FALSE)&lt;0,HLOOKUP(BE$4,'Physical Effects-Numbers'!$B$1:$AZ$173,$B116,FALSE),""))</f>
        <v>#REF!</v>
      </c>
      <c r="BF116" s="260" t="e">
        <f>IF(BF$4="","",IF(HLOOKUP(BF$4,'Physical Effects-Numbers'!$B$1:$AZ$173,$B116,FALSE)&lt;0,HLOOKUP(BF$4,'Physical Effects-Numbers'!$B$1:$AZ$173,$B116,FALSE),""))</f>
        <v>#REF!</v>
      </c>
      <c r="BG116" s="260" t="e">
        <f>IF(BG$4="","",IF(HLOOKUP(BG$4,'Physical Effects-Numbers'!$B$1:$AZ$173,$B116,FALSE)&lt;0,HLOOKUP(BG$4,'Physical Effects-Numbers'!$B$1:$AZ$173,$B116,FALSE),""))</f>
        <v>#REF!</v>
      </c>
      <c r="BH116" s="260" t="e">
        <f>IF(BH$4="","",IF(HLOOKUP(BH$4,'Physical Effects-Numbers'!$B$1:$AZ$173,$B116,FALSE)&lt;0,HLOOKUP(BH$4,'Physical Effects-Numbers'!$B$1:$AZ$173,$B116,FALSE),""))</f>
        <v>#REF!</v>
      </c>
      <c r="BI116" s="260" t="e">
        <f>IF(BI$4="","",IF(HLOOKUP(BI$4,'Physical Effects-Numbers'!$B$1:$AZ$173,$B116,FALSE)&lt;0,HLOOKUP(BI$4,'Physical Effects-Numbers'!$B$1:$AZ$173,$B116,FALSE),""))</f>
        <v>#REF!</v>
      </c>
      <c r="BJ116" s="260" t="e">
        <f>IF(BJ$4="","",IF(HLOOKUP(BJ$4,'Physical Effects-Numbers'!$B$1:$AZ$173,$B116,FALSE)&lt;0,HLOOKUP(BJ$4,'Physical Effects-Numbers'!$B$1:$AZ$173,$B116,FALSE),""))</f>
        <v>#REF!</v>
      </c>
      <c r="BK116" s="260" t="e">
        <f>IF(BK$4="","",IF(HLOOKUP(BK$4,'Physical Effects-Numbers'!$B$1:$AZ$173,$B116,FALSE)&lt;0,HLOOKUP(BK$4,'Physical Effects-Numbers'!$B$1:$AZ$173,$B116,FALSE),""))</f>
        <v>#REF!</v>
      </c>
      <c r="BL116" s="260" t="e">
        <f>IF(BL$4="","",IF(HLOOKUP(BL$4,'Physical Effects-Numbers'!$B$1:$AZ$173,$B116,FALSE)&lt;0,HLOOKUP(BL$4,'Physical Effects-Numbers'!$B$1:$AZ$173,$B116,FALSE),""))</f>
        <v>#REF!</v>
      </c>
      <c r="BM116" s="260" t="e">
        <f>IF(BM$4="","",IF(HLOOKUP(BM$4,'Physical Effects-Numbers'!$B$1:$AZ$173,$B116,FALSE)&lt;0,HLOOKUP(BM$4,'Physical Effects-Numbers'!$B$1:$AZ$173,$B116,FALSE),""))</f>
        <v>#REF!</v>
      </c>
      <c r="BN116" s="260" t="e">
        <f>IF(BN$4="","",IF(HLOOKUP(BN$4,'Physical Effects-Numbers'!$B$1:$AZ$173,$B116,FALSE)&lt;0,HLOOKUP(BN$4,'Physical Effects-Numbers'!$B$1:$AZ$173,$B116,FALSE),""))</f>
        <v>#REF!</v>
      </c>
      <c r="BO116" s="260" t="e">
        <f>IF(BO$4="","",IF(HLOOKUP(BO$4,'Physical Effects-Numbers'!$B$1:$AZ$173,$B116,FALSE)&lt;0,HLOOKUP(BO$4,'Physical Effects-Numbers'!$B$1:$AZ$173,$B116,FALSE),""))</f>
        <v>#REF!</v>
      </c>
    </row>
    <row r="117" spans="2:67" x14ac:dyDescent="0.2">
      <c r="B117" s="259">
        <f t="shared" si="1"/>
        <v>114</v>
      </c>
      <c r="C117" s="258" t="str">
        <f>+'Physical Effects-Numbers'!B114</f>
        <v>Riparian Forest Buffer (ac)</v>
      </c>
      <c r="D117" s="260" t="str">
        <f>IF(D$4="","",IF(HLOOKUP(D$4,'Physical Effects-Numbers'!$B$1:$AZ$173,$B117,FALSE)&lt;0,HLOOKUP(D$4,'Physical Effects-Numbers'!$B$1:$AZ$173,$B117,FALSE),""))</f>
        <v/>
      </c>
      <c r="E117" s="260" t="str">
        <f>IF(E$4="","",IF(HLOOKUP(E$4,'Physical Effects-Numbers'!$B$1:$AZ$173,$B117,FALSE)&lt;0,HLOOKUP(E$4,'Physical Effects-Numbers'!$B$1:$AZ$173,$B117,FALSE),""))</f>
        <v/>
      </c>
      <c r="F117" s="260" t="str">
        <f>IF(F$4="","",IF(HLOOKUP(F$4,'Physical Effects-Numbers'!$B$1:$AZ$173,$B117,FALSE)&lt;0,HLOOKUP(F$4,'Physical Effects-Numbers'!$B$1:$AZ$173,$B117,FALSE),""))</f>
        <v/>
      </c>
      <c r="G117" s="260" t="str">
        <f>IF(G$4="","",IF(HLOOKUP(G$4,'Physical Effects-Numbers'!$B$1:$AZ$173,$B117,FALSE)&lt;0,HLOOKUP(G$4,'Physical Effects-Numbers'!$B$1:$AZ$173,$B117,FALSE),""))</f>
        <v/>
      </c>
      <c r="H117" s="260" t="str">
        <f>IF(H$4="","",IF(HLOOKUP(H$4,'Physical Effects-Numbers'!$B$1:$AZ$173,$B117,FALSE)&lt;0,HLOOKUP(H$4,'Physical Effects-Numbers'!$B$1:$AZ$173,$B117,FALSE),""))</f>
        <v/>
      </c>
      <c r="I117" s="260" t="str">
        <f>IF(I$4="","",IF(HLOOKUP(I$4,'Physical Effects-Numbers'!$B$1:$AZ$173,$B117,FALSE)&lt;0,HLOOKUP(I$4,'Physical Effects-Numbers'!$B$1:$AZ$173,$B117,FALSE),""))</f>
        <v/>
      </c>
      <c r="J117" s="260" t="str">
        <f>IF(J$4="","",IF(HLOOKUP(J$4,'Physical Effects-Numbers'!$B$1:$AZ$173,$B117,FALSE)&lt;0,HLOOKUP(J$4,'Physical Effects-Numbers'!$B$1:$AZ$173,$B117,FALSE),""))</f>
        <v/>
      </c>
      <c r="K117" s="260" t="str">
        <f>IF(K$4="","",IF(HLOOKUP(K$4,'Physical Effects-Numbers'!$B$1:$AZ$173,$B117,FALSE)&lt;0,HLOOKUP(K$4,'Physical Effects-Numbers'!$B$1:$AZ$173,$B117,FALSE),""))</f>
        <v/>
      </c>
      <c r="L117" s="260" t="str">
        <f>IF(L$4="","",IF(HLOOKUP(L$4,'Physical Effects-Numbers'!$B$1:$AZ$173,$B117,FALSE)&lt;0,HLOOKUP(L$4,'Physical Effects-Numbers'!$B$1:$AZ$173,$B117,FALSE),""))</f>
        <v/>
      </c>
      <c r="M117" s="260" t="str">
        <f>IF(M$4="","",IF(HLOOKUP(M$4,'Physical Effects-Numbers'!$B$1:$AZ$173,$B117,FALSE)&lt;0,HLOOKUP(M$4,'Physical Effects-Numbers'!$B$1:$AZ$173,$B117,FALSE),""))</f>
        <v/>
      </c>
      <c r="N117" s="260" t="str">
        <f>IF(N$4="","",IF(HLOOKUP(N$4,'Physical Effects-Numbers'!$B$1:$AZ$173,$B117,FALSE)&lt;0,HLOOKUP(N$4,'Physical Effects-Numbers'!$B$1:$AZ$173,$B117,FALSE),""))</f>
        <v/>
      </c>
      <c r="O117" s="260">
        <f>IF(O$4="","",IF(HLOOKUP(O$4,'Physical Effects-Numbers'!$B$1:$AZ$173,$B117,FALSE)&lt;0,HLOOKUP(O$4,'Physical Effects-Numbers'!$B$1:$AZ$173,$B117,FALSE),""))</f>
        <v>-1</v>
      </c>
      <c r="P117" s="260" t="str">
        <f>IF(P$4="","",IF(HLOOKUP(P$4,'Physical Effects-Numbers'!$B$1:$AZ$173,$B117,FALSE)&lt;0,HLOOKUP(P$4,'Physical Effects-Numbers'!$B$1:$AZ$173,$B117,FALSE),""))</f>
        <v/>
      </c>
      <c r="Q117" s="260" t="str">
        <f>IF(Q$4="","",IF(HLOOKUP(Q$4,'Physical Effects-Numbers'!$B$1:$AZ$173,$B117,FALSE)&lt;0,HLOOKUP(Q$4,'Physical Effects-Numbers'!$B$1:$AZ$173,$B117,FALSE),""))</f>
        <v/>
      </c>
      <c r="R117" s="260" t="str">
        <f>IF(R$4="","",IF(HLOOKUP(R$4,'Physical Effects-Numbers'!$B$1:$AZ$173,$B117,FALSE)&lt;0,HLOOKUP(R$4,'Physical Effects-Numbers'!$B$1:$AZ$173,$B117,FALSE),""))</f>
        <v/>
      </c>
      <c r="S117" s="260" t="str">
        <f>IF(S$4="","",IF(HLOOKUP(S$4,'Physical Effects-Numbers'!$B$1:$AZ$173,$B117,FALSE)&lt;0,HLOOKUP(S$4,'Physical Effects-Numbers'!$B$1:$AZ$173,$B117,FALSE),""))</f>
        <v/>
      </c>
      <c r="T117" s="260" t="str">
        <f>IF(T$4="","",IF(HLOOKUP(T$4,'Physical Effects-Numbers'!$B$1:$AZ$173,$B117,FALSE)&lt;0,HLOOKUP(T$4,'Physical Effects-Numbers'!$B$1:$AZ$173,$B117,FALSE),""))</f>
        <v/>
      </c>
      <c r="U117" s="260" t="str">
        <f>IF(U$4="","",IF(HLOOKUP(U$4,'Physical Effects-Numbers'!$B$1:$AZ$173,$B117,FALSE)&lt;0,HLOOKUP(U$4,'Physical Effects-Numbers'!$B$1:$AZ$173,$B117,FALSE),""))</f>
        <v/>
      </c>
      <c r="V117" s="260" t="str">
        <f>IF(V$4="","",IF(HLOOKUP(V$4,'Physical Effects-Numbers'!$B$1:$AZ$173,$B117,FALSE)&lt;0,HLOOKUP(V$4,'Physical Effects-Numbers'!$B$1:$AZ$173,$B117,FALSE),""))</f>
        <v/>
      </c>
      <c r="W117" s="260" t="str">
        <f>IF(W$4="","",IF(HLOOKUP(W$4,'Physical Effects-Numbers'!$B$1:$AZ$173,$B117,FALSE)&lt;0,HLOOKUP(W$4,'Physical Effects-Numbers'!$B$1:$AZ$173,$B117,FALSE),""))</f>
        <v/>
      </c>
      <c r="X117" s="260" t="str">
        <f>IF(X$4="","",IF(HLOOKUP(X$4,'Physical Effects-Numbers'!$B$1:$AZ$173,$B117,FALSE)&lt;0,HLOOKUP(X$4,'Physical Effects-Numbers'!$B$1:$AZ$173,$B117,FALSE),""))</f>
        <v/>
      </c>
      <c r="Y117" s="260" t="str">
        <f>IF(Y$4="","",IF(HLOOKUP(Y$4,'Physical Effects-Numbers'!$B$1:$AZ$173,$B117,FALSE)&lt;0,HLOOKUP(Y$4,'Physical Effects-Numbers'!$B$1:$AZ$173,$B117,FALSE),""))</f>
        <v/>
      </c>
      <c r="Z117" s="260" t="str">
        <f>IF(Z$4="","",IF(HLOOKUP(Z$4,'Physical Effects-Numbers'!$B$1:$AZ$173,$B117,FALSE)&lt;0,HLOOKUP(Z$4,'Physical Effects-Numbers'!$B$1:$AZ$173,$B117,FALSE),""))</f>
        <v/>
      </c>
      <c r="AA117" s="260" t="str">
        <f>IF(AA$4="","",IF(HLOOKUP(AA$4,'Physical Effects-Numbers'!$B$1:$AZ$173,$B117,FALSE)&lt;0,HLOOKUP(AA$4,'Physical Effects-Numbers'!$B$1:$AZ$173,$B117,FALSE),""))</f>
        <v/>
      </c>
      <c r="AB117" s="260" t="str">
        <f>IF(AB$4="","",IF(HLOOKUP(AB$4,'Physical Effects-Numbers'!$B$1:$AZ$173,$B117,FALSE)&lt;0,HLOOKUP(AB$4,'Physical Effects-Numbers'!$B$1:$AZ$173,$B117,FALSE),""))</f>
        <v/>
      </c>
      <c r="AC117" s="260" t="str">
        <f>IF(AC$4="","",IF(HLOOKUP(AC$4,'Physical Effects-Numbers'!$B$1:$AZ$173,$B117,FALSE)&lt;0,HLOOKUP(AC$4,'Physical Effects-Numbers'!$B$1:$AZ$173,$B117,FALSE),""))</f>
        <v/>
      </c>
      <c r="AD117" s="260" t="str">
        <f>IF(AD$4="","",IF(HLOOKUP(AD$4,'Physical Effects-Numbers'!$B$1:$AZ$173,$B117,FALSE)&lt;0,HLOOKUP(AD$4,'Physical Effects-Numbers'!$B$1:$AZ$173,$B117,FALSE),""))</f>
        <v/>
      </c>
      <c r="AE117" s="260" t="str">
        <f>IF(AE$4="","",IF(HLOOKUP(AE$4,'Physical Effects-Numbers'!$B$1:$AZ$173,$B117,FALSE)&lt;0,HLOOKUP(AE$4,'Physical Effects-Numbers'!$B$1:$AZ$173,$B117,FALSE),""))</f>
        <v/>
      </c>
      <c r="AF117" s="260" t="e">
        <f>IF(AF$4="","",IF(HLOOKUP(AF$4,'Physical Effects-Numbers'!$B$1:$AZ$173,$B117,FALSE)&lt;0,HLOOKUP(AF$4,'Physical Effects-Numbers'!$B$1:$AZ$173,$B117,FALSE),""))</f>
        <v>#REF!</v>
      </c>
      <c r="AG117" s="260" t="e">
        <f>IF(AG$4="","",IF(HLOOKUP(AG$4,'Physical Effects-Numbers'!$B$1:$AZ$173,$B117,FALSE)&lt;0,HLOOKUP(AG$4,'Physical Effects-Numbers'!$B$1:$AZ$173,$B117,FALSE),""))</f>
        <v>#REF!</v>
      </c>
      <c r="AH117" s="260" t="str">
        <f>IF(AH$4="","",IF(HLOOKUP(AH$4,'Physical Effects-Numbers'!$B$1:$AZ$173,$B117,FALSE)&lt;0,HLOOKUP(AH$4,'Physical Effects-Numbers'!$B$1:$AZ$173,$B117,FALSE),""))</f>
        <v/>
      </c>
      <c r="AI117" s="260" t="str">
        <f>IF(AI$4="","",IF(HLOOKUP(AI$4,'Physical Effects-Numbers'!$B$1:$AZ$173,$B117,FALSE)&lt;0,HLOOKUP(AI$4,'Physical Effects-Numbers'!$B$1:$AZ$173,$B117,FALSE),""))</f>
        <v/>
      </c>
      <c r="AJ117" s="260" t="str">
        <f>IF(AJ$4="","",IF(HLOOKUP(AJ$4,'Physical Effects-Numbers'!$B$1:$AZ$173,$B117,FALSE)&lt;0,HLOOKUP(AJ$4,'Physical Effects-Numbers'!$B$1:$AZ$173,$B117,FALSE),""))</f>
        <v/>
      </c>
      <c r="AK117" s="260" t="str">
        <f>IF(AK$4="","",IF(HLOOKUP(AK$4,'Physical Effects-Numbers'!$B$1:$AZ$173,$B117,FALSE)&lt;0,HLOOKUP(AK$4,'Physical Effects-Numbers'!$B$1:$AZ$173,$B117,FALSE),""))</f>
        <v/>
      </c>
      <c r="AL117" s="260" t="str">
        <f>IF(AL$4="","",IF(HLOOKUP(AL$4,'Physical Effects-Numbers'!$B$1:$AZ$173,$B117,FALSE)&lt;0,HLOOKUP(AL$4,'Physical Effects-Numbers'!$B$1:$AZ$173,$B117,FALSE),""))</f>
        <v/>
      </c>
      <c r="AM117" s="260" t="str">
        <f>IF(AM$4="","",IF(HLOOKUP(AM$4,'Physical Effects-Numbers'!$B$1:$AZ$173,$B117,FALSE)&lt;0,HLOOKUP(AM$4,'Physical Effects-Numbers'!$B$1:$AZ$173,$B117,FALSE),""))</f>
        <v/>
      </c>
      <c r="AN117" s="260" t="str">
        <f>IF(AN$4="","",IF(HLOOKUP(AN$4,'Physical Effects-Numbers'!$B$1:$AZ$173,$B117,FALSE)&lt;0,HLOOKUP(AN$4,'Physical Effects-Numbers'!$B$1:$AZ$173,$B117,FALSE),""))</f>
        <v/>
      </c>
      <c r="AO117" s="260" t="str">
        <f>IF(AO$4="","",IF(HLOOKUP(AO$4,'Physical Effects-Numbers'!$B$1:$AZ$173,$B117,FALSE)&lt;0,HLOOKUP(AO$4,'Physical Effects-Numbers'!$B$1:$AZ$173,$B117,FALSE),""))</f>
        <v/>
      </c>
      <c r="AP117" s="260" t="str">
        <f>IF(AP$4="","",IF(HLOOKUP(AP$4,'Physical Effects-Numbers'!$B$1:$AZ$173,$B117,FALSE)&lt;0,HLOOKUP(AP$4,'Physical Effects-Numbers'!$B$1:$AZ$173,$B117,FALSE),""))</f>
        <v/>
      </c>
      <c r="AQ117" s="260" t="str">
        <f>IF(AQ$4="","",IF(HLOOKUP(AQ$4,'Physical Effects-Numbers'!$B$1:$AZ$173,$B117,FALSE)&lt;0,HLOOKUP(AQ$4,'Physical Effects-Numbers'!$B$1:$AZ$173,$B117,FALSE),""))</f>
        <v/>
      </c>
      <c r="AR117" s="260" t="str">
        <f>IF(AR$4="","",IF(HLOOKUP(AR$4,'Physical Effects-Numbers'!$B$1:$AZ$173,$B117,FALSE)&lt;0,HLOOKUP(AR$4,'Physical Effects-Numbers'!$B$1:$AZ$173,$B117,FALSE),""))</f>
        <v/>
      </c>
      <c r="AS117" s="260" t="str">
        <f>IF(AS$4="","",IF(HLOOKUP(AS$4,'Physical Effects-Numbers'!$B$1:$AZ$173,$B117,FALSE)&lt;0,HLOOKUP(AS$4,'Physical Effects-Numbers'!$B$1:$AZ$173,$B117,FALSE),""))</f>
        <v/>
      </c>
      <c r="AT117" s="260" t="str">
        <f>IF(AT$4="","",IF(HLOOKUP(AT$4,'Physical Effects-Numbers'!$B$1:$AZ$173,$B117,FALSE)&lt;0,HLOOKUP(AT$4,'Physical Effects-Numbers'!$B$1:$AZ$173,$B117,FALSE),""))</f>
        <v/>
      </c>
      <c r="AU117" s="260" t="str">
        <f>IF(AU$4="","",IF(HLOOKUP(AU$4,'Physical Effects-Numbers'!$B$1:$AZ$173,$B117,FALSE)&lt;0,HLOOKUP(AU$4,'Physical Effects-Numbers'!$B$1:$AZ$173,$B117,FALSE),""))</f>
        <v/>
      </c>
      <c r="AV117" s="260" t="str">
        <f>IF(AV$4="","",IF(HLOOKUP(AV$4,'Physical Effects-Numbers'!$B$1:$AZ$173,$B117,FALSE)&lt;0,HLOOKUP(AV$4,'Physical Effects-Numbers'!$B$1:$AZ$173,$B117,FALSE),""))</f>
        <v/>
      </c>
      <c r="AW117" s="260" t="str">
        <f>IF(AW$4="","",IF(HLOOKUP(AW$4,'Physical Effects-Numbers'!$B$1:$AZ$173,$B117,FALSE)&lt;0,HLOOKUP(AW$4,'Physical Effects-Numbers'!$B$1:$AZ$173,$B117,FALSE),""))</f>
        <v/>
      </c>
      <c r="AX117" s="260" t="str">
        <f>IF(AX$4="","",IF(HLOOKUP(AX$4,'Physical Effects-Numbers'!$B$1:$AZ$173,$B117,FALSE)&lt;0,HLOOKUP(AX$4,'Physical Effects-Numbers'!$B$1:$AZ$173,$B117,FALSE),""))</f>
        <v/>
      </c>
      <c r="AY117" s="260" t="str">
        <f>IF(AY$4="","",IF(HLOOKUP(AY$4,'Physical Effects-Numbers'!$B$1:$AZ$173,$B117,FALSE)&lt;0,HLOOKUP(AY$4,'Physical Effects-Numbers'!$B$1:$AZ$173,$B117,FALSE),""))</f>
        <v/>
      </c>
      <c r="AZ117" s="260" t="str">
        <f>IF(AZ$4="","",IF(HLOOKUP(AZ$4,'Physical Effects-Numbers'!$B$1:$AZ$173,$B117,FALSE)&lt;0,HLOOKUP(AZ$4,'Physical Effects-Numbers'!$B$1:$AZ$173,$B117,FALSE),""))</f>
        <v/>
      </c>
      <c r="BA117" s="260" t="e">
        <f>IF(BA$4="","",IF(HLOOKUP(BA$4,'Physical Effects-Numbers'!$B$1:$AZ$173,$B117,FALSE)&lt;0,HLOOKUP(BA$4,'Physical Effects-Numbers'!$B$1:$AZ$173,$B117,FALSE),""))</f>
        <v>#N/A</v>
      </c>
      <c r="BB117" s="260" t="e">
        <f>IF(BB$4="","",IF(HLOOKUP(BB$4,'Physical Effects-Numbers'!$B$1:$AZ$173,$B117,FALSE)&lt;0,HLOOKUP(BB$4,'Physical Effects-Numbers'!$B$1:$AZ$173,$B117,FALSE),""))</f>
        <v>#N/A</v>
      </c>
      <c r="BC117" s="260" t="e">
        <f>IF(BC$4="","",IF(HLOOKUP(BC$4,'Physical Effects-Numbers'!$B$1:$AZ$173,$B117,FALSE)&lt;0,HLOOKUP(BC$4,'Physical Effects-Numbers'!$B$1:$AZ$173,$B117,FALSE),""))</f>
        <v>#REF!</v>
      </c>
      <c r="BD117" s="260" t="e">
        <f>IF(BD$4="","",IF(HLOOKUP(BD$4,'Physical Effects-Numbers'!$B$1:$AZ$173,$B117,FALSE)&lt;0,HLOOKUP(BD$4,'Physical Effects-Numbers'!$B$1:$AZ$173,$B117,FALSE),""))</f>
        <v>#REF!</v>
      </c>
      <c r="BE117" s="260" t="e">
        <f>IF(BE$4="","",IF(HLOOKUP(BE$4,'Physical Effects-Numbers'!$B$1:$AZ$173,$B117,FALSE)&lt;0,HLOOKUP(BE$4,'Physical Effects-Numbers'!$B$1:$AZ$173,$B117,FALSE),""))</f>
        <v>#REF!</v>
      </c>
      <c r="BF117" s="260" t="e">
        <f>IF(BF$4="","",IF(HLOOKUP(BF$4,'Physical Effects-Numbers'!$B$1:$AZ$173,$B117,FALSE)&lt;0,HLOOKUP(BF$4,'Physical Effects-Numbers'!$B$1:$AZ$173,$B117,FALSE),""))</f>
        <v>#REF!</v>
      </c>
      <c r="BG117" s="260" t="e">
        <f>IF(BG$4="","",IF(HLOOKUP(BG$4,'Physical Effects-Numbers'!$B$1:$AZ$173,$B117,FALSE)&lt;0,HLOOKUP(BG$4,'Physical Effects-Numbers'!$B$1:$AZ$173,$B117,FALSE),""))</f>
        <v>#REF!</v>
      </c>
      <c r="BH117" s="260" t="e">
        <f>IF(BH$4="","",IF(HLOOKUP(BH$4,'Physical Effects-Numbers'!$B$1:$AZ$173,$B117,FALSE)&lt;0,HLOOKUP(BH$4,'Physical Effects-Numbers'!$B$1:$AZ$173,$B117,FALSE),""))</f>
        <v>#REF!</v>
      </c>
      <c r="BI117" s="260" t="e">
        <f>IF(BI$4="","",IF(HLOOKUP(BI$4,'Physical Effects-Numbers'!$B$1:$AZ$173,$B117,FALSE)&lt;0,HLOOKUP(BI$4,'Physical Effects-Numbers'!$B$1:$AZ$173,$B117,FALSE),""))</f>
        <v>#REF!</v>
      </c>
      <c r="BJ117" s="260" t="e">
        <f>IF(BJ$4="","",IF(HLOOKUP(BJ$4,'Physical Effects-Numbers'!$B$1:$AZ$173,$B117,FALSE)&lt;0,HLOOKUP(BJ$4,'Physical Effects-Numbers'!$B$1:$AZ$173,$B117,FALSE),""))</f>
        <v>#REF!</v>
      </c>
      <c r="BK117" s="260" t="e">
        <f>IF(BK$4="","",IF(HLOOKUP(BK$4,'Physical Effects-Numbers'!$B$1:$AZ$173,$B117,FALSE)&lt;0,HLOOKUP(BK$4,'Physical Effects-Numbers'!$B$1:$AZ$173,$B117,FALSE),""))</f>
        <v>#REF!</v>
      </c>
      <c r="BL117" s="260" t="e">
        <f>IF(BL$4="","",IF(HLOOKUP(BL$4,'Physical Effects-Numbers'!$B$1:$AZ$173,$B117,FALSE)&lt;0,HLOOKUP(BL$4,'Physical Effects-Numbers'!$B$1:$AZ$173,$B117,FALSE),""))</f>
        <v>#REF!</v>
      </c>
      <c r="BM117" s="260" t="e">
        <f>IF(BM$4="","",IF(HLOOKUP(BM$4,'Physical Effects-Numbers'!$B$1:$AZ$173,$B117,FALSE)&lt;0,HLOOKUP(BM$4,'Physical Effects-Numbers'!$B$1:$AZ$173,$B117,FALSE),""))</f>
        <v>#REF!</v>
      </c>
      <c r="BN117" s="260" t="e">
        <f>IF(BN$4="","",IF(HLOOKUP(BN$4,'Physical Effects-Numbers'!$B$1:$AZ$173,$B117,FALSE)&lt;0,HLOOKUP(BN$4,'Physical Effects-Numbers'!$B$1:$AZ$173,$B117,FALSE),""))</f>
        <v>#REF!</v>
      </c>
      <c r="BO117" s="260" t="e">
        <f>IF(BO$4="","",IF(HLOOKUP(BO$4,'Physical Effects-Numbers'!$B$1:$AZ$173,$B117,FALSE)&lt;0,HLOOKUP(BO$4,'Physical Effects-Numbers'!$B$1:$AZ$173,$B117,FALSE),""))</f>
        <v>#REF!</v>
      </c>
    </row>
    <row r="118" spans="2:67" x14ac:dyDescent="0.2">
      <c r="B118" s="259">
        <f t="shared" si="1"/>
        <v>115</v>
      </c>
      <c r="C118" s="258" t="str">
        <f>+'Physical Effects-Numbers'!B115</f>
        <v>Riparian Herbaceous Cover (ac)</v>
      </c>
      <c r="D118" s="260" t="str">
        <f>IF(D$4="","",IF(HLOOKUP(D$4,'Physical Effects-Numbers'!$B$1:$AZ$173,$B118,FALSE)&lt;0,HLOOKUP(D$4,'Physical Effects-Numbers'!$B$1:$AZ$173,$B118,FALSE),""))</f>
        <v/>
      </c>
      <c r="E118" s="260" t="str">
        <f>IF(E$4="","",IF(HLOOKUP(E$4,'Physical Effects-Numbers'!$B$1:$AZ$173,$B118,FALSE)&lt;0,HLOOKUP(E$4,'Physical Effects-Numbers'!$B$1:$AZ$173,$B118,FALSE),""))</f>
        <v/>
      </c>
      <c r="F118" s="260" t="str">
        <f>IF(F$4="","",IF(HLOOKUP(F$4,'Physical Effects-Numbers'!$B$1:$AZ$173,$B118,FALSE)&lt;0,HLOOKUP(F$4,'Physical Effects-Numbers'!$B$1:$AZ$173,$B118,FALSE),""))</f>
        <v/>
      </c>
      <c r="G118" s="260" t="str">
        <f>IF(G$4="","",IF(HLOOKUP(G$4,'Physical Effects-Numbers'!$B$1:$AZ$173,$B118,FALSE)&lt;0,HLOOKUP(G$4,'Physical Effects-Numbers'!$B$1:$AZ$173,$B118,FALSE),""))</f>
        <v/>
      </c>
      <c r="H118" s="260" t="str">
        <f>IF(H$4="","",IF(HLOOKUP(H$4,'Physical Effects-Numbers'!$B$1:$AZ$173,$B118,FALSE)&lt;0,HLOOKUP(H$4,'Physical Effects-Numbers'!$B$1:$AZ$173,$B118,FALSE),""))</f>
        <v/>
      </c>
      <c r="I118" s="260" t="str">
        <f>IF(I$4="","",IF(HLOOKUP(I$4,'Physical Effects-Numbers'!$B$1:$AZ$173,$B118,FALSE)&lt;0,HLOOKUP(I$4,'Physical Effects-Numbers'!$B$1:$AZ$173,$B118,FALSE),""))</f>
        <v/>
      </c>
      <c r="J118" s="260" t="str">
        <f>IF(J$4="","",IF(HLOOKUP(J$4,'Physical Effects-Numbers'!$B$1:$AZ$173,$B118,FALSE)&lt;0,HLOOKUP(J$4,'Physical Effects-Numbers'!$B$1:$AZ$173,$B118,FALSE),""))</f>
        <v/>
      </c>
      <c r="K118" s="260" t="str">
        <f>IF(K$4="","",IF(HLOOKUP(K$4,'Physical Effects-Numbers'!$B$1:$AZ$173,$B118,FALSE)&lt;0,HLOOKUP(K$4,'Physical Effects-Numbers'!$B$1:$AZ$173,$B118,FALSE),""))</f>
        <v/>
      </c>
      <c r="L118" s="260" t="str">
        <f>IF(L$4="","",IF(HLOOKUP(L$4,'Physical Effects-Numbers'!$B$1:$AZ$173,$B118,FALSE)&lt;0,HLOOKUP(L$4,'Physical Effects-Numbers'!$B$1:$AZ$173,$B118,FALSE),""))</f>
        <v/>
      </c>
      <c r="M118" s="260" t="str">
        <f>IF(M$4="","",IF(HLOOKUP(M$4,'Physical Effects-Numbers'!$B$1:$AZ$173,$B118,FALSE)&lt;0,HLOOKUP(M$4,'Physical Effects-Numbers'!$B$1:$AZ$173,$B118,FALSE),""))</f>
        <v/>
      </c>
      <c r="N118" s="260" t="str">
        <f>IF(N$4="","",IF(HLOOKUP(N$4,'Physical Effects-Numbers'!$B$1:$AZ$173,$B118,FALSE)&lt;0,HLOOKUP(N$4,'Physical Effects-Numbers'!$B$1:$AZ$173,$B118,FALSE),""))</f>
        <v/>
      </c>
      <c r="O118" s="260">
        <f>IF(O$4="","",IF(HLOOKUP(O$4,'Physical Effects-Numbers'!$B$1:$AZ$173,$B118,FALSE)&lt;0,HLOOKUP(O$4,'Physical Effects-Numbers'!$B$1:$AZ$173,$B118,FALSE),""))</f>
        <v>-3</v>
      </c>
      <c r="P118" s="260" t="str">
        <f>IF(P$4="","",IF(HLOOKUP(P$4,'Physical Effects-Numbers'!$B$1:$AZ$173,$B118,FALSE)&lt;0,HLOOKUP(P$4,'Physical Effects-Numbers'!$B$1:$AZ$173,$B118,FALSE),""))</f>
        <v/>
      </c>
      <c r="Q118" s="260" t="str">
        <f>IF(Q$4="","",IF(HLOOKUP(Q$4,'Physical Effects-Numbers'!$B$1:$AZ$173,$B118,FALSE)&lt;0,HLOOKUP(Q$4,'Physical Effects-Numbers'!$B$1:$AZ$173,$B118,FALSE),""))</f>
        <v/>
      </c>
      <c r="R118" s="260" t="str">
        <f>IF(R$4="","",IF(HLOOKUP(R$4,'Physical Effects-Numbers'!$B$1:$AZ$173,$B118,FALSE)&lt;0,HLOOKUP(R$4,'Physical Effects-Numbers'!$B$1:$AZ$173,$B118,FALSE),""))</f>
        <v/>
      </c>
      <c r="S118" s="260" t="str">
        <f>IF(S$4="","",IF(HLOOKUP(S$4,'Physical Effects-Numbers'!$B$1:$AZ$173,$B118,FALSE)&lt;0,HLOOKUP(S$4,'Physical Effects-Numbers'!$B$1:$AZ$173,$B118,FALSE),""))</f>
        <v/>
      </c>
      <c r="T118" s="260" t="str">
        <f>IF(T$4="","",IF(HLOOKUP(T$4,'Physical Effects-Numbers'!$B$1:$AZ$173,$B118,FALSE)&lt;0,HLOOKUP(T$4,'Physical Effects-Numbers'!$B$1:$AZ$173,$B118,FALSE),""))</f>
        <v/>
      </c>
      <c r="U118" s="260" t="str">
        <f>IF(U$4="","",IF(HLOOKUP(U$4,'Physical Effects-Numbers'!$B$1:$AZ$173,$B118,FALSE)&lt;0,HLOOKUP(U$4,'Physical Effects-Numbers'!$B$1:$AZ$173,$B118,FALSE),""))</f>
        <v/>
      </c>
      <c r="V118" s="260" t="str">
        <f>IF(V$4="","",IF(HLOOKUP(V$4,'Physical Effects-Numbers'!$B$1:$AZ$173,$B118,FALSE)&lt;0,HLOOKUP(V$4,'Physical Effects-Numbers'!$B$1:$AZ$173,$B118,FALSE),""))</f>
        <v/>
      </c>
      <c r="W118" s="260" t="str">
        <f>IF(W$4="","",IF(HLOOKUP(W$4,'Physical Effects-Numbers'!$B$1:$AZ$173,$B118,FALSE)&lt;0,HLOOKUP(W$4,'Physical Effects-Numbers'!$B$1:$AZ$173,$B118,FALSE),""))</f>
        <v/>
      </c>
      <c r="X118" s="260" t="str">
        <f>IF(X$4="","",IF(HLOOKUP(X$4,'Physical Effects-Numbers'!$B$1:$AZ$173,$B118,FALSE)&lt;0,HLOOKUP(X$4,'Physical Effects-Numbers'!$B$1:$AZ$173,$B118,FALSE),""))</f>
        <v/>
      </c>
      <c r="Y118" s="260" t="str">
        <f>IF(Y$4="","",IF(HLOOKUP(Y$4,'Physical Effects-Numbers'!$B$1:$AZ$173,$B118,FALSE)&lt;0,HLOOKUP(Y$4,'Physical Effects-Numbers'!$B$1:$AZ$173,$B118,FALSE),""))</f>
        <v/>
      </c>
      <c r="Z118" s="260" t="str">
        <f>IF(Z$4="","",IF(HLOOKUP(Z$4,'Physical Effects-Numbers'!$B$1:$AZ$173,$B118,FALSE)&lt;0,HLOOKUP(Z$4,'Physical Effects-Numbers'!$B$1:$AZ$173,$B118,FALSE),""))</f>
        <v/>
      </c>
      <c r="AA118" s="260" t="str">
        <f>IF(AA$4="","",IF(HLOOKUP(AA$4,'Physical Effects-Numbers'!$B$1:$AZ$173,$B118,FALSE)&lt;0,HLOOKUP(AA$4,'Physical Effects-Numbers'!$B$1:$AZ$173,$B118,FALSE),""))</f>
        <v/>
      </c>
      <c r="AB118" s="260" t="str">
        <f>IF(AB$4="","",IF(HLOOKUP(AB$4,'Physical Effects-Numbers'!$B$1:$AZ$173,$B118,FALSE)&lt;0,HLOOKUP(AB$4,'Physical Effects-Numbers'!$B$1:$AZ$173,$B118,FALSE),""))</f>
        <v/>
      </c>
      <c r="AC118" s="260" t="str">
        <f>IF(AC$4="","",IF(HLOOKUP(AC$4,'Physical Effects-Numbers'!$B$1:$AZ$173,$B118,FALSE)&lt;0,HLOOKUP(AC$4,'Physical Effects-Numbers'!$B$1:$AZ$173,$B118,FALSE),""))</f>
        <v/>
      </c>
      <c r="AD118" s="260" t="str">
        <f>IF(AD$4="","",IF(HLOOKUP(AD$4,'Physical Effects-Numbers'!$B$1:$AZ$173,$B118,FALSE)&lt;0,HLOOKUP(AD$4,'Physical Effects-Numbers'!$B$1:$AZ$173,$B118,FALSE),""))</f>
        <v/>
      </c>
      <c r="AE118" s="260" t="str">
        <f>IF(AE$4="","",IF(HLOOKUP(AE$4,'Physical Effects-Numbers'!$B$1:$AZ$173,$B118,FALSE)&lt;0,HLOOKUP(AE$4,'Physical Effects-Numbers'!$B$1:$AZ$173,$B118,FALSE),""))</f>
        <v/>
      </c>
      <c r="AF118" s="260" t="e">
        <f>IF(AF$4="","",IF(HLOOKUP(AF$4,'Physical Effects-Numbers'!$B$1:$AZ$173,$B118,FALSE)&lt;0,HLOOKUP(AF$4,'Physical Effects-Numbers'!$B$1:$AZ$173,$B118,FALSE),""))</f>
        <v>#REF!</v>
      </c>
      <c r="AG118" s="260" t="e">
        <f>IF(AG$4="","",IF(HLOOKUP(AG$4,'Physical Effects-Numbers'!$B$1:$AZ$173,$B118,FALSE)&lt;0,HLOOKUP(AG$4,'Physical Effects-Numbers'!$B$1:$AZ$173,$B118,FALSE),""))</f>
        <v>#REF!</v>
      </c>
      <c r="AH118" s="260" t="str">
        <f>IF(AH$4="","",IF(HLOOKUP(AH$4,'Physical Effects-Numbers'!$B$1:$AZ$173,$B118,FALSE)&lt;0,HLOOKUP(AH$4,'Physical Effects-Numbers'!$B$1:$AZ$173,$B118,FALSE),""))</f>
        <v/>
      </c>
      <c r="AI118" s="260" t="str">
        <f>IF(AI$4="","",IF(HLOOKUP(AI$4,'Physical Effects-Numbers'!$B$1:$AZ$173,$B118,FALSE)&lt;0,HLOOKUP(AI$4,'Physical Effects-Numbers'!$B$1:$AZ$173,$B118,FALSE),""))</f>
        <v/>
      </c>
      <c r="AJ118" s="260" t="str">
        <f>IF(AJ$4="","",IF(HLOOKUP(AJ$4,'Physical Effects-Numbers'!$B$1:$AZ$173,$B118,FALSE)&lt;0,HLOOKUP(AJ$4,'Physical Effects-Numbers'!$B$1:$AZ$173,$B118,FALSE),""))</f>
        <v/>
      </c>
      <c r="AK118" s="260" t="str">
        <f>IF(AK$4="","",IF(HLOOKUP(AK$4,'Physical Effects-Numbers'!$B$1:$AZ$173,$B118,FALSE)&lt;0,HLOOKUP(AK$4,'Physical Effects-Numbers'!$B$1:$AZ$173,$B118,FALSE),""))</f>
        <v/>
      </c>
      <c r="AL118" s="260" t="str">
        <f>IF(AL$4="","",IF(HLOOKUP(AL$4,'Physical Effects-Numbers'!$B$1:$AZ$173,$B118,FALSE)&lt;0,HLOOKUP(AL$4,'Physical Effects-Numbers'!$B$1:$AZ$173,$B118,FALSE),""))</f>
        <v/>
      </c>
      <c r="AM118" s="260" t="str">
        <f>IF(AM$4="","",IF(HLOOKUP(AM$4,'Physical Effects-Numbers'!$B$1:$AZ$173,$B118,FALSE)&lt;0,HLOOKUP(AM$4,'Physical Effects-Numbers'!$B$1:$AZ$173,$B118,FALSE),""))</f>
        <v/>
      </c>
      <c r="AN118" s="260" t="str">
        <f>IF(AN$4="","",IF(HLOOKUP(AN$4,'Physical Effects-Numbers'!$B$1:$AZ$173,$B118,FALSE)&lt;0,HLOOKUP(AN$4,'Physical Effects-Numbers'!$B$1:$AZ$173,$B118,FALSE),""))</f>
        <v/>
      </c>
      <c r="AO118" s="260" t="str">
        <f>IF(AO$4="","",IF(HLOOKUP(AO$4,'Physical Effects-Numbers'!$B$1:$AZ$173,$B118,FALSE)&lt;0,HLOOKUP(AO$4,'Physical Effects-Numbers'!$B$1:$AZ$173,$B118,FALSE),""))</f>
        <v/>
      </c>
      <c r="AP118" s="260" t="str">
        <f>IF(AP$4="","",IF(HLOOKUP(AP$4,'Physical Effects-Numbers'!$B$1:$AZ$173,$B118,FALSE)&lt;0,HLOOKUP(AP$4,'Physical Effects-Numbers'!$B$1:$AZ$173,$B118,FALSE),""))</f>
        <v/>
      </c>
      <c r="AQ118" s="260" t="str">
        <f>IF(AQ$4="","",IF(HLOOKUP(AQ$4,'Physical Effects-Numbers'!$B$1:$AZ$173,$B118,FALSE)&lt;0,HLOOKUP(AQ$4,'Physical Effects-Numbers'!$B$1:$AZ$173,$B118,FALSE),""))</f>
        <v/>
      </c>
      <c r="AR118" s="260" t="str">
        <f>IF(AR$4="","",IF(HLOOKUP(AR$4,'Physical Effects-Numbers'!$B$1:$AZ$173,$B118,FALSE)&lt;0,HLOOKUP(AR$4,'Physical Effects-Numbers'!$B$1:$AZ$173,$B118,FALSE),""))</f>
        <v/>
      </c>
      <c r="AS118" s="260" t="str">
        <f>IF(AS$4="","",IF(HLOOKUP(AS$4,'Physical Effects-Numbers'!$B$1:$AZ$173,$B118,FALSE)&lt;0,HLOOKUP(AS$4,'Physical Effects-Numbers'!$B$1:$AZ$173,$B118,FALSE),""))</f>
        <v/>
      </c>
      <c r="AT118" s="260" t="str">
        <f>IF(AT$4="","",IF(HLOOKUP(AT$4,'Physical Effects-Numbers'!$B$1:$AZ$173,$B118,FALSE)&lt;0,HLOOKUP(AT$4,'Physical Effects-Numbers'!$B$1:$AZ$173,$B118,FALSE),""))</f>
        <v/>
      </c>
      <c r="AU118" s="260" t="str">
        <f>IF(AU$4="","",IF(HLOOKUP(AU$4,'Physical Effects-Numbers'!$B$1:$AZ$173,$B118,FALSE)&lt;0,HLOOKUP(AU$4,'Physical Effects-Numbers'!$B$1:$AZ$173,$B118,FALSE),""))</f>
        <v/>
      </c>
      <c r="AV118" s="260" t="str">
        <f>IF(AV$4="","",IF(HLOOKUP(AV$4,'Physical Effects-Numbers'!$B$1:$AZ$173,$B118,FALSE)&lt;0,HLOOKUP(AV$4,'Physical Effects-Numbers'!$B$1:$AZ$173,$B118,FALSE),""))</f>
        <v/>
      </c>
      <c r="AW118" s="260" t="str">
        <f>IF(AW$4="","",IF(HLOOKUP(AW$4,'Physical Effects-Numbers'!$B$1:$AZ$173,$B118,FALSE)&lt;0,HLOOKUP(AW$4,'Physical Effects-Numbers'!$B$1:$AZ$173,$B118,FALSE),""))</f>
        <v/>
      </c>
      <c r="AX118" s="260" t="str">
        <f>IF(AX$4="","",IF(HLOOKUP(AX$4,'Physical Effects-Numbers'!$B$1:$AZ$173,$B118,FALSE)&lt;0,HLOOKUP(AX$4,'Physical Effects-Numbers'!$B$1:$AZ$173,$B118,FALSE),""))</f>
        <v/>
      </c>
      <c r="AY118" s="260" t="str">
        <f>IF(AY$4="","",IF(HLOOKUP(AY$4,'Physical Effects-Numbers'!$B$1:$AZ$173,$B118,FALSE)&lt;0,HLOOKUP(AY$4,'Physical Effects-Numbers'!$B$1:$AZ$173,$B118,FALSE),""))</f>
        <v/>
      </c>
      <c r="AZ118" s="260" t="str">
        <f>IF(AZ$4="","",IF(HLOOKUP(AZ$4,'Physical Effects-Numbers'!$B$1:$AZ$173,$B118,FALSE)&lt;0,HLOOKUP(AZ$4,'Physical Effects-Numbers'!$B$1:$AZ$173,$B118,FALSE),""))</f>
        <v/>
      </c>
      <c r="BA118" s="260" t="e">
        <f>IF(BA$4="","",IF(HLOOKUP(BA$4,'Physical Effects-Numbers'!$B$1:$AZ$173,$B118,FALSE)&lt;0,HLOOKUP(BA$4,'Physical Effects-Numbers'!$B$1:$AZ$173,$B118,FALSE),""))</f>
        <v>#N/A</v>
      </c>
      <c r="BB118" s="260" t="e">
        <f>IF(BB$4="","",IF(HLOOKUP(BB$4,'Physical Effects-Numbers'!$B$1:$AZ$173,$B118,FALSE)&lt;0,HLOOKUP(BB$4,'Physical Effects-Numbers'!$B$1:$AZ$173,$B118,FALSE),""))</f>
        <v>#N/A</v>
      </c>
      <c r="BC118" s="260" t="e">
        <f>IF(BC$4="","",IF(HLOOKUP(BC$4,'Physical Effects-Numbers'!$B$1:$AZ$173,$B118,FALSE)&lt;0,HLOOKUP(BC$4,'Physical Effects-Numbers'!$B$1:$AZ$173,$B118,FALSE),""))</f>
        <v>#REF!</v>
      </c>
      <c r="BD118" s="260" t="e">
        <f>IF(BD$4="","",IF(HLOOKUP(BD$4,'Physical Effects-Numbers'!$B$1:$AZ$173,$B118,FALSE)&lt;0,HLOOKUP(BD$4,'Physical Effects-Numbers'!$B$1:$AZ$173,$B118,FALSE),""))</f>
        <v>#REF!</v>
      </c>
      <c r="BE118" s="260" t="e">
        <f>IF(BE$4="","",IF(HLOOKUP(BE$4,'Physical Effects-Numbers'!$B$1:$AZ$173,$B118,FALSE)&lt;0,HLOOKUP(BE$4,'Physical Effects-Numbers'!$B$1:$AZ$173,$B118,FALSE),""))</f>
        <v>#REF!</v>
      </c>
      <c r="BF118" s="260" t="e">
        <f>IF(BF$4="","",IF(HLOOKUP(BF$4,'Physical Effects-Numbers'!$B$1:$AZ$173,$B118,FALSE)&lt;0,HLOOKUP(BF$4,'Physical Effects-Numbers'!$B$1:$AZ$173,$B118,FALSE),""))</f>
        <v>#REF!</v>
      </c>
      <c r="BG118" s="260" t="e">
        <f>IF(BG$4="","",IF(HLOOKUP(BG$4,'Physical Effects-Numbers'!$B$1:$AZ$173,$B118,FALSE)&lt;0,HLOOKUP(BG$4,'Physical Effects-Numbers'!$B$1:$AZ$173,$B118,FALSE),""))</f>
        <v>#REF!</v>
      </c>
      <c r="BH118" s="260" t="e">
        <f>IF(BH$4="","",IF(HLOOKUP(BH$4,'Physical Effects-Numbers'!$B$1:$AZ$173,$B118,FALSE)&lt;0,HLOOKUP(BH$4,'Physical Effects-Numbers'!$B$1:$AZ$173,$B118,FALSE),""))</f>
        <v>#REF!</v>
      </c>
      <c r="BI118" s="260" t="e">
        <f>IF(BI$4="","",IF(HLOOKUP(BI$4,'Physical Effects-Numbers'!$B$1:$AZ$173,$B118,FALSE)&lt;0,HLOOKUP(BI$4,'Physical Effects-Numbers'!$B$1:$AZ$173,$B118,FALSE),""))</f>
        <v>#REF!</v>
      </c>
      <c r="BJ118" s="260" t="e">
        <f>IF(BJ$4="","",IF(HLOOKUP(BJ$4,'Physical Effects-Numbers'!$B$1:$AZ$173,$B118,FALSE)&lt;0,HLOOKUP(BJ$4,'Physical Effects-Numbers'!$B$1:$AZ$173,$B118,FALSE),""))</f>
        <v>#REF!</v>
      </c>
      <c r="BK118" s="260" t="e">
        <f>IF(BK$4="","",IF(HLOOKUP(BK$4,'Physical Effects-Numbers'!$B$1:$AZ$173,$B118,FALSE)&lt;0,HLOOKUP(BK$4,'Physical Effects-Numbers'!$B$1:$AZ$173,$B118,FALSE),""))</f>
        <v>#REF!</v>
      </c>
      <c r="BL118" s="260" t="e">
        <f>IF(BL$4="","",IF(HLOOKUP(BL$4,'Physical Effects-Numbers'!$B$1:$AZ$173,$B118,FALSE)&lt;0,HLOOKUP(BL$4,'Physical Effects-Numbers'!$B$1:$AZ$173,$B118,FALSE),""))</f>
        <v>#REF!</v>
      </c>
      <c r="BM118" s="260" t="e">
        <f>IF(BM$4="","",IF(HLOOKUP(BM$4,'Physical Effects-Numbers'!$B$1:$AZ$173,$B118,FALSE)&lt;0,HLOOKUP(BM$4,'Physical Effects-Numbers'!$B$1:$AZ$173,$B118,FALSE),""))</f>
        <v>#REF!</v>
      </c>
      <c r="BN118" s="260" t="e">
        <f>IF(BN$4="","",IF(HLOOKUP(BN$4,'Physical Effects-Numbers'!$B$1:$AZ$173,$B118,FALSE)&lt;0,HLOOKUP(BN$4,'Physical Effects-Numbers'!$B$1:$AZ$173,$B118,FALSE),""))</f>
        <v>#REF!</v>
      </c>
      <c r="BO118" s="260" t="e">
        <f>IF(BO$4="","",IF(HLOOKUP(BO$4,'Physical Effects-Numbers'!$B$1:$AZ$173,$B118,FALSE)&lt;0,HLOOKUP(BO$4,'Physical Effects-Numbers'!$B$1:$AZ$173,$B118,FALSE),""))</f>
        <v>#REF!</v>
      </c>
    </row>
    <row r="119" spans="2:67" x14ac:dyDescent="0.2">
      <c r="B119" s="259">
        <f t="shared" si="1"/>
        <v>116</v>
      </c>
      <c r="C119" s="258" t="str">
        <f>+'Physical Effects-Numbers'!B116</f>
        <v>Road-Trail-Landing Closure and Treatment (ft)</v>
      </c>
      <c r="D119" s="260" t="str">
        <f>IF(D$4="","",IF(HLOOKUP(D$4,'Physical Effects-Numbers'!$B$1:$AZ$173,$B119,FALSE)&lt;0,HLOOKUP(D$4,'Physical Effects-Numbers'!$B$1:$AZ$173,$B119,FALSE),""))</f>
        <v/>
      </c>
      <c r="E119" s="260" t="str">
        <f>IF(E$4="","",IF(HLOOKUP(E$4,'Physical Effects-Numbers'!$B$1:$AZ$173,$B119,FALSE)&lt;0,HLOOKUP(E$4,'Physical Effects-Numbers'!$B$1:$AZ$173,$B119,FALSE),""))</f>
        <v/>
      </c>
      <c r="F119" s="260" t="str">
        <f>IF(F$4="","",IF(HLOOKUP(F$4,'Physical Effects-Numbers'!$B$1:$AZ$173,$B119,FALSE)&lt;0,HLOOKUP(F$4,'Physical Effects-Numbers'!$B$1:$AZ$173,$B119,FALSE),""))</f>
        <v/>
      </c>
      <c r="G119" s="260" t="str">
        <f>IF(G$4="","",IF(HLOOKUP(G$4,'Physical Effects-Numbers'!$B$1:$AZ$173,$B119,FALSE)&lt;0,HLOOKUP(G$4,'Physical Effects-Numbers'!$B$1:$AZ$173,$B119,FALSE),""))</f>
        <v/>
      </c>
      <c r="H119" s="260" t="str">
        <f>IF(H$4="","",IF(HLOOKUP(H$4,'Physical Effects-Numbers'!$B$1:$AZ$173,$B119,FALSE)&lt;0,HLOOKUP(H$4,'Physical Effects-Numbers'!$B$1:$AZ$173,$B119,FALSE),""))</f>
        <v/>
      </c>
      <c r="I119" s="260" t="str">
        <f>IF(I$4="","",IF(HLOOKUP(I$4,'Physical Effects-Numbers'!$B$1:$AZ$173,$B119,FALSE)&lt;0,HLOOKUP(I$4,'Physical Effects-Numbers'!$B$1:$AZ$173,$B119,FALSE),""))</f>
        <v/>
      </c>
      <c r="J119" s="260" t="str">
        <f>IF(J$4="","",IF(HLOOKUP(J$4,'Physical Effects-Numbers'!$B$1:$AZ$173,$B119,FALSE)&lt;0,HLOOKUP(J$4,'Physical Effects-Numbers'!$B$1:$AZ$173,$B119,FALSE),""))</f>
        <v/>
      </c>
      <c r="K119" s="260" t="str">
        <f>IF(K$4="","",IF(HLOOKUP(K$4,'Physical Effects-Numbers'!$B$1:$AZ$173,$B119,FALSE)&lt;0,HLOOKUP(K$4,'Physical Effects-Numbers'!$B$1:$AZ$173,$B119,FALSE),""))</f>
        <v/>
      </c>
      <c r="L119" s="260" t="str">
        <f>IF(L$4="","",IF(HLOOKUP(L$4,'Physical Effects-Numbers'!$B$1:$AZ$173,$B119,FALSE)&lt;0,HLOOKUP(L$4,'Physical Effects-Numbers'!$B$1:$AZ$173,$B119,FALSE),""))</f>
        <v/>
      </c>
      <c r="M119" s="260" t="str">
        <f>IF(M$4="","",IF(HLOOKUP(M$4,'Physical Effects-Numbers'!$B$1:$AZ$173,$B119,FALSE)&lt;0,HLOOKUP(M$4,'Physical Effects-Numbers'!$B$1:$AZ$173,$B119,FALSE),""))</f>
        <v/>
      </c>
      <c r="N119" s="260" t="str">
        <f>IF(N$4="","",IF(HLOOKUP(N$4,'Physical Effects-Numbers'!$B$1:$AZ$173,$B119,FALSE)&lt;0,HLOOKUP(N$4,'Physical Effects-Numbers'!$B$1:$AZ$173,$B119,FALSE),""))</f>
        <v/>
      </c>
      <c r="O119" s="260" t="str">
        <f>IF(O$4="","",IF(HLOOKUP(O$4,'Physical Effects-Numbers'!$B$1:$AZ$173,$B119,FALSE)&lt;0,HLOOKUP(O$4,'Physical Effects-Numbers'!$B$1:$AZ$173,$B119,FALSE),""))</f>
        <v/>
      </c>
      <c r="P119" s="260" t="str">
        <f>IF(P$4="","",IF(HLOOKUP(P$4,'Physical Effects-Numbers'!$B$1:$AZ$173,$B119,FALSE)&lt;0,HLOOKUP(P$4,'Physical Effects-Numbers'!$B$1:$AZ$173,$B119,FALSE),""))</f>
        <v/>
      </c>
      <c r="Q119" s="260" t="str">
        <f>IF(Q$4="","",IF(HLOOKUP(Q$4,'Physical Effects-Numbers'!$B$1:$AZ$173,$B119,FALSE)&lt;0,HLOOKUP(Q$4,'Physical Effects-Numbers'!$B$1:$AZ$173,$B119,FALSE),""))</f>
        <v/>
      </c>
      <c r="R119" s="260" t="str">
        <f>IF(R$4="","",IF(HLOOKUP(R$4,'Physical Effects-Numbers'!$B$1:$AZ$173,$B119,FALSE)&lt;0,HLOOKUP(R$4,'Physical Effects-Numbers'!$B$1:$AZ$173,$B119,FALSE),""))</f>
        <v/>
      </c>
      <c r="S119" s="260" t="str">
        <f>IF(S$4="","",IF(HLOOKUP(S$4,'Physical Effects-Numbers'!$B$1:$AZ$173,$B119,FALSE)&lt;0,HLOOKUP(S$4,'Physical Effects-Numbers'!$B$1:$AZ$173,$B119,FALSE),""))</f>
        <v/>
      </c>
      <c r="T119" s="260" t="str">
        <f>IF(T$4="","",IF(HLOOKUP(T$4,'Physical Effects-Numbers'!$B$1:$AZ$173,$B119,FALSE)&lt;0,HLOOKUP(T$4,'Physical Effects-Numbers'!$B$1:$AZ$173,$B119,FALSE),""))</f>
        <v/>
      </c>
      <c r="U119" s="260" t="str">
        <f>IF(U$4="","",IF(HLOOKUP(U$4,'Physical Effects-Numbers'!$B$1:$AZ$173,$B119,FALSE)&lt;0,HLOOKUP(U$4,'Physical Effects-Numbers'!$B$1:$AZ$173,$B119,FALSE),""))</f>
        <v/>
      </c>
      <c r="V119" s="260" t="str">
        <f>IF(V$4="","",IF(HLOOKUP(V$4,'Physical Effects-Numbers'!$B$1:$AZ$173,$B119,FALSE)&lt;0,HLOOKUP(V$4,'Physical Effects-Numbers'!$B$1:$AZ$173,$B119,FALSE),""))</f>
        <v/>
      </c>
      <c r="W119" s="260" t="str">
        <f>IF(W$4="","",IF(HLOOKUP(W$4,'Physical Effects-Numbers'!$B$1:$AZ$173,$B119,FALSE)&lt;0,HLOOKUP(W$4,'Physical Effects-Numbers'!$B$1:$AZ$173,$B119,FALSE),""))</f>
        <v/>
      </c>
      <c r="X119" s="260" t="str">
        <f>IF(X$4="","",IF(HLOOKUP(X$4,'Physical Effects-Numbers'!$B$1:$AZ$173,$B119,FALSE)&lt;0,HLOOKUP(X$4,'Physical Effects-Numbers'!$B$1:$AZ$173,$B119,FALSE),""))</f>
        <v/>
      </c>
      <c r="Y119" s="260" t="str">
        <f>IF(Y$4="","",IF(HLOOKUP(Y$4,'Physical Effects-Numbers'!$B$1:$AZ$173,$B119,FALSE)&lt;0,HLOOKUP(Y$4,'Physical Effects-Numbers'!$B$1:$AZ$173,$B119,FALSE),""))</f>
        <v/>
      </c>
      <c r="Z119" s="260" t="str">
        <f>IF(Z$4="","",IF(HLOOKUP(Z$4,'Physical Effects-Numbers'!$B$1:$AZ$173,$B119,FALSE)&lt;0,HLOOKUP(Z$4,'Physical Effects-Numbers'!$B$1:$AZ$173,$B119,FALSE),""))</f>
        <v/>
      </c>
      <c r="AA119" s="260" t="str">
        <f>IF(AA$4="","",IF(HLOOKUP(AA$4,'Physical Effects-Numbers'!$B$1:$AZ$173,$B119,FALSE)&lt;0,HLOOKUP(AA$4,'Physical Effects-Numbers'!$B$1:$AZ$173,$B119,FALSE),""))</f>
        <v/>
      </c>
      <c r="AB119" s="260" t="str">
        <f>IF(AB$4="","",IF(HLOOKUP(AB$4,'Physical Effects-Numbers'!$B$1:$AZ$173,$B119,FALSE)&lt;0,HLOOKUP(AB$4,'Physical Effects-Numbers'!$B$1:$AZ$173,$B119,FALSE),""))</f>
        <v/>
      </c>
      <c r="AC119" s="260" t="str">
        <f>IF(AC$4="","",IF(HLOOKUP(AC$4,'Physical Effects-Numbers'!$B$1:$AZ$173,$B119,FALSE)&lt;0,HLOOKUP(AC$4,'Physical Effects-Numbers'!$B$1:$AZ$173,$B119,FALSE),""))</f>
        <v/>
      </c>
      <c r="AD119" s="260" t="str">
        <f>IF(AD$4="","",IF(HLOOKUP(AD$4,'Physical Effects-Numbers'!$B$1:$AZ$173,$B119,FALSE)&lt;0,HLOOKUP(AD$4,'Physical Effects-Numbers'!$B$1:$AZ$173,$B119,FALSE),""))</f>
        <v/>
      </c>
      <c r="AE119" s="260" t="str">
        <f>IF(AE$4="","",IF(HLOOKUP(AE$4,'Physical Effects-Numbers'!$B$1:$AZ$173,$B119,FALSE)&lt;0,HLOOKUP(AE$4,'Physical Effects-Numbers'!$B$1:$AZ$173,$B119,FALSE),""))</f>
        <v/>
      </c>
      <c r="AF119" s="260" t="e">
        <f>IF(AF$4="","",IF(HLOOKUP(AF$4,'Physical Effects-Numbers'!$B$1:$AZ$173,$B119,FALSE)&lt;0,HLOOKUP(AF$4,'Physical Effects-Numbers'!$B$1:$AZ$173,$B119,FALSE),""))</f>
        <v>#REF!</v>
      </c>
      <c r="AG119" s="260" t="e">
        <f>IF(AG$4="","",IF(HLOOKUP(AG$4,'Physical Effects-Numbers'!$B$1:$AZ$173,$B119,FALSE)&lt;0,HLOOKUP(AG$4,'Physical Effects-Numbers'!$B$1:$AZ$173,$B119,FALSE),""))</f>
        <v>#REF!</v>
      </c>
      <c r="AH119" s="260" t="str">
        <f>IF(AH$4="","",IF(HLOOKUP(AH$4,'Physical Effects-Numbers'!$B$1:$AZ$173,$B119,FALSE)&lt;0,HLOOKUP(AH$4,'Physical Effects-Numbers'!$B$1:$AZ$173,$B119,FALSE),""))</f>
        <v/>
      </c>
      <c r="AI119" s="260" t="str">
        <f>IF(AI$4="","",IF(HLOOKUP(AI$4,'Physical Effects-Numbers'!$B$1:$AZ$173,$B119,FALSE)&lt;0,HLOOKUP(AI$4,'Physical Effects-Numbers'!$B$1:$AZ$173,$B119,FALSE),""))</f>
        <v/>
      </c>
      <c r="AJ119" s="260" t="str">
        <f>IF(AJ$4="","",IF(HLOOKUP(AJ$4,'Physical Effects-Numbers'!$B$1:$AZ$173,$B119,FALSE)&lt;0,HLOOKUP(AJ$4,'Physical Effects-Numbers'!$B$1:$AZ$173,$B119,FALSE),""))</f>
        <v/>
      </c>
      <c r="AK119" s="260" t="str">
        <f>IF(AK$4="","",IF(HLOOKUP(AK$4,'Physical Effects-Numbers'!$B$1:$AZ$173,$B119,FALSE)&lt;0,HLOOKUP(AK$4,'Physical Effects-Numbers'!$B$1:$AZ$173,$B119,FALSE),""))</f>
        <v/>
      </c>
      <c r="AL119" s="260" t="str">
        <f>IF(AL$4="","",IF(HLOOKUP(AL$4,'Physical Effects-Numbers'!$B$1:$AZ$173,$B119,FALSE)&lt;0,HLOOKUP(AL$4,'Physical Effects-Numbers'!$B$1:$AZ$173,$B119,FALSE),""))</f>
        <v/>
      </c>
      <c r="AM119" s="260" t="str">
        <f>IF(AM$4="","",IF(HLOOKUP(AM$4,'Physical Effects-Numbers'!$B$1:$AZ$173,$B119,FALSE)&lt;0,HLOOKUP(AM$4,'Physical Effects-Numbers'!$B$1:$AZ$173,$B119,FALSE),""))</f>
        <v/>
      </c>
      <c r="AN119" s="260" t="str">
        <f>IF(AN$4="","",IF(HLOOKUP(AN$4,'Physical Effects-Numbers'!$B$1:$AZ$173,$B119,FALSE)&lt;0,HLOOKUP(AN$4,'Physical Effects-Numbers'!$B$1:$AZ$173,$B119,FALSE),""))</f>
        <v/>
      </c>
      <c r="AO119" s="260" t="str">
        <f>IF(AO$4="","",IF(HLOOKUP(AO$4,'Physical Effects-Numbers'!$B$1:$AZ$173,$B119,FALSE)&lt;0,HLOOKUP(AO$4,'Physical Effects-Numbers'!$B$1:$AZ$173,$B119,FALSE),""))</f>
        <v/>
      </c>
      <c r="AP119" s="260" t="str">
        <f>IF(AP$4="","",IF(HLOOKUP(AP$4,'Physical Effects-Numbers'!$B$1:$AZ$173,$B119,FALSE)&lt;0,HLOOKUP(AP$4,'Physical Effects-Numbers'!$B$1:$AZ$173,$B119,FALSE),""))</f>
        <v/>
      </c>
      <c r="AQ119" s="260" t="str">
        <f>IF(AQ$4="","",IF(HLOOKUP(AQ$4,'Physical Effects-Numbers'!$B$1:$AZ$173,$B119,FALSE)&lt;0,HLOOKUP(AQ$4,'Physical Effects-Numbers'!$B$1:$AZ$173,$B119,FALSE),""))</f>
        <v/>
      </c>
      <c r="AR119" s="260" t="str">
        <f>IF(AR$4="","",IF(HLOOKUP(AR$4,'Physical Effects-Numbers'!$B$1:$AZ$173,$B119,FALSE)&lt;0,HLOOKUP(AR$4,'Physical Effects-Numbers'!$B$1:$AZ$173,$B119,FALSE),""))</f>
        <v/>
      </c>
      <c r="AS119" s="260" t="str">
        <f>IF(AS$4="","",IF(HLOOKUP(AS$4,'Physical Effects-Numbers'!$B$1:$AZ$173,$B119,FALSE)&lt;0,HLOOKUP(AS$4,'Physical Effects-Numbers'!$B$1:$AZ$173,$B119,FALSE),""))</f>
        <v/>
      </c>
      <c r="AT119" s="260" t="str">
        <f>IF(AT$4="","",IF(HLOOKUP(AT$4,'Physical Effects-Numbers'!$B$1:$AZ$173,$B119,FALSE)&lt;0,HLOOKUP(AT$4,'Physical Effects-Numbers'!$B$1:$AZ$173,$B119,FALSE),""))</f>
        <v/>
      </c>
      <c r="AU119" s="260" t="str">
        <f>IF(AU$4="","",IF(HLOOKUP(AU$4,'Physical Effects-Numbers'!$B$1:$AZ$173,$B119,FALSE)&lt;0,HLOOKUP(AU$4,'Physical Effects-Numbers'!$B$1:$AZ$173,$B119,FALSE),""))</f>
        <v/>
      </c>
      <c r="AV119" s="260" t="str">
        <f>IF(AV$4="","",IF(HLOOKUP(AV$4,'Physical Effects-Numbers'!$B$1:$AZ$173,$B119,FALSE)&lt;0,HLOOKUP(AV$4,'Physical Effects-Numbers'!$B$1:$AZ$173,$B119,FALSE),""))</f>
        <v/>
      </c>
      <c r="AW119" s="260" t="str">
        <f>IF(AW$4="","",IF(HLOOKUP(AW$4,'Physical Effects-Numbers'!$B$1:$AZ$173,$B119,FALSE)&lt;0,HLOOKUP(AW$4,'Physical Effects-Numbers'!$B$1:$AZ$173,$B119,FALSE),""))</f>
        <v/>
      </c>
      <c r="AX119" s="260" t="str">
        <f>IF(AX$4="","",IF(HLOOKUP(AX$4,'Physical Effects-Numbers'!$B$1:$AZ$173,$B119,FALSE)&lt;0,HLOOKUP(AX$4,'Physical Effects-Numbers'!$B$1:$AZ$173,$B119,FALSE),""))</f>
        <v/>
      </c>
      <c r="AY119" s="260" t="str">
        <f>IF(AY$4="","",IF(HLOOKUP(AY$4,'Physical Effects-Numbers'!$B$1:$AZ$173,$B119,FALSE)&lt;0,HLOOKUP(AY$4,'Physical Effects-Numbers'!$B$1:$AZ$173,$B119,FALSE),""))</f>
        <v/>
      </c>
      <c r="AZ119" s="260" t="str">
        <f>IF(AZ$4="","",IF(HLOOKUP(AZ$4,'Physical Effects-Numbers'!$B$1:$AZ$173,$B119,FALSE)&lt;0,HLOOKUP(AZ$4,'Physical Effects-Numbers'!$B$1:$AZ$173,$B119,FALSE),""))</f>
        <v/>
      </c>
      <c r="BA119" s="260" t="e">
        <f>IF(BA$4="","",IF(HLOOKUP(BA$4,'Physical Effects-Numbers'!$B$1:$AZ$173,$B119,FALSE)&lt;0,HLOOKUP(BA$4,'Physical Effects-Numbers'!$B$1:$AZ$173,$B119,FALSE),""))</f>
        <v>#N/A</v>
      </c>
      <c r="BB119" s="260" t="e">
        <f>IF(BB$4="","",IF(HLOOKUP(BB$4,'Physical Effects-Numbers'!$B$1:$AZ$173,$B119,FALSE)&lt;0,HLOOKUP(BB$4,'Physical Effects-Numbers'!$B$1:$AZ$173,$B119,FALSE),""))</f>
        <v>#N/A</v>
      </c>
      <c r="BC119" s="260" t="e">
        <f>IF(BC$4="","",IF(HLOOKUP(BC$4,'Physical Effects-Numbers'!$B$1:$AZ$173,$B119,FALSE)&lt;0,HLOOKUP(BC$4,'Physical Effects-Numbers'!$B$1:$AZ$173,$B119,FALSE),""))</f>
        <v>#REF!</v>
      </c>
      <c r="BD119" s="260" t="e">
        <f>IF(BD$4="","",IF(HLOOKUP(BD$4,'Physical Effects-Numbers'!$B$1:$AZ$173,$B119,FALSE)&lt;0,HLOOKUP(BD$4,'Physical Effects-Numbers'!$B$1:$AZ$173,$B119,FALSE),""))</f>
        <v>#REF!</v>
      </c>
      <c r="BE119" s="260" t="e">
        <f>IF(BE$4="","",IF(HLOOKUP(BE$4,'Physical Effects-Numbers'!$B$1:$AZ$173,$B119,FALSE)&lt;0,HLOOKUP(BE$4,'Physical Effects-Numbers'!$B$1:$AZ$173,$B119,FALSE),""))</f>
        <v>#REF!</v>
      </c>
      <c r="BF119" s="260" t="e">
        <f>IF(BF$4="","",IF(HLOOKUP(BF$4,'Physical Effects-Numbers'!$B$1:$AZ$173,$B119,FALSE)&lt;0,HLOOKUP(BF$4,'Physical Effects-Numbers'!$B$1:$AZ$173,$B119,FALSE),""))</f>
        <v>#REF!</v>
      </c>
      <c r="BG119" s="260" t="e">
        <f>IF(BG$4="","",IF(HLOOKUP(BG$4,'Physical Effects-Numbers'!$B$1:$AZ$173,$B119,FALSE)&lt;0,HLOOKUP(BG$4,'Physical Effects-Numbers'!$B$1:$AZ$173,$B119,FALSE),""))</f>
        <v>#REF!</v>
      </c>
      <c r="BH119" s="260" t="e">
        <f>IF(BH$4="","",IF(HLOOKUP(BH$4,'Physical Effects-Numbers'!$B$1:$AZ$173,$B119,FALSE)&lt;0,HLOOKUP(BH$4,'Physical Effects-Numbers'!$B$1:$AZ$173,$B119,FALSE),""))</f>
        <v>#REF!</v>
      </c>
      <c r="BI119" s="260" t="e">
        <f>IF(BI$4="","",IF(HLOOKUP(BI$4,'Physical Effects-Numbers'!$B$1:$AZ$173,$B119,FALSE)&lt;0,HLOOKUP(BI$4,'Physical Effects-Numbers'!$B$1:$AZ$173,$B119,FALSE),""))</f>
        <v>#REF!</v>
      </c>
      <c r="BJ119" s="260" t="e">
        <f>IF(BJ$4="","",IF(HLOOKUP(BJ$4,'Physical Effects-Numbers'!$B$1:$AZ$173,$B119,FALSE)&lt;0,HLOOKUP(BJ$4,'Physical Effects-Numbers'!$B$1:$AZ$173,$B119,FALSE),""))</f>
        <v>#REF!</v>
      </c>
      <c r="BK119" s="260" t="e">
        <f>IF(BK$4="","",IF(HLOOKUP(BK$4,'Physical Effects-Numbers'!$B$1:$AZ$173,$B119,FALSE)&lt;0,HLOOKUP(BK$4,'Physical Effects-Numbers'!$B$1:$AZ$173,$B119,FALSE),""))</f>
        <v>#REF!</v>
      </c>
      <c r="BL119" s="260" t="e">
        <f>IF(BL$4="","",IF(HLOOKUP(BL$4,'Physical Effects-Numbers'!$B$1:$AZ$173,$B119,FALSE)&lt;0,HLOOKUP(BL$4,'Physical Effects-Numbers'!$B$1:$AZ$173,$B119,FALSE),""))</f>
        <v>#REF!</v>
      </c>
      <c r="BM119" s="260" t="e">
        <f>IF(BM$4="","",IF(HLOOKUP(BM$4,'Physical Effects-Numbers'!$B$1:$AZ$173,$B119,FALSE)&lt;0,HLOOKUP(BM$4,'Physical Effects-Numbers'!$B$1:$AZ$173,$B119,FALSE),""))</f>
        <v>#REF!</v>
      </c>
      <c r="BN119" s="260" t="e">
        <f>IF(BN$4="","",IF(HLOOKUP(BN$4,'Physical Effects-Numbers'!$B$1:$AZ$173,$B119,FALSE)&lt;0,HLOOKUP(BN$4,'Physical Effects-Numbers'!$B$1:$AZ$173,$B119,FALSE),""))</f>
        <v>#REF!</v>
      </c>
      <c r="BO119" s="260" t="e">
        <f>IF(BO$4="","",IF(HLOOKUP(BO$4,'Physical Effects-Numbers'!$B$1:$AZ$173,$B119,FALSE)&lt;0,HLOOKUP(BO$4,'Physical Effects-Numbers'!$B$1:$AZ$173,$B119,FALSE),""))</f>
        <v>#REF!</v>
      </c>
    </row>
    <row r="120" spans="2:67" x14ac:dyDescent="0.2">
      <c r="B120" s="259">
        <f t="shared" si="1"/>
        <v>117</v>
      </c>
      <c r="C120" s="258" t="str">
        <f>+'Physical Effects-Numbers'!B117</f>
        <v>Rock Wall Terrace (ft)</v>
      </c>
      <c r="D120" s="260" t="str">
        <f>IF(D$4="","",IF(HLOOKUP(D$4,'Physical Effects-Numbers'!$B$1:$AZ$173,$B120,FALSE)&lt;0,HLOOKUP(D$4,'Physical Effects-Numbers'!$B$1:$AZ$173,$B120,FALSE),""))</f>
        <v/>
      </c>
      <c r="E120" s="260" t="str">
        <f>IF(E$4="","",IF(HLOOKUP(E$4,'Physical Effects-Numbers'!$B$1:$AZ$173,$B120,FALSE)&lt;0,HLOOKUP(E$4,'Physical Effects-Numbers'!$B$1:$AZ$173,$B120,FALSE),""))</f>
        <v/>
      </c>
      <c r="F120" s="260" t="str">
        <f>IF(F$4="","",IF(HLOOKUP(F$4,'Physical Effects-Numbers'!$B$1:$AZ$173,$B120,FALSE)&lt;0,HLOOKUP(F$4,'Physical Effects-Numbers'!$B$1:$AZ$173,$B120,FALSE),""))</f>
        <v/>
      </c>
      <c r="G120" s="260" t="str">
        <f>IF(G$4="","",IF(HLOOKUP(G$4,'Physical Effects-Numbers'!$B$1:$AZ$173,$B120,FALSE)&lt;0,HLOOKUP(G$4,'Physical Effects-Numbers'!$B$1:$AZ$173,$B120,FALSE),""))</f>
        <v/>
      </c>
      <c r="H120" s="260" t="str">
        <f>IF(H$4="","",IF(HLOOKUP(H$4,'Physical Effects-Numbers'!$B$1:$AZ$173,$B120,FALSE)&lt;0,HLOOKUP(H$4,'Physical Effects-Numbers'!$B$1:$AZ$173,$B120,FALSE),""))</f>
        <v/>
      </c>
      <c r="I120" s="260" t="str">
        <f>IF(I$4="","",IF(HLOOKUP(I$4,'Physical Effects-Numbers'!$B$1:$AZ$173,$B120,FALSE)&lt;0,HLOOKUP(I$4,'Physical Effects-Numbers'!$B$1:$AZ$173,$B120,FALSE),""))</f>
        <v/>
      </c>
      <c r="J120" s="260" t="str">
        <f>IF(J$4="","",IF(HLOOKUP(J$4,'Physical Effects-Numbers'!$B$1:$AZ$173,$B120,FALSE)&lt;0,HLOOKUP(J$4,'Physical Effects-Numbers'!$B$1:$AZ$173,$B120,FALSE),""))</f>
        <v/>
      </c>
      <c r="K120" s="260" t="str">
        <f>IF(K$4="","",IF(HLOOKUP(K$4,'Physical Effects-Numbers'!$B$1:$AZ$173,$B120,FALSE)&lt;0,HLOOKUP(K$4,'Physical Effects-Numbers'!$B$1:$AZ$173,$B120,FALSE),""))</f>
        <v/>
      </c>
      <c r="L120" s="260" t="str">
        <f>IF(L$4="","",IF(HLOOKUP(L$4,'Physical Effects-Numbers'!$B$1:$AZ$173,$B120,FALSE)&lt;0,HLOOKUP(L$4,'Physical Effects-Numbers'!$B$1:$AZ$173,$B120,FALSE),""))</f>
        <v/>
      </c>
      <c r="M120" s="260" t="str">
        <f>IF(M$4="","",IF(HLOOKUP(M$4,'Physical Effects-Numbers'!$B$1:$AZ$173,$B120,FALSE)&lt;0,HLOOKUP(M$4,'Physical Effects-Numbers'!$B$1:$AZ$173,$B120,FALSE),""))</f>
        <v/>
      </c>
      <c r="N120" s="260" t="str">
        <f>IF(N$4="","",IF(HLOOKUP(N$4,'Physical Effects-Numbers'!$B$1:$AZ$173,$B120,FALSE)&lt;0,HLOOKUP(N$4,'Physical Effects-Numbers'!$B$1:$AZ$173,$B120,FALSE),""))</f>
        <v/>
      </c>
      <c r="O120" s="260" t="str">
        <f>IF(O$4="","",IF(HLOOKUP(O$4,'Physical Effects-Numbers'!$B$1:$AZ$173,$B120,FALSE)&lt;0,HLOOKUP(O$4,'Physical Effects-Numbers'!$B$1:$AZ$173,$B120,FALSE),""))</f>
        <v/>
      </c>
      <c r="P120" s="260" t="str">
        <f>IF(P$4="","",IF(HLOOKUP(P$4,'Physical Effects-Numbers'!$B$1:$AZ$173,$B120,FALSE)&lt;0,HLOOKUP(P$4,'Physical Effects-Numbers'!$B$1:$AZ$173,$B120,FALSE),""))</f>
        <v/>
      </c>
      <c r="Q120" s="260" t="str">
        <f>IF(Q$4="","",IF(HLOOKUP(Q$4,'Physical Effects-Numbers'!$B$1:$AZ$173,$B120,FALSE)&lt;0,HLOOKUP(Q$4,'Physical Effects-Numbers'!$B$1:$AZ$173,$B120,FALSE),""))</f>
        <v/>
      </c>
      <c r="R120" s="260" t="str">
        <f>IF(R$4="","",IF(HLOOKUP(R$4,'Physical Effects-Numbers'!$B$1:$AZ$173,$B120,FALSE)&lt;0,HLOOKUP(R$4,'Physical Effects-Numbers'!$B$1:$AZ$173,$B120,FALSE),""))</f>
        <v/>
      </c>
      <c r="S120" s="260" t="str">
        <f>IF(S$4="","",IF(HLOOKUP(S$4,'Physical Effects-Numbers'!$B$1:$AZ$173,$B120,FALSE)&lt;0,HLOOKUP(S$4,'Physical Effects-Numbers'!$B$1:$AZ$173,$B120,FALSE),""))</f>
        <v/>
      </c>
      <c r="T120" s="260" t="str">
        <f>IF(T$4="","",IF(HLOOKUP(T$4,'Physical Effects-Numbers'!$B$1:$AZ$173,$B120,FALSE)&lt;0,HLOOKUP(T$4,'Physical Effects-Numbers'!$B$1:$AZ$173,$B120,FALSE),""))</f>
        <v/>
      </c>
      <c r="U120" s="260" t="str">
        <f>IF(U$4="","",IF(HLOOKUP(U$4,'Physical Effects-Numbers'!$B$1:$AZ$173,$B120,FALSE)&lt;0,HLOOKUP(U$4,'Physical Effects-Numbers'!$B$1:$AZ$173,$B120,FALSE),""))</f>
        <v/>
      </c>
      <c r="V120" s="260" t="str">
        <f>IF(V$4="","",IF(HLOOKUP(V$4,'Physical Effects-Numbers'!$B$1:$AZ$173,$B120,FALSE)&lt;0,HLOOKUP(V$4,'Physical Effects-Numbers'!$B$1:$AZ$173,$B120,FALSE),""))</f>
        <v/>
      </c>
      <c r="W120" s="260" t="str">
        <f>IF(W$4="","",IF(HLOOKUP(W$4,'Physical Effects-Numbers'!$B$1:$AZ$173,$B120,FALSE)&lt;0,HLOOKUP(W$4,'Physical Effects-Numbers'!$B$1:$AZ$173,$B120,FALSE),""))</f>
        <v/>
      </c>
      <c r="X120" s="260" t="str">
        <f>IF(X$4="","",IF(HLOOKUP(X$4,'Physical Effects-Numbers'!$B$1:$AZ$173,$B120,FALSE)&lt;0,HLOOKUP(X$4,'Physical Effects-Numbers'!$B$1:$AZ$173,$B120,FALSE),""))</f>
        <v/>
      </c>
      <c r="Y120" s="260" t="str">
        <f>IF(Y$4="","",IF(HLOOKUP(Y$4,'Physical Effects-Numbers'!$B$1:$AZ$173,$B120,FALSE)&lt;0,HLOOKUP(Y$4,'Physical Effects-Numbers'!$B$1:$AZ$173,$B120,FALSE),""))</f>
        <v/>
      </c>
      <c r="Z120" s="260" t="str">
        <f>IF(Z$4="","",IF(HLOOKUP(Z$4,'Physical Effects-Numbers'!$B$1:$AZ$173,$B120,FALSE)&lt;0,HLOOKUP(Z$4,'Physical Effects-Numbers'!$B$1:$AZ$173,$B120,FALSE),""))</f>
        <v/>
      </c>
      <c r="AA120" s="260" t="str">
        <f>IF(AA$4="","",IF(HLOOKUP(AA$4,'Physical Effects-Numbers'!$B$1:$AZ$173,$B120,FALSE)&lt;0,HLOOKUP(AA$4,'Physical Effects-Numbers'!$B$1:$AZ$173,$B120,FALSE),""))</f>
        <v/>
      </c>
      <c r="AB120" s="260" t="str">
        <f>IF(AB$4="","",IF(HLOOKUP(AB$4,'Physical Effects-Numbers'!$B$1:$AZ$173,$B120,FALSE)&lt;0,HLOOKUP(AB$4,'Physical Effects-Numbers'!$B$1:$AZ$173,$B120,FALSE),""))</f>
        <v/>
      </c>
      <c r="AC120" s="260" t="str">
        <f>IF(AC$4="","",IF(HLOOKUP(AC$4,'Physical Effects-Numbers'!$B$1:$AZ$173,$B120,FALSE)&lt;0,HLOOKUP(AC$4,'Physical Effects-Numbers'!$B$1:$AZ$173,$B120,FALSE),""))</f>
        <v/>
      </c>
      <c r="AD120" s="260">
        <f>IF(AD$4="","",IF(HLOOKUP(AD$4,'Physical Effects-Numbers'!$B$1:$AZ$173,$B120,FALSE)&lt;0,HLOOKUP(AD$4,'Physical Effects-Numbers'!$B$1:$AZ$173,$B120,FALSE),""))</f>
        <v>-1</v>
      </c>
      <c r="AE120" s="260" t="str">
        <f>IF(AE$4="","",IF(HLOOKUP(AE$4,'Physical Effects-Numbers'!$B$1:$AZ$173,$B120,FALSE)&lt;0,HLOOKUP(AE$4,'Physical Effects-Numbers'!$B$1:$AZ$173,$B120,FALSE),""))</f>
        <v/>
      </c>
      <c r="AF120" s="260" t="e">
        <f>IF(AF$4="","",IF(HLOOKUP(AF$4,'Physical Effects-Numbers'!$B$1:$AZ$173,$B120,FALSE)&lt;0,HLOOKUP(AF$4,'Physical Effects-Numbers'!$B$1:$AZ$173,$B120,FALSE),""))</f>
        <v>#REF!</v>
      </c>
      <c r="AG120" s="260" t="e">
        <f>IF(AG$4="","",IF(HLOOKUP(AG$4,'Physical Effects-Numbers'!$B$1:$AZ$173,$B120,FALSE)&lt;0,HLOOKUP(AG$4,'Physical Effects-Numbers'!$B$1:$AZ$173,$B120,FALSE),""))</f>
        <v>#REF!</v>
      </c>
      <c r="AH120" s="260" t="str">
        <f>IF(AH$4="","",IF(HLOOKUP(AH$4,'Physical Effects-Numbers'!$B$1:$AZ$173,$B120,FALSE)&lt;0,HLOOKUP(AH$4,'Physical Effects-Numbers'!$B$1:$AZ$173,$B120,FALSE),""))</f>
        <v/>
      </c>
      <c r="AI120" s="260" t="str">
        <f>IF(AI$4="","",IF(HLOOKUP(AI$4,'Physical Effects-Numbers'!$B$1:$AZ$173,$B120,FALSE)&lt;0,HLOOKUP(AI$4,'Physical Effects-Numbers'!$B$1:$AZ$173,$B120,FALSE),""))</f>
        <v/>
      </c>
      <c r="AJ120" s="260" t="str">
        <f>IF(AJ$4="","",IF(HLOOKUP(AJ$4,'Physical Effects-Numbers'!$B$1:$AZ$173,$B120,FALSE)&lt;0,HLOOKUP(AJ$4,'Physical Effects-Numbers'!$B$1:$AZ$173,$B120,FALSE),""))</f>
        <v/>
      </c>
      <c r="AK120" s="260" t="str">
        <f>IF(AK$4="","",IF(HLOOKUP(AK$4,'Physical Effects-Numbers'!$B$1:$AZ$173,$B120,FALSE)&lt;0,HLOOKUP(AK$4,'Physical Effects-Numbers'!$B$1:$AZ$173,$B120,FALSE),""))</f>
        <v/>
      </c>
      <c r="AL120" s="260" t="str">
        <f>IF(AL$4="","",IF(HLOOKUP(AL$4,'Physical Effects-Numbers'!$B$1:$AZ$173,$B120,FALSE)&lt;0,HLOOKUP(AL$4,'Physical Effects-Numbers'!$B$1:$AZ$173,$B120,FALSE),""))</f>
        <v/>
      </c>
      <c r="AM120" s="260" t="str">
        <f>IF(AM$4="","",IF(HLOOKUP(AM$4,'Physical Effects-Numbers'!$B$1:$AZ$173,$B120,FALSE)&lt;0,HLOOKUP(AM$4,'Physical Effects-Numbers'!$B$1:$AZ$173,$B120,FALSE),""))</f>
        <v/>
      </c>
      <c r="AN120" s="260" t="str">
        <f>IF(AN$4="","",IF(HLOOKUP(AN$4,'Physical Effects-Numbers'!$B$1:$AZ$173,$B120,FALSE)&lt;0,HLOOKUP(AN$4,'Physical Effects-Numbers'!$B$1:$AZ$173,$B120,FALSE),""))</f>
        <v/>
      </c>
      <c r="AO120" s="260" t="str">
        <f>IF(AO$4="","",IF(HLOOKUP(AO$4,'Physical Effects-Numbers'!$B$1:$AZ$173,$B120,FALSE)&lt;0,HLOOKUP(AO$4,'Physical Effects-Numbers'!$B$1:$AZ$173,$B120,FALSE),""))</f>
        <v/>
      </c>
      <c r="AP120" s="260" t="str">
        <f>IF(AP$4="","",IF(HLOOKUP(AP$4,'Physical Effects-Numbers'!$B$1:$AZ$173,$B120,FALSE)&lt;0,HLOOKUP(AP$4,'Physical Effects-Numbers'!$B$1:$AZ$173,$B120,FALSE),""))</f>
        <v/>
      </c>
      <c r="AQ120" s="260" t="str">
        <f>IF(AQ$4="","",IF(HLOOKUP(AQ$4,'Physical Effects-Numbers'!$B$1:$AZ$173,$B120,FALSE)&lt;0,HLOOKUP(AQ$4,'Physical Effects-Numbers'!$B$1:$AZ$173,$B120,FALSE),""))</f>
        <v/>
      </c>
      <c r="AR120" s="260" t="str">
        <f>IF(AR$4="","",IF(HLOOKUP(AR$4,'Physical Effects-Numbers'!$B$1:$AZ$173,$B120,FALSE)&lt;0,HLOOKUP(AR$4,'Physical Effects-Numbers'!$B$1:$AZ$173,$B120,FALSE),""))</f>
        <v/>
      </c>
      <c r="AS120" s="260" t="str">
        <f>IF(AS$4="","",IF(HLOOKUP(AS$4,'Physical Effects-Numbers'!$B$1:$AZ$173,$B120,FALSE)&lt;0,HLOOKUP(AS$4,'Physical Effects-Numbers'!$B$1:$AZ$173,$B120,FALSE),""))</f>
        <v/>
      </c>
      <c r="AT120" s="260" t="str">
        <f>IF(AT$4="","",IF(HLOOKUP(AT$4,'Physical Effects-Numbers'!$B$1:$AZ$173,$B120,FALSE)&lt;0,HLOOKUP(AT$4,'Physical Effects-Numbers'!$B$1:$AZ$173,$B120,FALSE),""))</f>
        <v/>
      </c>
      <c r="AU120" s="260" t="str">
        <f>IF(AU$4="","",IF(HLOOKUP(AU$4,'Physical Effects-Numbers'!$B$1:$AZ$173,$B120,FALSE)&lt;0,HLOOKUP(AU$4,'Physical Effects-Numbers'!$B$1:$AZ$173,$B120,FALSE),""))</f>
        <v/>
      </c>
      <c r="AV120" s="260" t="str">
        <f>IF(AV$4="","",IF(HLOOKUP(AV$4,'Physical Effects-Numbers'!$B$1:$AZ$173,$B120,FALSE)&lt;0,HLOOKUP(AV$4,'Physical Effects-Numbers'!$B$1:$AZ$173,$B120,FALSE),""))</f>
        <v/>
      </c>
      <c r="AW120" s="260" t="str">
        <f>IF(AW$4="","",IF(HLOOKUP(AW$4,'Physical Effects-Numbers'!$B$1:$AZ$173,$B120,FALSE)&lt;0,HLOOKUP(AW$4,'Physical Effects-Numbers'!$B$1:$AZ$173,$B120,FALSE),""))</f>
        <v/>
      </c>
      <c r="AX120" s="260" t="str">
        <f>IF(AX$4="","",IF(HLOOKUP(AX$4,'Physical Effects-Numbers'!$B$1:$AZ$173,$B120,FALSE)&lt;0,HLOOKUP(AX$4,'Physical Effects-Numbers'!$B$1:$AZ$173,$B120,FALSE),""))</f>
        <v/>
      </c>
      <c r="AY120" s="260" t="str">
        <f>IF(AY$4="","",IF(HLOOKUP(AY$4,'Physical Effects-Numbers'!$B$1:$AZ$173,$B120,FALSE)&lt;0,HLOOKUP(AY$4,'Physical Effects-Numbers'!$B$1:$AZ$173,$B120,FALSE),""))</f>
        <v/>
      </c>
      <c r="AZ120" s="260" t="str">
        <f>IF(AZ$4="","",IF(HLOOKUP(AZ$4,'Physical Effects-Numbers'!$B$1:$AZ$173,$B120,FALSE)&lt;0,HLOOKUP(AZ$4,'Physical Effects-Numbers'!$B$1:$AZ$173,$B120,FALSE),""))</f>
        <v/>
      </c>
      <c r="BA120" s="260" t="e">
        <f>IF(BA$4="","",IF(HLOOKUP(BA$4,'Physical Effects-Numbers'!$B$1:$AZ$173,$B120,FALSE)&lt;0,HLOOKUP(BA$4,'Physical Effects-Numbers'!$B$1:$AZ$173,$B120,FALSE),""))</f>
        <v>#N/A</v>
      </c>
      <c r="BB120" s="260" t="e">
        <f>IF(BB$4="","",IF(HLOOKUP(BB$4,'Physical Effects-Numbers'!$B$1:$AZ$173,$B120,FALSE)&lt;0,HLOOKUP(BB$4,'Physical Effects-Numbers'!$B$1:$AZ$173,$B120,FALSE),""))</f>
        <v>#N/A</v>
      </c>
      <c r="BC120" s="260" t="e">
        <f>IF(BC$4="","",IF(HLOOKUP(BC$4,'Physical Effects-Numbers'!$B$1:$AZ$173,$B120,FALSE)&lt;0,HLOOKUP(BC$4,'Physical Effects-Numbers'!$B$1:$AZ$173,$B120,FALSE),""))</f>
        <v>#REF!</v>
      </c>
      <c r="BD120" s="260" t="e">
        <f>IF(BD$4="","",IF(HLOOKUP(BD$4,'Physical Effects-Numbers'!$B$1:$AZ$173,$B120,FALSE)&lt;0,HLOOKUP(BD$4,'Physical Effects-Numbers'!$B$1:$AZ$173,$B120,FALSE),""))</f>
        <v>#REF!</v>
      </c>
      <c r="BE120" s="260" t="e">
        <f>IF(BE$4="","",IF(HLOOKUP(BE$4,'Physical Effects-Numbers'!$B$1:$AZ$173,$B120,FALSE)&lt;0,HLOOKUP(BE$4,'Physical Effects-Numbers'!$B$1:$AZ$173,$B120,FALSE),""))</f>
        <v>#REF!</v>
      </c>
      <c r="BF120" s="260" t="e">
        <f>IF(BF$4="","",IF(HLOOKUP(BF$4,'Physical Effects-Numbers'!$B$1:$AZ$173,$B120,FALSE)&lt;0,HLOOKUP(BF$4,'Physical Effects-Numbers'!$B$1:$AZ$173,$B120,FALSE),""))</f>
        <v>#REF!</v>
      </c>
      <c r="BG120" s="260" t="e">
        <f>IF(BG$4="","",IF(HLOOKUP(BG$4,'Physical Effects-Numbers'!$B$1:$AZ$173,$B120,FALSE)&lt;0,HLOOKUP(BG$4,'Physical Effects-Numbers'!$B$1:$AZ$173,$B120,FALSE),""))</f>
        <v>#REF!</v>
      </c>
      <c r="BH120" s="260" t="e">
        <f>IF(BH$4="","",IF(HLOOKUP(BH$4,'Physical Effects-Numbers'!$B$1:$AZ$173,$B120,FALSE)&lt;0,HLOOKUP(BH$4,'Physical Effects-Numbers'!$B$1:$AZ$173,$B120,FALSE),""))</f>
        <v>#REF!</v>
      </c>
      <c r="BI120" s="260" t="e">
        <f>IF(BI$4="","",IF(HLOOKUP(BI$4,'Physical Effects-Numbers'!$B$1:$AZ$173,$B120,FALSE)&lt;0,HLOOKUP(BI$4,'Physical Effects-Numbers'!$B$1:$AZ$173,$B120,FALSE),""))</f>
        <v>#REF!</v>
      </c>
      <c r="BJ120" s="260" t="e">
        <f>IF(BJ$4="","",IF(HLOOKUP(BJ$4,'Physical Effects-Numbers'!$B$1:$AZ$173,$B120,FALSE)&lt;0,HLOOKUP(BJ$4,'Physical Effects-Numbers'!$B$1:$AZ$173,$B120,FALSE),""))</f>
        <v>#REF!</v>
      </c>
      <c r="BK120" s="260" t="e">
        <f>IF(BK$4="","",IF(HLOOKUP(BK$4,'Physical Effects-Numbers'!$B$1:$AZ$173,$B120,FALSE)&lt;0,HLOOKUP(BK$4,'Physical Effects-Numbers'!$B$1:$AZ$173,$B120,FALSE),""))</f>
        <v>#REF!</v>
      </c>
      <c r="BL120" s="260" t="e">
        <f>IF(BL$4="","",IF(HLOOKUP(BL$4,'Physical Effects-Numbers'!$B$1:$AZ$173,$B120,FALSE)&lt;0,HLOOKUP(BL$4,'Physical Effects-Numbers'!$B$1:$AZ$173,$B120,FALSE),""))</f>
        <v>#REF!</v>
      </c>
      <c r="BM120" s="260" t="e">
        <f>IF(BM$4="","",IF(HLOOKUP(BM$4,'Physical Effects-Numbers'!$B$1:$AZ$173,$B120,FALSE)&lt;0,HLOOKUP(BM$4,'Physical Effects-Numbers'!$B$1:$AZ$173,$B120,FALSE),""))</f>
        <v>#REF!</v>
      </c>
      <c r="BN120" s="260" t="e">
        <f>IF(BN$4="","",IF(HLOOKUP(BN$4,'Physical Effects-Numbers'!$B$1:$AZ$173,$B120,FALSE)&lt;0,HLOOKUP(BN$4,'Physical Effects-Numbers'!$B$1:$AZ$173,$B120,FALSE),""))</f>
        <v>#REF!</v>
      </c>
      <c r="BO120" s="260" t="e">
        <f>IF(BO$4="","",IF(HLOOKUP(BO$4,'Physical Effects-Numbers'!$B$1:$AZ$173,$B120,FALSE)&lt;0,HLOOKUP(BO$4,'Physical Effects-Numbers'!$B$1:$AZ$173,$B120,FALSE),""))</f>
        <v>#REF!</v>
      </c>
    </row>
    <row r="121" spans="2:67" x14ac:dyDescent="0.2">
      <c r="B121" s="259">
        <f t="shared" si="1"/>
        <v>118</v>
      </c>
      <c r="C121" s="258" t="str">
        <f>+'Physical Effects-Numbers'!B118</f>
        <v>Roof Runoff Structure (no)</v>
      </c>
      <c r="D121" s="260" t="str">
        <f>IF(D$4="","",IF(HLOOKUP(D$4,'Physical Effects-Numbers'!$B$1:$AZ$173,$B121,FALSE)&lt;0,HLOOKUP(D$4,'Physical Effects-Numbers'!$B$1:$AZ$173,$B121,FALSE),""))</f>
        <v/>
      </c>
      <c r="E121" s="260" t="str">
        <f>IF(E$4="","",IF(HLOOKUP(E$4,'Physical Effects-Numbers'!$B$1:$AZ$173,$B121,FALSE)&lt;0,HLOOKUP(E$4,'Physical Effects-Numbers'!$B$1:$AZ$173,$B121,FALSE),""))</f>
        <v/>
      </c>
      <c r="F121" s="260" t="str">
        <f>IF(F$4="","",IF(HLOOKUP(F$4,'Physical Effects-Numbers'!$B$1:$AZ$173,$B121,FALSE)&lt;0,HLOOKUP(F$4,'Physical Effects-Numbers'!$B$1:$AZ$173,$B121,FALSE),""))</f>
        <v/>
      </c>
      <c r="G121" s="260" t="str">
        <f>IF(G$4="","",IF(HLOOKUP(G$4,'Physical Effects-Numbers'!$B$1:$AZ$173,$B121,FALSE)&lt;0,HLOOKUP(G$4,'Physical Effects-Numbers'!$B$1:$AZ$173,$B121,FALSE),""))</f>
        <v/>
      </c>
      <c r="H121" s="260" t="str">
        <f>IF(H$4="","",IF(HLOOKUP(H$4,'Physical Effects-Numbers'!$B$1:$AZ$173,$B121,FALSE)&lt;0,HLOOKUP(H$4,'Physical Effects-Numbers'!$B$1:$AZ$173,$B121,FALSE),""))</f>
        <v/>
      </c>
      <c r="I121" s="260" t="str">
        <f>IF(I$4="","",IF(HLOOKUP(I$4,'Physical Effects-Numbers'!$B$1:$AZ$173,$B121,FALSE)&lt;0,HLOOKUP(I$4,'Physical Effects-Numbers'!$B$1:$AZ$173,$B121,FALSE),""))</f>
        <v/>
      </c>
      <c r="J121" s="260" t="str">
        <f>IF(J$4="","",IF(HLOOKUP(J$4,'Physical Effects-Numbers'!$B$1:$AZ$173,$B121,FALSE)&lt;0,HLOOKUP(J$4,'Physical Effects-Numbers'!$B$1:$AZ$173,$B121,FALSE),""))</f>
        <v/>
      </c>
      <c r="K121" s="260" t="str">
        <f>IF(K$4="","",IF(HLOOKUP(K$4,'Physical Effects-Numbers'!$B$1:$AZ$173,$B121,FALSE)&lt;0,HLOOKUP(K$4,'Physical Effects-Numbers'!$B$1:$AZ$173,$B121,FALSE),""))</f>
        <v/>
      </c>
      <c r="L121" s="260" t="str">
        <f>IF(L$4="","",IF(HLOOKUP(L$4,'Physical Effects-Numbers'!$B$1:$AZ$173,$B121,FALSE)&lt;0,HLOOKUP(L$4,'Physical Effects-Numbers'!$B$1:$AZ$173,$B121,FALSE),""))</f>
        <v/>
      </c>
      <c r="M121" s="260" t="str">
        <f>IF(M$4="","",IF(HLOOKUP(M$4,'Physical Effects-Numbers'!$B$1:$AZ$173,$B121,FALSE)&lt;0,HLOOKUP(M$4,'Physical Effects-Numbers'!$B$1:$AZ$173,$B121,FALSE),""))</f>
        <v/>
      </c>
      <c r="N121" s="260" t="str">
        <f>IF(N$4="","",IF(HLOOKUP(N$4,'Physical Effects-Numbers'!$B$1:$AZ$173,$B121,FALSE)&lt;0,HLOOKUP(N$4,'Physical Effects-Numbers'!$B$1:$AZ$173,$B121,FALSE),""))</f>
        <v/>
      </c>
      <c r="O121" s="260">
        <f>IF(O$4="","",IF(HLOOKUP(O$4,'Physical Effects-Numbers'!$B$1:$AZ$173,$B121,FALSE)&lt;0,HLOOKUP(O$4,'Physical Effects-Numbers'!$B$1:$AZ$173,$B121,FALSE),""))</f>
        <v>-1</v>
      </c>
      <c r="P121" s="260" t="str">
        <f>IF(P$4="","",IF(HLOOKUP(P$4,'Physical Effects-Numbers'!$B$1:$AZ$173,$B121,FALSE)&lt;0,HLOOKUP(P$4,'Physical Effects-Numbers'!$B$1:$AZ$173,$B121,FALSE),""))</f>
        <v/>
      </c>
      <c r="Q121" s="260" t="str">
        <f>IF(Q$4="","",IF(HLOOKUP(Q$4,'Physical Effects-Numbers'!$B$1:$AZ$173,$B121,FALSE)&lt;0,HLOOKUP(Q$4,'Physical Effects-Numbers'!$B$1:$AZ$173,$B121,FALSE),""))</f>
        <v/>
      </c>
      <c r="R121" s="260" t="str">
        <f>IF(R$4="","",IF(HLOOKUP(R$4,'Physical Effects-Numbers'!$B$1:$AZ$173,$B121,FALSE)&lt;0,HLOOKUP(R$4,'Physical Effects-Numbers'!$B$1:$AZ$173,$B121,FALSE),""))</f>
        <v/>
      </c>
      <c r="S121" s="260" t="str">
        <f>IF(S$4="","",IF(HLOOKUP(S$4,'Physical Effects-Numbers'!$B$1:$AZ$173,$B121,FALSE)&lt;0,HLOOKUP(S$4,'Physical Effects-Numbers'!$B$1:$AZ$173,$B121,FALSE),""))</f>
        <v/>
      </c>
      <c r="T121" s="260" t="str">
        <f>IF(T$4="","",IF(HLOOKUP(T$4,'Physical Effects-Numbers'!$B$1:$AZ$173,$B121,FALSE)&lt;0,HLOOKUP(T$4,'Physical Effects-Numbers'!$B$1:$AZ$173,$B121,FALSE),""))</f>
        <v/>
      </c>
      <c r="U121" s="260" t="str">
        <f>IF(U$4="","",IF(HLOOKUP(U$4,'Physical Effects-Numbers'!$B$1:$AZ$173,$B121,FALSE)&lt;0,HLOOKUP(U$4,'Physical Effects-Numbers'!$B$1:$AZ$173,$B121,FALSE),""))</f>
        <v/>
      </c>
      <c r="V121" s="260" t="str">
        <f>IF(V$4="","",IF(HLOOKUP(V$4,'Physical Effects-Numbers'!$B$1:$AZ$173,$B121,FALSE)&lt;0,HLOOKUP(V$4,'Physical Effects-Numbers'!$B$1:$AZ$173,$B121,FALSE),""))</f>
        <v/>
      </c>
      <c r="W121" s="260" t="str">
        <f>IF(W$4="","",IF(HLOOKUP(W$4,'Physical Effects-Numbers'!$B$1:$AZ$173,$B121,FALSE)&lt;0,HLOOKUP(W$4,'Physical Effects-Numbers'!$B$1:$AZ$173,$B121,FALSE),""))</f>
        <v/>
      </c>
      <c r="X121" s="260" t="str">
        <f>IF(X$4="","",IF(HLOOKUP(X$4,'Physical Effects-Numbers'!$B$1:$AZ$173,$B121,FALSE)&lt;0,HLOOKUP(X$4,'Physical Effects-Numbers'!$B$1:$AZ$173,$B121,FALSE),""))</f>
        <v/>
      </c>
      <c r="Y121" s="260" t="str">
        <f>IF(Y$4="","",IF(HLOOKUP(Y$4,'Physical Effects-Numbers'!$B$1:$AZ$173,$B121,FALSE)&lt;0,HLOOKUP(Y$4,'Physical Effects-Numbers'!$B$1:$AZ$173,$B121,FALSE),""))</f>
        <v/>
      </c>
      <c r="Z121" s="260" t="str">
        <f>IF(Z$4="","",IF(HLOOKUP(Z$4,'Physical Effects-Numbers'!$B$1:$AZ$173,$B121,FALSE)&lt;0,HLOOKUP(Z$4,'Physical Effects-Numbers'!$B$1:$AZ$173,$B121,FALSE),""))</f>
        <v/>
      </c>
      <c r="AA121" s="260" t="str">
        <f>IF(AA$4="","",IF(HLOOKUP(AA$4,'Physical Effects-Numbers'!$B$1:$AZ$173,$B121,FALSE)&lt;0,HLOOKUP(AA$4,'Physical Effects-Numbers'!$B$1:$AZ$173,$B121,FALSE),""))</f>
        <v/>
      </c>
      <c r="AB121" s="260" t="str">
        <f>IF(AB$4="","",IF(HLOOKUP(AB$4,'Physical Effects-Numbers'!$B$1:$AZ$173,$B121,FALSE)&lt;0,HLOOKUP(AB$4,'Physical Effects-Numbers'!$B$1:$AZ$173,$B121,FALSE),""))</f>
        <v/>
      </c>
      <c r="AC121" s="260" t="str">
        <f>IF(AC$4="","",IF(HLOOKUP(AC$4,'Physical Effects-Numbers'!$B$1:$AZ$173,$B121,FALSE)&lt;0,HLOOKUP(AC$4,'Physical Effects-Numbers'!$B$1:$AZ$173,$B121,FALSE),""))</f>
        <v/>
      </c>
      <c r="AD121" s="260" t="str">
        <f>IF(AD$4="","",IF(HLOOKUP(AD$4,'Physical Effects-Numbers'!$B$1:$AZ$173,$B121,FALSE)&lt;0,HLOOKUP(AD$4,'Physical Effects-Numbers'!$B$1:$AZ$173,$B121,FALSE),""))</f>
        <v/>
      </c>
      <c r="AE121" s="260" t="str">
        <f>IF(AE$4="","",IF(HLOOKUP(AE$4,'Physical Effects-Numbers'!$B$1:$AZ$173,$B121,FALSE)&lt;0,HLOOKUP(AE$4,'Physical Effects-Numbers'!$B$1:$AZ$173,$B121,FALSE),""))</f>
        <v/>
      </c>
      <c r="AF121" s="260" t="e">
        <f>IF(AF$4="","",IF(HLOOKUP(AF$4,'Physical Effects-Numbers'!$B$1:$AZ$173,$B121,FALSE)&lt;0,HLOOKUP(AF$4,'Physical Effects-Numbers'!$B$1:$AZ$173,$B121,FALSE),""))</f>
        <v>#REF!</v>
      </c>
      <c r="AG121" s="260" t="e">
        <f>IF(AG$4="","",IF(HLOOKUP(AG$4,'Physical Effects-Numbers'!$B$1:$AZ$173,$B121,FALSE)&lt;0,HLOOKUP(AG$4,'Physical Effects-Numbers'!$B$1:$AZ$173,$B121,FALSE),""))</f>
        <v>#REF!</v>
      </c>
      <c r="AH121" s="260" t="str">
        <f>IF(AH$4="","",IF(HLOOKUP(AH$4,'Physical Effects-Numbers'!$B$1:$AZ$173,$B121,FALSE)&lt;0,HLOOKUP(AH$4,'Physical Effects-Numbers'!$B$1:$AZ$173,$B121,FALSE),""))</f>
        <v/>
      </c>
      <c r="AI121" s="260" t="str">
        <f>IF(AI$4="","",IF(HLOOKUP(AI$4,'Physical Effects-Numbers'!$B$1:$AZ$173,$B121,FALSE)&lt;0,HLOOKUP(AI$4,'Physical Effects-Numbers'!$B$1:$AZ$173,$B121,FALSE),""))</f>
        <v/>
      </c>
      <c r="AJ121" s="260" t="str">
        <f>IF(AJ$4="","",IF(HLOOKUP(AJ$4,'Physical Effects-Numbers'!$B$1:$AZ$173,$B121,FALSE)&lt;0,HLOOKUP(AJ$4,'Physical Effects-Numbers'!$B$1:$AZ$173,$B121,FALSE),""))</f>
        <v/>
      </c>
      <c r="AK121" s="260" t="str">
        <f>IF(AK$4="","",IF(HLOOKUP(AK$4,'Physical Effects-Numbers'!$B$1:$AZ$173,$B121,FALSE)&lt;0,HLOOKUP(AK$4,'Physical Effects-Numbers'!$B$1:$AZ$173,$B121,FALSE),""))</f>
        <v/>
      </c>
      <c r="AL121" s="260" t="str">
        <f>IF(AL$4="","",IF(HLOOKUP(AL$4,'Physical Effects-Numbers'!$B$1:$AZ$173,$B121,FALSE)&lt;0,HLOOKUP(AL$4,'Physical Effects-Numbers'!$B$1:$AZ$173,$B121,FALSE),""))</f>
        <v/>
      </c>
      <c r="AM121" s="260" t="str">
        <f>IF(AM$4="","",IF(HLOOKUP(AM$4,'Physical Effects-Numbers'!$B$1:$AZ$173,$B121,FALSE)&lt;0,HLOOKUP(AM$4,'Physical Effects-Numbers'!$B$1:$AZ$173,$B121,FALSE),""))</f>
        <v/>
      </c>
      <c r="AN121" s="260" t="str">
        <f>IF(AN$4="","",IF(HLOOKUP(AN$4,'Physical Effects-Numbers'!$B$1:$AZ$173,$B121,FALSE)&lt;0,HLOOKUP(AN$4,'Physical Effects-Numbers'!$B$1:$AZ$173,$B121,FALSE),""))</f>
        <v/>
      </c>
      <c r="AO121" s="260" t="str">
        <f>IF(AO$4="","",IF(HLOOKUP(AO$4,'Physical Effects-Numbers'!$B$1:$AZ$173,$B121,FALSE)&lt;0,HLOOKUP(AO$4,'Physical Effects-Numbers'!$B$1:$AZ$173,$B121,FALSE),""))</f>
        <v/>
      </c>
      <c r="AP121" s="260" t="str">
        <f>IF(AP$4="","",IF(HLOOKUP(AP$4,'Physical Effects-Numbers'!$B$1:$AZ$173,$B121,FALSE)&lt;0,HLOOKUP(AP$4,'Physical Effects-Numbers'!$B$1:$AZ$173,$B121,FALSE),""))</f>
        <v/>
      </c>
      <c r="AQ121" s="260" t="str">
        <f>IF(AQ$4="","",IF(HLOOKUP(AQ$4,'Physical Effects-Numbers'!$B$1:$AZ$173,$B121,FALSE)&lt;0,HLOOKUP(AQ$4,'Physical Effects-Numbers'!$B$1:$AZ$173,$B121,FALSE),""))</f>
        <v/>
      </c>
      <c r="AR121" s="260" t="str">
        <f>IF(AR$4="","",IF(HLOOKUP(AR$4,'Physical Effects-Numbers'!$B$1:$AZ$173,$B121,FALSE)&lt;0,HLOOKUP(AR$4,'Physical Effects-Numbers'!$B$1:$AZ$173,$B121,FALSE),""))</f>
        <v/>
      </c>
      <c r="AS121" s="260" t="str">
        <f>IF(AS$4="","",IF(HLOOKUP(AS$4,'Physical Effects-Numbers'!$B$1:$AZ$173,$B121,FALSE)&lt;0,HLOOKUP(AS$4,'Physical Effects-Numbers'!$B$1:$AZ$173,$B121,FALSE),""))</f>
        <v/>
      </c>
      <c r="AT121" s="260" t="str">
        <f>IF(AT$4="","",IF(HLOOKUP(AT$4,'Physical Effects-Numbers'!$B$1:$AZ$173,$B121,FALSE)&lt;0,HLOOKUP(AT$4,'Physical Effects-Numbers'!$B$1:$AZ$173,$B121,FALSE),""))</f>
        <v/>
      </c>
      <c r="AU121" s="260" t="str">
        <f>IF(AU$4="","",IF(HLOOKUP(AU$4,'Physical Effects-Numbers'!$B$1:$AZ$173,$B121,FALSE)&lt;0,HLOOKUP(AU$4,'Physical Effects-Numbers'!$B$1:$AZ$173,$B121,FALSE),""))</f>
        <v/>
      </c>
      <c r="AV121" s="260" t="str">
        <f>IF(AV$4="","",IF(HLOOKUP(AV$4,'Physical Effects-Numbers'!$B$1:$AZ$173,$B121,FALSE)&lt;0,HLOOKUP(AV$4,'Physical Effects-Numbers'!$B$1:$AZ$173,$B121,FALSE),""))</f>
        <v/>
      </c>
      <c r="AW121" s="260" t="str">
        <f>IF(AW$4="","",IF(HLOOKUP(AW$4,'Physical Effects-Numbers'!$B$1:$AZ$173,$B121,FALSE)&lt;0,HLOOKUP(AW$4,'Physical Effects-Numbers'!$B$1:$AZ$173,$B121,FALSE),""))</f>
        <v/>
      </c>
      <c r="AX121" s="260" t="str">
        <f>IF(AX$4="","",IF(HLOOKUP(AX$4,'Physical Effects-Numbers'!$B$1:$AZ$173,$B121,FALSE)&lt;0,HLOOKUP(AX$4,'Physical Effects-Numbers'!$B$1:$AZ$173,$B121,FALSE),""))</f>
        <v/>
      </c>
      <c r="AY121" s="260" t="str">
        <f>IF(AY$4="","",IF(HLOOKUP(AY$4,'Physical Effects-Numbers'!$B$1:$AZ$173,$B121,FALSE)&lt;0,HLOOKUP(AY$4,'Physical Effects-Numbers'!$B$1:$AZ$173,$B121,FALSE),""))</f>
        <v/>
      </c>
      <c r="AZ121" s="260" t="str">
        <f>IF(AZ$4="","",IF(HLOOKUP(AZ$4,'Physical Effects-Numbers'!$B$1:$AZ$173,$B121,FALSE)&lt;0,HLOOKUP(AZ$4,'Physical Effects-Numbers'!$B$1:$AZ$173,$B121,FALSE),""))</f>
        <v/>
      </c>
      <c r="BA121" s="260" t="e">
        <f>IF(BA$4="","",IF(HLOOKUP(BA$4,'Physical Effects-Numbers'!$B$1:$AZ$173,$B121,FALSE)&lt;0,HLOOKUP(BA$4,'Physical Effects-Numbers'!$B$1:$AZ$173,$B121,FALSE),""))</f>
        <v>#N/A</v>
      </c>
      <c r="BB121" s="260" t="e">
        <f>IF(BB$4="","",IF(HLOOKUP(BB$4,'Physical Effects-Numbers'!$B$1:$AZ$173,$B121,FALSE)&lt;0,HLOOKUP(BB$4,'Physical Effects-Numbers'!$B$1:$AZ$173,$B121,FALSE),""))</f>
        <v>#N/A</v>
      </c>
      <c r="BC121" s="260" t="e">
        <f>IF(BC$4="","",IF(HLOOKUP(BC$4,'Physical Effects-Numbers'!$B$1:$AZ$173,$B121,FALSE)&lt;0,HLOOKUP(BC$4,'Physical Effects-Numbers'!$B$1:$AZ$173,$B121,FALSE),""))</f>
        <v>#REF!</v>
      </c>
      <c r="BD121" s="260" t="e">
        <f>IF(BD$4="","",IF(HLOOKUP(BD$4,'Physical Effects-Numbers'!$B$1:$AZ$173,$B121,FALSE)&lt;0,HLOOKUP(BD$4,'Physical Effects-Numbers'!$B$1:$AZ$173,$B121,FALSE),""))</f>
        <v>#REF!</v>
      </c>
      <c r="BE121" s="260" t="e">
        <f>IF(BE$4="","",IF(HLOOKUP(BE$4,'Physical Effects-Numbers'!$B$1:$AZ$173,$B121,FALSE)&lt;0,HLOOKUP(BE$4,'Physical Effects-Numbers'!$B$1:$AZ$173,$B121,FALSE),""))</f>
        <v>#REF!</v>
      </c>
      <c r="BF121" s="260" t="e">
        <f>IF(BF$4="","",IF(HLOOKUP(BF$4,'Physical Effects-Numbers'!$B$1:$AZ$173,$B121,FALSE)&lt;0,HLOOKUP(BF$4,'Physical Effects-Numbers'!$B$1:$AZ$173,$B121,FALSE),""))</f>
        <v>#REF!</v>
      </c>
      <c r="BG121" s="260" t="e">
        <f>IF(BG$4="","",IF(HLOOKUP(BG$4,'Physical Effects-Numbers'!$B$1:$AZ$173,$B121,FALSE)&lt;0,HLOOKUP(BG$4,'Physical Effects-Numbers'!$B$1:$AZ$173,$B121,FALSE),""))</f>
        <v>#REF!</v>
      </c>
      <c r="BH121" s="260" t="e">
        <f>IF(BH$4="","",IF(HLOOKUP(BH$4,'Physical Effects-Numbers'!$B$1:$AZ$173,$B121,FALSE)&lt;0,HLOOKUP(BH$4,'Physical Effects-Numbers'!$B$1:$AZ$173,$B121,FALSE),""))</f>
        <v>#REF!</v>
      </c>
      <c r="BI121" s="260" t="e">
        <f>IF(BI$4="","",IF(HLOOKUP(BI$4,'Physical Effects-Numbers'!$B$1:$AZ$173,$B121,FALSE)&lt;0,HLOOKUP(BI$4,'Physical Effects-Numbers'!$B$1:$AZ$173,$B121,FALSE),""))</f>
        <v>#REF!</v>
      </c>
      <c r="BJ121" s="260" t="e">
        <f>IF(BJ$4="","",IF(HLOOKUP(BJ$4,'Physical Effects-Numbers'!$B$1:$AZ$173,$B121,FALSE)&lt;0,HLOOKUP(BJ$4,'Physical Effects-Numbers'!$B$1:$AZ$173,$B121,FALSE),""))</f>
        <v>#REF!</v>
      </c>
      <c r="BK121" s="260" t="e">
        <f>IF(BK$4="","",IF(HLOOKUP(BK$4,'Physical Effects-Numbers'!$B$1:$AZ$173,$B121,FALSE)&lt;0,HLOOKUP(BK$4,'Physical Effects-Numbers'!$B$1:$AZ$173,$B121,FALSE),""))</f>
        <v>#REF!</v>
      </c>
      <c r="BL121" s="260" t="e">
        <f>IF(BL$4="","",IF(HLOOKUP(BL$4,'Physical Effects-Numbers'!$B$1:$AZ$173,$B121,FALSE)&lt;0,HLOOKUP(BL$4,'Physical Effects-Numbers'!$B$1:$AZ$173,$B121,FALSE),""))</f>
        <v>#REF!</v>
      </c>
      <c r="BM121" s="260" t="e">
        <f>IF(BM$4="","",IF(HLOOKUP(BM$4,'Physical Effects-Numbers'!$B$1:$AZ$173,$B121,FALSE)&lt;0,HLOOKUP(BM$4,'Physical Effects-Numbers'!$B$1:$AZ$173,$B121,FALSE),""))</f>
        <v>#REF!</v>
      </c>
      <c r="BN121" s="260" t="e">
        <f>IF(BN$4="","",IF(HLOOKUP(BN$4,'Physical Effects-Numbers'!$B$1:$AZ$173,$B121,FALSE)&lt;0,HLOOKUP(BN$4,'Physical Effects-Numbers'!$B$1:$AZ$173,$B121,FALSE),""))</f>
        <v>#REF!</v>
      </c>
      <c r="BO121" s="260" t="e">
        <f>IF(BO$4="","",IF(HLOOKUP(BO$4,'Physical Effects-Numbers'!$B$1:$AZ$173,$B121,FALSE)&lt;0,HLOOKUP(BO$4,'Physical Effects-Numbers'!$B$1:$AZ$173,$B121,FALSE),""))</f>
        <v>#REF!</v>
      </c>
    </row>
    <row r="122" spans="2:67" x14ac:dyDescent="0.2">
      <c r="B122" s="259">
        <f t="shared" si="1"/>
        <v>119</v>
      </c>
      <c r="C122" s="258" t="str">
        <f>+'Physical Effects-Numbers'!B119</f>
        <v>Roofs and Covers (no)</v>
      </c>
      <c r="D122" s="260" t="str">
        <f>IF(D$4="","",IF(HLOOKUP(D$4,'Physical Effects-Numbers'!$B$1:$AZ$173,$B122,FALSE)&lt;0,HLOOKUP(D$4,'Physical Effects-Numbers'!$B$1:$AZ$173,$B122,FALSE),""))</f>
        <v/>
      </c>
      <c r="E122" s="260" t="str">
        <f>IF(E$4="","",IF(HLOOKUP(E$4,'Physical Effects-Numbers'!$B$1:$AZ$173,$B122,FALSE)&lt;0,HLOOKUP(E$4,'Physical Effects-Numbers'!$B$1:$AZ$173,$B122,FALSE),""))</f>
        <v/>
      </c>
      <c r="F122" s="260" t="str">
        <f>IF(F$4="","",IF(HLOOKUP(F$4,'Physical Effects-Numbers'!$B$1:$AZ$173,$B122,FALSE)&lt;0,HLOOKUP(F$4,'Physical Effects-Numbers'!$B$1:$AZ$173,$B122,FALSE),""))</f>
        <v/>
      </c>
      <c r="G122" s="260" t="str">
        <f>IF(G$4="","",IF(HLOOKUP(G$4,'Physical Effects-Numbers'!$B$1:$AZ$173,$B122,FALSE)&lt;0,HLOOKUP(G$4,'Physical Effects-Numbers'!$B$1:$AZ$173,$B122,FALSE),""))</f>
        <v/>
      </c>
      <c r="H122" s="260" t="str">
        <f>IF(H$4="","",IF(HLOOKUP(H$4,'Physical Effects-Numbers'!$B$1:$AZ$173,$B122,FALSE)&lt;0,HLOOKUP(H$4,'Physical Effects-Numbers'!$B$1:$AZ$173,$B122,FALSE),""))</f>
        <v/>
      </c>
      <c r="I122" s="260" t="str">
        <f>IF(I$4="","",IF(HLOOKUP(I$4,'Physical Effects-Numbers'!$B$1:$AZ$173,$B122,FALSE)&lt;0,HLOOKUP(I$4,'Physical Effects-Numbers'!$B$1:$AZ$173,$B122,FALSE),""))</f>
        <v/>
      </c>
      <c r="J122" s="260" t="str">
        <f>IF(J$4="","",IF(HLOOKUP(J$4,'Physical Effects-Numbers'!$B$1:$AZ$173,$B122,FALSE)&lt;0,HLOOKUP(J$4,'Physical Effects-Numbers'!$B$1:$AZ$173,$B122,FALSE),""))</f>
        <v/>
      </c>
      <c r="K122" s="260" t="str">
        <f>IF(K$4="","",IF(HLOOKUP(K$4,'Physical Effects-Numbers'!$B$1:$AZ$173,$B122,FALSE)&lt;0,HLOOKUP(K$4,'Physical Effects-Numbers'!$B$1:$AZ$173,$B122,FALSE),""))</f>
        <v/>
      </c>
      <c r="L122" s="260" t="str">
        <f>IF(L$4="","",IF(HLOOKUP(L$4,'Physical Effects-Numbers'!$B$1:$AZ$173,$B122,FALSE)&lt;0,HLOOKUP(L$4,'Physical Effects-Numbers'!$B$1:$AZ$173,$B122,FALSE),""))</f>
        <v/>
      </c>
      <c r="M122" s="260" t="str">
        <f>IF(M$4="","",IF(HLOOKUP(M$4,'Physical Effects-Numbers'!$B$1:$AZ$173,$B122,FALSE)&lt;0,HLOOKUP(M$4,'Physical Effects-Numbers'!$B$1:$AZ$173,$B122,FALSE),""))</f>
        <v/>
      </c>
      <c r="N122" s="260" t="str">
        <f>IF(N$4="","",IF(HLOOKUP(N$4,'Physical Effects-Numbers'!$B$1:$AZ$173,$B122,FALSE)&lt;0,HLOOKUP(N$4,'Physical Effects-Numbers'!$B$1:$AZ$173,$B122,FALSE),""))</f>
        <v/>
      </c>
      <c r="O122" s="260">
        <f>IF(O$4="","",IF(HLOOKUP(O$4,'Physical Effects-Numbers'!$B$1:$AZ$173,$B122,FALSE)&lt;0,HLOOKUP(O$4,'Physical Effects-Numbers'!$B$1:$AZ$173,$B122,FALSE),""))</f>
        <v>-1</v>
      </c>
      <c r="P122" s="260" t="str">
        <f>IF(P$4="","",IF(HLOOKUP(P$4,'Physical Effects-Numbers'!$B$1:$AZ$173,$B122,FALSE)&lt;0,HLOOKUP(P$4,'Physical Effects-Numbers'!$B$1:$AZ$173,$B122,FALSE),""))</f>
        <v/>
      </c>
      <c r="Q122" s="260" t="str">
        <f>IF(Q$4="","",IF(HLOOKUP(Q$4,'Physical Effects-Numbers'!$B$1:$AZ$173,$B122,FALSE)&lt;0,HLOOKUP(Q$4,'Physical Effects-Numbers'!$B$1:$AZ$173,$B122,FALSE),""))</f>
        <v/>
      </c>
      <c r="R122" s="260" t="str">
        <f>IF(R$4="","",IF(HLOOKUP(R$4,'Physical Effects-Numbers'!$B$1:$AZ$173,$B122,FALSE)&lt;0,HLOOKUP(R$4,'Physical Effects-Numbers'!$B$1:$AZ$173,$B122,FALSE),""))</f>
        <v/>
      </c>
      <c r="S122" s="260" t="str">
        <f>IF(S$4="","",IF(HLOOKUP(S$4,'Physical Effects-Numbers'!$B$1:$AZ$173,$B122,FALSE)&lt;0,HLOOKUP(S$4,'Physical Effects-Numbers'!$B$1:$AZ$173,$B122,FALSE),""))</f>
        <v/>
      </c>
      <c r="T122" s="260" t="str">
        <f>IF(T$4="","",IF(HLOOKUP(T$4,'Physical Effects-Numbers'!$B$1:$AZ$173,$B122,FALSE)&lt;0,HLOOKUP(T$4,'Physical Effects-Numbers'!$B$1:$AZ$173,$B122,FALSE),""))</f>
        <v/>
      </c>
      <c r="U122" s="260" t="str">
        <f>IF(U$4="","",IF(HLOOKUP(U$4,'Physical Effects-Numbers'!$B$1:$AZ$173,$B122,FALSE)&lt;0,HLOOKUP(U$4,'Physical Effects-Numbers'!$B$1:$AZ$173,$B122,FALSE),""))</f>
        <v/>
      </c>
      <c r="V122" s="260" t="str">
        <f>IF(V$4="","",IF(HLOOKUP(V$4,'Physical Effects-Numbers'!$B$1:$AZ$173,$B122,FALSE)&lt;0,HLOOKUP(V$4,'Physical Effects-Numbers'!$B$1:$AZ$173,$B122,FALSE),""))</f>
        <v/>
      </c>
      <c r="W122" s="260" t="str">
        <f>IF(W$4="","",IF(HLOOKUP(W$4,'Physical Effects-Numbers'!$B$1:$AZ$173,$B122,FALSE)&lt;0,HLOOKUP(W$4,'Physical Effects-Numbers'!$B$1:$AZ$173,$B122,FALSE),""))</f>
        <v/>
      </c>
      <c r="X122" s="260" t="str">
        <f>IF(X$4="","",IF(HLOOKUP(X$4,'Physical Effects-Numbers'!$B$1:$AZ$173,$B122,FALSE)&lt;0,HLOOKUP(X$4,'Physical Effects-Numbers'!$B$1:$AZ$173,$B122,FALSE),""))</f>
        <v/>
      </c>
      <c r="Y122" s="260" t="str">
        <f>IF(Y$4="","",IF(HLOOKUP(Y$4,'Physical Effects-Numbers'!$B$1:$AZ$173,$B122,FALSE)&lt;0,HLOOKUP(Y$4,'Physical Effects-Numbers'!$B$1:$AZ$173,$B122,FALSE),""))</f>
        <v/>
      </c>
      <c r="Z122" s="260" t="str">
        <f>IF(Z$4="","",IF(HLOOKUP(Z$4,'Physical Effects-Numbers'!$B$1:$AZ$173,$B122,FALSE)&lt;0,HLOOKUP(Z$4,'Physical Effects-Numbers'!$B$1:$AZ$173,$B122,FALSE),""))</f>
        <v/>
      </c>
      <c r="AA122" s="260" t="str">
        <f>IF(AA$4="","",IF(HLOOKUP(AA$4,'Physical Effects-Numbers'!$B$1:$AZ$173,$B122,FALSE)&lt;0,HLOOKUP(AA$4,'Physical Effects-Numbers'!$B$1:$AZ$173,$B122,FALSE),""))</f>
        <v/>
      </c>
      <c r="AB122" s="260" t="str">
        <f>IF(AB$4="","",IF(HLOOKUP(AB$4,'Physical Effects-Numbers'!$B$1:$AZ$173,$B122,FALSE)&lt;0,HLOOKUP(AB$4,'Physical Effects-Numbers'!$B$1:$AZ$173,$B122,FALSE),""))</f>
        <v/>
      </c>
      <c r="AC122" s="260" t="str">
        <f>IF(AC$4="","",IF(HLOOKUP(AC$4,'Physical Effects-Numbers'!$B$1:$AZ$173,$B122,FALSE)&lt;0,HLOOKUP(AC$4,'Physical Effects-Numbers'!$B$1:$AZ$173,$B122,FALSE),""))</f>
        <v/>
      </c>
      <c r="AD122" s="260" t="str">
        <f>IF(AD$4="","",IF(HLOOKUP(AD$4,'Physical Effects-Numbers'!$B$1:$AZ$173,$B122,FALSE)&lt;0,HLOOKUP(AD$4,'Physical Effects-Numbers'!$B$1:$AZ$173,$B122,FALSE),""))</f>
        <v/>
      </c>
      <c r="AE122" s="260" t="str">
        <f>IF(AE$4="","",IF(HLOOKUP(AE$4,'Physical Effects-Numbers'!$B$1:$AZ$173,$B122,FALSE)&lt;0,HLOOKUP(AE$4,'Physical Effects-Numbers'!$B$1:$AZ$173,$B122,FALSE),""))</f>
        <v/>
      </c>
      <c r="AF122" s="260" t="e">
        <f>IF(AF$4="","",IF(HLOOKUP(AF$4,'Physical Effects-Numbers'!$B$1:$AZ$173,$B122,FALSE)&lt;0,HLOOKUP(AF$4,'Physical Effects-Numbers'!$B$1:$AZ$173,$B122,FALSE),""))</f>
        <v>#REF!</v>
      </c>
      <c r="AG122" s="260" t="e">
        <f>IF(AG$4="","",IF(HLOOKUP(AG$4,'Physical Effects-Numbers'!$B$1:$AZ$173,$B122,FALSE)&lt;0,HLOOKUP(AG$4,'Physical Effects-Numbers'!$B$1:$AZ$173,$B122,FALSE),""))</f>
        <v>#REF!</v>
      </c>
      <c r="AH122" s="260" t="str">
        <f>IF(AH$4="","",IF(HLOOKUP(AH$4,'Physical Effects-Numbers'!$B$1:$AZ$173,$B122,FALSE)&lt;0,HLOOKUP(AH$4,'Physical Effects-Numbers'!$B$1:$AZ$173,$B122,FALSE),""))</f>
        <v/>
      </c>
      <c r="AI122" s="260" t="str">
        <f>IF(AI$4="","",IF(HLOOKUP(AI$4,'Physical Effects-Numbers'!$B$1:$AZ$173,$B122,FALSE)&lt;0,HLOOKUP(AI$4,'Physical Effects-Numbers'!$B$1:$AZ$173,$B122,FALSE),""))</f>
        <v/>
      </c>
      <c r="AJ122" s="260" t="str">
        <f>IF(AJ$4="","",IF(HLOOKUP(AJ$4,'Physical Effects-Numbers'!$B$1:$AZ$173,$B122,FALSE)&lt;0,HLOOKUP(AJ$4,'Physical Effects-Numbers'!$B$1:$AZ$173,$B122,FALSE),""))</f>
        <v/>
      </c>
      <c r="AK122" s="260" t="str">
        <f>IF(AK$4="","",IF(HLOOKUP(AK$4,'Physical Effects-Numbers'!$B$1:$AZ$173,$B122,FALSE)&lt;0,HLOOKUP(AK$4,'Physical Effects-Numbers'!$B$1:$AZ$173,$B122,FALSE),""))</f>
        <v/>
      </c>
      <c r="AL122" s="260" t="str">
        <f>IF(AL$4="","",IF(HLOOKUP(AL$4,'Physical Effects-Numbers'!$B$1:$AZ$173,$B122,FALSE)&lt;0,HLOOKUP(AL$4,'Physical Effects-Numbers'!$B$1:$AZ$173,$B122,FALSE),""))</f>
        <v/>
      </c>
      <c r="AM122" s="260" t="str">
        <f>IF(AM$4="","",IF(HLOOKUP(AM$4,'Physical Effects-Numbers'!$B$1:$AZ$173,$B122,FALSE)&lt;0,HLOOKUP(AM$4,'Physical Effects-Numbers'!$B$1:$AZ$173,$B122,FALSE),""))</f>
        <v/>
      </c>
      <c r="AN122" s="260" t="str">
        <f>IF(AN$4="","",IF(HLOOKUP(AN$4,'Physical Effects-Numbers'!$B$1:$AZ$173,$B122,FALSE)&lt;0,HLOOKUP(AN$4,'Physical Effects-Numbers'!$B$1:$AZ$173,$B122,FALSE),""))</f>
        <v/>
      </c>
      <c r="AO122" s="260" t="str">
        <f>IF(AO$4="","",IF(HLOOKUP(AO$4,'Physical Effects-Numbers'!$B$1:$AZ$173,$B122,FALSE)&lt;0,HLOOKUP(AO$4,'Physical Effects-Numbers'!$B$1:$AZ$173,$B122,FALSE),""))</f>
        <v/>
      </c>
      <c r="AP122" s="260" t="str">
        <f>IF(AP$4="","",IF(HLOOKUP(AP$4,'Physical Effects-Numbers'!$B$1:$AZ$173,$B122,FALSE)&lt;0,HLOOKUP(AP$4,'Physical Effects-Numbers'!$B$1:$AZ$173,$B122,FALSE),""))</f>
        <v/>
      </c>
      <c r="AQ122" s="260" t="str">
        <f>IF(AQ$4="","",IF(HLOOKUP(AQ$4,'Physical Effects-Numbers'!$B$1:$AZ$173,$B122,FALSE)&lt;0,HLOOKUP(AQ$4,'Physical Effects-Numbers'!$B$1:$AZ$173,$B122,FALSE),""))</f>
        <v/>
      </c>
      <c r="AR122" s="260" t="str">
        <f>IF(AR$4="","",IF(HLOOKUP(AR$4,'Physical Effects-Numbers'!$B$1:$AZ$173,$B122,FALSE)&lt;0,HLOOKUP(AR$4,'Physical Effects-Numbers'!$B$1:$AZ$173,$B122,FALSE),""))</f>
        <v/>
      </c>
      <c r="AS122" s="260" t="str">
        <f>IF(AS$4="","",IF(HLOOKUP(AS$4,'Physical Effects-Numbers'!$B$1:$AZ$173,$B122,FALSE)&lt;0,HLOOKUP(AS$4,'Physical Effects-Numbers'!$B$1:$AZ$173,$B122,FALSE),""))</f>
        <v/>
      </c>
      <c r="AT122" s="260" t="str">
        <f>IF(AT$4="","",IF(HLOOKUP(AT$4,'Physical Effects-Numbers'!$B$1:$AZ$173,$B122,FALSE)&lt;0,HLOOKUP(AT$4,'Physical Effects-Numbers'!$B$1:$AZ$173,$B122,FALSE),""))</f>
        <v/>
      </c>
      <c r="AU122" s="260" t="str">
        <f>IF(AU$4="","",IF(HLOOKUP(AU$4,'Physical Effects-Numbers'!$B$1:$AZ$173,$B122,FALSE)&lt;0,HLOOKUP(AU$4,'Physical Effects-Numbers'!$B$1:$AZ$173,$B122,FALSE),""))</f>
        <v/>
      </c>
      <c r="AV122" s="260" t="str">
        <f>IF(AV$4="","",IF(HLOOKUP(AV$4,'Physical Effects-Numbers'!$B$1:$AZ$173,$B122,FALSE)&lt;0,HLOOKUP(AV$4,'Physical Effects-Numbers'!$B$1:$AZ$173,$B122,FALSE),""))</f>
        <v/>
      </c>
      <c r="AW122" s="260" t="str">
        <f>IF(AW$4="","",IF(HLOOKUP(AW$4,'Physical Effects-Numbers'!$B$1:$AZ$173,$B122,FALSE)&lt;0,HLOOKUP(AW$4,'Physical Effects-Numbers'!$B$1:$AZ$173,$B122,FALSE),""))</f>
        <v/>
      </c>
      <c r="AX122" s="260" t="str">
        <f>IF(AX$4="","",IF(HLOOKUP(AX$4,'Physical Effects-Numbers'!$B$1:$AZ$173,$B122,FALSE)&lt;0,HLOOKUP(AX$4,'Physical Effects-Numbers'!$B$1:$AZ$173,$B122,FALSE),""))</f>
        <v/>
      </c>
      <c r="AY122" s="260" t="str">
        <f>IF(AY$4="","",IF(HLOOKUP(AY$4,'Physical Effects-Numbers'!$B$1:$AZ$173,$B122,FALSE)&lt;0,HLOOKUP(AY$4,'Physical Effects-Numbers'!$B$1:$AZ$173,$B122,FALSE),""))</f>
        <v/>
      </c>
      <c r="AZ122" s="260" t="str">
        <f>IF(AZ$4="","",IF(HLOOKUP(AZ$4,'Physical Effects-Numbers'!$B$1:$AZ$173,$B122,FALSE)&lt;0,HLOOKUP(AZ$4,'Physical Effects-Numbers'!$B$1:$AZ$173,$B122,FALSE),""))</f>
        <v/>
      </c>
      <c r="BA122" s="260" t="e">
        <f>IF(BA$4="","",IF(HLOOKUP(BA$4,'Physical Effects-Numbers'!$B$1:$AZ$173,$B122,FALSE)&lt;0,HLOOKUP(BA$4,'Physical Effects-Numbers'!$B$1:$AZ$173,$B122,FALSE),""))</f>
        <v>#N/A</v>
      </c>
      <c r="BB122" s="260" t="e">
        <f>IF(BB$4="","",IF(HLOOKUP(BB$4,'Physical Effects-Numbers'!$B$1:$AZ$173,$B122,FALSE)&lt;0,HLOOKUP(BB$4,'Physical Effects-Numbers'!$B$1:$AZ$173,$B122,FALSE),""))</f>
        <v>#N/A</v>
      </c>
      <c r="BC122" s="260" t="e">
        <f>IF(BC$4="","",IF(HLOOKUP(BC$4,'Physical Effects-Numbers'!$B$1:$AZ$173,$B122,FALSE)&lt;0,HLOOKUP(BC$4,'Physical Effects-Numbers'!$B$1:$AZ$173,$B122,FALSE),""))</f>
        <v>#REF!</v>
      </c>
      <c r="BD122" s="260" t="e">
        <f>IF(BD$4="","",IF(HLOOKUP(BD$4,'Physical Effects-Numbers'!$B$1:$AZ$173,$B122,FALSE)&lt;0,HLOOKUP(BD$4,'Physical Effects-Numbers'!$B$1:$AZ$173,$B122,FALSE),""))</f>
        <v>#REF!</v>
      </c>
      <c r="BE122" s="260" t="e">
        <f>IF(BE$4="","",IF(HLOOKUP(BE$4,'Physical Effects-Numbers'!$B$1:$AZ$173,$B122,FALSE)&lt;0,HLOOKUP(BE$4,'Physical Effects-Numbers'!$B$1:$AZ$173,$B122,FALSE),""))</f>
        <v>#REF!</v>
      </c>
      <c r="BF122" s="260" t="e">
        <f>IF(BF$4="","",IF(HLOOKUP(BF$4,'Physical Effects-Numbers'!$B$1:$AZ$173,$B122,FALSE)&lt;0,HLOOKUP(BF$4,'Physical Effects-Numbers'!$B$1:$AZ$173,$B122,FALSE),""))</f>
        <v>#REF!</v>
      </c>
      <c r="BG122" s="260" t="e">
        <f>IF(BG$4="","",IF(HLOOKUP(BG$4,'Physical Effects-Numbers'!$B$1:$AZ$173,$B122,FALSE)&lt;0,HLOOKUP(BG$4,'Physical Effects-Numbers'!$B$1:$AZ$173,$B122,FALSE),""))</f>
        <v>#REF!</v>
      </c>
      <c r="BH122" s="260" t="e">
        <f>IF(BH$4="","",IF(HLOOKUP(BH$4,'Physical Effects-Numbers'!$B$1:$AZ$173,$B122,FALSE)&lt;0,HLOOKUP(BH$4,'Physical Effects-Numbers'!$B$1:$AZ$173,$B122,FALSE),""))</f>
        <v>#REF!</v>
      </c>
      <c r="BI122" s="260" t="e">
        <f>IF(BI$4="","",IF(HLOOKUP(BI$4,'Physical Effects-Numbers'!$B$1:$AZ$173,$B122,FALSE)&lt;0,HLOOKUP(BI$4,'Physical Effects-Numbers'!$B$1:$AZ$173,$B122,FALSE),""))</f>
        <v>#REF!</v>
      </c>
      <c r="BJ122" s="260" t="e">
        <f>IF(BJ$4="","",IF(HLOOKUP(BJ$4,'Physical Effects-Numbers'!$B$1:$AZ$173,$B122,FALSE)&lt;0,HLOOKUP(BJ$4,'Physical Effects-Numbers'!$B$1:$AZ$173,$B122,FALSE),""))</f>
        <v>#REF!</v>
      </c>
      <c r="BK122" s="260" t="e">
        <f>IF(BK$4="","",IF(HLOOKUP(BK$4,'Physical Effects-Numbers'!$B$1:$AZ$173,$B122,FALSE)&lt;0,HLOOKUP(BK$4,'Physical Effects-Numbers'!$B$1:$AZ$173,$B122,FALSE),""))</f>
        <v>#REF!</v>
      </c>
      <c r="BL122" s="260" t="e">
        <f>IF(BL$4="","",IF(HLOOKUP(BL$4,'Physical Effects-Numbers'!$B$1:$AZ$173,$B122,FALSE)&lt;0,HLOOKUP(BL$4,'Physical Effects-Numbers'!$B$1:$AZ$173,$B122,FALSE),""))</f>
        <v>#REF!</v>
      </c>
      <c r="BM122" s="260" t="e">
        <f>IF(BM$4="","",IF(HLOOKUP(BM$4,'Physical Effects-Numbers'!$B$1:$AZ$173,$B122,FALSE)&lt;0,HLOOKUP(BM$4,'Physical Effects-Numbers'!$B$1:$AZ$173,$B122,FALSE),""))</f>
        <v>#REF!</v>
      </c>
      <c r="BN122" s="260" t="e">
        <f>IF(BN$4="","",IF(HLOOKUP(BN$4,'Physical Effects-Numbers'!$B$1:$AZ$173,$B122,FALSE)&lt;0,HLOOKUP(BN$4,'Physical Effects-Numbers'!$B$1:$AZ$173,$B122,FALSE),""))</f>
        <v>#REF!</v>
      </c>
      <c r="BO122" s="260" t="e">
        <f>IF(BO$4="","",IF(HLOOKUP(BO$4,'Physical Effects-Numbers'!$B$1:$AZ$173,$B122,FALSE)&lt;0,HLOOKUP(BO$4,'Physical Effects-Numbers'!$B$1:$AZ$173,$B122,FALSE),""))</f>
        <v>#REF!</v>
      </c>
    </row>
    <row r="123" spans="2:67" x14ac:dyDescent="0.2">
      <c r="B123" s="259">
        <f t="shared" si="1"/>
        <v>120</v>
      </c>
      <c r="C123" s="258" t="str">
        <f>+'Physical Effects-Numbers'!B120</f>
        <v>Row Arrangement (ac)</v>
      </c>
      <c r="D123" s="260" t="str">
        <f>IF(D$4="","",IF(HLOOKUP(D$4,'Physical Effects-Numbers'!$B$1:$AZ$173,$B123,FALSE)&lt;0,HLOOKUP(D$4,'Physical Effects-Numbers'!$B$1:$AZ$173,$B123,FALSE),""))</f>
        <v/>
      </c>
      <c r="E123" s="260" t="str">
        <f>IF(E$4="","",IF(HLOOKUP(E$4,'Physical Effects-Numbers'!$B$1:$AZ$173,$B123,FALSE)&lt;0,HLOOKUP(E$4,'Physical Effects-Numbers'!$B$1:$AZ$173,$B123,FALSE),""))</f>
        <v/>
      </c>
      <c r="F123" s="260" t="str">
        <f>IF(F$4="","",IF(HLOOKUP(F$4,'Physical Effects-Numbers'!$B$1:$AZ$173,$B123,FALSE)&lt;0,HLOOKUP(F$4,'Physical Effects-Numbers'!$B$1:$AZ$173,$B123,FALSE),""))</f>
        <v/>
      </c>
      <c r="G123" s="260" t="str">
        <f>IF(G$4="","",IF(HLOOKUP(G$4,'Physical Effects-Numbers'!$B$1:$AZ$173,$B123,FALSE)&lt;0,HLOOKUP(G$4,'Physical Effects-Numbers'!$B$1:$AZ$173,$B123,FALSE),""))</f>
        <v/>
      </c>
      <c r="H123" s="260" t="str">
        <f>IF(H$4="","",IF(HLOOKUP(H$4,'Physical Effects-Numbers'!$B$1:$AZ$173,$B123,FALSE)&lt;0,HLOOKUP(H$4,'Physical Effects-Numbers'!$B$1:$AZ$173,$B123,FALSE),""))</f>
        <v/>
      </c>
      <c r="I123" s="260" t="str">
        <f>IF(I$4="","",IF(HLOOKUP(I$4,'Physical Effects-Numbers'!$B$1:$AZ$173,$B123,FALSE)&lt;0,HLOOKUP(I$4,'Physical Effects-Numbers'!$B$1:$AZ$173,$B123,FALSE),""))</f>
        <v/>
      </c>
      <c r="J123" s="260" t="str">
        <f>IF(J$4="","",IF(HLOOKUP(J$4,'Physical Effects-Numbers'!$B$1:$AZ$173,$B123,FALSE)&lt;0,HLOOKUP(J$4,'Physical Effects-Numbers'!$B$1:$AZ$173,$B123,FALSE),""))</f>
        <v/>
      </c>
      <c r="K123" s="260" t="str">
        <f>IF(K$4="","",IF(HLOOKUP(K$4,'Physical Effects-Numbers'!$B$1:$AZ$173,$B123,FALSE)&lt;0,HLOOKUP(K$4,'Physical Effects-Numbers'!$B$1:$AZ$173,$B123,FALSE),""))</f>
        <v/>
      </c>
      <c r="L123" s="260" t="str">
        <f>IF(L$4="","",IF(HLOOKUP(L$4,'Physical Effects-Numbers'!$B$1:$AZ$173,$B123,FALSE)&lt;0,HLOOKUP(L$4,'Physical Effects-Numbers'!$B$1:$AZ$173,$B123,FALSE),""))</f>
        <v/>
      </c>
      <c r="M123" s="260">
        <f>IF(M$4="","",IF(HLOOKUP(M$4,'Physical Effects-Numbers'!$B$1:$AZ$173,$B123,FALSE)&lt;0,HLOOKUP(M$4,'Physical Effects-Numbers'!$B$1:$AZ$173,$B123,FALSE),""))</f>
        <v>-3</v>
      </c>
      <c r="N123" s="260">
        <f>IF(N$4="","",IF(HLOOKUP(N$4,'Physical Effects-Numbers'!$B$1:$AZ$173,$B123,FALSE)&lt;0,HLOOKUP(N$4,'Physical Effects-Numbers'!$B$1:$AZ$173,$B123,FALSE),""))</f>
        <v>-3</v>
      </c>
      <c r="O123" s="260" t="str">
        <f>IF(O$4="","",IF(HLOOKUP(O$4,'Physical Effects-Numbers'!$B$1:$AZ$173,$B123,FALSE)&lt;0,HLOOKUP(O$4,'Physical Effects-Numbers'!$B$1:$AZ$173,$B123,FALSE),""))</f>
        <v/>
      </c>
      <c r="P123" s="260">
        <f>IF(P$4="","",IF(HLOOKUP(P$4,'Physical Effects-Numbers'!$B$1:$AZ$173,$B123,FALSE)&lt;0,HLOOKUP(P$4,'Physical Effects-Numbers'!$B$1:$AZ$173,$B123,FALSE),""))</f>
        <v>-1</v>
      </c>
      <c r="Q123" s="260">
        <f>IF(Q$4="","",IF(HLOOKUP(Q$4,'Physical Effects-Numbers'!$B$1:$AZ$173,$B123,FALSE)&lt;0,HLOOKUP(Q$4,'Physical Effects-Numbers'!$B$1:$AZ$173,$B123,FALSE),""))</f>
        <v>-1</v>
      </c>
      <c r="R123" s="260" t="str">
        <f>IF(R$4="","",IF(HLOOKUP(R$4,'Physical Effects-Numbers'!$B$1:$AZ$173,$B123,FALSE)&lt;0,HLOOKUP(R$4,'Physical Effects-Numbers'!$B$1:$AZ$173,$B123,FALSE),""))</f>
        <v/>
      </c>
      <c r="S123" s="260">
        <f>IF(S$4="","",IF(HLOOKUP(S$4,'Physical Effects-Numbers'!$B$1:$AZ$173,$B123,FALSE)&lt;0,HLOOKUP(S$4,'Physical Effects-Numbers'!$B$1:$AZ$173,$B123,FALSE),""))</f>
        <v>-1</v>
      </c>
      <c r="T123" s="260" t="str">
        <f>IF(T$4="","",IF(HLOOKUP(T$4,'Physical Effects-Numbers'!$B$1:$AZ$173,$B123,FALSE)&lt;0,HLOOKUP(T$4,'Physical Effects-Numbers'!$B$1:$AZ$173,$B123,FALSE),""))</f>
        <v/>
      </c>
      <c r="U123" s="260" t="str">
        <f>IF(U$4="","",IF(HLOOKUP(U$4,'Physical Effects-Numbers'!$B$1:$AZ$173,$B123,FALSE)&lt;0,HLOOKUP(U$4,'Physical Effects-Numbers'!$B$1:$AZ$173,$B123,FALSE),""))</f>
        <v/>
      </c>
      <c r="V123" s="260" t="str">
        <f>IF(V$4="","",IF(HLOOKUP(V$4,'Physical Effects-Numbers'!$B$1:$AZ$173,$B123,FALSE)&lt;0,HLOOKUP(V$4,'Physical Effects-Numbers'!$B$1:$AZ$173,$B123,FALSE),""))</f>
        <v/>
      </c>
      <c r="W123" s="260">
        <f>IF(W$4="","",IF(HLOOKUP(W$4,'Physical Effects-Numbers'!$B$1:$AZ$173,$B123,FALSE)&lt;0,HLOOKUP(W$4,'Physical Effects-Numbers'!$B$1:$AZ$173,$B123,FALSE),""))</f>
        <v>-2</v>
      </c>
      <c r="X123" s="260" t="str">
        <f>IF(X$4="","",IF(HLOOKUP(X$4,'Physical Effects-Numbers'!$B$1:$AZ$173,$B123,FALSE)&lt;0,HLOOKUP(X$4,'Physical Effects-Numbers'!$B$1:$AZ$173,$B123,FALSE),""))</f>
        <v/>
      </c>
      <c r="Y123" s="260" t="str">
        <f>IF(Y$4="","",IF(HLOOKUP(Y$4,'Physical Effects-Numbers'!$B$1:$AZ$173,$B123,FALSE)&lt;0,HLOOKUP(Y$4,'Physical Effects-Numbers'!$B$1:$AZ$173,$B123,FALSE),""))</f>
        <v/>
      </c>
      <c r="Z123" s="260">
        <f>IF(Z$4="","",IF(HLOOKUP(Z$4,'Physical Effects-Numbers'!$B$1:$AZ$173,$B123,FALSE)&lt;0,HLOOKUP(Z$4,'Physical Effects-Numbers'!$B$1:$AZ$173,$B123,FALSE),""))</f>
        <v>-1</v>
      </c>
      <c r="AA123" s="260" t="str">
        <f>IF(AA$4="","",IF(HLOOKUP(AA$4,'Physical Effects-Numbers'!$B$1:$AZ$173,$B123,FALSE)&lt;0,HLOOKUP(AA$4,'Physical Effects-Numbers'!$B$1:$AZ$173,$B123,FALSE),""))</f>
        <v/>
      </c>
      <c r="AB123" s="260" t="str">
        <f>IF(AB$4="","",IF(HLOOKUP(AB$4,'Physical Effects-Numbers'!$B$1:$AZ$173,$B123,FALSE)&lt;0,HLOOKUP(AB$4,'Physical Effects-Numbers'!$B$1:$AZ$173,$B123,FALSE),""))</f>
        <v/>
      </c>
      <c r="AC123" s="260" t="str">
        <f>IF(AC$4="","",IF(HLOOKUP(AC$4,'Physical Effects-Numbers'!$B$1:$AZ$173,$B123,FALSE)&lt;0,HLOOKUP(AC$4,'Physical Effects-Numbers'!$B$1:$AZ$173,$B123,FALSE),""))</f>
        <v/>
      </c>
      <c r="AD123" s="260" t="str">
        <f>IF(AD$4="","",IF(HLOOKUP(AD$4,'Physical Effects-Numbers'!$B$1:$AZ$173,$B123,FALSE)&lt;0,HLOOKUP(AD$4,'Physical Effects-Numbers'!$B$1:$AZ$173,$B123,FALSE),""))</f>
        <v/>
      </c>
      <c r="AE123" s="260" t="str">
        <f>IF(AE$4="","",IF(HLOOKUP(AE$4,'Physical Effects-Numbers'!$B$1:$AZ$173,$B123,FALSE)&lt;0,HLOOKUP(AE$4,'Physical Effects-Numbers'!$B$1:$AZ$173,$B123,FALSE),""))</f>
        <v/>
      </c>
      <c r="AF123" s="260" t="e">
        <f>IF(AF$4="","",IF(HLOOKUP(AF$4,'Physical Effects-Numbers'!$B$1:$AZ$173,$B123,FALSE)&lt;0,HLOOKUP(AF$4,'Physical Effects-Numbers'!$B$1:$AZ$173,$B123,FALSE),""))</f>
        <v>#REF!</v>
      </c>
      <c r="AG123" s="260" t="e">
        <f>IF(AG$4="","",IF(HLOOKUP(AG$4,'Physical Effects-Numbers'!$B$1:$AZ$173,$B123,FALSE)&lt;0,HLOOKUP(AG$4,'Physical Effects-Numbers'!$B$1:$AZ$173,$B123,FALSE),""))</f>
        <v>#REF!</v>
      </c>
      <c r="AH123" s="260" t="str">
        <f>IF(AH$4="","",IF(HLOOKUP(AH$4,'Physical Effects-Numbers'!$B$1:$AZ$173,$B123,FALSE)&lt;0,HLOOKUP(AH$4,'Physical Effects-Numbers'!$B$1:$AZ$173,$B123,FALSE),""))</f>
        <v/>
      </c>
      <c r="AI123" s="260" t="str">
        <f>IF(AI$4="","",IF(HLOOKUP(AI$4,'Physical Effects-Numbers'!$B$1:$AZ$173,$B123,FALSE)&lt;0,HLOOKUP(AI$4,'Physical Effects-Numbers'!$B$1:$AZ$173,$B123,FALSE),""))</f>
        <v/>
      </c>
      <c r="AJ123" s="260" t="str">
        <f>IF(AJ$4="","",IF(HLOOKUP(AJ$4,'Physical Effects-Numbers'!$B$1:$AZ$173,$B123,FALSE)&lt;0,HLOOKUP(AJ$4,'Physical Effects-Numbers'!$B$1:$AZ$173,$B123,FALSE),""))</f>
        <v/>
      </c>
      <c r="AK123" s="260" t="str">
        <f>IF(AK$4="","",IF(HLOOKUP(AK$4,'Physical Effects-Numbers'!$B$1:$AZ$173,$B123,FALSE)&lt;0,HLOOKUP(AK$4,'Physical Effects-Numbers'!$B$1:$AZ$173,$B123,FALSE),""))</f>
        <v/>
      </c>
      <c r="AL123" s="260" t="str">
        <f>IF(AL$4="","",IF(HLOOKUP(AL$4,'Physical Effects-Numbers'!$B$1:$AZ$173,$B123,FALSE)&lt;0,HLOOKUP(AL$4,'Physical Effects-Numbers'!$B$1:$AZ$173,$B123,FALSE),""))</f>
        <v/>
      </c>
      <c r="AM123" s="260" t="str">
        <f>IF(AM$4="","",IF(HLOOKUP(AM$4,'Physical Effects-Numbers'!$B$1:$AZ$173,$B123,FALSE)&lt;0,HLOOKUP(AM$4,'Physical Effects-Numbers'!$B$1:$AZ$173,$B123,FALSE),""))</f>
        <v/>
      </c>
      <c r="AN123" s="260" t="str">
        <f>IF(AN$4="","",IF(HLOOKUP(AN$4,'Physical Effects-Numbers'!$B$1:$AZ$173,$B123,FALSE)&lt;0,HLOOKUP(AN$4,'Physical Effects-Numbers'!$B$1:$AZ$173,$B123,FALSE),""))</f>
        <v/>
      </c>
      <c r="AO123" s="260" t="str">
        <f>IF(AO$4="","",IF(HLOOKUP(AO$4,'Physical Effects-Numbers'!$B$1:$AZ$173,$B123,FALSE)&lt;0,HLOOKUP(AO$4,'Physical Effects-Numbers'!$B$1:$AZ$173,$B123,FALSE),""))</f>
        <v/>
      </c>
      <c r="AP123" s="260" t="str">
        <f>IF(AP$4="","",IF(HLOOKUP(AP$4,'Physical Effects-Numbers'!$B$1:$AZ$173,$B123,FALSE)&lt;0,HLOOKUP(AP$4,'Physical Effects-Numbers'!$B$1:$AZ$173,$B123,FALSE),""))</f>
        <v/>
      </c>
      <c r="AQ123" s="260" t="str">
        <f>IF(AQ$4="","",IF(HLOOKUP(AQ$4,'Physical Effects-Numbers'!$B$1:$AZ$173,$B123,FALSE)&lt;0,HLOOKUP(AQ$4,'Physical Effects-Numbers'!$B$1:$AZ$173,$B123,FALSE),""))</f>
        <v/>
      </c>
      <c r="AR123" s="260" t="str">
        <f>IF(AR$4="","",IF(HLOOKUP(AR$4,'Physical Effects-Numbers'!$B$1:$AZ$173,$B123,FALSE)&lt;0,HLOOKUP(AR$4,'Physical Effects-Numbers'!$B$1:$AZ$173,$B123,FALSE),""))</f>
        <v/>
      </c>
      <c r="AS123" s="260" t="str">
        <f>IF(AS$4="","",IF(HLOOKUP(AS$4,'Physical Effects-Numbers'!$B$1:$AZ$173,$B123,FALSE)&lt;0,HLOOKUP(AS$4,'Physical Effects-Numbers'!$B$1:$AZ$173,$B123,FALSE),""))</f>
        <v/>
      </c>
      <c r="AT123" s="260" t="str">
        <f>IF(AT$4="","",IF(HLOOKUP(AT$4,'Physical Effects-Numbers'!$B$1:$AZ$173,$B123,FALSE)&lt;0,HLOOKUP(AT$4,'Physical Effects-Numbers'!$B$1:$AZ$173,$B123,FALSE),""))</f>
        <v/>
      </c>
      <c r="AU123" s="260" t="str">
        <f>IF(AU$4="","",IF(HLOOKUP(AU$4,'Physical Effects-Numbers'!$B$1:$AZ$173,$B123,FALSE)&lt;0,HLOOKUP(AU$4,'Physical Effects-Numbers'!$B$1:$AZ$173,$B123,FALSE),""))</f>
        <v/>
      </c>
      <c r="AV123" s="260" t="str">
        <f>IF(AV$4="","",IF(HLOOKUP(AV$4,'Physical Effects-Numbers'!$B$1:$AZ$173,$B123,FALSE)&lt;0,HLOOKUP(AV$4,'Physical Effects-Numbers'!$B$1:$AZ$173,$B123,FALSE),""))</f>
        <v/>
      </c>
      <c r="AW123" s="260" t="str">
        <f>IF(AW$4="","",IF(HLOOKUP(AW$4,'Physical Effects-Numbers'!$B$1:$AZ$173,$B123,FALSE)&lt;0,HLOOKUP(AW$4,'Physical Effects-Numbers'!$B$1:$AZ$173,$B123,FALSE),""))</f>
        <v/>
      </c>
      <c r="AX123" s="260" t="str">
        <f>IF(AX$4="","",IF(HLOOKUP(AX$4,'Physical Effects-Numbers'!$B$1:$AZ$173,$B123,FALSE)&lt;0,HLOOKUP(AX$4,'Physical Effects-Numbers'!$B$1:$AZ$173,$B123,FALSE),""))</f>
        <v/>
      </c>
      <c r="AY123" s="260" t="str">
        <f>IF(AY$4="","",IF(HLOOKUP(AY$4,'Physical Effects-Numbers'!$B$1:$AZ$173,$B123,FALSE)&lt;0,HLOOKUP(AY$4,'Physical Effects-Numbers'!$B$1:$AZ$173,$B123,FALSE),""))</f>
        <v/>
      </c>
      <c r="AZ123" s="260" t="str">
        <f>IF(AZ$4="","",IF(HLOOKUP(AZ$4,'Physical Effects-Numbers'!$B$1:$AZ$173,$B123,FALSE)&lt;0,HLOOKUP(AZ$4,'Physical Effects-Numbers'!$B$1:$AZ$173,$B123,FALSE),""))</f>
        <v/>
      </c>
      <c r="BA123" s="260" t="e">
        <f>IF(BA$4="","",IF(HLOOKUP(BA$4,'Physical Effects-Numbers'!$B$1:$AZ$173,$B123,FALSE)&lt;0,HLOOKUP(BA$4,'Physical Effects-Numbers'!$B$1:$AZ$173,$B123,FALSE),""))</f>
        <v>#N/A</v>
      </c>
      <c r="BB123" s="260" t="e">
        <f>IF(BB$4="","",IF(HLOOKUP(BB$4,'Physical Effects-Numbers'!$B$1:$AZ$173,$B123,FALSE)&lt;0,HLOOKUP(BB$4,'Physical Effects-Numbers'!$B$1:$AZ$173,$B123,FALSE),""))</f>
        <v>#N/A</v>
      </c>
      <c r="BC123" s="260" t="e">
        <f>IF(BC$4="","",IF(HLOOKUP(BC$4,'Physical Effects-Numbers'!$B$1:$AZ$173,$B123,FALSE)&lt;0,HLOOKUP(BC$4,'Physical Effects-Numbers'!$B$1:$AZ$173,$B123,FALSE),""))</f>
        <v>#REF!</v>
      </c>
      <c r="BD123" s="260" t="e">
        <f>IF(BD$4="","",IF(HLOOKUP(BD$4,'Physical Effects-Numbers'!$B$1:$AZ$173,$B123,FALSE)&lt;0,HLOOKUP(BD$4,'Physical Effects-Numbers'!$B$1:$AZ$173,$B123,FALSE),""))</f>
        <v>#REF!</v>
      </c>
      <c r="BE123" s="260" t="e">
        <f>IF(BE$4="","",IF(HLOOKUP(BE$4,'Physical Effects-Numbers'!$B$1:$AZ$173,$B123,FALSE)&lt;0,HLOOKUP(BE$4,'Physical Effects-Numbers'!$B$1:$AZ$173,$B123,FALSE),""))</f>
        <v>#REF!</v>
      </c>
      <c r="BF123" s="260" t="e">
        <f>IF(BF$4="","",IF(HLOOKUP(BF$4,'Physical Effects-Numbers'!$B$1:$AZ$173,$B123,FALSE)&lt;0,HLOOKUP(BF$4,'Physical Effects-Numbers'!$B$1:$AZ$173,$B123,FALSE),""))</f>
        <v>#REF!</v>
      </c>
      <c r="BG123" s="260" t="e">
        <f>IF(BG$4="","",IF(HLOOKUP(BG$4,'Physical Effects-Numbers'!$B$1:$AZ$173,$B123,FALSE)&lt;0,HLOOKUP(BG$4,'Physical Effects-Numbers'!$B$1:$AZ$173,$B123,FALSE),""))</f>
        <v>#REF!</v>
      </c>
      <c r="BH123" s="260" t="e">
        <f>IF(BH$4="","",IF(HLOOKUP(BH$4,'Physical Effects-Numbers'!$B$1:$AZ$173,$B123,FALSE)&lt;0,HLOOKUP(BH$4,'Physical Effects-Numbers'!$B$1:$AZ$173,$B123,FALSE),""))</f>
        <v>#REF!</v>
      </c>
      <c r="BI123" s="260" t="e">
        <f>IF(BI$4="","",IF(HLOOKUP(BI$4,'Physical Effects-Numbers'!$B$1:$AZ$173,$B123,FALSE)&lt;0,HLOOKUP(BI$4,'Physical Effects-Numbers'!$B$1:$AZ$173,$B123,FALSE),""))</f>
        <v>#REF!</v>
      </c>
      <c r="BJ123" s="260" t="e">
        <f>IF(BJ$4="","",IF(HLOOKUP(BJ$4,'Physical Effects-Numbers'!$B$1:$AZ$173,$B123,FALSE)&lt;0,HLOOKUP(BJ$4,'Physical Effects-Numbers'!$B$1:$AZ$173,$B123,FALSE),""))</f>
        <v>#REF!</v>
      </c>
      <c r="BK123" s="260" t="e">
        <f>IF(BK$4="","",IF(HLOOKUP(BK$4,'Physical Effects-Numbers'!$B$1:$AZ$173,$B123,FALSE)&lt;0,HLOOKUP(BK$4,'Physical Effects-Numbers'!$B$1:$AZ$173,$B123,FALSE),""))</f>
        <v>#REF!</v>
      </c>
      <c r="BL123" s="260" t="e">
        <f>IF(BL$4="","",IF(HLOOKUP(BL$4,'Physical Effects-Numbers'!$B$1:$AZ$173,$B123,FALSE)&lt;0,HLOOKUP(BL$4,'Physical Effects-Numbers'!$B$1:$AZ$173,$B123,FALSE),""))</f>
        <v>#REF!</v>
      </c>
      <c r="BM123" s="260" t="e">
        <f>IF(BM$4="","",IF(HLOOKUP(BM$4,'Physical Effects-Numbers'!$B$1:$AZ$173,$B123,FALSE)&lt;0,HLOOKUP(BM$4,'Physical Effects-Numbers'!$B$1:$AZ$173,$B123,FALSE),""))</f>
        <v>#REF!</v>
      </c>
      <c r="BN123" s="260" t="e">
        <f>IF(BN$4="","",IF(HLOOKUP(BN$4,'Physical Effects-Numbers'!$B$1:$AZ$173,$B123,FALSE)&lt;0,HLOOKUP(BN$4,'Physical Effects-Numbers'!$B$1:$AZ$173,$B123,FALSE),""))</f>
        <v>#REF!</v>
      </c>
      <c r="BO123" s="260" t="e">
        <f>IF(BO$4="","",IF(HLOOKUP(BO$4,'Physical Effects-Numbers'!$B$1:$AZ$173,$B123,FALSE)&lt;0,HLOOKUP(BO$4,'Physical Effects-Numbers'!$B$1:$AZ$173,$B123,FALSE),""))</f>
        <v>#REF!</v>
      </c>
    </row>
    <row r="124" spans="2:67" x14ac:dyDescent="0.2">
      <c r="B124" s="259">
        <f t="shared" si="1"/>
        <v>121</v>
      </c>
      <c r="C124" s="258" t="str">
        <f>+'Physical Effects-Numbers'!B121</f>
        <v>Salinity and Sodic Soil Management (ac)</v>
      </c>
      <c r="D124" s="260" t="str">
        <f>IF(D$4="","",IF(HLOOKUP(D$4,'Physical Effects-Numbers'!$B$1:$AZ$173,$B124,FALSE)&lt;0,HLOOKUP(D$4,'Physical Effects-Numbers'!$B$1:$AZ$173,$B124,FALSE),""))</f>
        <v/>
      </c>
      <c r="E124" s="260" t="str">
        <f>IF(E$4="","",IF(HLOOKUP(E$4,'Physical Effects-Numbers'!$B$1:$AZ$173,$B124,FALSE)&lt;0,HLOOKUP(E$4,'Physical Effects-Numbers'!$B$1:$AZ$173,$B124,FALSE),""))</f>
        <v/>
      </c>
      <c r="F124" s="260" t="str">
        <f>IF(F$4="","",IF(HLOOKUP(F$4,'Physical Effects-Numbers'!$B$1:$AZ$173,$B124,FALSE)&lt;0,HLOOKUP(F$4,'Physical Effects-Numbers'!$B$1:$AZ$173,$B124,FALSE),""))</f>
        <v/>
      </c>
      <c r="G124" s="260" t="str">
        <f>IF(G$4="","",IF(HLOOKUP(G$4,'Physical Effects-Numbers'!$B$1:$AZ$173,$B124,FALSE)&lt;0,HLOOKUP(G$4,'Physical Effects-Numbers'!$B$1:$AZ$173,$B124,FALSE),""))</f>
        <v/>
      </c>
      <c r="H124" s="260" t="str">
        <f>IF(H$4="","",IF(HLOOKUP(H$4,'Physical Effects-Numbers'!$B$1:$AZ$173,$B124,FALSE)&lt;0,HLOOKUP(H$4,'Physical Effects-Numbers'!$B$1:$AZ$173,$B124,FALSE),""))</f>
        <v/>
      </c>
      <c r="I124" s="260" t="str">
        <f>IF(I$4="","",IF(HLOOKUP(I$4,'Physical Effects-Numbers'!$B$1:$AZ$173,$B124,FALSE)&lt;0,HLOOKUP(I$4,'Physical Effects-Numbers'!$B$1:$AZ$173,$B124,FALSE),""))</f>
        <v/>
      </c>
      <c r="J124" s="260" t="str">
        <f>IF(J$4="","",IF(HLOOKUP(J$4,'Physical Effects-Numbers'!$B$1:$AZ$173,$B124,FALSE)&lt;0,HLOOKUP(J$4,'Physical Effects-Numbers'!$B$1:$AZ$173,$B124,FALSE),""))</f>
        <v/>
      </c>
      <c r="K124" s="260" t="str">
        <f>IF(K$4="","",IF(HLOOKUP(K$4,'Physical Effects-Numbers'!$B$1:$AZ$173,$B124,FALSE)&lt;0,HLOOKUP(K$4,'Physical Effects-Numbers'!$B$1:$AZ$173,$B124,FALSE),""))</f>
        <v/>
      </c>
      <c r="L124" s="260" t="str">
        <f>IF(L$4="","",IF(HLOOKUP(L$4,'Physical Effects-Numbers'!$B$1:$AZ$173,$B124,FALSE)&lt;0,HLOOKUP(L$4,'Physical Effects-Numbers'!$B$1:$AZ$173,$B124,FALSE),""))</f>
        <v/>
      </c>
      <c r="M124" s="260" t="str">
        <f>IF(M$4="","",IF(HLOOKUP(M$4,'Physical Effects-Numbers'!$B$1:$AZ$173,$B124,FALSE)&lt;0,HLOOKUP(M$4,'Physical Effects-Numbers'!$B$1:$AZ$173,$B124,FALSE),""))</f>
        <v/>
      </c>
      <c r="N124" s="260" t="str">
        <f>IF(N$4="","",IF(HLOOKUP(N$4,'Physical Effects-Numbers'!$B$1:$AZ$173,$B124,FALSE)&lt;0,HLOOKUP(N$4,'Physical Effects-Numbers'!$B$1:$AZ$173,$B124,FALSE),""))</f>
        <v/>
      </c>
      <c r="O124" s="260" t="str">
        <f>IF(O$4="","",IF(HLOOKUP(O$4,'Physical Effects-Numbers'!$B$1:$AZ$173,$B124,FALSE)&lt;0,HLOOKUP(O$4,'Physical Effects-Numbers'!$B$1:$AZ$173,$B124,FALSE),""))</f>
        <v/>
      </c>
      <c r="P124" s="260" t="str">
        <f>IF(P$4="","",IF(HLOOKUP(P$4,'Physical Effects-Numbers'!$B$1:$AZ$173,$B124,FALSE)&lt;0,HLOOKUP(P$4,'Physical Effects-Numbers'!$B$1:$AZ$173,$B124,FALSE),""))</f>
        <v/>
      </c>
      <c r="Q124" s="260" t="str">
        <f>IF(Q$4="","",IF(HLOOKUP(Q$4,'Physical Effects-Numbers'!$B$1:$AZ$173,$B124,FALSE)&lt;0,HLOOKUP(Q$4,'Physical Effects-Numbers'!$B$1:$AZ$173,$B124,FALSE),""))</f>
        <v/>
      </c>
      <c r="R124" s="260" t="str">
        <f>IF(R$4="","",IF(HLOOKUP(R$4,'Physical Effects-Numbers'!$B$1:$AZ$173,$B124,FALSE)&lt;0,HLOOKUP(R$4,'Physical Effects-Numbers'!$B$1:$AZ$173,$B124,FALSE),""))</f>
        <v/>
      </c>
      <c r="S124" s="260" t="str">
        <f>IF(S$4="","",IF(HLOOKUP(S$4,'Physical Effects-Numbers'!$B$1:$AZ$173,$B124,FALSE)&lt;0,HLOOKUP(S$4,'Physical Effects-Numbers'!$B$1:$AZ$173,$B124,FALSE),""))</f>
        <v/>
      </c>
      <c r="T124" s="260" t="str">
        <f>IF(T$4="","",IF(HLOOKUP(T$4,'Physical Effects-Numbers'!$B$1:$AZ$173,$B124,FALSE)&lt;0,HLOOKUP(T$4,'Physical Effects-Numbers'!$B$1:$AZ$173,$B124,FALSE),""))</f>
        <v/>
      </c>
      <c r="U124" s="260" t="str">
        <f>IF(U$4="","",IF(HLOOKUP(U$4,'Physical Effects-Numbers'!$B$1:$AZ$173,$B124,FALSE)&lt;0,HLOOKUP(U$4,'Physical Effects-Numbers'!$B$1:$AZ$173,$B124,FALSE),""))</f>
        <v/>
      </c>
      <c r="V124" s="260" t="str">
        <f>IF(V$4="","",IF(HLOOKUP(V$4,'Physical Effects-Numbers'!$B$1:$AZ$173,$B124,FALSE)&lt;0,HLOOKUP(V$4,'Physical Effects-Numbers'!$B$1:$AZ$173,$B124,FALSE),""))</f>
        <v/>
      </c>
      <c r="W124" s="260" t="str">
        <f>IF(W$4="","",IF(HLOOKUP(W$4,'Physical Effects-Numbers'!$B$1:$AZ$173,$B124,FALSE)&lt;0,HLOOKUP(W$4,'Physical Effects-Numbers'!$B$1:$AZ$173,$B124,FALSE),""))</f>
        <v/>
      </c>
      <c r="X124" s="260" t="str">
        <f>IF(X$4="","",IF(HLOOKUP(X$4,'Physical Effects-Numbers'!$B$1:$AZ$173,$B124,FALSE)&lt;0,HLOOKUP(X$4,'Physical Effects-Numbers'!$B$1:$AZ$173,$B124,FALSE),""))</f>
        <v/>
      </c>
      <c r="Y124" s="260" t="str">
        <f>IF(Y$4="","",IF(HLOOKUP(Y$4,'Physical Effects-Numbers'!$B$1:$AZ$173,$B124,FALSE)&lt;0,HLOOKUP(Y$4,'Physical Effects-Numbers'!$B$1:$AZ$173,$B124,FALSE),""))</f>
        <v/>
      </c>
      <c r="Z124" s="260" t="str">
        <f>IF(Z$4="","",IF(HLOOKUP(Z$4,'Physical Effects-Numbers'!$B$1:$AZ$173,$B124,FALSE)&lt;0,HLOOKUP(Z$4,'Physical Effects-Numbers'!$B$1:$AZ$173,$B124,FALSE),""))</f>
        <v/>
      </c>
      <c r="AA124" s="260" t="str">
        <f>IF(AA$4="","",IF(HLOOKUP(AA$4,'Physical Effects-Numbers'!$B$1:$AZ$173,$B124,FALSE)&lt;0,HLOOKUP(AA$4,'Physical Effects-Numbers'!$B$1:$AZ$173,$B124,FALSE),""))</f>
        <v/>
      </c>
      <c r="AB124" s="260">
        <f>IF(AB$4="","",IF(HLOOKUP(AB$4,'Physical Effects-Numbers'!$B$1:$AZ$173,$B124,FALSE)&lt;0,HLOOKUP(AB$4,'Physical Effects-Numbers'!$B$1:$AZ$173,$B124,FALSE),""))</f>
        <v>-1</v>
      </c>
      <c r="AC124" s="260">
        <f>IF(AC$4="","",IF(HLOOKUP(AC$4,'Physical Effects-Numbers'!$B$1:$AZ$173,$B124,FALSE)&lt;0,HLOOKUP(AC$4,'Physical Effects-Numbers'!$B$1:$AZ$173,$B124,FALSE),""))</f>
        <v>-2</v>
      </c>
      <c r="AD124" s="260">
        <f>IF(AD$4="","",IF(HLOOKUP(AD$4,'Physical Effects-Numbers'!$B$1:$AZ$173,$B124,FALSE)&lt;0,HLOOKUP(AD$4,'Physical Effects-Numbers'!$B$1:$AZ$173,$B124,FALSE),""))</f>
        <v>-2</v>
      </c>
      <c r="AE124" s="260" t="str">
        <f>IF(AE$4="","",IF(HLOOKUP(AE$4,'Physical Effects-Numbers'!$B$1:$AZ$173,$B124,FALSE)&lt;0,HLOOKUP(AE$4,'Physical Effects-Numbers'!$B$1:$AZ$173,$B124,FALSE),""))</f>
        <v/>
      </c>
      <c r="AF124" s="260" t="e">
        <f>IF(AF$4="","",IF(HLOOKUP(AF$4,'Physical Effects-Numbers'!$B$1:$AZ$173,$B124,FALSE)&lt;0,HLOOKUP(AF$4,'Physical Effects-Numbers'!$B$1:$AZ$173,$B124,FALSE),""))</f>
        <v>#REF!</v>
      </c>
      <c r="AG124" s="260" t="e">
        <f>IF(AG$4="","",IF(HLOOKUP(AG$4,'Physical Effects-Numbers'!$B$1:$AZ$173,$B124,FALSE)&lt;0,HLOOKUP(AG$4,'Physical Effects-Numbers'!$B$1:$AZ$173,$B124,FALSE),""))</f>
        <v>#REF!</v>
      </c>
      <c r="AH124" s="260">
        <f>IF(AH$4="","",IF(HLOOKUP(AH$4,'Physical Effects-Numbers'!$B$1:$AZ$173,$B124,FALSE)&lt;0,HLOOKUP(AH$4,'Physical Effects-Numbers'!$B$1:$AZ$173,$B124,FALSE),""))</f>
        <v>-1</v>
      </c>
      <c r="AI124" s="260" t="str">
        <f>IF(AI$4="","",IF(HLOOKUP(AI$4,'Physical Effects-Numbers'!$B$1:$AZ$173,$B124,FALSE)&lt;0,HLOOKUP(AI$4,'Physical Effects-Numbers'!$B$1:$AZ$173,$B124,FALSE),""))</f>
        <v/>
      </c>
      <c r="AJ124" s="260" t="str">
        <f>IF(AJ$4="","",IF(HLOOKUP(AJ$4,'Physical Effects-Numbers'!$B$1:$AZ$173,$B124,FALSE)&lt;0,HLOOKUP(AJ$4,'Physical Effects-Numbers'!$B$1:$AZ$173,$B124,FALSE),""))</f>
        <v/>
      </c>
      <c r="AK124" s="260" t="str">
        <f>IF(AK$4="","",IF(HLOOKUP(AK$4,'Physical Effects-Numbers'!$B$1:$AZ$173,$B124,FALSE)&lt;0,HLOOKUP(AK$4,'Physical Effects-Numbers'!$B$1:$AZ$173,$B124,FALSE),""))</f>
        <v/>
      </c>
      <c r="AL124" s="260" t="str">
        <f>IF(AL$4="","",IF(HLOOKUP(AL$4,'Physical Effects-Numbers'!$B$1:$AZ$173,$B124,FALSE)&lt;0,HLOOKUP(AL$4,'Physical Effects-Numbers'!$B$1:$AZ$173,$B124,FALSE),""))</f>
        <v/>
      </c>
      <c r="AM124" s="260" t="str">
        <f>IF(AM$4="","",IF(HLOOKUP(AM$4,'Physical Effects-Numbers'!$B$1:$AZ$173,$B124,FALSE)&lt;0,HLOOKUP(AM$4,'Physical Effects-Numbers'!$B$1:$AZ$173,$B124,FALSE),""))</f>
        <v/>
      </c>
      <c r="AN124" s="260" t="str">
        <f>IF(AN$4="","",IF(HLOOKUP(AN$4,'Physical Effects-Numbers'!$B$1:$AZ$173,$B124,FALSE)&lt;0,HLOOKUP(AN$4,'Physical Effects-Numbers'!$B$1:$AZ$173,$B124,FALSE),""))</f>
        <v/>
      </c>
      <c r="AO124" s="260" t="str">
        <f>IF(AO$4="","",IF(HLOOKUP(AO$4,'Physical Effects-Numbers'!$B$1:$AZ$173,$B124,FALSE)&lt;0,HLOOKUP(AO$4,'Physical Effects-Numbers'!$B$1:$AZ$173,$B124,FALSE),""))</f>
        <v/>
      </c>
      <c r="AP124" s="260" t="str">
        <f>IF(AP$4="","",IF(HLOOKUP(AP$4,'Physical Effects-Numbers'!$B$1:$AZ$173,$B124,FALSE)&lt;0,HLOOKUP(AP$4,'Physical Effects-Numbers'!$B$1:$AZ$173,$B124,FALSE),""))</f>
        <v/>
      </c>
      <c r="AQ124" s="260" t="str">
        <f>IF(AQ$4="","",IF(HLOOKUP(AQ$4,'Physical Effects-Numbers'!$B$1:$AZ$173,$B124,FALSE)&lt;0,HLOOKUP(AQ$4,'Physical Effects-Numbers'!$B$1:$AZ$173,$B124,FALSE),""))</f>
        <v/>
      </c>
      <c r="AR124" s="260" t="str">
        <f>IF(AR$4="","",IF(HLOOKUP(AR$4,'Physical Effects-Numbers'!$B$1:$AZ$173,$B124,FALSE)&lt;0,HLOOKUP(AR$4,'Physical Effects-Numbers'!$B$1:$AZ$173,$B124,FALSE),""))</f>
        <v/>
      </c>
      <c r="AS124" s="260" t="str">
        <f>IF(AS$4="","",IF(HLOOKUP(AS$4,'Physical Effects-Numbers'!$B$1:$AZ$173,$B124,FALSE)&lt;0,HLOOKUP(AS$4,'Physical Effects-Numbers'!$B$1:$AZ$173,$B124,FALSE),""))</f>
        <v/>
      </c>
      <c r="AT124" s="260" t="str">
        <f>IF(AT$4="","",IF(HLOOKUP(AT$4,'Physical Effects-Numbers'!$B$1:$AZ$173,$B124,FALSE)&lt;0,HLOOKUP(AT$4,'Physical Effects-Numbers'!$B$1:$AZ$173,$B124,FALSE),""))</f>
        <v/>
      </c>
      <c r="AU124" s="260" t="str">
        <f>IF(AU$4="","",IF(HLOOKUP(AU$4,'Physical Effects-Numbers'!$B$1:$AZ$173,$B124,FALSE)&lt;0,HLOOKUP(AU$4,'Physical Effects-Numbers'!$B$1:$AZ$173,$B124,FALSE),""))</f>
        <v/>
      </c>
      <c r="AV124" s="260" t="str">
        <f>IF(AV$4="","",IF(HLOOKUP(AV$4,'Physical Effects-Numbers'!$B$1:$AZ$173,$B124,FALSE)&lt;0,HLOOKUP(AV$4,'Physical Effects-Numbers'!$B$1:$AZ$173,$B124,FALSE),""))</f>
        <v/>
      </c>
      <c r="AW124" s="260" t="str">
        <f>IF(AW$4="","",IF(HLOOKUP(AW$4,'Physical Effects-Numbers'!$B$1:$AZ$173,$B124,FALSE)&lt;0,HLOOKUP(AW$4,'Physical Effects-Numbers'!$B$1:$AZ$173,$B124,FALSE),""))</f>
        <v/>
      </c>
      <c r="AX124" s="260" t="str">
        <f>IF(AX$4="","",IF(HLOOKUP(AX$4,'Physical Effects-Numbers'!$B$1:$AZ$173,$B124,FALSE)&lt;0,HLOOKUP(AX$4,'Physical Effects-Numbers'!$B$1:$AZ$173,$B124,FALSE),""))</f>
        <v/>
      </c>
      <c r="AY124" s="260" t="str">
        <f>IF(AY$4="","",IF(HLOOKUP(AY$4,'Physical Effects-Numbers'!$B$1:$AZ$173,$B124,FALSE)&lt;0,HLOOKUP(AY$4,'Physical Effects-Numbers'!$B$1:$AZ$173,$B124,FALSE),""))</f>
        <v/>
      </c>
      <c r="AZ124" s="260" t="str">
        <f>IF(AZ$4="","",IF(HLOOKUP(AZ$4,'Physical Effects-Numbers'!$B$1:$AZ$173,$B124,FALSE)&lt;0,HLOOKUP(AZ$4,'Physical Effects-Numbers'!$B$1:$AZ$173,$B124,FALSE),""))</f>
        <v/>
      </c>
      <c r="BA124" s="260" t="e">
        <f>IF(BA$4="","",IF(HLOOKUP(BA$4,'Physical Effects-Numbers'!$B$1:$AZ$173,$B124,FALSE)&lt;0,HLOOKUP(BA$4,'Physical Effects-Numbers'!$B$1:$AZ$173,$B124,FALSE),""))</f>
        <v>#N/A</v>
      </c>
      <c r="BB124" s="260" t="e">
        <f>IF(BB$4="","",IF(HLOOKUP(BB$4,'Physical Effects-Numbers'!$B$1:$AZ$173,$B124,FALSE)&lt;0,HLOOKUP(BB$4,'Physical Effects-Numbers'!$B$1:$AZ$173,$B124,FALSE),""))</f>
        <v>#N/A</v>
      </c>
      <c r="BC124" s="260" t="e">
        <f>IF(BC$4="","",IF(HLOOKUP(BC$4,'Physical Effects-Numbers'!$B$1:$AZ$173,$B124,FALSE)&lt;0,HLOOKUP(BC$4,'Physical Effects-Numbers'!$B$1:$AZ$173,$B124,FALSE),""))</f>
        <v>#REF!</v>
      </c>
      <c r="BD124" s="260" t="e">
        <f>IF(BD$4="","",IF(HLOOKUP(BD$4,'Physical Effects-Numbers'!$B$1:$AZ$173,$B124,FALSE)&lt;0,HLOOKUP(BD$4,'Physical Effects-Numbers'!$B$1:$AZ$173,$B124,FALSE),""))</f>
        <v>#REF!</v>
      </c>
      <c r="BE124" s="260" t="e">
        <f>IF(BE$4="","",IF(HLOOKUP(BE$4,'Physical Effects-Numbers'!$B$1:$AZ$173,$B124,FALSE)&lt;0,HLOOKUP(BE$4,'Physical Effects-Numbers'!$B$1:$AZ$173,$B124,FALSE),""))</f>
        <v>#REF!</v>
      </c>
      <c r="BF124" s="260" t="e">
        <f>IF(BF$4="","",IF(HLOOKUP(BF$4,'Physical Effects-Numbers'!$B$1:$AZ$173,$B124,FALSE)&lt;0,HLOOKUP(BF$4,'Physical Effects-Numbers'!$B$1:$AZ$173,$B124,FALSE),""))</f>
        <v>#REF!</v>
      </c>
      <c r="BG124" s="260" t="e">
        <f>IF(BG$4="","",IF(HLOOKUP(BG$4,'Physical Effects-Numbers'!$B$1:$AZ$173,$B124,FALSE)&lt;0,HLOOKUP(BG$4,'Physical Effects-Numbers'!$B$1:$AZ$173,$B124,FALSE),""))</f>
        <v>#REF!</v>
      </c>
      <c r="BH124" s="260" t="e">
        <f>IF(BH$4="","",IF(HLOOKUP(BH$4,'Physical Effects-Numbers'!$B$1:$AZ$173,$B124,FALSE)&lt;0,HLOOKUP(BH$4,'Physical Effects-Numbers'!$B$1:$AZ$173,$B124,FALSE),""))</f>
        <v>#REF!</v>
      </c>
      <c r="BI124" s="260" t="e">
        <f>IF(BI$4="","",IF(HLOOKUP(BI$4,'Physical Effects-Numbers'!$B$1:$AZ$173,$B124,FALSE)&lt;0,HLOOKUP(BI$4,'Physical Effects-Numbers'!$B$1:$AZ$173,$B124,FALSE),""))</f>
        <v>#REF!</v>
      </c>
      <c r="BJ124" s="260" t="e">
        <f>IF(BJ$4="","",IF(HLOOKUP(BJ$4,'Physical Effects-Numbers'!$B$1:$AZ$173,$B124,FALSE)&lt;0,HLOOKUP(BJ$4,'Physical Effects-Numbers'!$B$1:$AZ$173,$B124,FALSE),""))</f>
        <v>#REF!</v>
      </c>
      <c r="BK124" s="260" t="e">
        <f>IF(BK$4="","",IF(HLOOKUP(BK$4,'Physical Effects-Numbers'!$B$1:$AZ$173,$B124,FALSE)&lt;0,HLOOKUP(BK$4,'Physical Effects-Numbers'!$B$1:$AZ$173,$B124,FALSE),""))</f>
        <v>#REF!</v>
      </c>
      <c r="BL124" s="260" t="e">
        <f>IF(BL$4="","",IF(HLOOKUP(BL$4,'Physical Effects-Numbers'!$B$1:$AZ$173,$B124,FALSE)&lt;0,HLOOKUP(BL$4,'Physical Effects-Numbers'!$B$1:$AZ$173,$B124,FALSE),""))</f>
        <v>#REF!</v>
      </c>
      <c r="BM124" s="260" t="e">
        <f>IF(BM$4="","",IF(HLOOKUP(BM$4,'Physical Effects-Numbers'!$B$1:$AZ$173,$B124,FALSE)&lt;0,HLOOKUP(BM$4,'Physical Effects-Numbers'!$B$1:$AZ$173,$B124,FALSE),""))</f>
        <v>#REF!</v>
      </c>
      <c r="BN124" s="260" t="e">
        <f>IF(BN$4="","",IF(HLOOKUP(BN$4,'Physical Effects-Numbers'!$B$1:$AZ$173,$B124,FALSE)&lt;0,HLOOKUP(BN$4,'Physical Effects-Numbers'!$B$1:$AZ$173,$B124,FALSE),""))</f>
        <v>#REF!</v>
      </c>
      <c r="BO124" s="260" t="e">
        <f>IF(BO$4="","",IF(HLOOKUP(BO$4,'Physical Effects-Numbers'!$B$1:$AZ$173,$B124,FALSE)&lt;0,HLOOKUP(BO$4,'Physical Effects-Numbers'!$B$1:$AZ$173,$B124,FALSE),""))</f>
        <v>#REF!</v>
      </c>
    </row>
    <row r="125" spans="2:67" x14ac:dyDescent="0.2">
      <c r="B125" s="259">
        <f t="shared" si="1"/>
        <v>122</v>
      </c>
      <c r="C125" s="258" t="str">
        <f>+'Physical Effects-Numbers'!B122</f>
        <v>Saturated Buffer (ft)</v>
      </c>
      <c r="D125" s="260" t="str">
        <f>IF(D$4="","",IF(HLOOKUP(D$4,'Physical Effects-Numbers'!$B$1:$AZ$173,$B125,FALSE)&lt;0,HLOOKUP(D$4,'Physical Effects-Numbers'!$B$1:$AZ$173,$B125,FALSE),""))</f>
        <v/>
      </c>
      <c r="E125" s="260" t="str">
        <f>IF(E$4="","",IF(HLOOKUP(E$4,'Physical Effects-Numbers'!$B$1:$AZ$173,$B125,FALSE)&lt;0,HLOOKUP(E$4,'Physical Effects-Numbers'!$B$1:$AZ$173,$B125,FALSE),""))</f>
        <v/>
      </c>
      <c r="F125" s="260" t="str">
        <f>IF(F$4="","",IF(HLOOKUP(F$4,'Physical Effects-Numbers'!$B$1:$AZ$173,$B125,FALSE)&lt;0,HLOOKUP(F$4,'Physical Effects-Numbers'!$B$1:$AZ$173,$B125,FALSE),""))</f>
        <v/>
      </c>
      <c r="G125" s="260" t="str">
        <f>IF(G$4="","",IF(HLOOKUP(G$4,'Physical Effects-Numbers'!$B$1:$AZ$173,$B125,FALSE)&lt;0,HLOOKUP(G$4,'Physical Effects-Numbers'!$B$1:$AZ$173,$B125,FALSE),""))</f>
        <v/>
      </c>
      <c r="H125" s="260" t="str">
        <f>IF(H$4="","",IF(HLOOKUP(H$4,'Physical Effects-Numbers'!$B$1:$AZ$173,$B125,FALSE)&lt;0,HLOOKUP(H$4,'Physical Effects-Numbers'!$B$1:$AZ$173,$B125,FALSE),""))</f>
        <v/>
      </c>
      <c r="I125" s="260" t="str">
        <f>IF(I$4="","",IF(HLOOKUP(I$4,'Physical Effects-Numbers'!$B$1:$AZ$173,$B125,FALSE)&lt;0,HLOOKUP(I$4,'Physical Effects-Numbers'!$B$1:$AZ$173,$B125,FALSE),""))</f>
        <v/>
      </c>
      <c r="J125" s="260" t="str">
        <f>IF(J$4="","",IF(HLOOKUP(J$4,'Physical Effects-Numbers'!$B$1:$AZ$173,$B125,FALSE)&lt;0,HLOOKUP(J$4,'Physical Effects-Numbers'!$B$1:$AZ$173,$B125,FALSE),""))</f>
        <v/>
      </c>
      <c r="K125" s="260" t="str">
        <f>IF(K$4="","",IF(HLOOKUP(K$4,'Physical Effects-Numbers'!$B$1:$AZ$173,$B125,FALSE)&lt;0,HLOOKUP(K$4,'Physical Effects-Numbers'!$B$1:$AZ$173,$B125,FALSE),""))</f>
        <v/>
      </c>
      <c r="L125" s="260" t="str">
        <f>IF(L$4="","",IF(HLOOKUP(L$4,'Physical Effects-Numbers'!$B$1:$AZ$173,$B125,FALSE)&lt;0,HLOOKUP(L$4,'Physical Effects-Numbers'!$B$1:$AZ$173,$B125,FALSE),""))</f>
        <v/>
      </c>
      <c r="M125" s="260" t="str">
        <f>IF(M$4="","",IF(HLOOKUP(M$4,'Physical Effects-Numbers'!$B$1:$AZ$173,$B125,FALSE)&lt;0,HLOOKUP(M$4,'Physical Effects-Numbers'!$B$1:$AZ$173,$B125,FALSE),""))</f>
        <v/>
      </c>
      <c r="N125" s="260" t="str">
        <f>IF(N$4="","",IF(HLOOKUP(N$4,'Physical Effects-Numbers'!$B$1:$AZ$173,$B125,FALSE)&lt;0,HLOOKUP(N$4,'Physical Effects-Numbers'!$B$1:$AZ$173,$B125,FALSE),""))</f>
        <v/>
      </c>
      <c r="O125" s="260" t="str">
        <f>IF(O$4="","",IF(HLOOKUP(O$4,'Physical Effects-Numbers'!$B$1:$AZ$173,$B125,FALSE)&lt;0,HLOOKUP(O$4,'Physical Effects-Numbers'!$B$1:$AZ$173,$B125,FALSE),""))</f>
        <v/>
      </c>
      <c r="P125" s="260" t="str">
        <f>IF(P$4="","",IF(HLOOKUP(P$4,'Physical Effects-Numbers'!$B$1:$AZ$173,$B125,FALSE)&lt;0,HLOOKUP(P$4,'Physical Effects-Numbers'!$B$1:$AZ$173,$B125,FALSE),""))</f>
        <v/>
      </c>
      <c r="Q125" s="260" t="str">
        <f>IF(Q$4="","",IF(HLOOKUP(Q$4,'Physical Effects-Numbers'!$B$1:$AZ$173,$B125,FALSE)&lt;0,HLOOKUP(Q$4,'Physical Effects-Numbers'!$B$1:$AZ$173,$B125,FALSE),""))</f>
        <v/>
      </c>
      <c r="R125" s="260" t="str">
        <f>IF(R$4="","",IF(HLOOKUP(R$4,'Physical Effects-Numbers'!$B$1:$AZ$173,$B125,FALSE)&lt;0,HLOOKUP(R$4,'Physical Effects-Numbers'!$B$1:$AZ$173,$B125,FALSE),""))</f>
        <v/>
      </c>
      <c r="S125" s="260" t="str">
        <f>IF(S$4="","",IF(HLOOKUP(S$4,'Physical Effects-Numbers'!$B$1:$AZ$173,$B125,FALSE)&lt;0,HLOOKUP(S$4,'Physical Effects-Numbers'!$B$1:$AZ$173,$B125,FALSE),""))</f>
        <v/>
      </c>
      <c r="T125" s="260" t="str">
        <f>IF(T$4="","",IF(HLOOKUP(T$4,'Physical Effects-Numbers'!$B$1:$AZ$173,$B125,FALSE)&lt;0,HLOOKUP(T$4,'Physical Effects-Numbers'!$B$1:$AZ$173,$B125,FALSE),""))</f>
        <v/>
      </c>
      <c r="U125" s="260" t="str">
        <f>IF(U$4="","",IF(HLOOKUP(U$4,'Physical Effects-Numbers'!$B$1:$AZ$173,$B125,FALSE)&lt;0,HLOOKUP(U$4,'Physical Effects-Numbers'!$B$1:$AZ$173,$B125,FALSE),""))</f>
        <v/>
      </c>
      <c r="V125" s="260" t="str">
        <f>IF(V$4="","",IF(HLOOKUP(V$4,'Physical Effects-Numbers'!$B$1:$AZ$173,$B125,FALSE)&lt;0,HLOOKUP(V$4,'Physical Effects-Numbers'!$B$1:$AZ$173,$B125,FALSE),""))</f>
        <v/>
      </c>
      <c r="W125" s="260" t="str">
        <f>IF(W$4="","",IF(HLOOKUP(W$4,'Physical Effects-Numbers'!$B$1:$AZ$173,$B125,FALSE)&lt;0,HLOOKUP(W$4,'Physical Effects-Numbers'!$B$1:$AZ$173,$B125,FALSE),""))</f>
        <v/>
      </c>
      <c r="X125" s="260" t="str">
        <f>IF(X$4="","",IF(HLOOKUP(X$4,'Physical Effects-Numbers'!$B$1:$AZ$173,$B125,FALSE)&lt;0,HLOOKUP(X$4,'Physical Effects-Numbers'!$B$1:$AZ$173,$B125,FALSE),""))</f>
        <v/>
      </c>
      <c r="Y125" s="260" t="str">
        <f>IF(Y$4="","",IF(HLOOKUP(Y$4,'Physical Effects-Numbers'!$B$1:$AZ$173,$B125,FALSE)&lt;0,HLOOKUP(Y$4,'Physical Effects-Numbers'!$B$1:$AZ$173,$B125,FALSE),""))</f>
        <v/>
      </c>
      <c r="Z125" s="260" t="str">
        <f>IF(Z$4="","",IF(HLOOKUP(Z$4,'Physical Effects-Numbers'!$B$1:$AZ$173,$B125,FALSE)&lt;0,HLOOKUP(Z$4,'Physical Effects-Numbers'!$B$1:$AZ$173,$B125,FALSE),""))</f>
        <v/>
      </c>
      <c r="AA125" s="260" t="str">
        <f>IF(AA$4="","",IF(HLOOKUP(AA$4,'Physical Effects-Numbers'!$B$1:$AZ$173,$B125,FALSE)&lt;0,HLOOKUP(AA$4,'Physical Effects-Numbers'!$B$1:$AZ$173,$B125,FALSE),""))</f>
        <v/>
      </c>
      <c r="AB125" s="260" t="str">
        <f>IF(AB$4="","",IF(HLOOKUP(AB$4,'Physical Effects-Numbers'!$B$1:$AZ$173,$B125,FALSE)&lt;0,HLOOKUP(AB$4,'Physical Effects-Numbers'!$B$1:$AZ$173,$B125,FALSE),""))</f>
        <v/>
      </c>
      <c r="AC125" s="260" t="str">
        <f>IF(AC$4="","",IF(HLOOKUP(AC$4,'Physical Effects-Numbers'!$B$1:$AZ$173,$B125,FALSE)&lt;0,HLOOKUP(AC$4,'Physical Effects-Numbers'!$B$1:$AZ$173,$B125,FALSE),""))</f>
        <v/>
      </c>
      <c r="AD125" s="260" t="str">
        <f>IF(AD$4="","",IF(HLOOKUP(AD$4,'Physical Effects-Numbers'!$B$1:$AZ$173,$B125,FALSE)&lt;0,HLOOKUP(AD$4,'Physical Effects-Numbers'!$B$1:$AZ$173,$B125,FALSE),""))</f>
        <v/>
      </c>
      <c r="AE125" s="260" t="str">
        <f>IF(AE$4="","",IF(HLOOKUP(AE$4,'Physical Effects-Numbers'!$B$1:$AZ$173,$B125,FALSE)&lt;0,HLOOKUP(AE$4,'Physical Effects-Numbers'!$B$1:$AZ$173,$B125,FALSE),""))</f>
        <v/>
      </c>
      <c r="AF125" s="260" t="e">
        <f>IF(AF$4="","",IF(HLOOKUP(AF$4,'Physical Effects-Numbers'!$B$1:$AZ$173,$B125,FALSE)&lt;0,HLOOKUP(AF$4,'Physical Effects-Numbers'!$B$1:$AZ$173,$B125,FALSE),""))</f>
        <v>#REF!</v>
      </c>
      <c r="AG125" s="260" t="e">
        <f>IF(AG$4="","",IF(HLOOKUP(AG$4,'Physical Effects-Numbers'!$B$1:$AZ$173,$B125,FALSE)&lt;0,HLOOKUP(AG$4,'Physical Effects-Numbers'!$B$1:$AZ$173,$B125,FALSE),""))</f>
        <v>#REF!</v>
      </c>
      <c r="AH125" s="260" t="str">
        <f>IF(AH$4="","",IF(HLOOKUP(AH$4,'Physical Effects-Numbers'!$B$1:$AZ$173,$B125,FALSE)&lt;0,HLOOKUP(AH$4,'Physical Effects-Numbers'!$B$1:$AZ$173,$B125,FALSE),""))</f>
        <v/>
      </c>
      <c r="AI125" s="260" t="str">
        <f>IF(AI$4="","",IF(HLOOKUP(AI$4,'Physical Effects-Numbers'!$B$1:$AZ$173,$B125,FALSE)&lt;0,HLOOKUP(AI$4,'Physical Effects-Numbers'!$B$1:$AZ$173,$B125,FALSE),""))</f>
        <v/>
      </c>
      <c r="AJ125" s="260" t="str">
        <f>IF(AJ$4="","",IF(HLOOKUP(AJ$4,'Physical Effects-Numbers'!$B$1:$AZ$173,$B125,FALSE)&lt;0,HLOOKUP(AJ$4,'Physical Effects-Numbers'!$B$1:$AZ$173,$B125,FALSE),""))</f>
        <v/>
      </c>
      <c r="AK125" s="260" t="str">
        <f>IF(AK$4="","",IF(HLOOKUP(AK$4,'Physical Effects-Numbers'!$B$1:$AZ$173,$B125,FALSE)&lt;0,HLOOKUP(AK$4,'Physical Effects-Numbers'!$B$1:$AZ$173,$B125,FALSE),""))</f>
        <v/>
      </c>
      <c r="AL125" s="260" t="str">
        <f>IF(AL$4="","",IF(HLOOKUP(AL$4,'Physical Effects-Numbers'!$B$1:$AZ$173,$B125,FALSE)&lt;0,HLOOKUP(AL$4,'Physical Effects-Numbers'!$B$1:$AZ$173,$B125,FALSE),""))</f>
        <v/>
      </c>
      <c r="AM125" s="260" t="str">
        <f>IF(AM$4="","",IF(HLOOKUP(AM$4,'Physical Effects-Numbers'!$B$1:$AZ$173,$B125,FALSE)&lt;0,HLOOKUP(AM$4,'Physical Effects-Numbers'!$B$1:$AZ$173,$B125,FALSE),""))</f>
        <v/>
      </c>
      <c r="AN125" s="260" t="str">
        <f>IF(AN$4="","",IF(HLOOKUP(AN$4,'Physical Effects-Numbers'!$B$1:$AZ$173,$B125,FALSE)&lt;0,HLOOKUP(AN$4,'Physical Effects-Numbers'!$B$1:$AZ$173,$B125,FALSE),""))</f>
        <v/>
      </c>
      <c r="AO125" s="260" t="str">
        <f>IF(AO$4="","",IF(HLOOKUP(AO$4,'Physical Effects-Numbers'!$B$1:$AZ$173,$B125,FALSE)&lt;0,HLOOKUP(AO$4,'Physical Effects-Numbers'!$B$1:$AZ$173,$B125,FALSE),""))</f>
        <v/>
      </c>
      <c r="AP125" s="260" t="str">
        <f>IF(AP$4="","",IF(HLOOKUP(AP$4,'Physical Effects-Numbers'!$B$1:$AZ$173,$B125,FALSE)&lt;0,HLOOKUP(AP$4,'Physical Effects-Numbers'!$B$1:$AZ$173,$B125,FALSE),""))</f>
        <v/>
      </c>
      <c r="AQ125" s="260" t="str">
        <f>IF(AQ$4="","",IF(HLOOKUP(AQ$4,'Physical Effects-Numbers'!$B$1:$AZ$173,$B125,FALSE)&lt;0,HLOOKUP(AQ$4,'Physical Effects-Numbers'!$B$1:$AZ$173,$B125,FALSE),""))</f>
        <v/>
      </c>
      <c r="AR125" s="260" t="str">
        <f>IF(AR$4="","",IF(HLOOKUP(AR$4,'Physical Effects-Numbers'!$B$1:$AZ$173,$B125,FALSE)&lt;0,HLOOKUP(AR$4,'Physical Effects-Numbers'!$B$1:$AZ$173,$B125,FALSE),""))</f>
        <v/>
      </c>
      <c r="AS125" s="260" t="str">
        <f>IF(AS$4="","",IF(HLOOKUP(AS$4,'Physical Effects-Numbers'!$B$1:$AZ$173,$B125,FALSE)&lt;0,HLOOKUP(AS$4,'Physical Effects-Numbers'!$B$1:$AZ$173,$B125,FALSE),""))</f>
        <v/>
      </c>
      <c r="AT125" s="260" t="str">
        <f>IF(AT$4="","",IF(HLOOKUP(AT$4,'Physical Effects-Numbers'!$B$1:$AZ$173,$B125,FALSE)&lt;0,HLOOKUP(AT$4,'Physical Effects-Numbers'!$B$1:$AZ$173,$B125,FALSE),""))</f>
        <v/>
      </c>
      <c r="AU125" s="260" t="str">
        <f>IF(AU$4="","",IF(HLOOKUP(AU$4,'Physical Effects-Numbers'!$B$1:$AZ$173,$B125,FALSE)&lt;0,HLOOKUP(AU$4,'Physical Effects-Numbers'!$B$1:$AZ$173,$B125,FALSE),""))</f>
        <v/>
      </c>
      <c r="AV125" s="260" t="str">
        <f>IF(AV$4="","",IF(HLOOKUP(AV$4,'Physical Effects-Numbers'!$B$1:$AZ$173,$B125,FALSE)&lt;0,HLOOKUP(AV$4,'Physical Effects-Numbers'!$B$1:$AZ$173,$B125,FALSE),""))</f>
        <v/>
      </c>
      <c r="AW125" s="260" t="str">
        <f>IF(AW$4="","",IF(HLOOKUP(AW$4,'Physical Effects-Numbers'!$B$1:$AZ$173,$B125,FALSE)&lt;0,HLOOKUP(AW$4,'Physical Effects-Numbers'!$B$1:$AZ$173,$B125,FALSE),""))</f>
        <v/>
      </c>
      <c r="AX125" s="260" t="str">
        <f>IF(AX$4="","",IF(HLOOKUP(AX$4,'Physical Effects-Numbers'!$B$1:$AZ$173,$B125,FALSE)&lt;0,HLOOKUP(AX$4,'Physical Effects-Numbers'!$B$1:$AZ$173,$B125,FALSE),""))</f>
        <v/>
      </c>
      <c r="AY125" s="260" t="str">
        <f>IF(AY$4="","",IF(HLOOKUP(AY$4,'Physical Effects-Numbers'!$B$1:$AZ$173,$B125,FALSE)&lt;0,HLOOKUP(AY$4,'Physical Effects-Numbers'!$B$1:$AZ$173,$B125,FALSE),""))</f>
        <v/>
      </c>
      <c r="AZ125" s="260" t="str">
        <f>IF(AZ$4="","",IF(HLOOKUP(AZ$4,'Physical Effects-Numbers'!$B$1:$AZ$173,$B125,FALSE)&lt;0,HLOOKUP(AZ$4,'Physical Effects-Numbers'!$B$1:$AZ$173,$B125,FALSE),""))</f>
        <v/>
      </c>
      <c r="BA125" s="260" t="e">
        <f>IF(BA$4="","",IF(HLOOKUP(BA$4,'Physical Effects-Numbers'!$B$1:$AZ$173,$B125,FALSE)&lt;0,HLOOKUP(BA$4,'Physical Effects-Numbers'!$B$1:$AZ$173,$B125,FALSE),""))</f>
        <v>#N/A</v>
      </c>
      <c r="BB125" s="260" t="e">
        <f>IF(BB$4="","",IF(HLOOKUP(BB$4,'Physical Effects-Numbers'!$B$1:$AZ$173,$B125,FALSE)&lt;0,HLOOKUP(BB$4,'Physical Effects-Numbers'!$B$1:$AZ$173,$B125,FALSE),""))</f>
        <v>#N/A</v>
      </c>
      <c r="BC125" s="260" t="e">
        <f>IF(BC$4="","",IF(HLOOKUP(BC$4,'Physical Effects-Numbers'!$B$1:$AZ$173,$B125,FALSE)&lt;0,HLOOKUP(BC$4,'Physical Effects-Numbers'!$B$1:$AZ$173,$B125,FALSE),""))</f>
        <v>#REF!</v>
      </c>
      <c r="BD125" s="260" t="e">
        <f>IF(BD$4="","",IF(HLOOKUP(BD$4,'Physical Effects-Numbers'!$B$1:$AZ$173,$B125,FALSE)&lt;0,HLOOKUP(BD$4,'Physical Effects-Numbers'!$B$1:$AZ$173,$B125,FALSE),""))</f>
        <v>#REF!</v>
      </c>
      <c r="BE125" s="260" t="e">
        <f>IF(BE$4="","",IF(HLOOKUP(BE$4,'Physical Effects-Numbers'!$B$1:$AZ$173,$B125,FALSE)&lt;0,HLOOKUP(BE$4,'Physical Effects-Numbers'!$B$1:$AZ$173,$B125,FALSE),""))</f>
        <v>#REF!</v>
      </c>
      <c r="BF125" s="260" t="e">
        <f>IF(BF$4="","",IF(HLOOKUP(BF$4,'Physical Effects-Numbers'!$B$1:$AZ$173,$B125,FALSE)&lt;0,HLOOKUP(BF$4,'Physical Effects-Numbers'!$B$1:$AZ$173,$B125,FALSE),""))</f>
        <v>#REF!</v>
      </c>
      <c r="BG125" s="260" t="e">
        <f>IF(BG$4="","",IF(HLOOKUP(BG$4,'Physical Effects-Numbers'!$B$1:$AZ$173,$B125,FALSE)&lt;0,HLOOKUP(BG$4,'Physical Effects-Numbers'!$B$1:$AZ$173,$B125,FALSE),""))</f>
        <v>#REF!</v>
      </c>
      <c r="BH125" s="260" t="e">
        <f>IF(BH$4="","",IF(HLOOKUP(BH$4,'Physical Effects-Numbers'!$B$1:$AZ$173,$B125,FALSE)&lt;0,HLOOKUP(BH$4,'Physical Effects-Numbers'!$B$1:$AZ$173,$B125,FALSE),""))</f>
        <v>#REF!</v>
      </c>
      <c r="BI125" s="260" t="e">
        <f>IF(BI$4="","",IF(HLOOKUP(BI$4,'Physical Effects-Numbers'!$B$1:$AZ$173,$B125,FALSE)&lt;0,HLOOKUP(BI$4,'Physical Effects-Numbers'!$B$1:$AZ$173,$B125,FALSE),""))</f>
        <v>#REF!</v>
      </c>
      <c r="BJ125" s="260" t="e">
        <f>IF(BJ$4="","",IF(HLOOKUP(BJ$4,'Physical Effects-Numbers'!$B$1:$AZ$173,$B125,FALSE)&lt;0,HLOOKUP(BJ$4,'Physical Effects-Numbers'!$B$1:$AZ$173,$B125,FALSE),""))</f>
        <v>#REF!</v>
      </c>
      <c r="BK125" s="260" t="e">
        <f>IF(BK$4="","",IF(HLOOKUP(BK$4,'Physical Effects-Numbers'!$B$1:$AZ$173,$B125,FALSE)&lt;0,HLOOKUP(BK$4,'Physical Effects-Numbers'!$B$1:$AZ$173,$B125,FALSE),""))</f>
        <v>#REF!</v>
      </c>
      <c r="BL125" s="260" t="e">
        <f>IF(BL$4="","",IF(HLOOKUP(BL$4,'Physical Effects-Numbers'!$B$1:$AZ$173,$B125,FALSE)&lt;0,HLOOKUP(BL$4,'Physical Effects-Numbers'!$B$1:$AZ$173,$B125,FALSE),""))</f>
        <v>#REF!</v>
      </c>
      <c r="BM125" s="260" t="e">
        <f>IF(BM$4="","",IF(HLOOKUP(BM$4,'Physical Effects-Numbers'!$B$1:$AZ$173,$B125,FALSE)&lt;0,HLOOKUP(BM$4,'Physical Effects-Numbers'!$B$1:$AZ$173,$B125,FALSE),""))</f>
        <v>#REF!</v>
      </c>
      <c r="BN125" s="260" t="e">
        <f>IF(BN$4="","",IF(HLOOKUP(BN$4,'Physical Effects-Numbers'!$B$1:$AZ$173,$B125,FALSE)&lt;0,HLOOKUP(BN$4,'Physical Effects-Numbers'!$B$1:$AZ$173,$B125,FALSE),""))</f>
        <v>#REF!</v>
      </c>
      <c r="BO125" s="260" t="e">
        <f>IF(BO$4="","",IF(HLOOKUP(BO$4,'Physical Effects-Numbers'!$B$1:$AZ$173,$B125,FALSE)&lt;0,HLOOKUP(BO$4,'Physical Effects-Numbers'!$B$1:$AZ$173,$B125,FALSE),""))</f>
        <v>#REF!</v>
      </c>
    </row>
    <row r="126" spans="2:67" x14ac:dyDescent="0.2">
      <c r="B126" s="259">
        <f t="shared" si="1"/>
        <v>123</v>
      </c>
      <c r="C126" s="258" t="str">
        <f>+'Physical Effects-Numbers'!B123</f>
        <v>Sediment Basin (no)</v>
      </c>
      <c r="D126" s="260" t="str">
        <f>IF(D$4="","",IF(HLOOKUP(D$4,'Physical Effects-Numbers'!$B$1:$AZ$173,$B126,FALSE)&lt;0,HLOOKUP(D$4,'Physical Effects-Numbers'!$B$1:$AZ$173,$B126,FALSE),""))</f>
        <v/>
      </c>
      <c r="E126" s="260" t="str">
        <f>IF(E$4="","",IF(HLOOKUP(E$4,'Physical Effects-Numbers'!$B$1:$AZ$173,$B126,FALSE)&lt;0,HLOOKUP(E$4,'Physical Effects-Numbers'!$B$1:$AZ$173,$B126,FALSE),""))</f>
        <v/>
      </c>
      <c r="F126" s="260" t="str">
        <f>IF(F$4="","",IF(HLOOKUP(F$4,'Physical Effects-Numbers'!$B$1:$AZ$173,$B126,FALSE)&lt;0,HLOOKUP(F$4,'Physical Effects-Numbers'!$B$1:$AZ$173,$B126,FALSE),""))</f>
        <v/>
      </c>
      <c r="G126" s="260" t="str">
        <f>IF(G$4="","",IF(HLOOKUP(G$4,'Physical Effects-Numbers'!$B$1:$AZ$173,$B126,FALSE)&lt;0,HLOOKUP(G$4,'Physical Effects-Numbers'!$B$1:$AZ$173,$B126,FALSE),""))</f>
        <v/>
      </c>
      <c r="H126" s="260" t="str">
        <f>IF(H$4="","",IF(HLOOKUP(H$4,'Physical Effects-Numbers'!$B$1:$AZ$173,$B126,FALSE)&lt;0,HLOOKUP(H$4,'Physical Effects-Numbers'!$B$1:$AZ$173,$B126,FALSE),""))</f>
        <v/>
      </c>
      <c r="I126" s="260" t="str">
        <f>IF(I$4="","",IF(HLOOKUP(I$4,'Physical Effects-Numbers'!$B$1:$AZ$173,$B126,FALSE)&lt;0,HLOOKUP(I$4,'Physical Effects-Numbers'!$B$1:$AZ$173,$B126,FALSE),""))</f>
        <v/>
      </c>
      <c r="J126" s="260" t="str">
        <f>IF(J$4="","",IF(HLOOKUP(J$4,'Physical Effects-Numbers'!$B$1:$AZ$173,$B126,FALSE)&lt;0,HLOOKUP(J$4,'Physical Effects-Numbers'!$B$1:$AZ$173,$B126,FALSE),""))</f>
        <v/>
      </c>
      <c r="K126" s="260" t="str">
        <f>IF(K$4="","",IF(HLOOKUP(K$4,'Physical Effects-Numbers'!$B$1:$AZ$173,$B126,FALSE)&lt;0,HLOOKUP(K$4,'Physical Effects-Numbers'!$B$1:$AZ$173,$B126,FALSE),""))</f>
        <v/>
      </c>
      <c r="L126" s="260" t="str">
        <f>IF(L$4="","",IF(HLOOKUP(L$4,'Physical Effects-Numbers'!$B$1:$AZ$173,$B126,FALSE)&lt;0,HLOOKUP(L$4,'Physical Effects-Numbers'!$B$1:$AZ$173,$B126,FALSE),""))</f>
        <v/>
      </c>
      <c r="M126" s="260" t="str">
        <f>IF(M$4="","",IF(HLOOKUP(M$4,'Physical Effects-Numbers'!$B$1:$AZ$173,$B126,FALSE)&lt;0,HLOOKUP(M$4,'Physical Effects-Numbers'!$B$1:$AZ$173,$B126,FALSE),""))</f>
        <v/>
      </c>
      <c r="N126" s="260" t="str">
        <f>IF(N$4="","",IF(HLOOKUP(N$4,'Physical Effects-Numbers'!$B$1:$AZ$173,$B126,FALSE)&lt;0,HLOOKUP(N$4,'Physical Effects-Numbers'!$B$1:$AZ$173,$B126,FALSE),""))</f>
        <v/>
      </c>
      <c r="O126" s="260" t="str">
        <f>IF(O$4="","",IF(HLOOKUP(O$4,'Physical Effects-Numbers'!$B$1:$AZ$173,$B126,FALSE)&lt;0,HLOOKUP(O$4,'Physical Effects-Numbers'!$B$1:$AZ$173,$B126,FALSE),""))</f>
        <v/>
      </c>
      <c r="P126" s="260">
        <f>IF(P$4="","",IF(HLOOKUP(P$4,'Physical Effects-Numbers'!$B$1:$AZ$173,$B126,FALSE)&lt;0,HLOOKUP(P$4,'Physical Effects-Numbers'!$B$1:$AZ$173,$B126,FALSE),""))</f>
        <v>-2</v>
      </c>
      <c r="Q126" s="260">
        <f>IF(Q$4="","",IF(HLOOKUP(Q$4,'Physical Effects-Numbers'!$B$1:$AZ$173,$B126,FALSE)&lt;0,HLOOKUP(Q$4,'Physical Effects-Numbers'!$B$1:$AZ$173,$B126,FALSE),""))</f>
        <v>-2</v>
      </c>
      <c r="R126" s="260" t="str">
        <f>IF(R$4="","",IF(HLOOKUP(R$4,'Physical Effects-Numbers'!$B$1:$AZ$173,$B126,FALSE)&lt;0,HLOOKUP(R$4,'Physical Effects-Numbers'!$B$1:$AZ$173,$B126,FALSE),""))</f>
        <v/>
      </c>
      <c r="S126" s="260" t="str">
        <f>IF(S$4="","",IF(HLOOKUP(S$4,'Physical Effects-Numbers'!$B$1:$AZ$173,$B126,FALSE)&lt;0,HLOOKUP(S$4,'Physical Effects-Numbers'!$B$1:$AZ$173,$B126,FALSE),""))</f>
        <v/>
      </c>
      <c r="T126" s="260" t="str">
        <f>IF(T$4="","",IF(HLOOKUP(T$4,'Physical Effects-Numbers'!$B$1:$AZ$173,$B126,FALSE)&lt;0,HLOOKUP(T$4,'Physical Effects-Numbers'!$B$1:$AZ$173,$B126,FALSE),""))</f>
        <v/>
      </c>
      <c r="U126" s="260" t="str">
        <f>IF(U$4="","",IF(HLOOKUP(U$4,'Physical Effects-Numbers'!$B$1:$AZ$173,$B126,FALSE)&lt;0,HLOOKUP(U$4,'Physical Effects-Numbers'!$B$1:$AZ$173,$B126,FALSE),""))</f>
        <v/>
      </c>
      <c r="V126" s="260" t="str">
        <f>IF(V$4="","",IF(HLOOKUP(V$4,'Physical Effects-Numbers'!$B$1:$AZ$173,$B126,FALSE)&lt;0,HLOOKUP(V$4,'Physical Effects-Numbers'!$B$1:$AZ$173,$B126,FALSE),""))</f>
        <v/>
      </c>
      <c r="W126" s="260" t="str">
        <f>IF(W$4="","",IF(HLOOKUP(W$4,'Physical Effects-Numbers'!$B$1:$AZ$173,$B126,FALSE)&lt;0,HLOOKUP(W$4,'Physical Effects-Numbers'!$B$1:$AZ$173,$B126,FALSE),""))</f>
        <v/>
      </c>
      <c r="X126" s="260">
        <f>IF(X$4="","",IF(HLOOKUP(X$4,'Physical Effects-Numbers'!$B$1:$AZ$173,$B126,FALSE)&lt;0,HLOOKUP(X$4,'Physical Effects-Numbers'!$B$1:$AZ$173,$B126,FALSE),""))</f>
        <v>-1</v>
      </c>
      <c r="Y126" s="260" t="str">
        <f>IF(Y$4="","",IF(HLOOKUP(Y$4,'Physical Effects-Numbers'!$B$1:$AZ$173,$B126,FALSE)&lt;0,HLOOKUP(Y$4,'Physical Effects-Numbers'!$B$1:$AZ$173,$B126,FALSE),""))</f>
        <v/>
      </c>
      <c r="Z126" s="260">
        <f>IF(Z$4="","",IF(HLOOKUP(Z$4,'Physical Effects-Numbers'!$B$1:$AZ$173,$B126,FALSE)&lt;0,HLOOKUP(Z$4,'Physical Effects-Numbers'!$B$1:$AZ$173,$B126,FALSE),""))</f>
        <v>-1</v>
      </c>
      <c r="AA126" s="260" t="str">
        <f>IF(AA$4="","",IF(HLOOKUP(AA$4,'Physical Effects-Numbers'!$B$1:$AZ$173,$B126,FALSE)&lt;0,HLOOKUP(AA$4,'Physical Effects-Numbers'!$B$1:$AZ$173,$B126,FALSE),""))</f>
        <v/>
      </c>
      <c r="AB126" s="260">
        <f>IF(AB$4="","",IF(HLOOKUP(AB$4,'Physical Effects-Numbers'!$B$1:$AZ$173,$B126,FALSE)&lt;0,HLOOKUP(AB$4,'Physical Effects-Numbers'!$B$1:$AZ$173,$B126,FALSE),""))</f>
        <v>-1</v>
      </c>
      <c r="AC126" s="260" t="str">
        <f>IF(AC$4="","",IF(HLOOKUP(AC$4,'Physical Effects-Numbers'!$B$1:$AZ$173,$B126,FALSE)&lt;0,HLOOKUP(AC$4,'Physical Effects-Numbers'!$B$1:$AZ$173,$B126,FALSE),""))</f>
        <v/>
      </c>
      <c r="AD126" s="260">
        <f>IF(AD$4="","",IF(HLOOKUP(AD$4,'Physical Effects-Numbers'!$B$1:$AZ$173,$B126,FALSE)&lt;0,HLOOKUP(AD$4,'Physical Effects-Numbers'!$B$1:$AZ$173,$B126,FALSE),""))</f>
        <v>-1</v>
      </c>
      <c r="AE126" s="260" t="str">
        <f>IF(AE$4="","",IF(HLOOKUP(AE$4,'Physical Effects-Numbers'!$B$1:$AZ$173,$B126,FALSE)&lt;0,HLOOKUP(AE$4,'Physical Effects-Numbers'!$B$1:$AZ$173,$B126,FALSE),""))</f>
        <v/>
      </c>
      <c r="AF126" s="260" t="e">
        <f>IF(AF$4="","",IF(HLOOKUP(AF$4,'Physical Effects-Numbers'!$B$1:$AZ$173,$B126,FALSE)&lt;0,HLOOKUP(AF$4,'Physical Effects-Numbers'!$B$1:$AZ$173,$B126,FALSE),""))</f>
        <v>#REF!</v>
      </c>
      <c r="AG126" s="260" t="e">
        <f>IF(AG$4="","",IF(HLOOKUP(AG$4,'Physical Effects-Numbers'!$B$1:$AZ$173,$B126,FALSE)&lt;0,HLOOKUP(AG$4,'Physical Effects-Numbers'!$B$1:$AZ$173,$B126,FALSE),""))</f>
        <v>#REF!</v>
      </c>
      <c r="AH126" s="260">
        <f>IF(AH$4="","",IF(HLOOKUP(AH$4,'Physical Effects-Numbers'!$B$1:$AZ$173,$B126,FALSE)&lt;0,HLOOKUP(AH$4,'Physical Effects-Numbers'!$B$1:$AZ$173,$B126,FALSE),""))</f>
        <v>-1</v>
      </c>
      <c r="AI126" s="260" t="str">
        <f>IF(AI$4="","",IF(HLOOKUP(AI$4,'Physical Effects-Numbers'!$B$1:$AZ$173,$B126,FALSE)&lt;0,HLOOKUP(AI$4,'Physical Effects-Numbers'!$B$1:$AZ$173,$B126,FALSE),""))</f>
        <v/>
      </c>
      <c r="AJ126" s="260" t="str">
        <f>IF(AJ$4="","",IF(HLOOKUP(AJ$4,'Physical Effects-Numbers'!$B$1:$AZ$173,$B126,FALSE)&lt;0,HLOOKUP(AJ$4,'Physical Effects-Numbers'!$B$1:$AZ$173,$B126,FALSE),""))</f>
        <v/>
      </c>
      <c r="AK126" s="260" t="str">
        <f>IF(AK$4="","",IF(HLOOKUP(AK$4,'Physical Effects-Numbers'!$B$1:$AZ$173,$B126,FALSE)&lt;0,HLOOKUP(AK$4,'Physical Effects-Numbers'!$B$1:$AZ$173,$B126,FALSE),""))</f>
        <v/>
      </c>
      <c r="AL126" s="260" t="str">
        <f>IF(AL$4="","",IF(HLOOKUP(AL$4,'Physical Effects-Numbers'!$B$1:$AZ$173,$B126,FALSE)&lt;0,HLOOKUP(AL$4,'Physical Effects-Numbers'!$B$1:$AZ$173,$B126,FALSE),""))</f>
        <v/>
      </c>
      <c r="AM126" s="260" t="str">
        <f>IF(AM$4="","",IF(HLOOKUP(AM$4,'Physical Effects-Numbers'!$B$1:$AZ$173,$B126,FALSE)&lt;0,HLOOKUP(AM$4,'Physical Effects-Numbers'!$B$1:$AZ$173,$B126,FALSE),""))</f>
        <v/>
      </c>
      <c r="AN126" s="260" t="str">
        <f>IF(AN$4="","",IF(HLOOKUP(AN$4,'Physical Effects-Numbers'!$B$1:$AZ$173,$B126,FALSE)&lt;0,HLOOKUP(AN$4,'Physical Effects-Numbers'!$B$1:$AZ$173,$B126,FALSE),""))</f>
        <v/>
      </c>
      <c r="AO126" s="260" t="str">
        <f>IF(AO$4="","",IF(HLOOKUP(AO$4,'Physical Effects-Numbers'!$B$1:$AZ$173,$B126,FALSE)&lt;0,HLOOKUP(AO$4,'Physical Effects-Numbers'!$B$1:$AZ$173,$B126,FALSE),""))</f>
        <v/>
      </c>
      <c r="AP126" s="260" t="str">
        <f>IF(AP$4="","",IF(HLOOKUP(AP$4,'Physical Effects-Numbers'!$B$1:$AZ$173,$B126,FALSE)&lt;0,HLOOKUP(AP$4,'Physical Effects-Numbers'!$B$1:$AZ$173,$B126,FALSE),""))</f>
        <v/>
      </c>
      <c r="AQ126" s="260" t="str">
        <f>IF(AQ$4="","",IF(HLOOKUP(AQ$4,'Physical Effects-Numbers'!$B$1:$AZ$173,$B126,FALSE)&lt;0,HLOOKUP(AQ$4,'Physical Effects-Numbers'!$B$1:$AZ$173,$B126,FALSE),""))</f>
        <v/>
      </c>
      <c r="AR126" s="260" t="str">
        <f>IF(AR$4="","",IF(HLOOKUP(AR$4,'Physical Effects-Numbers'!$B$1:$AZ$173,$B126,FALSE)&lt;0,HLOOKUP(AR$4,'Physical Effects-Numbers'!$B$1:$AZ$173,$B126,FALSE),""))</f>
        <v/>
      </c>
      <c r="AS126" s="260" t="str">
        <f>IF(AS$4="","",IF(HLOOKUP(AS$4,'Physical Effects-Numbers'!$B$1:$AZ$173,$B126,FALSE)&lt;0,HLOOKUP(AS$4,'Physical Effects-Numbers'!$B$1:$AZ$173,$B126,FALSE),""))</f>
        <v/>
      </c>
      <c r="AT126" s="260">
        <f>IF(AT$4="","",IF(HLOOKUP(AT$4,'Physical Effects-Numbers'!$B$1:$AZ$173,$B126,FALSE)&lt;0,HLOOKUP(AT$4,'Physical Effects-Numbers'!$B$1:$AZ$173,$B126,FALSE),""))</f>
        <v>-1</v>
      </c>
      <c r="AU126" s="260" t="str">
        <f>IF(AU$4="","",IF(HLOOKUP(AU$4,'Physical Effects-Numbers'!$B$1:$AZ$173,$B126,FALSE)&lt;0,HLOOKUP(AU$4,'Physical Effects-Numbers'!$B$1:$AZ$173,$B126,FALSE),""))</f>
        <v/>
      </c>
      <c r="AV126" s="260" t="str">
        <f>IF(AV$4="","",IF(HLOOKUP(AV$4,'Physical Effects-Numbers'!$B$1:$AZ$173,$B126,FALSE)&lt;0,HLOOKUP(AV$4,'Physical Effects-Numbers'!$B$1:$AZ$173,$B126,FALSE),""))</f>
        <v/>
      </c>
      <c r="AW126" s="260" t="str">
        <f>IF(AW$4="","",IF(HLOOKUP(AW$4,'Physical Effects-Numbers'!$B$1:$AZ$173,$B126,FALSE)&lt;0,HLOOKUP(AW$4,'Physical Effects-Numbers'!$B$1:$AZ$173,$B126,FALSE),""))</f>
        <v/>
      </c>
      <c r="AX126" s="260" t="str">
        <f>IF(AX$4="","",IF(HLOOKUP(AX$4,'Physical Effects-Numbers'!$B$1:$AZ$173,$B126,FALSE)&lt;0,HLOOKUP(AX$4,'Physical Effects-Numbers'!$B$1:$AZ$173,$B126,FALSE),""))</f>
        <v/>
      </c>
      <c r="AY126" s="260" t="str">
        <f>IF(AY$4="","",IF(HLOOKUP(AY$4,'Physical Effects-Numbers'!$B$1:$AZ$173,$B126,FALSE)&lt;0,HLOOKUP(AY$4,'Physical Effects-Numbers'!$B$1:$AZ$173,$B126,FALSE),""))</f>
        <v/>
      </c>
      <c r="AZ126" s="260" t="str">
        <f>IF(AZ$4="","",IF(HLOOKUP(AZ$4,'Physical Effects-Numbers'!$B$1:$AZ$173,$B126,FALSE)&lt;0,HLOOKUP(AZ$4,'Physical Effects-Numbers'!$B$1:$AZ$173,$B126,FALSE),""))</f>
        <v/>
      </c>
      <c r="BA126" s="260" t="e">
        <f>IF(BA$4="","",IF(HLOOKUP(BA$4,'Physical Effects-Numbers'!$B$1:$AZ$173,$B126,FALSE)&lt;0,HLOOKUP(BA$4,'Physical Effects-Numbers'!$B$1:$AZ$173,$B126,FALSE),""))</f>
        <v>#N/A</v>
      </c>
      <c r="BB126" s="260" t="e">
        <f>IF(BB$4="","",IF(HLOOKUP(BB$4,'Physical Effects-Numbers'!$B$1:$AZ$173,$B126,FALSE)&lt;0,HLOOKUP(BB$4,'Physical Effects-Numbers'!$B$1:$AZ$173,$B126,FALSE),""))</f>
        <v>#N/A</v>
      </c>
      <c r="BC126" s="260" t="e">
        <f>IF(BC$4="","",IF(HLOOKUP(BC$4,'Physical Effects-Numbers'!$B$1:$AZ$173,$B126,FALSE)&lt;0,HLOOKUP(BC$4,'Physical Effects-Numbers'!$B$1:$AZ$173,$B126,FALSE),""))</f>
        <v>#REF!</v>
      </c>
      <c r="BD126" s="260" t="e">
        <f>IF(BD$4="","",IF(HLOOKUP(BD$4,'Physical Effects-Numbers'!$B$1:$AZ$173,$B126,FALSE)&lt;0,HLOOKUP(BD$4,'Physical Effects-Numbers'!$B$1:$AZ$173,$B126,FALSE),""))</f>
        <v>#REF!</v>
      </c>
      <c r="BE126" s="260" t="e">
        <f>IF(BE$4="","",IF(HLOOKUP(BE$4,'Physical Effects-Numbers'!$B$1:$AZ$173,$B126,FALSE)&lt;0,HLOOKUP(BE$4,'Physical Effects-Numbers'!$B$1:$AZ$173,$B126,FALSE),""))</f>
        <v>#REF!</v>
      </c>
      <c r="BF126" s="260" t="e">
        <f>IF(BF$4="","",IF(HLOOKUP(BF$4,'Physical Effects-Numbers'!$B$1:$AZ$173,$B126,FALSE)&lt;0,HLOOKUP(BF$4,'Physical Effects-Numbers'!$B$1:$AZ$173,$B126,FALSE),""))</f>
        <v>#REF!</v>
      </c>
      <c r="BG126" s="260" t="e">
        <f>IF(BG$4="","",IF(HLOOKUP(BG$4,'Physical Effects-Numbers'!$B$1:$AZ$173,$B126,FALSE)&lt;0,HLOOKUP(BG$4,'Physical Effects-Numbers'!$B$1:$AZ$173,$B126,FALSE),""))</f>
        <v>#REF!</v>
      </c>
      <c r="BH126" s="260" t="e">
        <f>IF(BH$4="","",IF(HLOOKUP(BH$4,'Physical Effects-Numbers'!$B$1:$AZ$173,$B126,FALSE)&lt;0,HLOOKUP(BH$4,'Physical Effects-Numbers'!$B$1:$AZ$173,$B126,FALSE),""))</f>
        <v>#REF!</v>
      </c>
      <c r="BI126" s="260" t="e">
        <f>IF(BI$4="","",IF(HLOOKUP(BI$4,'Physical Effects-Numbers'!$B$1:$AZ$173,$B126,FALSE)&lt;0,HLOOKUP(BI$4,'Physical Effects-Numbers'!$B$1:$AZ$173,$B126,FALSE),""))</f>
        <v>#REF!</v>
      </c>
      <c r="BJ126" s="260" t="e">
        <f>IF(BJ$4="","",IF(HLOOKUP(BJ$4,'Physical Effects-Numbers'!$B$1:$AZ$173,$B126,FALSE)&lt;0,HLOOKUP(BJ$4,'Physical Effects-Numbers'!$B$1:$AZ$173,$B126,FALSE),""))</f>
        <v>#REF!</v>
      </c>
      <c r="BK126" s="260" t="e">
        <f>IF(BK$4="","",IF(HLOOKUP(BK$4,'Physical Effects-Numbers'!$B$1:$AZ$173,$B126,FALSE)&lt;0,HLOOKUP(BK$4,'Physical Effects-Numbers'!$B$1:$AZ$173,$B126,FALSE),""))</f>
        <v>#REF!</v>
      </c>
      <c r="BL126" s="260" t="e">
        <f>IF(BL$4="","",IF(HLOOKUP(BL$4,'Physical Effects-Numbers'!$B$1:$AZ$173,$B126,FALSE)&lt;0,HLOOKUP(BL$4,'Physical Effects-Numbers'!$B$1:$AZ$173,$B126,FALSE),""))</f>
        <v>#REF!</v>
      </c>
      <c r="BM126" s="260" t="e">
        <f>IF(BM$4="","",IF(HLOOKUP(BM$4,'Physical Effects-Numbers'!$B$1:$AZ$173,$B126,FALSE)&lt;0,HLOOKUP(BM$4,'Physical Effects-Numbers'!$B$1:$AZ$173,$B126,FALSE),""))</f>
        <v>#REF!</v>
      </c>
      <c r="BN126" s="260" t="e">
        <f>IF(BN$4="","",IF(HLOOKUP(BN$4,'Physical Effects-Numbers'!$B$1:$AZ$173,$B126,FALSE)&lt;0,HLOOKUP(BN$4,'Physical Effects-Numbers'!$B$1:$AZ$173,$B126,FALSE),""))</f>
        <v>#REF!</v>
      </c>
      <c r="BO126" s="260" t="e">
        <f>IF(BO$4="","",IF(HLOOKUP(BO$4,'Physical Effects-Numbers'!$B$1:$AZ$173,$B126,FALSE)&lt;0,HLOOKUP(BO$4,'Physical Effects-Numbers'!$B$1:$AZ$173,$B126,FALSE),""))</f>
        <v>#REF!</v>
      </c>
    </row>
    <row r="127" spans="2:67" x14ac:dyDescent="0.2">
      <c r="B127" s="259">
        <f t="shared" si="1"/>
        <v>124</v>
      </c>
      <c r="C127" s="258" t="str">
        <f>+'Physical Effects-Numbers'!B124</f>
        <v>Shallow Water Development and Management (ac)</v>
      </c>
      <c r="D127" s="260" t="str">
        <f>IF(D$4="","",IF(HLOOKUP(D$4,'Physical Effects-Numbers'!$B$1:$AZ$173,$B127,FALSE)&lt;0,HLOOKUP(D$4,'Physical Effects-Numbers'!$B$1:$AZ$173,$B127,FALSE),""))</f>
        <v/>
      </c>
      <c r="E127" s="260" t="str">
        <f>IF(E$4="","",IF(HLOOKUP(E$4,'Physical Effects-Numbers'!$B$1:$AZ$173,$B127,FALSE)&lt;0,HLOOKUP(E$4,'Physical Effects-Numbers'!$B$1:$AZ$173,$B127,FALSE),""))</f>
        <v/>
      </c>
      <c r="F127" s="260" t="str">
        <f>IF(F$4="","",IF(HLOOKUP(F$4,'Physical Effects-Numbers'!$B$1:$AZ$173,$B127,FALSE)&lt;0,HLOOKUP(F$4,'Physical Effects-Numbers'!$B$1:$AZ$173,$B127,FALSE),""))</f>
        <v/>
      </c>
      <c r="G127" s="260" t="str">
        <f>IF(G$4="","",IF(HLOOKUP(G$4,'Physical Effects-Numbers'!$B$1:$AZ$173,$B127,FALSE)&lt;0,HLOOKUP(G$4,'Physical Effects-Numbers'!$B$1:$AZ$173,$B127,FALSE),""))</f>
        <v/>
      </c>
      <c r="H127" s="260" t="str">
        <f>IF(H$4="","",IF(HLOOKUP(H$4,'Physical Effects-Numbers'!$B$1:$AZ$173,$B127,FALSE)&lt;0,HLOOKUP(H$4,'Physical Effects-Numbers'!$B$1:$AZ$173,$B127,FALSE),""))</f>
        <v/>
      </c>
      <c r="I127" s="260" t="str">
        <f>IF(I$4="","",IF(HLOOKUP(I$4,'Physical Effects-Numbers'!$B$1:$AZ$173,$B127,FALSE)&lt;0,HLOOKUP(I$4,'Physical Effects-Numbers'!$B$1:$AZ$173,$B127,FALSE),""))</f>
        <v/>
      </c>
      <c r="J127" s="260" t="str">
        <f>IF(J$4="","",IF(HLOOKUP(J$4,'Physical Effects-Numbers'!$B$1:$AZ$173,$B127,FALSE)&lt;0,HLOOKUP(J$4,'Physical Effects-Numbers'!$B$1:$AZ$173,$B127,FALSE),""))</f>
        <v/>
      </c>
      <c r="K127" s="260" t="str">
        <f>IF(K$4="","",IF(HLOOKUP(K$4,'Physical Effects-Numbers'!$B$1:$AZ$173,$B127,FALSE)&lt;0,HLOOKUP(K$4,'Physical Effects-Numbers'!$B$1:$AZ$173,$B127,FALSE),""))</f>
        <v/>
      </c>
      <c r="L127" s="260" t="str">
        <f>IF(L$4="","",IF(HLOOKUP(L$4,'Physical Effects-Numbers'!$B$1:$AZ$173,$B127,FALSE)&lt;0,HLOOKUP(L$4,'Physical Effects-Numbers'!$B$1:$AZ$173,$B127,FALSE),""))</f>
        <v/>
      </c>
      <c r="M127" s="260" t="str">
        <f>IF(M$4="","",IF(HLOOKUP(M$4,'Physical Effects-Numbers'!$B$1:$AZ$173,$B127,FALSE)&lt;0,HLOOKUP(M$4,'Physical Effects-Numbers'!$B$1:$AZ$173,$B127,FALSE),""))</f>
        <v/>
      </c>
      <c r="N127" s="260" t="str">
        <f>IF(N$4="","",IF(HLOOKUP(N$4,'Physical Effects-Numbers'!$B$1:$AZ$173,$B127,FALSE)&lt;0,HLOOKUP(N$4,'Physical Effects-Numbers'!$B$1:$AZ$173,$B127,FALSE),""))</f>
        <v/>
      </c>
      <c r="O127" s="260" t="str">
        <f>IF(O$4="","",IF(HLOOKUP(O$4,'Physical Effects-Numbers'!$B$1:$AZ$173,$B127,FALSE)&lt;0,HLOOKUP(O$4,'Physical Effects-Numbers'!$B$1:$AZ$173,$B127,FALSE),""))</f>
        <v/>
      </c>
      <c r="P127" s="260" t="str">
        <f>IF(P$4="","",IF(HLOOKUP(P$4,'Physical Effects-Numbers'!$B$1:$AZ$173,$B127,FALSE)&lt;0,HLOOKUP(P$4,'Physical Effects-Numbers'!$B$1:$AZ$173,$B127,FALSE),""))</f>
        <v/>
      </c>
      <c r="Q127" s="260" t="str">
        <f>IF(Q$4="","",IF(HLOOKUP(Q$4,'Physical Effects-Numbers'!$B$1:$AZ$173,$B127,FALSE)&lt;0,HLOOKUP(Q$4,'Physical Effects-Numbers'!$B$1:$AZ$173,$B127,FALSE),""))</f>
        <v/>
      </c>
      <c r="R127" s="260" t="str">
        <f>IF(R$4="","",IF(HLOOKUP(R$4,'Physical Effects-Numbers'!$B$1:$AZ$173,$B127,FALSE)&lt;0,HLOOKUP(R$4,'Physical Effects-Numbers'!$B$1:$AZ$173,$B127,FALSE),""))</f>
        <v/>
      </c>
      <c r="S127" s="260" t="str">
        <f>IF(S$4="","",IF(HLOOKUP(S$4,'Physical Effects-Numbers'!$B$1:$AZ$173,$B127,FALSE)&lt;0,HLOOKUP(S$4,'Physical Effects-Numbers'!$B$1:$AZ$173,$B127,FALSE),""))</f>
        <v/>
      </c>
      <c r="T127" s="260" t="str">
        <f>IF(T$4="","",IF(HLOOKUP(T$4,'Physical Effects-Numbers'!$B$1:$AZ$173,$B127,FALSE)&lt;0,HLOOKUP(T$4,'Physical Effects-Numbers'!$B$1:$AZ$173,$B127,FALSE),""))</f>
        <v/>
      </c>
      <c r="U127" s="260" t="str">
        <f>IF(U$4="","",IF(HLOOKUP(U$4,'Physical Effects-Numbers'!$B$1:$AZ$173,$B127,FALSE)&lt;0,HLOOKUP(U$4,'Physical Effects-Numbers'!$B$1:$AZ$173,$B127,FALSE),""))</f>
        <v/>
      </c>
      <c r="V127" s="260" t="str">
        <f>IF(V$4="","",IF(HLOOKUP(V$4,'Physical Effects-Numbers'!$B$1:$AZ$173,$B127,FALSE)&lt;0,HLOOKUP(V$4,'Physical Effects-Numbers'!$B$1:$AZ$173,$B127,FALSE),""))</f>
        <v/>
      </c>
      <c r="W127" s="260" t="str">
        <f>IF(W$4="","",IF(HLOOKUP(W$4,'Physical Effects-Numbers'!$B$1:$AZ$173,$B127,FALSE)&lt;0,HLOOKUP(W$4,'Physical Effects-Numbers'!$B$1:$AZ$173,$B127,FALSE),""))</f>
        <v/>
      </c>
      <c r="X127" s="260" t="str">
        <f>IF(X$4="","",IF(HLOOKUP(X$4,'Physical Effects-Numbers'!$B$1:$AZ$173,$B127,FALSE)&lt;0,HLOOKUP(X$4,'Physical Effects-Numbers'!$B$1:$AZ$173,$B127,FALSE),""))</f>
        <v/>
      </c>
      <c r="Y127" s="260" t="str">
        <f>IF(Y$4="","",IF(HLOOKUP(Y$4,'Physical Effects-Numbers'!$B$1:$AZ$173,$B127,FALSE)&lt;0,HLOOKUP(Y$4,'Physical Effects-Numbers'!$B$1:$AZ$173,$B127,FALSE),""))</f>
        <v/>
      </c>
      <c r="Z127" s="260" t="str">
        <f>IF(Z$4="","",IF(HLOOKUP(Z$4,'Physical Effects-Numbers'!$B$1:$AZ$173,$B127,FALSE)&lt;0,HLOOKUP(Z$4,'Physical Effects-Numbers'!$B$1:$AZ$173,$B127,FALSE),""))</f>
        <v/>
      </c>
      <c r="AA127" s="260" t="str">
        <f>IF(AA$4="","",IF(HLOOKUP(AA$4,'Physical Effects-Numbers'!$B$1:$AZ$173,$B127,FALSE)&lt;0,HLOOKUP(AA$4,'Physical Effects-Numbers'!$B$1:$AZ$173,$B127,FALSE),""))</f>
        <v/>
      </c>
      <c r="AB127" s="260">
        <f>IF(AB$4="","",IF(HLOOKUP(AB$4,'Physical Effects-Numbers'!$B$1:$AZ$173,$B127,FALSE)&lt;0,HLOOKUP(AB$4,'Physical Effects-Numbers'!$B$1:$AZ$173,$B127,FALSE),""))</f>
        <v>-1</v>
      </c>
      <c r="AC127" s="260" t="str">
        <f>IF(AC$4="","",IF(HLOOKUP(AC$4,'Physical Effects-Numbers'!$B$1:$AZ$173,$B127,FALSE)&lt;0,HLOOKUP(AC$4,'Physical Effects-Numbers'!$B$1:$AZ$173,$B127,FALSE),""))</f>
        <v/>
      </c>
      <c r="AD127" s="260">
        <f>IF(AD$4="","",IF(HLOOKUP(AD$4,'Physical Effects-Numbers'!$B$1:$AZ$173,$B127,FALSE)&lt;0,HLOOKUP(AD$4,'Physical Effects-Numbers'!$B$1:$AZ$173,$B127,FALSE),""))</f>
        <v>-1</v>
      </c>
      <c r="AE127" s="260" t="str">
        <f>IF(AE$4="","",IF(HLOOKUP(AE$4,'Physical Effects-Numbers'!$B$1:$AZ$173,$B127,FALSE)&lt;0,HLOOKUP(AE$4,'Physical Effects-Numbers'!$B$1:$AZ$173,$B127,FALSE),""))</f>
        <v/>
      </c>
      <c r="AF127" s="260" t="e">
        <f>IF(AF$4="","",IF(HLOOKUP(AF$4,'Physical Effects-Numbers'!$B$1:$AZ$173,$B127,FALSE)&lt;0,HLOOKUP(AF$4,'Physical Effects-Numbers'!$B$1:$AZ$173,$B127,FALSE),""))</f>
        <v>#REF!</v>
      </c>
      <c r="AG127" s="260" t="e">
        <f>IF(AG$4="","",IF(HLOOKUP(AG$4,'Physical Effects-Numbers'!$B$1:$AZ$173,$B127,FALSE)&lt;0,HLOOKUP(AG$4,'Physical Effects-Numbers'!$B$1:$AZ$173,$B127,FALSE),""))</f>
        <v>#REF!</v>
      </c>
      <c r="AH127" s="260" t="str">
        <f>IF(AH$4="","",IF(HLOOKUP(AH$4,'Physical Effects-Numbers'!$B$1:$AZ$173,$B127,FALSE)&lt;0,HLOOKUP(AH$4,'Physical Effects-Numbers'!$B$1:$AZ$173,$B127,FALSE),""))</f>
        <v/>
      </c>
      <c r="AI127" s="260" t="str">
        <f>IF(AI$4="","",IF(HLOOKUP(AI$4,'Physical Effects-Numbers'!$B$1:$AZ$173,$B127,FALSE)&lt;0,HLOOKUP(AI$4,'Physical Effects-Numbers'!$B$1:$AZ$173,$B127,FALSE),""))</f>
        <v/>
      </c>
      <c r="AJ127" s="260" t="str">
        <f>IF(AJ$4="","",IF(HLOOKUP(AJ$4,'Physical Effects-Numbers'!$B$1:$AZ$173,$B127,FALSE)&lt;0,HLOOKUP(AJ$4,'Physical Effects-Numbers'!$B$1:$AZ$173,$B127,FALSE),""))</f>
        <v/>
      </c>
      <c r="AK127" s="260" t="str">
        <f>IF(AK$4="","",IF(HLOOKUP(AK$4,'Physical Effects-Numbers'!$B$1:$AZ$173,$B127,FALSE)&lt;0,HLOOKUP(AK$4,'Physical Effects-Numbers'!$B$1:$AZ$173,$B127,FALSE),""))</f>
        <v/>
      </c>
      <c r="AL127" s="260" t="str">
        <f>IF(AL$4="","",IF(HLOOKUP(AL$4,'Physical Effects-Numbers'!$B$1:$AZ$173,$B127,FALSE)&lt;0,HLOOKUP(AL$4,'Physical Effects-Numbers'!$B$1:$AZ$173,$B127,FALSE),""))</f>
        <v/>
      </c>
      <c r="AM127" s="260" t="str">
        <f>IF(AM$4="","",IF(HLOOKUP(AM$4,'Physical Effects-Numbers'!$B$1:$AZ$173,$B127,FALSE)&lt;0,HLOOKUP(AM$4,'Physical Effects-Numbers'!$B$1:$AZ$173,$B127,FALSE),""))</f>
        <v/>
      </c>
      <c r="AN127" s="260" t="str">
        <f>IF(AN$4="","",IF(HLOOKUP(AN$4,'Physical Effects-Numbers'!$B$1:$AZ$173,$B127,FALSE)&lt;0,HLOOKUP(AN$4,'Physical Effects-Numbers'!$B$1:$AZ$173,$B127,FALSE),""))</f>
        <v/>
      </c>
      <c r="AO127" s="260" t="str">
        <f>IF(AO$4="","",IF(HLOOKUP(AO$4,'Physical Effects-Numbers'!$B$1:$AZ$173,$B127,FALSE)&lt;0,HLOOKUP(AO$4,'Physical Effects-Numbers'!$B$1:$AZ$173,$B127,FALSE),""))</f>
        <v/>
      </c>
      <c r="AP127" s="260" t="str">
        <f>IF(AP$4="","",IF(HLOOKUP(AP$4,'Physical Effects-Numbers'!$B$1:$AZ$173,$B127,FALSE)&lt;0,HLOOKUP(AP$4,'Physical Effects-Numbers'!$B$1:$AZ$173,$B127,FALSE),""))</f>
        <v/>
      </c>
      <c r="AQ127" s="260" t="str">
        <f>IF(AQ$4="","",IF(HLOOKUP(AQ$4,'Physical Effects-Numbers'!$B$1:$AZ$173,$B127,FALSE)&lt;0,HLOOKUP(AQ$4,'Physical Effects-Numbers'!$B$1:$AZ$173,$B127,FALSE),""))</f>
        <v/>
      </c>
      <c r="AR127" s="260" t="str">
        <f>IF(AR$4="","",IF(HLOOKUP(AR$4,'Physical Effects-Numbers'!$B$1:$AZ$173,$B127,FALSE)&lt;0,HLOOKUP(AR$4,'Physical Effects-Numbers'!$B$1:$AZ$173,$B127,FALSE),""))</f>
        <v/>
      </c>
      <c r="AS127" s="260" t="str">
        <f>IF(AS$4="","",IF(HLOOKUP(AS$4,'Physical Effects-Numbers'!$B$1:$AZ$173,$B127,FALSE)&lt;0,HLOOKUP(AS$4,'Physical Effects-Numbers'!$B$1:$AZ$173,$B127,FALSE),""))</f>
        <v/>
      </c>
      <c r="AT127" s="260" t="str">
        <f>IF(AT$4="","",IF(HLOOKUP(AT$4,'Physical Effects-Numbers'!$B$1:$AZ$173,$B127,FALSE)&lt;0,HLOOKUP(AT$4,'Physical Effects-Numbers'!$B$1:$AZ$173,$B127,FALSE),""))</f>
        <v/>
      </c>
      <c r="AU127" s="260" t="str">
        <f>IF(AU$4="","",IF(HLOOKUP(AU$4,'Physical Effects-Numbers'!$B$1:$AZ$173,$B127,FALSE)&lt;0,HLOOKUP(AU$4,'Physical Effects-Numbers'!$B$1:$AZ$173,$B127,FALSE),""))</f>
        <v/>
      </c>
      <c r="AV127" s="260" t="str">
        <f>IF(AV$4="","",IF(HLOOKUP(AV$4,'Physical Effects-Numbers'!$B$1:$AZ$173,$B127,FALSE)&lt;0,HLOOKUP(AV$4,'Physical Effects-Numbers'!$B$1:$AZ$173,$B127,FALSE),""))</f>
        <v/>
      </c>
      <c r="AW127" s="260" t="str">
        <f>IF(AW$4="","",IF(HLOOKUP(AW$4,'Physical Effects-Numbers'!$B$1:$AZ$173,$B127,FALSE)&lt;0,HLOOKUP(AW$4,'Physical Effects-Numbers'!$B$1:$AZ$173,$B127,FALSE),""))</f>
        <v/>
      </c>
      <c r="AX127" s="260" t="str">
        <f>IF(AX$4="","",IF(HLOOKUP(AX$4,'Physical Effects-Numbers'!$B$1:$AZ$173,$B127,FALSE)&lt;0,HLOOKUP(AX$4,'Physical Effects-Numbers'!$B$1:$AZ$173,$B127,FALSE),""))</f>
        <v/>
      </c>
      <c r="AY127" s="260" t="str">
        <f>IF(AY$4="","",IF(HLOOKUP(AY$4,'Physical Effects-Numbers'!$B$1:$AZ$173,$B127,FALSE)&lt;0,HLOOKUP(AY$4,'Physical Effects-Numbers'!$B$1:$AZ$173,$B127,FALSE),""))</f>
        <v/>
      </c>
      <c r="AZ127" s="260" t="str">
        <f>IF(AZ$4="","",IF(HLOOKUP(AZ$4,'Physical Effects-Numbers'!$B$1:$AZ$173,$B127,FALSE)&lt;0,HLOOKUP(AZ$4,'Physical Effects-Numbers'!$B$1:$AZ$173,$B127,FALSE),""))</f>
        <v/>
      </c>
      <c r="BA127" s="260" t="e">
        <f>IF(BA$4="","",IF(HLOOKUP(BA$4,'Physical Effects-Numbers'!$B$1:$AZ$173,$B127,FALSE)&lt;0,HLOOKUP(BA$4,'Physical Effects-Numbers'!$B$1:$AZ$173,$B127,FALSE),""))</f>
        <v>#N/A</v>
      </c>
      <c r="BB127" s="260" t="e">
        <f>IF(BB$4="","",IF(HLOOKUP(BB$4,'Physical Effects-Numbers'!$B$1:$AZ$173,$B127,FALSE)&lt;0,HLOOKUP(BB$4,'Physical Effects-Numbers'!$B$1:$AZ$173,$B127,FALSE),""))</f>
        <v>#N/A</v>
      </c>
      <c r="BC127" s="260" t="e">
        <f>IF(BC$4="","",IF(HLOOKUP(BC$4,'Physical Effects-Numbers'!$B$1:$AZ$173,$B127,FALSE)&lt;0,HLOOKUP(BC$4,'Physical Effects-Numbers'!$B$1:$AZ$173,$B127,FALSE),""))</f>
        <v>#REF!</v>
      </c>
      <c r="BD127" s="260" t="e">
        <f>IF(BD$4="","",IF(HLOOKUP(BD$4,'Physical Effects-Numbers'!$B$1:$AZ$173,$B127,FALSE)&lt;0,HLOOKUP(BD$4,'Physical Effects-Numbers'!$B$1:$AZ$173,$B127,FALSE),""))</f>
        <v>#REF!</v>
      </c>
      <c r="BE127" s="260" t="e">
        <f>IF(BE$4="","",IF(HLOOKUP(BE$4,'Physical Effects-Numbers'!$B$1:$AZ$173,$B127,FALSE)&lt;0,HLOOKUP(BE$4,'Physical Effects-Numbers'!$B$1:$AZ$173,$B127,FALSE),""))</f>
        <v>#REF!</v>
      </c>
      <c r="BF127" s="260" t="e">
        <f>IF(BF$4="","",IF(HLOOKUP(BF$4,'Physical Effects-Numbers'!$B$1:$AZ$173,$B127,FALSE)&lt;0,HLOOKUP(BF$4,'Physical Effects-Numbers'!$B$1:$AZ$173,$B127,FALSE),""))</f>
        <v>#REF!</v>
      </c>
      <c r="BG127" s="260" t="e">
        <f>IF(BG$4="","",IF(HLOOKUP(BG$4,'Physical Effects-Numbers'!$B$1:$AZ$173,$B127,FALSE)&lt;0,HLOOKUP(BG$4,'Physical Effects-Numbers'!$B$1:$AZ$173,$B127,FALSE),""))</f>
        <v>#REF!</v>
      </c>
      <c r="BH127" s="260" t="e">
        <f>IF(BH$4="","",IF(HLOOKUP(BH$4,'Physical Effects-Numbers'!$B$1:$AZ$173,$B127,FALSE)&lt;0,HLOOKUP(BH$4,'Physical Effects-Numbers'!$B$1:$AZ$173,$B127,FALSE),""))</f>
        <v>#REF!</v>
      </c>
      <c r="BI127" s="260" t="e">
        <f>IF(BI$4="","",IF(HLOOKUP(BI$4,'Physical Effects-Numbers'!$B$1:$AZ$173,$B127,FALSE)&lt;0,HLOOKUP(BI$4,'Physical Effects-Numbers'!$B$1:$AZ$173,$B127,FALSE),""))</f>
        <v>#REF!</v>
      </c>
      <c r="BJ127" s="260" t="e">
        <f>IF(BJ$4="","",IF(HLOOKUP(BJ$4,'Physical Effects-Numbers'!$B$1:$AZ$173,$B127,FALSE)&lt;0,HLOOKUP(BJ$4,'Physical Effects-Numbers'!$B$1:$AZ$173,$B127,FALSE),""))</f>
        <v>#REF!</v>
      </c>
      <c r="BK127" s="260" t="e">
        <f>IF(BK$4="","",IF(HLOOKUP(BK$4,'Physical Effects-Numbers'!$B$1:$AZ$173,$B127,FALSE)&lt;0,HLOOKUP(BK$4,'Physical Effects-Numbers'!$B$1:$AZ$173,$B127,FALSE),""))</f>
        <v>#REF!</v>
      </c>
      <c r="BL127" s="260" t="e">
        <f>IF(BL$4="","",IF(HLOOKUP(BL$4,'Physical Effects-Numbers'!$B$1:$AZ$173,$B127,FALSE)&lt;0,HLOOKUP(BL$4,'Physical Effects-Numbers'!$B$1:$AZ$173,$B127,FALSE),""))</f>
        <v>#REF!</v>
      </c>
      <c r="BM127" s="260" t="e">
        <f>IF(BM$4="","",IF(HLOOKUP(BM$4,'Physical Effects-Numbers'!$B$1:$AZ$173,$B127,FALSE)&lt;0,HLOOKUP(BM$4,'Physical Effects-Numbers'!$B$1:$AZ$173,$B127,FALSE),""))</f>
        <v>#REF!</v>
      </c>
      <c r="BN127" s="260" t="e">
        <f>IF(BN$4="","",IF(HLOOKUP(BN$4,'Physical Effects-Numbers'!$B$1:$AZ$173,$B127,FALSE)&lt;0,HLOOKUP(BN$4,'Physical Effects-Numbers'!$B$1:$AZ$173,$B127,FALSE),""))</f>
        <v>#REF!</v>
      </c>
      <c r="BO127" s="260" t="e">
        <f>IF(BO$4="","",IF(HLOOKUP(BO$4,'Physical Effects-Numbers'!$B$1:$AZ$173,$B127,FALSE)&lt;0,HLOOKUP(BO$4,'Physical Effects-Numbers'!$B$1:$AZ$173,$B127,FALSE),""))</f>
        <v>#REF!</v>
      </c>
    </row>
    <row r="128" spans="2:67" x14ac:dyDescent="0.2">
      <c r="B128" s="259">
        <f t="shared" si="1"/>
        <v>125</v>
      </c>
      <c r="C128" s="258" t="str">
        <f>+'Physical Effects-Numbers'!B125</f>
        <v>Short Term Storage of Animal Waste and Byproducts</v>
      </c>
      <c r="D128" s="260" t="str">
        <f>IF(D$4="","",IF(HLOOKUP(D$4,'Physical Effects-Numbers'!$B$1:$AZ$173,$B128,FALSE)&lt;0,HLOOKUP(D$4,'Physical Effects-Numbers'!$B$1:$AZ$173,$B128,FALSE),""))</f>
        <v/>
      </c>
      <c r="E128" s="260" t="str">
        <f>IF(E$4="","",IF(HLOOKUP(E$4,'Physical Effects-Numbers'!$B$1:$AZ$173,$B128,FALSE)&lt;0,HLOOKUP(E$4,'Physical Effects-Numbers'!$B$1:$AZ$173,$B128,FALSE),""))</f>
        <v/>
      </c>
      <c r="F128" s="260" t="str">
        <f>IF(F$4="","",IF(HLOOKUP(F$4,'Physical Effects-Numbers'!$B$1:$AZ$173,$B128,FALSE)&lt;0,HLOOKUP(F$4,'Physical Effects-Numbers'!$B$1:$AZ$173,$B128,FALSE),""))</f>
        <v/>
      </c>
      <c r="G128" s="260" t="str">
        <f>IF(G$4="","",IF(HLOOKUP(G$4,'Physical Effects-Numbers'!$B$1:$AZ$173,$B128,FALSE)&lt;0,HLOOKUP(G$4,'Physical Effects-Numbers'!$B$1:$AZ$173,$B128,FALSE),""))</f>
        <v/>
      </c>
      <c r="H128" s="260" t="str">
        <f>IF(H$4="","",IF(HLOOKUP(H$4,'Physical Effects-Numbers'!$B$1:$AZ$173,$B128,FALSE)&lt;0,HLOOKUP(H$4,'Physical Effects-Numbers'!$B$1:$AZ$173,$B128,FALSE),""))</f>
        <v/>
      </c>
      <c r="I128" s="260" t="str">
        <f>IF(I$4="","",IF(HLOOKUP(I$4,'Physical Effects-Numbers'!$B$1:$AZ$173,$B128,FALSE)&lt;0,HLOOKUP(I$4,'Physical Effects-Numbers'!$B$1:$AZ$173,$B128,FALSE),""))</f>
        <v/>
      </c>
      <c r="J128" s="260" t="str">
        <f>IF(J$4="","",IF(HLOOKUP(J$4,'Physical Effects-Numbers'!$B$1:$AZ$173,$B128,FALSE)&lt;0,HLOOKUP(J$4,'Physical Effects-Numbers'!$B$1:$AZ$173,$B128,FALSE),""))</f>
        <v/>
      </c>
      <c r="K128" s="260" t="str">
        <f>IF(K$4="","",IF(HLOOKUP(K$4,'Physical Effects-Numbers'!$B$1:$AZ$173,$B128,FALSE)&lt;0,HLOOKUP(K$4,'Physical Effects-Numbers'!$B$1:$AZ$173,$B128,FALSE),""))</f>
        <v/>
      </c>
      <c r="L128" s="260" t="str">
        <f>IF(L$4="","",IF(HLOOKUP(L$4,'Physical Effects-Numbers'!$B$1:$AZ$173,$B128,FALSE)&lt;0,HLOOKUP(L$4,'Physical Effects-Numbers'!$B$1:$AZ$173,$B128,FALSE),""))</f>
        <v/>
      </c>
      <c r="M128" s="260" t="str">
        <f>IF(M$4="","",IF(HLOOKUP(M$4,'Physical Effects-Numbers'!$B$1:$AZ$173,$B128,FALSE)&lt;0,HLOOKUP(M$4,'Physical Effects-Numbers'!$B$1:$AZ$173,$B128,FALSE),""))</f>
        <v/>
      </c>
      <c r="N128" s="260" t="str">
        <f>IF(N$4="","",IF(HLOOKUP(N$4,'Physical Effects-Numbers'!$B$1:$AZ$173,$B128,FALSE)&lt;0,HLOOKUP(N$4,'Physical Effects-Numbers'!$B$1:$AZ$173,$B128,FALSE),""))</f>
        <v/>
      </c>
      <c r="O128" s="260" t="str">
        <f>IF(O$4="","",IF(HLOOKUP(O$4,'Physical Effects-Numbers'!$B$1:$AZ$173,$B128,FALSE)&lt;0,HLOOKUP(O$4,'Physical Effects-Numbers'!$B$1:$AZ$173,$B128,FALSE),""))</f>
        <v/>
      </c>
      <c r="P128" s="260" t="str">
        <f>IF(P$4="","",IF(HLOOKUP(P$4,'Physical Effects-Numbers'!$B$1:$AZ$173,$B128,FALSE)&lt;0,HLOOKUP(P$4,'Physical Effects-Numbers'!$B$1:$AZ$173,$B128,FALSE),""))</f>
        <v/>
      </c>
      <c r="Q128" s="260" t="str">
        <f>IF(Q$4="","",IF(HLOOKUP(Q$4,'Physical Effects-Numbers'!$B$1:$AZ$173,$B128,FALSE)&lt;0,HLOOKUP(Q$4,'Physical Effects-Numbers'!$B$1:$AZ$173,$B128,FALSE),""))</f>
        <v/>
      </c>
      <c r="R128" s="260" t="str">
        <f>IF(R$4="","",IF(HLOOKUP(R$4,'Physical Effects-Numbers'!$B$1:$AZ$173,$B128,FALSE)&lt;0,HLOOKUP(R$4,'Physical Effects-Numbers'!$B$1:$AZ$173,$B128,FALSE),""))</f>
        <v/>
      </c>
      <c r="S128" s="260" t="str">
        <f>IF(S$4="","",IF(HLOOKUP(S$4,'Physical Effects-Numbers'!$B$1:$AZ$173,$B128,FALSE)&lt;0,HLOOKUP(S$4,'Physical Effects-Numbers'!$B$1:$AZ$173,$B128,FALSE),""))</f>
        <v/>
      </c>
      <c r="T128" s="260" t="str">
        <f>IF(T$4="","",IF(HLOOKUP(T$4,'Physical Effects-Numbers'!$B$1:$AZ$173,$B128,FALSE)&lt;0,HLOOKUP(T$4,'Physical Effects-Numbers'!$B$1:$AZ$173,$B128,FALSE),""))</f>
        <v/>
      </c>
      <c r="U128" s="260" t="str">
        <f>IF(U$4="","",IF(HLOOKUP(U$4,'Physical Effects-Numbers'!$B$1:$AZ$173,$B128,FALSE)&lt;0,HLOOKUP(U$4,'Physical Effects-Numbers'!$B$1:$AZ$173,$B128,FALSE),""))</f>
        <v/>
      </c>
      <c r="V128" s="260" t="str">
        <f>IF(V$4="","",IF(HLOOKUP(V$4,'Physical Effects-Numbers'!$B$1:$AZ$173,$B128,FALSE)&lt;0,HLOOKUP(V$4,'Physical Effects-Numbers'!$B$1:$AZ$173,$B128,FALSE),""))</f>
        <v/>
      </c>
      <c r="W128" s="260" t="str">
        <f>IF(W$4="","",IF(HLOOKUP(W$4,'Physical Effects-Numbers'!$B$1:$AZ$173,$B128,FALSE)&lt;0,HLOOKUP(W$4,'Physical Effects-Numbers'!$B$1:$AZ$173,$B128,FALSE),""))</f>
        <v/>
      </c>
      <c r="X128" s="260" t="str">
        <f>IF(X$4="","",IF(HLOOKUP(X$4,'Physical Effects-Numbers'!$B$1:$AZ$173,$B128,FALSE)&lt;0,HLOOKUP(X$4,'Physical Effects-Numbers'!$B$1:$AZ$173,$B128,FALSE),""))</f>
        <v/>
      </c>
      <c r="Y128" s="260" t="str">
        <f>IF(Y$4="","",IF(HLOOKUP(Y$4,'Physical Effects-Numbers'!$B$1:$AZ$173,$B128,FALSE)&lt;0,HLOOKUP(Y$4,'Physical Effects-Numbers'!$B$1:$AZ$173,$B128,FALSE),""))</f>
        <v/>
      </c>
      <c r="Z128" s="260" t="str">
        <f>IF(Z$4="","",IF(HLOOKUP(Z$4,'Physical Effects-Numbers'!$B$1:$AZ$173,$B128,FALSE)&lt;0,HLOOKUP(Z$4,'Physical Effects-Numbers'!$B$1:$AZ$173,$B128,FALSE),""))</f>
        <v/>
      </c>
      <c r="AA128" s="260" t="str">
        <f>IF(AA$4="","",IF(HLOOKUP(AA$4,'Physical Effects-Numbers'!$B$1:$AZ$173,$B128,FALSE)&lt;0,HLOOKUP(AA$4,'Physical Effects-Numbers'!$B$1:$AZ$173,$B128,FALSE),""))</f>
        <v/>
      </c>
      <c r="AB128" s="260" t="str">
        <f>IF(AB$4="","",IF(HLOOKUP(AB$4,'Physical Effects-Numbers'!$B$1:$AZ$173,$B128,FALSE)&lt;0,HLOOKUP(AB$4,'Physical Effects-Numbers'!$B$1:$AZ$173,$B128,FALSE),""))</f>
        <v/>
      </c>
      <c r="AC128" s="260" t="str">
        <f>IF(AC$4="","",IF(HLOOKUP(AC$4,'Physical Effects-Numbers'!$B$1:$AZ$173,$B128,FALSE)&lt;0,HLOOKUP(AC$4,'Physical Effects-Numbers'!$B$1:$AZ$173,$B128,FALSE),""))</f>
        <v/>
      </c>
      <c r="AD128" s="260" t="str">
        <f>IF(AD$4="","",IF(HLOOKUP(AD$4,'Physical Effects-Numbers'!$B$1:$AZ$173,$B128,FALSE)&lt;0,HLOOKUP(AD$4,'Physical Effects-Numbers'!$B$1:$AZ$173,$B128,FALSE),""))</f>
        <v/>
      </c>
      <c r="AE128" s="260" t="str">
        <f>IF(AE$4="","",IF(HLOOKUP(AE$4,'Physical Effects-Numbers'!$B$1:$AZ$173,$B128,FALSE)&lt;0,HLOOKUP(AE$4,'Physical Effects-Numbers'!$B$1:$AZ$173,$B128,FALSE),""))</f>
        <v/>
      </c>
      <c r="AF128" s="260" t="e">
        <f>IF(AF$4="","",IF(HLOOKUP(AF$4,'Physical Effects-Numbers'!$B$1:$AZ$173,$B128,FALSE)&lt;0,HLOOKUP(AF$4,'Physical Effects-Numbers'!$B$1:$AZ$173,$B128,FALSE),""))</f>
        <v>#REF!</v>
      </c>
      <c r="AG128" s="260" t="e">
        <f>IF(AG$4="","",IF(HLOOKUP(AG$4,'Physical Effects-Numbers'!$B$1:$AZ$173,$B128,FALSE)&lt;0,HLOOKUP(AG$4,'Physical Effects-Numbers'!$B$1:$AZ$173,$B128,FALSE),""))</f>
        <v>#REF!</v>
      </c>
      <c r="AH128" s="260" t="str">
        <f>IF(AH$4="","",IF(HLOOKUP(AH$4,'Physical Effects-Numbers'!$B$1:$AZ$173,$B128,FALSE)&lt;0,HLOOKUP(AH$4,'Physical Effects-Numbers'!$B$1:$AZ$173,$B128,FALSE),""))</f>
        <v/>
      </c>
      <c r="AI128" s="260" t="str">
        <f>IF(AI$4="","",IF(HLOOKUP(AI$4,'Physical Effects-Numbers'!$B$1:$AZ$173,$B128,FALSE)&lt;0,HLOOKUP(AI$4,'Physical Effects-Numbers'!$B$1:$AZ$173,$B128,FALSE),""))</f>
        <v/>
      </c>
      <c r="AJ128" s="260" t="str">
        <f>IF(AJ$4="","",IF(HLOOKUP(AJ$4,'Physical Effects-Numbers'!$B$1:$AZ$173,$B128,FALSE)&lt;0,HLOOKUP(AJ$4,'Physical Effects-Numbers'!$B$1:$AZ$173,$B128,FALSE),""))</f>
        <v/>
      </c>
      <c r="AK128" s="260">
        <f>IF(AK$4="","",IF(HLOOKUP(AK$4,'Physical Effects-Numbers'!$B$1:$AZ$173,$B128,FALSE)&lt;0,HLOOKUP(AK$4,'Physical Effects-Numbers'!$B$1:$AZ$173,$B128,FALSE),""))</f>
        <v>-1</v>
      </c>
      <c r="AL128" s="260">
        <f>IF(AL$4="","",IF(HLOOKUP(AL$4,'Physical Effects-Numbers'!$B$1:$AZ$173,$B128,FALSE)&lt;0,HLOOKUP(AL$4,'Physical Effects-Numbers'!$B$1:$AZ$173,$B128,FALSE),""))</f>
        <v>-1</v>
      </c>
      <c r="AM128" s="260">
        <f>IF(AM$4="","",IF(HLOOKUP(AM$4,'Physical Effects-Numbers'!$B$1:$AZ$173,$B128,FALSE)&lt;0,HLOOKUP(AM$4,'Physical Effects-Numbers'!$B$1:$AZ$173,$B128,FALSE),""))</f>
        <v>-1</v>
      </c>
      <c r="AN128" s="260">
        <f>IF(AN$4="","",IF(HLOOKUP(AN$4,'Physical Effects-Numbers'!$B$1:$AZ$173,$B128,FALSE)&lt;0,HLOOKUP(AN$4,'Physical Effects-Numbers'!$B$1:$AZ$173,$B128,FALSE),""))</f>
        <v>-2</v>
      </c>
      <c r="AO128" s="260">
        <f>IF(AO$4="","",IF(HLOOKUP(AO$4,'Physical Effects-Numbers'!$B$1:$AZ$173,$B128,FALSE)&lt;0,HLOOKUP(AO$4,'Physical Effects-Numbers'!$B$1:$AZ$173,$B128,FALSE),""))</f>
        <v>-1</v>
      </c>
      <c r="AP128" s="260" t="str">
        <f>IF(AP$4="","",IF(HLOOKUP(AP$4,'Physical Effects-Numbers'!$B$1:$AZ$173,$B128,FALSE)&lt;0,HLOOKUP(AP$4,'Physical Effects-Numbers'!$B$1:$AZ$173,$B128,FALSE),""))</f>
        <v/>
      </c>
      <c r="AQ128" s="260" t="str">
        <f>IF(AQ$4="","",IF(HLOOKUP(AQ$4,'Physical Effects-Numbers'!$B$1:$AZ$173,$B128,FALSE)&lt;0,HLOOKUP(AQ$4,'Physical Effects-Numbers'!$B$1:$AZ$173,$B128,FALSE),""))</f>
        <v/>
      </c>
      <c r="AR128" s="260" t="str">
        <f>IF(AR$4="","",IF(HLOOKUP(AR$4,'Physical Effects-Numbers'!$B$1:$AZ$173,$B128,FALSE)&lt;0,HLOOKUP(AR$4,'Physical Effects-Numbers'!$B$1:$AZ$173,$B128,FALSE),""))</f>
        <v/>
      </c>
      <c r="AS128" s="260" t="str">
        <f>IF(AS$4="","",IF(HLOOKUP(AS$4,'Physical Effects-Numbers'!$B$1:$AZ$173,$B128,FALSE)&lt;0,HLOOKUP(AS$4,'Physical Effects-Numbers'!$B$1:$AZ$173,$B128,FALSE),""))</f>
        <v/>
      </c>
      <c r="AT128" s="260" t="str">
        <f>IF(AT$4="","",IF(HLOOKUP(AT$4,'Physical Effects-Numbers'!$B$1:$AZ$173,$B128,FALSE)&lt;0,HLOOKUP(AT$4,'Physical Effects-Numbers'!$B$1:$AZ$173,$B128,FALSE),""))</f>
        <v/>
      </c>
      <c r="AU128" s="260" t="str">
        <f>IF(AU$4="","",IF(HLOOKUP(AU$4,'Physical Effects-Numbers'!$B$1:$AZ$173,$B128,FALSE)&lt;0,HLOOKUP(AU$4,'Physical Effects-Numbers'!$B$1:$AZ$173,$B128,FALSE),""))</f>
        <v/>
      </c>
      <c r="AV128" s="260" t="str">
        <f>IF(AV$4="","",IF(HLOOKUP(AV$4,'Physical Effects-Numbers'!$B$1:$AZ$173,$B128,FALSE)&lt;0,HLOOKUP(AV$4,'Physical Effects-Numbers'!$B$1:$AZ$173,$B128,FALSE),""))</f>
        <v/>
      </c>
      <c r="AW128" s="260" t="str">
        <f>IF(AW$4="","",IF(HLOOKUP(AW$4,'Physical Effects-Numbers'!$B$1:$AZ$173,$B128,FALSE)&lt;0,HLOOKUP(AW$4,'Physical Effects-Numbers'!$B$1:$AZ$173,$B128,FALSE),""))</f>
        <v/>
      </c>
      <c r="AX128" s="260" t="str">
        <f>IF(AX$4="","",IF(HLOOKUP(AX$4,'Physical Effects-Numbers'!$B$1:$AZ$173,$B128,FALSE)&lt;0,HLOOKUP(AX$4,'Physical Effects-Numbers'!$B$1:$AZ$173,$B128,FALSE),""))</f>
        <v/>
      </c>
      <c r="AY128" s="260" t="str">
        <f>IF(AY$4="","",IF(HLOOKUP(AY$4,'Physical Effects-Numbers'!$B$1:$AZ$173,$B128,FALSE)&lt;0,HLOOKUP(AY$4,'Physical Effects-Numbers'!$B$1:$AZ$173,$B128,FALSE),""))</f>
        <v/>
      </c>
      <c r="AZ128" s="260" t="str">
        <f>IF(AZ$4="","",IF(HLOOKUP(AZ$4,'Physical Effects-Numbers'!$B$1:$AZ$173,$B128,FALSE)&lt;0,HLOOKUP(AZ$4,'Physical Effects-Numbers'!$B$1:$AZ$173,$B128,FALSE),""))</f>
        <v/>
      </c>
      <c r="BA128" s="260" t="e">
        <f>IF(BA$4="","",IF(HLOOKUP(BA$4,'Physical Effects-Numbers'!$B$1:$AZ$173,$B128,FALSE)&lt;0,HLOOKUP(BA$4,'Physical Effects-Numbers'!$B$1:$AZ$173,$B128,FALSE),""))</f>
        <v>#N/A</v>
      </c>
      <c r="BB128" s="260" t="e">
        <f>IF(BB$4="","",IF(HLOOKUP(BB$4,'Physical Effects-Numbers'!$B$1:$AZ$173,$B128,FALSE)&lt;0,HLOOKUP(BB$4,'Physical Effects-Numbers'!$B$1:$AZ$173,$B128,FALSE),""))</f>
        <v>#N/A</v>
      </c>
      <c r="BC128" s="260" t="e">
        <f>IF(BC$4="","",IF(HLOOKUP(BC$4,'Physical Effects-Numbers'!$B$1:$AZ$173,$B128,FALSE)&lt;0,HLOOKUP(BC$4,'Physical Effects-Numbers'!$B$1:$AZ$173,$B128,FALSE),""))</f>
        <v>#REF!</v>
      </c>
      <c r="BD128" s="260" t="e">
        <f>IF(BD$4="","",IF(HLOOKUP(BD$4,'Physical Effects-Numbers'!$B$1:$AZ$173,$B128,FALSE)&lt;0,HLOOKUP(BD$4,'Physical Effects-Numbers'!$B$1:$AZ$173,$B128,FALSE),""))</f>
        <v>#REF!</v>
      </c>
      <c r="BE128" s="260" t="e">
        <f>IF(BE$4="","",IF(HLOOKUP(BE$4,'Physical Effects-Numbers'!$B$1:$AZ$173,$B128,FALSE)&lt;0,HLOOKUP(BE$4,'Physical Effects-Numbers'!$B$1:$AZ$173,$B128,FALSE),""))</f>
        <v>#REF!</v>
      </c>
      <c r="BF128" s="260" t="e">
        <f>IF(BF$4="","",IF(HLOOKUP(BF$4,'Physical Effects-Numbers'!$B$1:$AZ$173,$B128,FALSE)&lt;0,HLOOKUP(BF$4,'Physical Effects-Numbers'!$B$1:$AZ$173,$B128,FALSE),""))</f>
        <v>#REF!</v>
      </c>
      <c r="BG128" s="260" t="e">
        <f>IF(BG$4="","",IF(HLOOKUP(BG$4,'Physical Effects-Numbers'!$B$1:$AZ$173,$B128,FALSE)&lt;0,HLOOKUP(BG$4,'Physical Effects-Numbers'!$B$1:$AZ$173,$B128,FALSE),""))</f>
        <v>#REF!</v>
      </c>
      <c r="BH128" s="260" t="e">
        <f>IF(BH$4="","",IF(HLOOKUP(BH$4,'Physical Effects-Numbers'!$B$1:$AZ$173,$B128,FALSE)&lt;0,HLOOKUP(BH$4,'Physical Effects-Numbers'!$B$1:$AZ$173,$B128,FALSE),""))</f>
        <v>#REF!</v>
      </c>
      <c r="BI128" s="260" t="e">
        <f>IF(BI$4="","",IF(HLOOKUP(BI$4,'Physical Effects-Numbers'!$B$1:$AZ$173,$B128,FALSE)&lt;0,HLOOKUP(BI$4,'Physical Effects-Numbers'!$B$1:$AZ$173,$B128,FALSE),""))</f>
        <v>#REF!</v>
      </c>
      <c r="BJ128" s="260" t="e">
        <f>IF(BJ$4="","",IF(HLOOKUP(BJ$4,'Physical Effects-Numbers'!$B$1:$AZ$173,$B128,FALSE)&lt;0,HLOOKUP(BJ$4,'Physical Effects-Numbers'!$B$1:$AZ$173,$B128,FALSE),""))</f>
        <v>#REF!</v>
      </c>
      <c r="BK128" s="260" t="e">
        <f>IF(BK$4="","",IF(HLOOKUP(BK$4,'Physical Effects-Numbers'!$B$1:$AZ$173,$B128,FALSE)&lt;0,HLOOKUP(BK$4,'Physical Effects-Numbers'!$B$1:$AZ$173,$B128,FALSE),""))</f>
        <v>#REF!</v>
      </c>
      <c r="BL128" s="260" t="e">
        <f>IF(BL$4="","",IF(HLOOKUP(BL$4,'Physical Effects-Numbers'!$B$1:$AZ$173,$B128,FALSE)&lt;0,HLOOKUP(BL$4,'Physical Effects-Numbers'!$B$1:$AZ$173,$B128,FALSE),""))</f>
        <v>#REF!</v>
      </c>
      <c r="BM128" s="260" t="e">
        <f>IF(BM$4="","",IF(HLOOKUP(BM$4,'Physical Effects-Numbers'!$B$1:$AZ$173,$B128,FALSE)&lt;0,HLOOKUP(BM$4,'Physical Effects-Numbers'!$B$1:$AZ$173,$B128,FALSE),""))</f>
        <v>#REF!</v>
      </c>
      <c r="BN128" s="260" t="e">
        <f>IF(BN$4="","",IF(HLOOKUP(BN$4,'Physical Effects-Numbers'!$B$1:$AZ$173,$B128,FALSE)&lt;0,HLOOKUP(BN$4,'Physical Effects-Numbers'!$B$1:$AZ$173,$B128,FALSE),""))</f>
        <v>#REF!</v>
      </c>
      <c r="BO128" s="260" t="e">
        <f>IF(BO$4="","",IF(HLOOKUP(BO$4,'Physical Effects-Numbers'!$B$1:$AZ$173,$B128,FALSE)&lt;0,HLOOKUP(BO$4,'Physical Effects-Numbers'!$B$1:$AZ$173,$B128,FALSE),""))</f>
        <v>#REF!</v>
      </c>
    </row>
    <row r="129" spans="2:67" x14ac:dyDescent="0.2">
      <c r="B129" s="259">
        <f t="shared" si="1"/>
        <v>126</v>
      </c>
      <c r="C129" s="258" t="str">
        <f>+'Physical Effects-Numbers'!B126</f>
        <v>Silvopasture (ac)</v>
      </c>
      <c r="D129" s="260" t="str">
        <f>IF(D$4="","",IF(HLOOKUP(D$4,'Physical Effects-Numbers'!$B$1:$AZ$173,$B129,FALSE)&lt;0,HLOOKUP(D$4,'Physical Effects-Numbers'!$B$1:$AZ$173,$B129,FALSE),""))</f>
        <v/>
      </c>
      <c r="E129" s="260" t="str">
        <f>IF(E$4="","",IF(HLOOKUP(E$4,'Physical Effects-Numbers'!$B$1:$AZ$173,$B129,FALSE)&lt;0,HLOOKUP(E$4,'Physical Effects-Numbers'!$B$1:$AZ$173,$B129,FALSE),""))</f>
        <v/>
      </c>
      <c r="F129" s="260" t="str">
        <f>IF(F$4="","",IF(HLOOKUP(F$4,'Physical Effects-Numbers'!$B$1:$AZ$173,$B129,FALSE)&lt;0,HLOOKUP(F$4,'Physical Effects-Numbers'!$B$1:$AZ$173,$B129,FALSE),""))</f>
        <v/>
      </c>
      <c r="G129" s="260" t="str">
        <f>IF(G$4="","",IF(HLOOKUP(G$4,'Physical Effects-Numbers'!$B$1:$AZ$173,$B129,FALSE)&lt;0,HLOOKUP(G$4,'Physical Effects-Numbers'!$B$1:$AZ$173,$B129,FALSE),""))</f>
        <v/>
      </c>
      <c r="H129" s="260" t="str">
        <f>IF(H$4="","",IF(HLOOKUP(H$4,'Physical Effects-Numbers'!$B$1:$AZ$173,$B129,FALSE)&lt;0,HLOOKUP(H$4,'Physical Effects-Numbers'!$B$1:$AZ$173,$B129,FALSE),""))</f>
        <v/>
      </c>
      <c r="I129" s="260" t="str">
        <f>IF(I$4="","",IF(HLOOKUP(I$4,'Physical Effects-Numbers'!$B$1:$AZ$173,$B129,FALSE)&lt;0,HLOOKUP(I$4,'Physical Effects-Numbers'!$B$1:$AZ$173,$B129,FALSE),""))</f>
        <v/>
      </c>
      <c r="J129" s="260" t="str">
        <f>IF(J$4="","",IF(HLOOKUP(J$4,'Physical Effects-Numbers'!$B$1:$AZ$173,$B129,FALSE)&lt;0,HLOOKUP(J$4,'Physical Effects-Numbers'!$B$1:$AZ$173,$B129,FALSE),""))</f>
        <v/>
      </c>
      <c r="K129" s="260" t="str">
        <f>IF(K$4="","",IF(HLOOKUP(K$4,'Physical Effects-Numbers'!$B$1:$AZ$173,$B129,FALSE)&lt;0,HLOOKUP(K$4,'Physical Effects-Numbers'!$B$1:$AZ$173,$B129,FALSE),""))</f>
        <v/>
      </c>
      <c r="L129" s="260" t="str">
        <f>IF(L$4="","",IF(HLOOKUP(L$4,'Physical Effects-Numbers'!$B$1:$AZ$173,$B129,FALSE)&lt;0,HLOOKUP(L$4,'Physical Effects-Numbers'!$B$1:$AZ$173,$B129,FALSE),""))</f>
        <v/>
      </c>
      <c r="M129" s="260" t="str">
        <f>IF(M$4="","",IF(HLOOKUP(M$4,'Physical Effects-Numbers'!$B$1:$AZ$173,$B129,FALSE)&lt;0,HLOOKUP(M$4,'Physical Effects-Numbers'!$B$1:$AZ$173,$B129,FALSE),""))</f>
        <v/>
      </c>
      <c r="N129" s="260" t="str">
        <f>IF(N$4="","",IF(HLOOKUP(N$4,'Physical Effects-Numbers'!$B$1:$AZ$173,$B129,FALSE)&lt;0,HLOOKUP(N$4,'Physical Effects-Numbers'!$B$1:$AZ$173,$B129,FALSE),""))</f>
        <v/>
      </c>
      <c r="O129" s="260" t="str">
        <f>IF(O$4="","",IF(HLOOKUP(O$4,'Physical Effects-Numbers'!$B$1:$AZ$173,$B129,FALSE)&lt;0,HLOOKUP(O$4,'Physical Effects-Numbers'!$B$1:$AZ$173,$B129,FALSE),""))</f>
        <v/>
      </c>
      <c r="P129" s="260" t="str">
        <f>IF(P$4="","",IF(HLOOKUP(P$4,'Physical Effects-Numbers'!$B$1:$AZ$173,$B129,FALSE)&lt;0,HLOOKUP(P$4,'Physical Effects-Numbers'!$B$1:$AZ$173,$B129,FALSE),""))</f>
        <v/>
      </c>
      <c r="Q129" s="260" t="str">
        <f>IF(Q$4="","",IF(HLOOKUP(Q$4,'Physical Effects-Numbers'!$B$1:$AZ$173,$B129,FALSE)&lt;0,HLOOKUP(Q$4,'Physical Effects-Numbers'!$B$1:$AZ$173,$B129,FALSE),""))</f>
        <v/>
      </c>
      <c r="R129" s="260" t="str">
        <f>IF(R$4="","",IF(HLOOKUP(R$4,'Physical Effects-Numbers'!$B$1:$AZ$173,$B129,FALSE)&lt;0,HLOOKUP(R$4,'Physical Effects-Numbers'!$B$1:$AZ$173,$B129,FALSE),""))</f>
        <v/>
      </c>
      <c r="S129" s="260" t="str">
        <f>IF(S$4="","",IF(HLOOKUP(S$4,'Physical Effects-Numbers'!$B$1:$AZ$173,$B129,FALSE)&lt;0,HLOOKUP(S$4,'Physical Effects-Numbers'!$B$1:$AZ$173,$B129,FALSE),""))</f>
        <v/>
      </c>
      <c r="T129" s="260" t="str">
        <f>IF(T$4="","",IF(HLOOKUP(T$4,'Physical Effects-Numbers'!$B$1:$AZ$173,$B129,FALSE)&lt;0,HLOOKUP(T$4,'Physical Effects-Numbers'!$B$1:$AZ$173,$B129,FALSE),""))</f>
        <v/>
      </c>
      <c r="U129" s="260" t="str">
        <f>IF(U$4="","",IF(HLOOKUP(U$4,'Physical Effects-Numbers'!$B$1:$AZ$173,$B129,FALSE)&lt;0,HLOOKUP(U$4,'Physical Effects-Numbers'!$B$1:$AZ$173,$B129,FALSE),""))</f>
        <v/>
      </c>
      <c r="V129" s="260" t="str">
        <f>IF(V$4="","",IF(HLOOKUP(V$4,'Physical Effects-Numbers'!$B$1:$AZ$173,$B129,FALSE)&lt;0,HLOOKUP(V$4,'Physical Effects-Numbers'!$B$1:$AZ$173,$B129,FALSE),""))</f>
        <v/>
      </c>
      <c r="W129" s="260" t="str">
        <f>IF(W$4="","",IF(HLOOKUP(W$4,'Physical Effects-Numbers'!$B$1:$AZ$173,$B129,FALSE)&lt;0,HLOOKUP(W$4,'Physical Effects-Numbers'!$B$1:$AZ$173,$B129,FALSE),""))</f>
        <v/>
      </c>
      <c r="X129" s="260" t="str">
        <f>IF(X$4="","",IF(HLOOKUP(X$4,'Physical Effects-Numbers'!$B$1:$AZ$173,$B129,FALSE)&lt;0,HLOOKUP(X$4,'Physical Effects-Numbers'!$B$1:$AZ$173,$B129,FALSE),""))</f>
        <v/>
      </c>
      <c r="Y129" s="260" t="str">
        <f>IF(Y$4="","",IF(HLOOKUP(Y$4,'Physical Effects-Numbers'!$B$1:$AZ$173,$B129,FALSE)&lt;0,HLOOKUP(Y$4,'Physical Effects-Numbers'!$B$1:$AZ$173,$B129,FALSE),""))</f>
        <v/>
      </c>
      <c r="Z129" s="260" t="str">
        <f>IF(Z$4="","",IF(HLOOKUP(Z$4,'Physical Effects-Numbers'!$B$1:$AZ$173,$B129,FALSE)&lt;0,HLOOKUP(Z$4,'Physical Effects-Numbers'!$B$1:$AZ$173,$B129,FALSE),""))</f>
        <v/>
      </c>
      <c r="AA129" s="260" t="str">
        <f>IF(AA$4="","",IF(HLOOKUP(AA$4,'Physical Effects-Numbers'!$B$1:$AZ$173,$B129,FALSE)&lt;0,HLOOKUP(AA$4,'Physical Effects-Numbers'!$B$1:$AZ$173,$B129,FALSE),""))</f>
        <v/>
      </c>
      <c r="AB129" s="260" t="str">
        <f>IF(AB$4="","",IF(HLOOKUP(AB$4,'Physical Effects-Numbers'!$B$1:$AZ$173,$B129,FALSE)&lt;0,HLOOKUP(AB$4,'Physical Effects-Numbers'!$B$1:$AZ$173,$B129,FALSE),""))</f>
        <v/>
      </c>
      <c r="AC129" s="260" t="str">
        <f>IF(AC$4="","",IF(HLOOKUP(AC$4,'Physical Effects-Numbers'!$B$1:$AZ$173,$B129,FALSE)&lt;0,HLOOKUP(AC$4,'Physical Effects-Numbers'!$B$1:$AZ$173,$B129,FALSE),""))</f>
        <v/>
      </c>
      <c r="AD129" s="260" t="str">
        <f>IF(AD$4="","",IF(HLOOKUP(AD$4,'Physical Effects-Numbers'!$B$1:$AZ$173,$B129,FALSE)&lt;0,HLOOKUP(AD$4,'Physical Effects-Numbers'!$B$1:$AZ$173,$B129,FALSE),""))</f>
        <v/>
      </c>
      <c r="AE129" s="260" t="str">
        <f>IF(AE$4="","",IF(HLOOKUP(AE$4,'Physical Effects-Numbers'!$B$1:$AZ$173,$B129,FALSE)&lt;0,HLOOKUP(AE$4,'Physical Effects-Numbers'!$B$1:$AZ$173,$B129,FALSE),""))</f>
        <v/>
      </c>
      <c r="AF129" s="260" t="e">
        <f>IF(AF$4="","",IF(HLOOKUP(AF$4,'Physical Effects-Numbers'!$B$1:$AZ$173,$B129,FALSE)&lt;0,HLOOKUP(AF$4,'Physical Effects-Numbers'!$B$1:$AZ$173,$B129,FALSE),""))</f>
        <v>#REF!</v>
      </c>
      <c r="AG129" s="260" t="e">
        <f>IF(AG$4="","",IF(HLOOKUP(AG$4,'Physical Effects-Numbers'!$B$1:$AZ$173,$B129,FALSE)&lt;0,HLOOKUP(AG$4,'Physical Effects-Numbers'!$B$1:$AZ$173,$B129,FALSE),""))</f>
        <v>#REF!</v>
      </c>
      <c r="AH129" s="260" t="str">
        <f>IF(AH$4="","",IF(HLOOKUP(AH$4,'Physical Effects-Numbers'!$B$1:$AZ$173,$B129,FALSE)&lt;0,HLOOKUP(AH$4,'Physical Effects-Numbers'!$B$1:$AZ$173,$B129,FALSE),""))</f>
        <v/>
      </c>
      <c r="AI129" s="260" t="str">
        <f>IF(AI$4="","",IF(HLOOKUP(AI$4,'Physical Effects-Numbers'!$B$1:$AZ$173,$B129,FALSE)&lt;0,HLOOKUP(AI$4,'Physical Effects-Numbers'!$B$1:$AZ$173,$B129,FALSE),""))</f>
        <v/>
      </c>
      <c r="AJ129" s="260" t="str">
        <f>IF(AJ$4="","",IF(HLOOKUP(AJ$4,'Physical Effects-Numbers'!$B$1:$AZ$173,$B129,FALSE)&lt;0,HLOOKUP(AJ$4,'Physical Effects-Numbers'!$B$1:$AZ$173,$B129,FALSE),""))</f>
        <v/>
      </c>
      <c r="AK129" s="260" t="str">
        <f>IF(AK$4="","",IF(HLOOKUP(AK$4,'Physical Effects-Numbers'!$B$1:$AZ$173,$B129,FALSE)&lt;0,HLOOKUP(AK$4,'Physical Effects-Numbers'!$B$1:$AZ$173,$B129,FALSE),""))</f>
        <v/>
      </c>
      <c r="AL129" s="260" t="str">
        <f>IF(AL$4="","",IF(HLOOKUP(AL$4,'Physical Effects-Numbers'!$B$1:$AZ$173,$B129,FALSE)&lt;0,HLOOKUP(AL$4,'Physical Effects-Numbers'!$B$1:$AZ$173,$B129,FALSE),""))</f>
        <v/>
      </c>
      <c r="AM129" s="260" t="str">
        <f>IF(AM$4="","",IF(HLOOKUP(AM$4,'Physical Effects-Numbers'!$B$1:$AZ$173,$B129,FALSE)&lt;0,HLOOKUP(AM$4,'Physical Effects-Numbers'!$B$1:$AZ$173,$B129,FALSE),""))</f>
        <v/>
      </c>
      <c r="AN129" s="260" t="str">
        <f>IF(AN$4="","",IF(HLOOKUP(AN$4,'Physical Effects-Numbers'!$B$1:$AZ$173,$B129,FALSE)&lt;0,HLOOKUP(AN$4,'Physical Effects-Numbers'!$B$1:$AZ$173,$B129,FALSE),""))</f>
        <v/>
      </c>
      <c r="AO129" s="260" t="str">
        <f>IF(AO$4="","",IF(HLOOKUP(AO$4,'Physical Effects-Numbers'!$B$1:$AZ$173,$B129,FALSE)&lt;0,HLOOKUP(AO$4,'Physical Effects-Numbers'!$B$1:$AZ$173,$B129,FALSE),""))</f>
        <v/>
      </c>
      <c r="AP129" s="260" t="str">
        <f>IF(AP$4="","",IF(HLOOKUP(AP$4,'Physical Effects-Numbers'!$B$1:$AZ$173,$B129,FALSE)&lt;0,HLOOKUP(AP$4,'Physical Effects-Numbers'!$B$1:$AZ$173,$B129,FALSE),""))</f>
        <v/>
      </c>
      <c r="AQ129" s="260">
        <f>IF(AQ$4="","",IF(HLOOKUP(AQ$4,'Physical Effects-Numbers'!$B$1:$AZ$173,$B129,FALSE)&lt;0,HLOOKUP(AQ$4,'Physical Effects-Numbers'!$B$1:$AZ$173,$B129,FALSE),""))</f>
        <v>-1</v>
      </c>
      <c r="AR129" s="260" t="str">
        <f>IF(AR$4="","",IF(HLOOKUP(AR$4,'Physical Effects-Numbers'!$B$1:$AZ$173,$B129,FALSE)&lt;0,HLOOKUP(AR$4,'Physical Effects-Numbers'!$B$1:$AZ$173,$B129,FALSE),""))</f>
        <v/>
      </c>
      <c r="AS129" s="260" t="str">
        <f>IF(AS$4="","",IF(HLOOKUP(AS$4,'Physical Effects-Numbers'!$B$1:$AZ$173,$B129,FALSE)&lt;0,HLOOKUP(AS$4,'Physical Effects-Numbers'!$B$1:$AZ$173,$B129,FALSE),""))</f>
        <v/>
      </c>
      <c r="AT129" s="260" t="str">
        <f>IF(AT$4="","",IF(HLOOKUP(AT$4,'Physical Effects-Numbers'!$B$1:$AZ$173,$B129,FALSE)&lt;0,HLOOKUP(AT$4,'Physical Effects-Numbers'!$B$1:$AZ$173,$B129,FALSE),""))</f>
        <v/>
      </c>
      <c r="AU129" s="260" t="str">
        <f>IF(AU$4="","",IF(HLOOKUP(AU$4,'Physical Effects-Numbers'!$B$1:$AZ$173,$B129,FALSE)&lt;0,HLOOKUP(AU$4,'Physical Effects-Numbers'!$B$1:$AZ$173,$B129,FALSE),""))</f>
        <v/>
      </c>
      <c r="AV129" s="260" t="str">
        <f>IF(AV$4="","",IF(HLOOKUP(AV$4,'Physical Effects-Numbers'!$B$1:$AZ$173,$B129,FALSE)&lt;0,HLOOKUP(AV$4,'Physical Effects-Numbers'!$B$1:$AZ$173,$B129,FALSE),""))</f>
        <v/>
      </c>
      <c r="AW129" s="260" t="str">
        <f>IF(AW$4="","",IF(HLOOKUP(AW$4,'Physical Effects-Numbers'!$B$1:$AZ$173,$B129,FALSE)&lt;0,HLOOKUP(AW$4,'Physical Effects-Numbers'!$B$1:$AZ$173,$B129,FALSE),""))</f>
        <v/>
      </c>
      <c r="AX129" s="260" t="str">
        <f>IF(AX$4="","",IF(HLOOKUP(AX$4,'Physical Effects-Numbers'!$B$1:$AZ$173,$B129,FALSE)&lt;0,HLOOKUP(AX$4,'Physical Effects-Numbers'!$B$1:$AZ$173,$B129,FALSE),""))</f>
        <v/>
      </c>
      <c r="AY129" s="260" t="str">
        <f>IF(AY$4="","",IF(HLOOKUP(AY$4,'Physical Effects-Numbers'!$B$1:$AZ$173,$B129,FALSE)&lt;0,HLOOKUP(AY$4,'Physical Effects-Numbers'!$B$1:$AZ$173,$B129,FALSE),""))</f>
        <v/>
      </c>
      <c r="AZ129" s="260" t="str">
        <f>IF(AZ$4="","",IF(HLOOKUP(AZ$4,'Physical Effects-Numbers'!$B$1:$AZ$173,$B129,FALSE)&lt;0,HLOOKUP(AZ$4,'Physical Effects-Numbers'!$B$1:$AZ$173,$B129,FALSE),""))</f>
        <v/>
      </c>
      <c r="BA129" s="260" t="e">
        <f>IF(BA$4="","",IF(HLOOKUP(BA$4,'Physical Effects-Numbers'!$B$1:$AZ$173,$B129,FALSE)&lt;0,HLOOKUP(BA$4,'Physical Effects-Numbers'!$B$1:$AZ$173,$B129,FALSE),""))</f>
        <v>#N/A</v>
      </c>
      <c r="BB129" s="260" t="e">
        <f>IF(BB$4="","",IF(HLOOKUP(BB$4,'Physical Effects-Numbers'!$B$1:$AZ$173,$B129,FALSE)&lt;0,HLOOKUP(BB$4,'Physical Effects-Numbers'!$B$1:$AZ$173,$B129,FALSE),""))</f>
        <v>#N/A</v>
      </c>
      <c r="BC129" s="260" t="e">
        <f>IF(BC$4="","",IF(HLOOKUP(BC$4,'Physical Effects-Numbers'!$B$1:$AZ$173,$B129,FALSE)&lt;0,HLOOKUP(BC$4,'Physical Effects-Numbers'!$B$1:$AZ$173,$B129,FALSE),""))</f>
        <v>#REF!</v>
      </c>
      <c r="BD129" s="260" t="e">
        <f>IF(BD$4="","",IF(HLOOKUP(BD$4,'Physical Effects-Numbers'!$B$1:$AZ$173,$B129,FALSE)&lt;0,HLOOKUP(BD$4,'Physical Effects-Numbers'!$B$1:$AZ$173,$B129,FALSE),""))</f>
        <v>#REF!</v>
      </c>
      <c r="BE129" s="260" t="e">
        <f>IF(BE$4="","",IF(HLOOKUP(BE$4,'Physical Effects-Numbers'!$B$1:$AZ$173,$B129,FALSE)&lt;0,HLOOKUP(BE$4,'Physical Effects-Numbers'!$B$1:$AZ$173,$B129,FALSE),""))</f>
        <v>#REF!</v>
      </c>
      <c r="BF129" s="260" t="e">
        <f>IF(BF$4="","",IF(HLOOKUP(BF$4,'Physical Effects-Numbers'!$B$1:$AZ$173,$B129,FALSE)&lt;0,HLOOKUP(BF$4,'Physical Effects-Numbers'!$B$1:$AZ$173,$B129,FALSE),""))</f>
        <v>#REF!</v>
      </c>
      <c r="BG129" s="260" t="e">
        <f>IF(BG$4="","",IF(HLOOKUP(BG$4,'Physical Effects-Numbers'!$B$1:$AZ$173,$B129,FALSE)&lt;0,HLOOKUP(BG$4,'Physical Effects-Numbers'!$B$1:$AZ$173,$B129,FALSE),""))</f>
        <v>#REF!</v>
      </c>
      <c r="BH129" s="260" t="e">
        <f>IF(BH$4="","",IF(HLOOKUP(BH$4,'Physical Effects-Numbers'!$B$1:$AZ$173,$B129,FALSE)&lt;0,HLOOKUP(BH$4,'Physical Effects-Numbers'!$B$1:$AZ$173,$B129,FALSE),""))</f>
        <v>#REF!</v>
      </c>
      <c r="BI129" s="260" t="e">
        <f>IF(BI$4="","",IF(HLOOKUP(BI$4,'Physical Effects-Numbers'!$B$1:$AZ$173,$B129,FALSE)&lt;0,HLOOKUP(BI$4,'Physical Effects-Numbers'!$B$1:$AZ$173,$B129,FALSE),""))</f>
        <v>#REF!</v>
      </c>
      <c r="BJ129" s="260" t="e">
        <f>IF(BJ$4="","",IF(HLOOKUP(BJ$4,'Physical Effects-Numbers'!$B$1:$AZ$173,$B129,FALSE)&lt;0,HLOOKUP(BJ$4,'Physical Effects-Numbers'!$B$1:$AZ$173,$B129,FALSE),""))</f>
        <v>#REF!</v>
      </c>
      <c r="BK129" s="260" t="e">
        <f>IF(BK$4="","",IF(HLOOKUP(BK$4,'Physical Effects-Numbers'!$B$1:$AZ$173,$B129,FALSE)&lt;0,HLOOKUP(BK$4,'Physical Effects-Numbers'!$B$1:$AZ$173,$B129,FALSE),""))</f>
        <v>#REF!</v>
      </c>
      <c r="BL129" s="260" t="e">
        <f>IF(BL$4="","",IF(HLOOKUP(BL$4,'Physical Effects-Numbers'!$B$1:$AZ$173,$B129,FALSE)&lt;0,HLOOKUP(BL$4,'Physical Effects-Numbers'!$B$1:$AZ$173,$B129,FALSE),""))</f>
        <v>#REF!</v>
      </c>
      <c r="BM129" s="260" t="e">
        <f>IF(BM$4="","",IF(HLOOKUP(BM$4,'Physical Effects-Numbers'!$B$1:$AZ$173,$B129,FALSE)&lt;0,HLOOKUP(BM$4,'Physical Effects-Numbers'!$B$1:$AZ$173,$B129,FALSE),""))</f>
        <v>#REF!</v>
      </c>
      <c r="BN129" s="260" t="e">
        <f>IF(BN$4="","",IF(HLOOKUP(BN$4,'Physical Effects-Numbers'!$B$1:$AZ$173,$B129,FALSE)&lt;0,HLOOKUP(BN$4,'Physical Effects-Numbers'!$B$1:$AZ$173,$B129,FALSE),""))</f>
        <v>#REF!</v>
      </c>
      <c r="BO129" s="260" t="e">
        <f>IF(BO$4="","",IF(HLOOKUP(BO$4,'Physical Effects-Numbers'!$B$1:$AZ$173,$B129,FALSE)&lt;0,HLOOKUP(BO$4,'Physical Effects-Numbers'!$B$1:$AZ$173,$B129,FALSE),""))</f>
        <v>#REF!</v>
      </c>
    </row>
    <row r="130" spans="2:67" x14ac:dyDescent="0.2">
      <c r="B130" s="259">
        <f t="shared" si="1"/>
        <v>127</v>
      </c>
      <c r="C130" s="258" t="str">
        <f>+'Physical Effects-Numbers'!B127</f>
        <v>Spoil Disposal (cf)</v>
      </c>
      <c r="D130" s="260" t="str">
        <f>IF(D$4="","",IF(HLOOKUP(D$4,'Physical Effects-Numbers'!$B$1:$AZ$173,$B130,FALSE)&lt;0,HLOOKUP(D$4,'Physical Effects-Numbers'!$B$1:$AZ$173,$B130,FALSE),""))</f>
        <v/>
      </c>
      <c r="E130" s="260" t="str">
        <f>IF(E$4="","",IF(HLOOKUP(E$4,'Physical Effects-Numbers'!$B$1:$AZ$173,$B130,FALSE)&lt;0,HLOOKUP(E$4,'Physical Effects-Numbers'!$B$1:$AZ$173,$B130,FALSE),""))</f>
        <v/>
      </c>
      <c r="F130" s="260" t="str">
        <f>IF(F$4="","",IF(HLOOKUP(F$4,'Physical Effects-Numbers'!$B$1:$AZ$173,$B130,FALSE)&lt;0,HLOOKUP(F$4,'Physical Effects-Numbers'!$B$1:$AZ$173,$B130,FALSE),""))</f>
        <v/>
      </c>
      <c r="G130" s="260" t="str">
        <f>IF(G$4="","",IF(HLOOKUP(G$4,'Physical Effects-Numbers'!$B$1:$AZ$173,$B130,FALSE)&lt;0,HLOOKUP(G$4,'Physical Effects-Numbers'!$B$1:$AZ$173,$B130,FALSE),""))</f>
        <v/>
      </c>
      <c r="H130" s="260" t="str">
        <f>IF(H$4="","",IF(HLOOKUP(H$4,'Physical Effects-Numbers'!$B$1:$AZ$173,$B130,FALSE)&lt;0,HLOOKUP(H$4,'Physical Effects-Numbers'!$B$1:$AZ$173,$B130,FALSE),""))</f>
        <v/>
      </c>
      <c r="I130" s="260" t="str">
        <f>IF(I$4="","",IF(HLOOKUP(I$4,'Physical Effects-Numbers'!$B$1:$AZ$173,$B130,FALSE)&lt;0,HLOOKUP(I$4,'Physical Effects-Numbers'!$B$1:$AZ$173,$B130,FALSE),""))</f>
        <v/>
      </c>
      <c r="J130" s="260">
        <f>IF(J$4="","",IF(HLOOKUP(J$4,'Physical Effects-Numbers'!$B$1:$AZ$173,$B130,FALSE)&lt;0,HLOOKUP(J$4,'Physical Effects-Numbers'!$B$1:$AZ$173,$B130,FALSE),""))</f>
        <v>-1</v>
      </c>
      <c r="K130" s="260" t="str">
        <f>IF(K$4="","",IF(HLOOKUP(K$4,'Physical Effects-Numbers'!$B$1:$AZ$173,$B130,FALSE)&lt;0,HLOOKUP(K$4,'Physical Effects-Numbers'!$B$1:$AZ$173,$B130,FALSE),""))</f>
        <v/>
      </c>
      <c r="L130" s="260" t="str">
        <f>IF(L$4="","",IF(HLOOKUP(L$4,'Physical Effects-Numbers'!$B$1:$AZ$173,$B130,FALSE)&lt;0,HLOOKUP(L$4,'Physical Effects-Numbers'!$B$1:$AZ$173,$B130,FALSE),""))</f>
        <v/>
      </c>
      <c r="M130" s="260" t="str">
        <f>IF(M$4="","",IF(HLOOKUP(M$4,'Physical Effects-Numbers'!$B$1:$AZ$173,$B130,FALSE)&lt;0,HLOOKUP(M$4,'Physical Effects-Numbers'!$B$1:$AZ$173,$B130,FALSE),""))</f>
        <v/>
      </c>
      <c r="N130" s="260" t="str">
        <f>IF(N$4="","",IF(HLOOKUP(N$4,'Physical Effects-Numbers'!$B$1:$AZ$173,$B130,FALSE)&lt;0,HLOOKUP(N$4,'Physical Effects-Numbers'!$B$1:$AZ$173,$B130,FALSE),""))</f>
        <v/>
      </c>
      <c r="O130" s="260" t="str">
        <f>IF(O$4="","",IF(HLOOKUP(O$4,'Physical Effects-Numbers'!$B$1:$AZ$173,$B130,FALSE)&lt;0,HLOOKUP(O$4,'Physical Effects-Numbers'!$B$1:$AZ$173,$B130,FALSE),""))</f>
        <v/>
      </c>
      <c r="P130" s="260" t="str">
        <f>IF(P$4="","",IF(HLOOKUP(P$4,'Physical Effects-Numbers'!$B$1:$AZ$173,$B130,FALSE)&lt;0,HLOOKUP(P$4,'Physical Effects-Numbers'!$B$1:$AZ$173,$B130,FALSE),""))</f>
        <v/>
      </c>
      <c r="Q130" s="260" t="str">
        <f>IF(Q$4="","",IF(HLOOKUP(Q$4,'Physical Effects-Numbers'!$B$1:$AZ$173,$B130,FALSE)&lt;0,HLOOKUP(Q$4,'Physical Effects-Numbers'!$B$1:$AZ$173,$B130,FALSE),""))</f>
        <v/>
      </c>
      <c r="R130" s="260" t="str">
        <f>IF(R$4="","",IF(HLOOKUP(R$4,'Physical Effects-Numbers'!$B$1:$AZ$173,$B130,FALSE)&lt;0,HLOOKUP(R$4,'Physical Effects-Numbers'!$B$1:$AZ$173,$B130,FALSE),""))</f>
        <v/>
      </c>
      <c r="S130" s="260" t="str">
        <f>IF(S$4="","",IF(HLOOKUP(S$4,'Physical Effects-Numbers'!$B$1:$AZ$173,$B130,FALSE)&lt;0,HLOOKUP(S$4,'Physical Effects-Numbers'!$B$1:$AZ$173,$B130,FALSE),""))</f>
        <v/>
      </c>
      <c r="T130" s="260" t="str">
        <f>IF(T$4="","",IF(HLOOKUP(T$4,'Physical Effects-Numbers'!$B$1:$AZ$173,$B130,FALSE)&lt;0,HLOOKUP(T$4,'Physical Effects-Numbers'!$B$1:$AZ$173,$B130,FALSE),""))</f>
        <v/>
      </c>
      <c r="U130" s="260" t="str">
        <f>IF(U$4="","",IF(HLOOKUP(U$4,'Physical Effects-Numbers'!$B$1:$AZ$173,$B130,FALSE)&lt;0,HLOOKUP(U$4,'Physical Effects-Numbers'!$B$1:$AZ$173,$B130,FALSE),""))</f>
        <v/>
      </c>
      <c r="V130" s="260" t="str">
        <f>IF(V$4="","",IF(HLOOKUP(V$4,'Physical Effects-Numbers'!$B$1:$AZ$173,$B130,FALSE)&lt;0,HLOOKUP(V$4,'Physical Effects-Numbers'!$B$1:$AZ$173,$B130,FALSE),""))</f>
        <v/>
      </c>
      <c r="W130" s="260" t="str">
        <f>IF(W$4="","",IF(HLOOKUP(W$4,'Physical Effects-Numbers'!$B$1:$AZ$173,$B130,FALSE)&lt;0,HLOOKUP(W$4,'Physical Effects-Numbers'!$B$1:$AZ$173,$B130,FALSE),""))</f>
        <v/>
      </c>
      <c r="X130" s="260" t="str">
        <f>IF(X$4="","",IF(HLOOKUP(X$4,'Physical Effects-Numbers'!$B$1:$AZ$173,$B130,FALSE)&lt;0,HLOOKUP(X$4,'Physical Effects-Numbers'!$B$1:$AZ$173,$B130,FALSE),""))</f>
        <v/>
      </c>
      <c r="Y130" s="260" t="str">
        <f>IF(Y$4="","",IF(HLOOKUP(Y$4,'Physical Effects-Numbers'!$B$1:$AZ$173,$B130,FALSE)&lt;0,HLOOKUP(Y$4,'Physical Effects-Numbers'!$B$1:$AZ$173,$B130,FALSE),""))</f>
        <v/>
      </c>
      <c r="Z130" s="260" t="str">
        <f>IF(Z$4="","",IF(HLOOKUP(Z$4,'Physical Effects-Numbers'!$B$1:$AZ$173,$B130,FALSE)&lt;0,HLOOKUP(Z$4,'Physical Effects-Numbers'!$B$1:$AZ$173,$B130,FALSE),""))</f>
        <v/>
      </c>
      <c r="AA130" s="260" t="str">
        <f>IF(AA$4="","",IF(HLOOKUP(AA$4,'Physical Effects-Numbers'!$B$1:$AZ$173,$B130,FALSE)&lt;0,HLOOKUP(AA$4,'Physical Effects-Numbers'!$B$1:$AZ$173,$B130,FALSE),""))</f>
        <v/>
      </c>
      <c r="AB130" s="260" t="str">
        <f>IF(AB$4="","",IF(HLOOKUP(AB$4,'Physical Effects-Numbers'!$B$1:$AZ$173,$B130,FALSE)&lt;0,HLOOKUP(AB$4,'Physical Effects-Numbers'!$B$1:$AZ$173,$B130,FALSE),""))</f>
        <v/>
      </c>
      <c r="AC130" s="260" t="str">
        <f>IF(AC$4="","",IF(HLOOKUP(AC$4,'Physical Effects-Numbers'!$B$1:$AZ$173,$B130,FALSE)&lt;0,HLOOKUP(AC$4,'Physical Effects-Numbers'!$B$1:$AZ$173,$B130,FALSE),""))</f>
        <v/>
      </c>
      <c r="AD130" s="260" t="str">
        <f>IF(AD$4="","",IF(HLOOKUP(AD$4,'Physical Effects-Numbers'!$B$1:$AZ$173,$B130,FALSE)&lt;0,HLOOKUP(AD$4,'Physical Effects-Numbers'!$B$1:$AZ$173,$B130,FALSE),""))</f>
        <v/>
      </c>
      <c r="AE130" s="260" t="str">
        <f>IF(AE$4="","",IF(HLOOKUP(AE$4,'Physical Effects-Numbers'!$B$1:$AZ$173,$B130,FALSE)&lt;0,HLOOKUP(AE$4,'Physical Effects-Numbers'!$B$1:$AZ$173,$B130,FALSE),""))</f>
        <v/>
      </c>
      <c r="AF130" s="260" t="e">
        <f>IF(AF$4="","",IF(HLOOKUP(AF$4,'Physical Effects-Numbers'!$B$1:$AZ$173,$B130,FALSE)&lt;0,HLOOKUP(AF$4,'Physical Effects-Numbers'!$B$1:$AZ$173,$B130,FALSE),""))</f>
        <v>#REF!</v>
      </c>
      <c r="AG130" s="260" t="e">
        <f>IF(AG$4="","",IF(HLOOKUP(AG$4,'Physical Effects-Numbers'!$B$1:$AZ$173,$B130,FALSE)&lt;0,HLOOKUP(AG$4,'Physical Effects-Numbers'!$B$1:$AZ$173,$B130,FALSE),""))</f>
        <v>#REF!</v>
      </c>
      <c r="AH130" s="260" t="str">
        <f>IF(AH$4="","",IF(HLOOKUP(AH$4,'Physical Effects-Numbers'!$B$1:$AZ$173,$B130,FALSE)&lt;0,HLOOKUP(AH$4,'Physical Effects-Numbers'!$B$1:$AZ$173,$B130,FALSE),""))</f>
        <v/>
      </c>
      <c r="AI130" s="260" t="str">
        <f>IF(AI$4="","",IF(HLOOKUP(AI$4,'Physical Effects-Numbers'!$B$1:$AZ$173,$B130,FALSE)&lt;0,HLOOKUP(AI$4,'Physical Effects-Numbers'!$B$1:$AZ$173,$B130,FALSE),""))</f>
        <v/>
      </c>
      <c r="AJ130" s="260" t="str">
        <f>IF(AJ$4="","",IF(HLOOKUP(AJ$4,'Physical Effects-Numbers'!$B$1:$AZ$173,$B130,FALSE)&lt;0,HLOOKUP(AJ$4,'Physical Effects-Numbers'!$B$1:$AZ$173,$B130,FALSE),""))</f>
        <v/>
      </c>
      <c r="AK130" s="260" t="str">
        <f>IF(AK$4="","",IF(HLOOKUP(AK$4,'Physical Effects-Numbers'!$B$1:$AZ$173,$B130,FALSE)&lt;0,HLOOKUP(AK$4,'Physical Effects-Numbers'!$B$1:$AZ$173,$B130,FALSE),""))</f>
        <v/>
      </c>
      <c r="AL130" s="260" t="str">
        <f>IF(AL$4="","",IF(HLOOKUP(AL$4,'Physical Effects-Numbers'!$B$1:$AZ$173,$B130,FALSE)&lt;0,HLOOKUP(AL$4,'Physical Effects-Numbers'!$B$1:$AZ$173,$B130,FALSE),""))</f>
        <v/>
      </c>
      <c r="AM130" s="260" t="str">
        <f>IF(AM$4="","",IF(HLOOKUP(AM$4,'Physical Effects-Numbers'!$B$1:$AZ$173,$B130,FALSE)&lt;0,HLOOKUP(AM$4,'Physical Effects-Numbers'!$B$1:$AZ$173,$B130,FALSE),""))</f>
        <v/>
      </c>
      <c r="AN130" s="260" t="str">
        <f>IF(AN$4="","",IF(HLOOKUP(AN$4,'Physical Effects-Numbers'!$B$1:$AZ$173,$B130,FALSE)&lt;0,HLOOKUP(AN$4,'Physical Effects-Numbers'!$B$1:$AZ$173,$B130,FALSE),""))</f>
        <v/>
      </c>
      <c r="AO130" s="260" t="str">
        <f>IF(AO$4="","",IF(HLOOKUP(AO$4,'Physical Effects-Numbers'!$B$1:$AZ$173,$B130,FALSE)&lt;0,HLOOKUP(AO$4,'Physical Effects-Numbers'!$B$1:$AZ$173,$B130,FALSE),""))</f>
        <v/>
      </c>
      <c r="AP130" s="260" t="str">
        <f>IF(AP$4="","",IF(HLOOKUP(AP$4,'Physical Effects-Numbers'!$B$1:$AZ$173,$B130,FALSE)&lt;0,HLOOKUP(AP$4,'Physical Effects-Numbers'!$B$1:$AZ$173,$B130,FALSE),""))</f>
        <v/>
      </c>
      <c r="AQ130" s="260" t="str">
        <f>IF(AQ$4="","",IF(HLOOKUP(AQ$4,'Physical Effects-Numbers'!$B$1:$AZ$173,$B130,FALSE)&lt;0,HLOOKUP(AQ$4,'Physical Effects-Numbers'!$B$1:$AZ$173,$B130,FALSE),""))</f>
        <v/>
      </c>
      <c r="AR130" s="260" t="str">
        <f>IF(AR$4="","",IF(HLOOKUP(AR$4,'Physical Effects-Numbers'!$B$1:$AZ$173,$B130,FALSE)&lt;0,HLOOKUP(AR$4,'Physical Effects-Numbers'!$B$1:$AZ$173,$B130,FALSE),""))</f>
        <v/>
      </c>
      <c r="AS130" s="260" t="str">
        <f>IF(AS$4="","",IF(HLOOKUP(AS$4,'Physical Effects-Numbers'!$B$1:$AZ$173,$B130,FALSE)&lt;0,HLOOKUP(AS$4,'Physical Effects-Numbers'!$B$1:$AZ$173,$B130,FALSE),""))</f>
        <v/>
      </c>
      <c r="AT130" s="260" t="str">
        <f>IF(AT$4="","",IF(HLOOKUP(AT$4,'Physical Effects-Numbers'!$B$1:$AZ$173,$B130,FALSE)&lt;0,HLOOKUP(AT$4,'Physical Effects-Numbers'!$B$1:$AZ$173,$B130,FALSE),""))</f>
        <v/>
      </c>
      <c r="AU130" s="260" t="str">
        <f>IF(AU$4="","",IF(HLOOKUP(AU$4,'Physical Effects-Numbers'!$B$1:$AZ$173,$B130,FALSE)&lt;0,HLOOKUP(AU$4,'Physical Effects-Numbers'!$B$1:$AZ$173,$B130,FALSE),""))</f>
        <v/>
      </c>
      <c r="AV130" s="260" t="str">
        <f>IF(AV$4="","",IF(HLOOKUP(AV$4,'Physical Effects-Numbers'!$B$1:$AZ$173,$B130,FALSE)&lt;0,HLOOKUP(AV$4,'Physical Effects-Numbers'!$B$1:$AZ$173,$B130,FALSE),""))</f>
        <v/>
      </c>
      <c r="AW130" s="260" t="str">
        <f>IF(AW$4="","",IF(HLOOKUP(AW$4,'Physical Effects-Numbers'!$B$1:$AZ$173,$B130,FALSE)&lt;0,HLOOKUP(AW$4,'Physical Effects-Numbers'!$B$1:$AZ$173,$B130,FALSE),""))</f>
        <v/>
      </c>
      <c r="AX130" s="260" t="str">
        <f>IF(AX$4="","",IF(HLOOKUP(AX$4,'Physical Effects-Numbers'!$B$1:$AZ$173,$B130,FALSE)&lt;0,HLOOKUP(AX$4,'Physical Effects-Numbers'!$B$1:$AZ$173,$B130,FALSE),""))</f>
        <v/>
      </c>
      <c r="AY130" s="260" t="str">
        <f>IF(AY$4="","",IF(HLOOKUP(AY$4,'Physical Effects-Numbers'!$B$1:$AZ$173,$B130,FALSE)&lt;0,HLOOKUP(AY$4,'Physical Effects-Numbers'!$B$1:$AZ$173,$B130,FALSE),""))</f>
        <v/>
      </c>
      <c r="AZ130" s="260" t="str">
        <f>IF(AZ$4="","",IF(HLOOKUP(AZ$4,'Physical Effects-Numbers'!$B$1:$AZ$173,$B130,FALSE)&lt;0,HLOOKUP(AZ$4,'Physical Effects-Numbers'!$B$1:$AZ$173,$B130,FALSE),""))</f>
        <v/>
      </c>
      <c r="BA130" s="260" t="e">
        <f>IF(BA$4="","",IF(HLOOKUP(BA$4,'Physical Effects-Numbers'!$B$1:$AZ$173,$B130,FALSE)&lt;0,HLOOKUP(BA$4,'Physical Effects-Numbers'!$B$1:$AZ$173,$B130,FALSE),""))</f>
        <v>#N/A</v>
      </c>
      <c r="BB130" s="260" t="e">
        <f>IF(BB$4="","",IF(HLOOKUP(BB$4,'Physical Effects-Numbers'!$B$1:$AZ$173,$B130,FALSE)&lt;0,HLOOKUP(BB$4,'Physical Effects-Numbers'!$B$1:$AZ$173,$B130,FALSE),""))</f>
        <v>#N/A</v>
      </c>
      <c r="BC130" s="260" t="e">
        <f>IF(BC$4="","",IF(HLOOKUP(BC$4,'Physical Effects-Numbers'!$B$1:$AZ$173,$B130,FALSE)&lt;0,HLOOKUP(BC$4,'Physical Effects-Numbers'!$B$1:$AZ$173,$B130,FALSE),""))</f>
        <v>#REF!</v>
      </c>
      <c r="BD130" s="260" t="e">
        <f>IF(BD$4="","",IF(HLOOKUP(BD$4,'Physical Effects-Numbers'!$B$1:$AZ$173,$B130,FALSE)&lt;0,HLOOKUP(BD$4,'Physical Effects-Numbers'!$B$1:$AZ$173,$B130,FALSE),""))</f>
        <v>#REF!</v>
      </c>
      <c r="BE130" s="260" t="e">
        <f>IF(BE$4="","",IF(HLOOKUP(BE$4,'Physical Effects-Numbers'!$B$1:$AZ$173,$B130,FALSE)&lt;0,HLOOKUP(BE$4,'Physical Effects-Numbers'!$B$1:$AZ$173,$B130,FALSE),""))</f>
        <v>#REF!</v>
      </c>
      <c r="BF130" s="260" t="e">
        <f>IF(BF$4="","",IF(HLOOKUP(BF$4,'Physical Effects-Numbers'!$B$1:$AZ$173,$B130,FALSE)&lt;0,HLOOKUP(BF$4,'Physical Effects-Numbers'!$B$1:$AZ$173,$B130,FALSE),""))</f>
        <v>#REF!</v>
      </c>
      <c r="BG130" s="260" t="e">
        <f>IF(BG$4="","",IF(HLOOKUP(BG$4,'Physical Effects-Numbers'!$B$1:$AZ$173,$B130,FALSE)&lt;0,HLOOKUP(BG$4,'Physical Effects-Numbers'!$B$1:$AZ$173,$B130,FALSE),""))</f>
        <v>#REF!</v>
      </c>
      <c r="BH130" s="260" t="e">
        <f>IF(BH$4="","",IF(HLOOKUP(BH$4,'Physical Effects-Numbers'!$B$1:$AZ$173,$B130,FALSE)&lt;0,HLOOKUP(BH$4,'Physical Effects-Numbers'!$B$1:$AZ$173,$B130,FALSE),""))</f>
        <v>#REF!</v>
      </c>
      <c r="BI130" s="260" t="e">
        <f>IF(BI$4="","",IF(HLOOKUP(BI$4,'Physical Effects-Numbers'!$B$1:$AZ$173,$B130,FALSE)&lt;0,HLOOKUP(BI$4,'Physical Effects-Numbers'!$B$1:$AZ$173,$B130,FALSE),""))</f>
        <v>#REF!</v>
      </c>
      <c r="BJ130" s="260" t="e">
        <f>IF(BJ$4="","",IF(HLOOKUP(BJ$4,'Physical Effects-Numbers'!$B$1:$AZ$173,$B130,FALSE)&lt;0,HLOOKUP(BJ$4,'Physical Effects-Numbers'!$B$1:$AZ$173,$B130,FALSE),""))</f>
        <v>#REF!</v>
      </c>
      <c r="BK130" s="260" t="e">
        <f>IF(BK$4="","",IF(HLOOKUP(BK$4,'Physical Effects-Numbers'!$B$1:$AZ$173,$B130,FALSE)&lt;0,HLOOKUP(BK$4,'Physical Effects-Numbers'!$B$1:$AZ$173,$B130,FALSE),""))</f>
        <v>#REF!</v>
      </c>
      <c r="BL130" s="260" t="e">
        <f>IF(BL$4="","",IF(HLOOKUP(BL$4,'Physical Effects-Numbers'!$B$1:$AZ$173,$B130,FALSE)&lt;0,HLOOKUP(BL$4,'Physical Effects-Numbers'!$B$1:$AZ$173,$B130,FALSE),""))</f>
        <v>#REF!</v>
      </c>
      <c r="BM130" s="260" t="e">
        <f>IF(BM$4="","",IF(HLOOKUP(BM$4,'Physical Effects-Numbers'!$B$1:$AZ$173,$B130,FALSE)&lt;0,HLOOKUP(BM$4,'Physical Effects-Numbers'!$B$1:$AZ$173,$B130,FALSE),""))</f>
        <v>#REF!</v>
      </c>
      <c r="BN130" s="260" t="e">
        <f>IF(BN$4="","",IF(HLOOKUP(BN$4,'Physical Effects-Numbers'!$B$1:$AZ$173,$B130,FALSE)&lt;0,HLOOKUP(BN$4,'Physical Effects-Numbers'!$B$1:$AZ$173,$B130,FALSE),""))</f>
        <v>#REF!</v>
      </c>
      <c r="BO130" s="260" t="e">
        <f>IF(BO$4="","",IF(HLOOKUP(BO$4,'Physical Effects-Numbers'!$B$1:$AZ$173,$B130,FALSE)&lt;0,HLOOKUP(BO$4,'Physical Effects-Numbers'!$B$1:$AZ$173,$B130,FALSE),""))</f>
        <v>#REF!</v>
      </c>
    </row>
    <row r="131" spans="2:67" x14ac:dyDescent="0.2">
      <c r="B131" s="259">
        <f t="shared" si="1"/>
        <v>128</v>
      </c>
      <c r="C131" s="258" t="str">
        <f>+'Physical Effects-Numbers'!B128</f>
        <v>Spring Development (no)</v>
      </c>
      <c r="D131" s="260" t="str">
        <f>IF(D$4="","",IF(HLOOKUP(D$4,'Physical Effects-Numbers'!$B$1:$AZ$173,$B131,FALSE)&lt;0,HLOOKUP(D$4,'Physical Effects-Numbers'!$B$1:$AZ$173,$B131,FALSE),""))</f>
        <v/>
      </c>
      <c r="E131" s="260" t="str">
        <f>IF(E$4="","",IF(HLOOKUP(E$4,'Physical Effects-Numbers'!$B$1:$AZ$173,$B131,FALSE)&lt;0,HLOOKUP(E$4,'Physical Effects-Numbers'!$B$1:$AZ$173,$B131,FALSE),""))</f>
        <v/>
      </c>
      <c r="F131" s="260" t="str">
        <f>IF(F$4="","",IF(HLOOKUP(F$4,'Physical Effects-Numbers'!$B$1:$AZ$173,$B131,FALSE)&lt;0,HLOOKUP(F$4,'Physical Effects-Numbers'!$B$1:$AZ$173,$B131,FALSE),""))</f>
        <v/>
      </c>
      <c r="G131" s="260" t="str">
        <f>IF(G$4="","",IF(HLOOKUP(G$4,'Physical Effects-Numbers'!$B$1:$AZ$173,$B131,FALSE)&lt;0,HLOOKUP(G$4,'Physical Effects-Numbers'!$B$1:$AZ$173,$B131,FALSE),""))</f>
        <v/>
      </c>
      <c r="H131" s="260" t="str">
        <f>IF(H$4="","",IF(HLOOKUP(H$4,'Physical Effects-Numbers'!$B$1:$AZ$173,$B131,FALSE)&lt;0,HLOOKUP(H$4,'Physical Effects-Numbers'!$B$1:$AZ$173,$B131,FALSE),""))</f>
        <v/>
      </c>
      <c r="I131" s="260" t="str">
        <f>IF(I$4="","",IF(HLOOKUP(I$4,'Physical Effects-Numbers'!$B$1:$AZ$173,$B131,FALSE)&lt;0,HLOOKUP(I$4,'Physical Effects-Numbers'!$B$1:$AZ$173,$B131,FALSE),""))</f>
        <v/>
      </c>
      <c r="J131" s="260">
        <f>IF(J$4="","",IF(HLOOKUP(J$4,'Physical Effects-Numbers'!$B$1:$AZ$173,$B131,FALSE)&lt;0,HLOOKUP(J$4,'Physical Effects-Numbers'!$B$1:$AZ$173,$B131,FALSE),""))</f>
        <v>-1</v>
      </c>
      <c r="K131" s="260" t="str">
        <f>IF(K$4="","",IF(HLOOKUP(K$4,'Physical Effects-Numbers'!$B$1:$AZ$173,$B131,FALSE)&lt;0,HLOOKUP(K$4,'Physical Effects-Numbers'!$B$1:$AZ$173,$B131,FALSE),""))</f>
        <v/>
      </c>
      <c r="L131" s="260" t="str">
        <f>IF(L$4="","",IF(HLOOKUP(L$4,'Physical Effects-Numbers'!$B$1:$AZ$173,$B131,FALSE)&lt;0,HLOOKUP(L$4,'Physical Effects-Numbers'!$B$1:$AZ$173,$B131,FALSE),""))</f>
        <v/>
      </c>
      <c r="M131" s="260" t="str">
        <f>IF(M$4="","",IF(HLOOKUP(M$4,'Physical Effects-Numbers'!$B$1:$AZ$173,$B131,FALSE)&lt;0,HLOOKUP(M$4,'Physical Effects-Numbers'!$B$1:$AZ$173,$B131,FALSE),""))</f>
        <v/>
      </c>
      <c r="N131" s="260" t="str">
        <f>IF(N$4="","",IF(HLOOKUP(N$4,'Physical Effects-Numbers'!$B$1:$AZ$173,$B131,FALSE)&lt;0,HLOOKUP(N$4,'Physical Effects-Numbers'!$B$1:$AZ$173,$B131,FALSE),""))</f>
        <v/>
      </c>
      <c r="O131" s="260" t="str">
        <f>IF(O$4="","",IF(HLOOKUP(O$4,'Physical Effects-Numbers'!$B$1:$AZ$173,$B131,FALSE)&lt;0,HLOOKUP(O$4,'Physical Effects-Numbers'!$B$1:$AZ$173,$B131,FALSE),""))</f>
        <v/>
      </c>
      <c r="P131" s="260" t="str">
        <f>IF(P$4="","",IF(HLOOKUP(P$4,'Physical Effects-Numbers'!$B$1:$AZ$173,$B131,FALSE)&lt;0,HLOOKUP(P$4,'Physical Effects-Numbers'!$B$1:$AZ$173,$B131,FALSE),""))</f>
        <v/>
      </c>
      <c r="Q131" s="260" t="str">
        <f>IF(Q$4="","",IF(HLOOKUP(Q$4,'Physical Effects-Numbers'!$B$1:$AZ$173,$B131,FALSE)&lt;0,HLOOKUP(Q$4,'Physical Effects-Numbers'!$B$1:$AZ$173,$B131,FALSE),""))</f>
        <v/>
      </c>
      <c r="R131" s="260" t="str">
        <f>IF(R$4="","",IF(HLOOKUP(R$4,'Physical Effects-Numbers'!$B$1:$AZ$173,$B131,FALSE)&lt;0,HLOOKUP(R$4,'Physical Effects-Numbers'!$B$1:$AZ$173,$B131,FALSE),""))</f>
        <v/>
      </c>
      <c r="S131" s="260" t="str">
        <f>IF(S$4="","",IF(HLOOKUP(S$4,'Physical Effects-Numbers'!$B$1:$AZ$173,$B131,FALSE)&lt;0,HLOOKUP(S$4,'Physical Effects-Numbers'!$B$1:$AZ$173,$B131,FALSE),""))</f>
        <v/>
      </c>
      <c r="T131" s="260" t="str">
        <f>IF(T$4="","",IF(HLOOKUP(T$4,'Physical Effects-Numbers'!$B$1:$AZ$173,$B131,FALSE)&lt;0,HLOOKUP(T$4,'Physical Effects-Numbers'!$B$1:$AZ$173,$B131,FALSE),""))</f>
        <v/>
      </c>
      <c r="U131" s="260" t="str">
        <f>IF(U$4="","",IF(HLOOKUP(U$4,'Physical Effects-Numbers'!$B$1:$AZ$173,$B131,FALSE)&lt;0,HLOOKUP(U$4,'Physical Effects-Numbers'!$B$1:$AZ$173,$B131,FALSE),""))</f>
        <v/>
      </c>
      <c r="V131" s="260" t="str">
        <f>IF(V$4="","",IF(HLOOKUP(V$4,'Physical Effects-Numbers'!$B$1:$AZ$173,$B131,FALSE)&lt;0,HLOOKUP(V$4,'Physical Effects-Numbers'!$B$1:$AZ$173,$B131,FALSE),""))</f>
        <v/>
      </c>
      <c r="W131" s="260" t="str">
        <f>IF(W$4="","",IF(HLOOKUP(W$4,'Physical Effects-Numbers'!$B$1:$AZ$173,$B131,FALSE)&lt;0,HLOOKUP(W$4,'Physical Effects-Numbers'!$B$1:$AZ$173,$B131,FALSE),""))</f>
        <v/>
      </c>
      <c r="X131" s="260" t="str">
        <f>IF(X$4="","",IF(HLOOKUP(X$4,'Physical Effects-Numbers'!$B$1:$AZ$173,$B131,FALSE)&lt;0,HLOOKUP(X$4,'Physical Effects-Numbers'!$B$1:$AZ$173,$B131,FALSE),""))</f>
        <v/>
      </c>
      <c r="Y131" s="260" t="str">
        <f>IF(Y$4="","",IF(HLOOKUP(Y$4,'Physical Effects-Numbers'!$B$1:$AZ$173,$B131,FALSE)&lt;0,HLOOKUP(Y$4,'Physical Effects-Numbers'!$B$1:$AZ$173,$B131,FALSE),""))</f>
        <v/>
      </c>
      <c r="Z131" s="260" t="str">
        <f>IF(Z$4="","",IF(HLOOKUP(Z$4,'Physical Effects-Numbers'!$B$1:$AZ$173,$B131,FALSE)&lt;0,HLOOKUP(Z$4,'Physical Effects-Numbers'!$B$1:$AZ$173,$B131,FALSE),""))</f>
        <v/>
      </c>
      <c r="AA131" s="260" t="str">
        <f>IF(AA$4="","",IF(HLOOKUP(AA$4,'Physical Effects-Numbers'!$B$1:$AZ$173,$B131,FALSE)&lt;0,HLOOKUP(AA$4,'Physical Effects-Numbers'!$B$1:$AZ$173,$B131,FALSE),""))</f>
        <v/>
      </c>
      <c r="AB131" s="260" t="str">
        <f>IF(AB$4="","",IF(HLOOKUP(AB$4,'Physical Effects-Numbers'!$B$1:$AZ$173,$B131,FALSE)&lt;0,HLOOKUP(AB$4,'Physical Effects-Numbers'!$B$1:$AZ$173,$B131,FALSE),""))</f>
        <v/>
      </c>
      <c r="AC131" s="260" t="str">
        <f>IF(AC$4="","",IF(HLOOKUP(AC$4,'Physical Effects-Numbers'!$B$1:$AZ$173,$B131,FALSE)&lt;0,HLOOKUP(AC$4,'Physical Effects-Numbers'!$B$1:$AZ$173,$B131,FALSE),""))</f>
        <v/>
      </c>
      <c r="AD131" s="260" t="str">
        <f>IF(AD$4="","",IF(HLOOKUP(AD$4,'Physical Effects-Numbers'!$B$1:$AZ$173,$B131,FALSE)&lt;0,HLOOKUP(AD$4,'Physical Effects-Numbers'!$B$1:$AZ$173,$B131,FALSE),""))</f>
        <v/>
      </c>
      <c r="AE131" s="260" t="str">
        <f>IF(AE$4="","",IF(HLOOKUP(AE$4,'Physical Effects-Numbers'!$B$1:$AZ$173,$B131,FALSE)&lt;0,HLOOKUP(AE$4,'Physical Effects-Numbers'!$B$1:$AZ$173,$B131,FALSE),""))</f>
        <v/>
      </c>
      <c r="AF131" s="260" t="e">
        <f>IF(AF$4="","",IF(HLOOKUP(AF$4,'Physical Effects-Numbers'!$B$1:$AZ$173,$B131,FALSE)&lt;0,HLOOKUP(AF$4,'Physical Effects-Numbers'!$B$1:$AZ$173,$B131,FALSE),""))</f>
        <v>#REF!</v>
      </c>
      <c r="AG131" s="260" t="e">
        <f>IF(AG$4="","",IF(HLOOKUP(AG$4,'Physical Effects-Numbers'!$B$1:$AZ$173,$B131,FALSE)&lt;0,HLOOKUP(AG$4,'Physical Effects-Numbers'!$B$1:$AZ$173,$B131,FALSE),""))</f>
        <v>#REF!</v>
      </c>
      <c r="AH131" s="260" t="str">
        <f>IF(AH$4="","",IF(HLOOKUP(AH$4,'Physical Effects-Numbers'!$B$1:$AZ$173,$B131,FALSE)&lt;0,HLOOKUP(AH$4,'Physical Effects-Numbers'!$B$1:$AZ$173,$B131,FALSE),""))</f>
        <v/>
      </c>
      <c r="AI131" s="260" t="str">
        <f>IF(AI$4="","",IF(HLOOKUP(AI$4,'Physical Effects-Numbers'!$B$1:$AZ$173,$B131,FALSE)&lt;0,HLOOKUP(AI$4,'Physical Effects-Numbers'!$B$1:$AZ$173,$B131,FALSE),""))</f>
        <v/>
      </c>
      <c r="AJ131" s="260" t="str">
        <f>IF(AJ$4="","",IF(HLOOKUP(AJ$4,'Physical Effects-Numbers'!$B$1:$AZ$173,$B131,FALSE)&lt;0,HLOOKUP(AJ$4,'Physical Effects-Numbers'!$B$1:$AZ$173,$B131,FALSE),""))</f>
        <v/>
      </c>
      <c r="AK131" s="260" t="str">
        <f>IF(AK$4="","",IF(HLOOKUP(AK$4,'Physical Effects-Numbers'!$B$1:$AZ$173,$B131,FALSE)&lt;0,HLOOKUP(AK$4,'Physical Effects-Numbers'!$B$1:$AZ$173,$B131,FALSE),""))</f>
        <v/>
      </c>
      <c r="AL131" s="260" t="str">
        <f>IF(AL$4="","",IF(HLOOKUP(AL$4,'Physical Effects-Numbers'!$B$1:$AZ$173,$B131,FALSE)&lt;0,HLOOKUP(AL$4,'Physical Effects-Numbers'!$B$1:$AZ$173,$B131,FALSE),""))</f>
        <v/>
      </c>
      <c r="AM131" s="260" t="str">
        <f>IF(AM$4="","",IF(HLOOKUP(AM$4,'Physical Effects-Numbers'!$B$1:$AZ$173,$B131,FALSE)&lt;0,HLOOKUP(AM$4,'Physical Effects-Numbers'!$B$1:$AZ$173,$B131,FALSE),""))</f>
        <v/>
      </c>
      <c r="AN131" s="260" t="str">
        <f>IF(AN$4="","",IF(HLOOKUP(AN$4,'Physical Effects-Numbers'!$B$1:$AZ$173,$B131,FALSE)&lt;0,HLOOKUP(AN$4,'Physical Effects-Numbers'!$B$1:$AZ$173,$B131,FALSE),""))</f>
        <v/>
      </c>
      <c r="AO131" s="260" t="str">
        <f>IF(AO$4="","",IF(HLOOKUP(AO$4,'Physical Effects-Numbers'!$B$1:$AZ$173,$B131,FALSE)&lt;0,HLOOKUP(AO$4,'Physical Effects-Numbers'!$B$1:$AZ$173,$B131,FALSE),""))</f>
        <v/>
      </c>
      <c r="AP131" s="260" t="str">
        <f>IF(AP$4="","",IF(HLOOKUP(AP$4,'Physical Effects-Numbers'!$B$1:$AZ$173,$B131,FALSE)&lt;0,HLOOKUP(AP$4,'Physical Effects-Numbers'!$B$1:$AZ$173,$B131,FALSE),""))</f>
        <v/>
      </c>
      <c r="AQ131" s="260" t="str">
        <f>IF(AQ$4="","",IF(HLOOKUP(AQ$4,'Physical Effects-Numbers'!$B$1:$AZ$173,$B131,FALSE)&lt;0,HLOOKUP(AQ$4,'Physical Effects-Numbers'!$B$1:$AZ$173,$B131,FALSE),""))</f>
        <v/>
      </c>
      <c r="AR131" s="260" t="str">
        <f>IF(AR$4="","",IF(HLOOKUP(AR$4,'Physical Effects-Numbers'!$B$1:$AZ$173,$B131,FALSE)&lt;0,HLOOKUP(AR$4,'Physical Effects-Numbers'!$B$1:$AZ$173,$B131,FALSE),""))</f>
        <v/>
      </c>
      <c r="AS131" s="260" t="str">
        <f>IF(AS$4="","",IF(HLOOKUP(AS$4,'Physical Effects-Numbers'!$B$1:$AZ$173,$B131,FALSE)&lt;0,HLOOKUP(AS$4,'Physical Effects-Numbers'!$B$1:$AZ$173,$B131,FALSE),""))</f>
        <v/>
      </c>
      <c r="AT131" s="260" t="str">
        <f>IF(AT$4="","",IF(HLOOKUP(AT$4,'Physical Effects-Numbers'!$B$1:$AZ$173,$B131,FALSE)&lt;0,HLOOKUP(AT$4,'Physical Effects-Numbers'!$B$1:$AZ$173,$B131,FALSE),""))</f>
        <v/>
      </c>
      <c r="AU131" s="260" t="str">
        <f>IF(AU$4="","",IF(HLOOKUP(AU$4,'Physical Effects-Numbers'!$B$1:$AZ$173,$B131,FALSE)&lt;0,HLOOKUP(AU$4,'Physical Effects-Numbers'!$B$1:$AZ$173,$B131,FALSE),""))</f>
        <v/>
      </c>
      <c r="AV131" s="260" t="str">
        <f>IF(AV$4="","",IF(HLOOKUP(AV$4,'Physical Effects-Numbers'!$B$1:$AZ$173,$B131,FALSE)&lt;0,HLOOKUP(AV$4,'Physical Effects-Numbers'!$B$1:$AZ$173,$B131,FALSE),""))</f>
        <v/>
      </c>
      <c r="AW131" s="260" t="str">
        <f>IF(AW$4="","",IF(HLOOKUP(AW$4,'Physical Effects-Numbers'!$B$1:$AZ$173,$B131,FALSE)&lt;0,HLOOKUP(AW$4,'Physical Effects-Numbers'!$B$1:$AZ$173,$B131,FALSE),""))</f>
        <v/>
      </c>
      <c r="AX131" s="260" t="str">
        <f>IF(AX$4="","",IF(HLOOKUP(AX$4,'Physical Effects-Numbers'!$B$1:$AZ$173,$B131,FALSE)&lt;0,HLOOKUP(AX$4,'Physical Effects-Numbers'!$B$1:$AZ$173,$B131,FALSE),""))</f>
        <v/>
      </c>
      <c r="AY131" s="260" t="str">
        <f>IF(AY$4="","",IF(HLOOKUP(AY$4,'Physical Effects-Numbers'!$B$1:$AZ$173,$B131,FALSE)&lt;0,HLOOKUP(AY$4,'Physical Effects-Numbers'!$B$1:$AZ$173,$B131,FALSE),""))</f>
        <v/>
      </c>
      <c r="AZ131" s="260" t="str">
        <f>IF(AZ$4="","",IF(HLOOKUP(AZ$4,'Physical Effects-Numbers'!$B$1:$AZ$173,$B131,FALSE)&lt;0,HLOOKUP(AZ$4,'Physical Effects-Numbers'!$B$1:$AZ$173,$B131,FALSE),""))</f>
        <v/>
      </c>
      <c r="BA131" s="260" t="e">
        <f>IF(BA$4="","",IF(HLOOKUP(BA$4,'Physical Effects-Numbers'!$B$1:$AZ$173,$B131,FALSE)&lt;0,HLOOKUP(BA$4,'Physical Effects-Numbers'!$B$1:$AZ$173,$B131,FALSE),""))</f>
        <v>#N/A</v>
      </c>
      <c r="BB131" s="260" t="e">
        <f>IF(BB$4="","",IF(HLOOKUP(BB$4,'Physical Effects-Numbers'!$B$1:$AZ$173,$B131,FALSE)&lt;0,HLOOKUP(BB$4,'Physical Effects-Numbers'!$B$1:$AZ$173,$B131,FALSE),""))</f>
        <v>#N/A</v>
      </c>
      <c r="BC131" s="260" t="e">
        <f>IF(BC$4="","",IF(HLOOKUP(BC$4,'Physical Effects-Numbers'!$B$1:$AZ$173,$B131,FALSE)&lt;0,HLOOKUP(BC$4,'Physical Effects-Numbers'!$B$1:$AZ$173,$B131,FALSE),""))</f>
        <v>#REF!</v>
      </c>
      <c r="BD131" s="260" t="e">
        <f>IF(BD$4="","",IF(HLOOKUP(BD$4,'Physical Effects-Numbers'!$B$1:$AZ$173,$B131,FALSE)&lt;0,HLOOKUP(BD$4,'Physical Effects-Numbers'!$B$1:$AZ$173,$B131,FALSE),""))</f>
        <v>#REF!</v>
      </c>
      <c r="BE131" s="260" t="e">
        <f>IF(BE$4="","",IF(HLOOKUP(BE$4,'Physical Effects-Numbers'!$B$1:$AZ$173,$B131,FALSE)&lt;0,HLOOKUP(BE$4,'Physical Effects-Numbers'!$B$1:$AZ$173,$B131,FALSE),""))</f>
        <v>#REF!</v>
      </c>
      <c r="BF131" s="260" t="e">
        <f>IF(BF$4="","",IF(HLOOKUP(BF$4,'Physical Effects-Numbers'!$B$1:$AZ$173,$B131,FALSE)&lt;0,HLOOKUP(BF$4,'Physical Effects-Numbers'!$B$1:$AZ$173,$B131,FALSE),""))</f>
        <v>#REF!</v>
      </c>
      <c r="BG131" s="260" t="e">
        <f>IF(BG$4="","",IF(HLOOKUP(BG$4,'Physical Effects-Numbers'!$B$1:$AZ$173,$B131,FALSE)&lt;0,HLOOKUP(BG$4,'Physical Effects-Numbers'!$B$1:$AZ$173,$B131,FALSE),""))</f>
        <v>#REF!</v>
      </c>
      <c r="BH131" s="260" t="e">
        <f>IF(BH$4="","",IF(HLOOKUP(BH$4,'Physical Effects-Numbers'!$B$1:$AZ$173,$B131,FALSE)&lt;0,HLOOKUP(BH$4,'Physical Effects-Numbers'!$B$1:$AZ$173,$B131,FALSE),""))</f>
        <v>#REF!</v>
      </c>
      <c r="BI131" s="260" t="e">
        <f>IF(BI$4="","",IF(HLOOKUP(BI$4,'Physical Effects-Numbers'!$B$1:$AZ$173,$B131,FALSE)&lt;0,HLOOKUP(BI$4,'Physical Effects-Numbers'!$B$1:$AZ$173,$B131,FALSE),""))</f>
        <v>#REF!</v>
      </c>
      <c r="BJ131" s="260" t="e">
        <f>IF(BJ$4="","",IF(HLOOKUP(BJ$4,'Physical Effects-Numbers'!$B$1:$AZ$173,$B131,FALSE)&lt;0,HLOOKUP(BJ$4,'Physical Effects-Numbers'!$B$1:$AZ$173,$B131,FALSE),""))</f>
        <v>#REF!</v>
      </c>
      <c r="BK131" s="260" t="e">
        <f>IF(BK$4="","",IF(HLOOKUP(BK$4,'Physical Effects-Numbers'!$B$1:$AZ$173,$B131,FALSE)&lt;0,HLOOKUP(BK$4,'Physical Effects-Numbers'!$B$1:$AZ$173,$B131,FALSE),""))</f>
        <v>#REF!</v>
      </c>
      <c r="BL131" s="260" t="e">
        <f>IF(BL$4="","",IF(HLOOKUP(BL$4,'Physical Effects-Numbers'!$B$1:$AZ$173,$B131,FALSE)&lt;0,HLOOKUP(BL$4,'Physical Effects-Numbers'!$B$1:$AZ$173,$B131,FALSE),""))</f>
        <v>#REF!</v>
      </c>
      <c r="BM131" s="260" t="e">
        <f>IF(BM$4="","",IF(HLOOKUP(BM$4,'Physical Effects-Numbers'!$B$1:$AZ$173,$B131,FALSE)&lt;0,HLOOKUP(BM$4,'Physical Effects-Numbers'!$B$1:$AZ$173,$B131,FALSE),""))</f>
        <v>#REF!</v>
      </c>
      <c r="BN131" s="260" t="e">
        <f>IF(BN$4="","",IF(HLOOKUP(BN$4,'Physical Effects-Numbers'!$B$1:$AZ$173,$B131,FALSE)&lt;0,HLOOKUP(BN$4,'Physical Effects-Numbers'!$B$1:$AZ$173,$B131,FALSE),""))</f>
        <v>#REF!</v>
      </c>
      <c r="BO131" s="260" t="e">
        <f>IF(BO$4="","",IF(HLOOKUP(BO$4,'Physical Effects-Numbers'!$B$1:$AZ$173,$B131,FALSE)&lt;0,HLOOKUP(BO$4,'Physical Effects-Numbers'!$B$1:$AZ$173,$B131,FALSE),""))</f>
        <v>#REF!</v>
      </c>
    </row>
    <row r="132" spans="2:67" x14ac:dyDescent="0.2">
      <c r="B132" s="259">
        <f t="shared" si="1"/>
        <v>129</v>
      </c>
      <c r="C132" s="258" t="str">
        <f>+'Physical Effects-Numbers'!B129</f>
        <v>Sprinkler System (ac)</v>
      </c>
      <c r="D132" s="260" t="str">
        <f>IF(D$4="","",IF(HLOOKUP(D$4,'Physical Effects-Numbers'!$B$1:$AZ$173,$B132,FALSE)&lt;0,HLOOKUP(D$4,'Physical Effects-Numbers'!$B$1:$AZ$173,$B132,FALSE),""))</f>
        <v/>
      </c>
      <c r="E132" s="260" t="str">
        <f>IF(E$4="","",IF(HLOOKUP(E$4,'Physical Effects-Numbers'!$B$1:$AZ$173,$B132,FALSE)&lt;0,HLOOKUP(E$4,'Physical Effects-Numbers'!$B$1:$AZ$173,$B132,FALSE),""))</f>
        <v/>
      </c>
      <c r="F132" s="260" t="str">
        <f>IF(F$4="","",IF(HLOOKUP(F$4,'Physical Effects-Numbers'!$B$1:$AZ$173,$B132,FALSE)&lt;0,HLOOKUP(F$4,'Physical Effects-Numbers'!$B$1:$AZ$173,$B132,FALSE),""))</f>
        <v/>
      </c>
      <c r="G132" s="260" t="str">
        <f>IF(G$4="","",IF(HLOOKUP(G$4,'Physical Effects-Numbers'!$B$1:$AZ$173,$B132,FALSE)&lt;0,HLOOKUP(G$4,'Physical Effects-Numbers'!$B$1:$AZ$173,$B132,FALSE),""))</f>
        <v/>
      </c>
      <c r="H132" s="260" t="str">
        <f>IF(H$4="","",IF(HLOOKUP(H$4,'Physical Effects-Numbers'!$B$1:$AZ$173,$B132,FALSE)&lt;0,HLOOKUP(H$4,'Physical Effects-Numbers'!$B$1:$AZ$173,$B132,FALSE),""))</f>
        <v/>
      </c>
      <c r="I132" s="260" t="str">
        <f>IF(I$4="","",IF(HLOOKUP(I$4,'Physical Effects-Numbers'!$B$1:$AZ$173,$B132,FALSE)&lt;0,HLOOKUP(I$4,'Physical Effects-Numbers'!$B$1:$AZ$173,$B132,FALSE),""))</f>
        <v/>
      </c>
      <c r="J132" s="260">
        <f>IF(J$4="","",IF(HLOOKUP(J$4,'Physical Effects-Numbers'!$B$1:$AZ$173,$B132,FALSE)&lt;0,HLOOKUP(J$4,'Physical Effects-Numbers'!$B$1:$AZ$173,$B132,FALSE),""))</f>
        <v>-1</v>
      </c>
      <c r="K132" s="260" t="str">
        <f>IF(K$4="","",IF(HLOOKUP(K$4,'Physical Effects-Numbers'!$B$1:$AZ$173,$B132,FALSE)&lt;0,HLOOKUP(K$4,'Physical Effects-Numbers'!$B$1:$AZ$173,$B132,FALSE),""))</f>
        <v/>
      </c>
      <c r="L132" s="260" t="str">
        <f>IF(L$4="","",IF(HLOOKUP(L$4,'Physical Effects-Numbers'!$B$1:$AZ$173,$B132,FALSE)&lt;0,HLOOKUP(L$4,'Physical Effects-Numbers'!$B$1:$AZ$173,$B132,FALSE),""))</f>
        <v/>
      </c>
      <c r="M132" s="260" t="str">
        <f>IF(M$4="","",IF(HLOOKUP(M$4,'Physical Effects-Numbers'!$B$1:$AZ$173,$B132,FALSE)&lt;0,HLOOKUP(M$4,'Physical Effects-Numbers'!$B$1:$AZ$173,$B132,FALSE),""))</f>
        <v/>
      </c>
      <c r="N132" s="260" t="str">
        <f>IF(N$4="","",IF(HLOOKUP(N$4,'Physical Effects-Numbers'!$B$1:$AZ$173,$B132,FALSE)&lt;0,HLOOKUP(N$4,'Physical Effects-Numbers'!$B$1:$AZ$173,$B132,FALSE),""))</f>
        <v/>
      </c>
      <c r="O132" s="260" t="str">
        <f>IF(O$4="","",IF(HLOOKUP(O$4,'Physical Effects-Numbers'!$B$1:$AZ$173,$B132,FALSE)&lt;0,HLOOKUP(O$4,'Physical Effects-Numbers'!$B$1:$AZ$173,$B132,FALSE),""))</f>
        <v/>
      </c>
      <c r="P132" s="260" t="str">
        <f>IF(P$4="","",IF(HLOOKUP(P$4,'Physical Effects-Numbers'!$B$1:$AZ$173,$B132,FALSE)&lt;0,HLOOKUP(P$4,'Physical Effects-Numbers'!$B$1:$AZ$173,$B132,FALSE),""))</f>
        <v/>
      </c>
      <c r="Q132" s="260" t="str">
        <f>IF(Q$4="","",IF(HLOOKUP(Q$4,'Physical Effects-Numbers'!$B$1:$AZ$173,$B132,FALSE)&lt;0,HLOOKUP(Q$4,'Physical Effects-Numbers'!$B$1:$AZ$173,$B132,FALSE),""))</f>
        <v/>
      </c>
      <c r="R132" s="260" t="str">
        <f>IF(R$4="","",IF(HLOOKUP(R$4,'Physical Effects-Numbers'!$B$1:$AZ$173,$B132,FALSE)&lt;0,HLOOKUP(R$4,'Physical Effects-Numbers'!$B$1:$AZ$173,$B132,FALSE),""))</f>
        <v/>
      </c>
      <c r="S132" s="260" t="str">
        <f>IF(S$4="","",IF(HLOOKUP(S$4,'Physical Effects-Numbers'!$B$1:$AZ$173,$B132,FALSE)&lt;0,HLOOKUP(S$4,'Physical Effects-Numbers'!$B$1:$AZ$173,$B132,FALSE),""))</f>
        <v/>
      </c>
      <c r="T132" s="260" t="str">
        <f>IF(T$4="","",IF(HLOOKUP(T$4,'Physical Effects-Numbers'!$B$1:$AZ$173,$B132,FALSE)&lt;0,HLOOKUP(T$4,'Physical Effects-Numbers'!$B$1:$AZ$173,$B132,FALSE),""))</f>
        <v/>
      </c>
      <c r="U132" s="260" t="str">
        <f>IF(U$4="","",IF(HLOOKUP(U$4,'Physical Effects-Numbers'!$B$1:$AZ$173,$B132,FALSE)&lt;0,HLOOKUP(U$4,'Physical Effects-Numbers'!$B$1:$AZ$173,$B132,FALSE),""))</f>
        <v/>
      </c>
      <c r="V132" s="260" t="str">
        <f>IF(V$4="","",IF(HLOOKUP(V$4,'Physical Effects-Numbers'!$B$1:$AZ$173,$B132,FALSE)&lt;0,HLOOKUP(V$4,'Physical Effects-Numbers'!$B$1:$AZ$173,$B132,FALSE),""))</f>
        <v/>
      </c>
      <c r="W132" s="260" t="str">
        <f>IF(W$4="","",IF(HLOOKUP(W$4,'Physical Effects-Numbers'!$B$1:$AZ$173,$B132,FALSE)&lt;0,HLOOKUP(W$4,'Physical Effects-Numbers'!$B$1:$AZ$173,$B132,FALSE),""))</f>
        <v/>
      </c>
      <c r="X132" s="260" t="str">
        <f>IF(X$4="","",IF(HLOOKUP(X$4,'Physical Effects-Numbers'!$B$1:$AZ$173,$B132,FALSE)&lt;0,HLOOKUP(X$4,'Physical Effects-Numbers'!$B$1:$AZ$173,$B132,FALSE),""))</f>
        <v/>
      </c>
      <c r="Y132" s="260" t="str">
        <f>IF(Y$4="","",IF(HLOOKUP(Y$4,'Physical Effects-Numbers'!$B$1:$AZ$173,$B132,FALSE)&lt;0,HLOOKUP(Y$4,'Physical Effects-Numbers'!$B$1:$AZ$173,$B132,FALSE),""))</f>
        <v/>
      </c>
      <c r="Z132" s="260" t="str">
        <f>IF(Z$4="","",IF(HLOOKUP(Z$4,'Physical Effects-Numbers'!$B$1:$AZ$173,$B132,FALSE)&lt;0,HLOOKUP(Z$4,'Physical Effects-Numbers'!$B$1:$AZ$173,$B132,FALSE),""))</f>
        <v/>
      </c>
      <c r="AA132" s="260" t="str">
        <f>IF(AA$4="","",IF(HLOOKUP(AA$4,'Physical Effects-Numbers'!$B$1:$AZ$173,$B132,FALSE)&lt;0,HLOOKUP(AA$4,'Physical Effects-Numbers'!$B$1:$AZ$173,$B132,FALSE),""))</f>
        <v/>
      </c>
      <c r="AB132" s="260" t="str">
        <f>IF(AB$4="","",IF(HLOOKUP(AB$4,'Physical Effects-Numbers'!$B$1:$AZ$173,$B132,FALSE)&lt;0,HLOOKUP(AB$4,'Physical Effects-Numbers'!$B$1:$AZ$173,$B132,FALSE),""))</f>
        <v/>
      </c>
      <c r="AC132" s="260" t="str">
        <f>IF(AC$4="","",IF(HLOOKUP(AC$4,'Physical Effects-Numbers'!$B$1:$AZ$173,$B132,FALSE)&lt;0,HLOOKUP(AC$4,'Physical Effects-Numbers'!$B$1:$AZ$173,$B132,FALSE),""))</f>
        <v/>
      </c>
      <c r="AD132" s="260" t="str">
        <f>IF(AD$4="","",IF(HLOOKUP(AD$4,'Physical Effects-Numbers'!$B$1:$AZ$173,$B132,FALSE)&lt;0,HLOOKUP(AD$4,'Physical Effects-Numbers'!$B$1:$AZ$173,$B132,FALSE),""))</f>
        <v/>
      </c>
      <c r="AE132" s="260" t="str">
        <f>IF(AE$4="","",IF(HLOOKUP(AE$4,'Physical Effects-Numbers'!$B$1:$AZ$173,$B132,FALSE)&lt;0,HLOOKUP(AE$4,'Physical Effects-Numbers'!$B$1:$AZ$173,$B132,FALSE),""))</f>
        <v/>
      </c>
      <c r="AF132" s="260" t="e">
        <f>IF(AF$4="","",IF(HLOOKUP(AF$4,'Physical Effects-Numbers'!$B$1:$AZ$173,$B132,FALSE)&lt;0,HLOOKUP(AF$4,'Physical Effects-Numbers'!$B$1:$AZ$173,$B132,FALSE),""))</f>
        <v>#REF!</v>
      </c>
      <c r="AG132" s="260" t="e">
        <f>IF(AG$4="","",IF(HLOOKUP(AG$4,'Physical Effects-Numbers'!$B$1:$AZ$173,$B132,FALSE)&lt;0,HLOOKUP(AG$4,'Physical Effects-Numbers'!$B$1:$AZ$173,$B132,FALSE),""))</f>
        <v>#REF!</v>
      </c>
      <c r="AH132" s="260" t="str">
        <f>IF(AH$4="","",IF(HLOOKUP(AH$4,'Physical Effects-Numbers'!$B$1:$AZ$173,$B132,FALSE)&lt;0,HLOOKUP(AH$4,'Physical Effects-Numbers'!$B$1:$AZ$173,$B132,FALSE),""))</f>
        <v/>
      </c>
      <c r="AI132" s="260" t="str">
        <f>IF(AI$4="","",IF(HLOOKUP(AI$4,'Physical Effects-Numbers'!$B$1:$AZ$173,$B132,FALSE)&lt;0,HLOOKUP(AI$4,'Physical Effects-Numbers'!$B$1:$AZ$173,$B132,FALSE),""))</f>
        <v/>
      </c>
      <c r="AJ132" s="260" t="str">
        <f>IF(AJ$4="","",IF(HLOOKUP(AJ$4,'Physical Effects-Numbers'!$B$1:$AZ$173,$B132,FALSE)&lt;0,HLOOKUP(AJ$4,'Physical Effects-Numbers'!$B$1:$AZ$173,$B132,FALSE),""))</f>
        <v/>
      </c>
      <c r="AK132" s="260" t="str">
        <f>IF(AK$4="","",IF(HLOOKUP(AK$4,'Physical Effects-Numbers'!$B$1:$AZ$173,$B132,FALSE)&lt;0,HLOOKUP(AK$4,'Physical Effects-Numbers'!$B$1:$AZ$173,$B132,FALSE),""))</f>
        <v/>
      </c>
      <c r="AL132" s="260" t="str">
        <f>IF(AL$4="","",IF(HLOOKUP(AL$4,'Physical Effects-Numbers'!$B$1:$AZ$173,$B132,FALSE)&lt;0,HLOOKUP(AL$4,'Physical Effects-Numbers'!$B$1:$AZ$173,$B132,FALSE),""))</f>
        <v/>
      </c>
      <c r="AM132" s="260" t="str">
        <f>IF(AM$4="","",IF(HLOOKUP(AM$4,'Physical Effects-Numbers'!$B$1:$AZ$173,$B132,FALSE)&lt;0,HLOOKUP(AM$4,'Physical Effects-Numbers'!$B$1:$AZ$173,$B132,FALSE),""))</f>
        <v/>
      </c>
      <c r="AN132" s="260" t="str">
        <f>IF(AN$4="","",IF(HLOOKUP(AN$4,'Physical Effects-Numbers'!$B$1:$AZ$173,$B132,FALSE)&lt;0,HLOOKUP(AN$4,'Physical Effects-Numbers'!$B$1:$AZ$173,$B132,FALSE),""))</f>
        <v/>
      </c>
      <c r="AO132" s="260" t="str">
        <f>IF(AO$4="","",IF(HLOOKUP(AO$4,'Physical Effects-Numbers'!$B$1:$AZ$173,$B132,FALSE)&lt;0,HLOOKUP(AO$4,'Physical Effects-Numbers'!$B$1:$AZ$173,$B132,FALSE),""))</f>
        <v/>
      </c>
      <c r="AP132" s="260" t="str">
        <f>IF(AP$4="","",IF(HLOOKUP(AP$4,'Physical Effects-Numbers'!$B$1:$AZ$173,$B132,FALSE)&lt;0,HLOOKUP(AP$4,'Physical Effects-Numbers'!$B$1:$AZ$173,$B132,FALSE),""))</f>
        <v/>
      </c>
      <c r="AQ132" s="260" t="str">
        <f>IF(AQ$4="","",IF(HLOOKUP(AQ$4,'Physical Effects-Numbers'!$B$1:$AZ$173,$B132,FALSE)&lt;0,HLOOKUP(AQ$4,'Physical Effects-Numbers'!$B$1:$AZ$173,$B132,FALSE),""))</f>
        <v/>
      </c>
      <c r="AR132" s="260" t="str">
        <f>IF(AR$4="","",IF(HLOOKUP(AR$4,'Physical Effects-Numbers'!$B$1:$AZ$173,$B132,FALSE)&lt;0,HLOOKUP(AR$4,'Physical Effects-Numbers'!$B$1:$AZ$173,$B132,FALSE),""))</f>
        <v/>
      </c>
      <c r="AS132" s="260" t="str">
        <f>IF(AS$4="","",IF(HLOOKUP(AS$4,'Physical Effects-Numbers'!$B$1:$AZ$173,$B132,FALSE)&lt;0,HLOOKUP(AS$4,'Physical Effects-Numbers'!$B$1:$AZ$173,$B132,FALSE),""))</f>
        <v/>
      </c>
      <c r="AT132" s="260" t="str">
        <f>IF(AT$4="","",IF(HLOOKUP(AT$4,'Physical Effects-Numbers'!$B$1:$AZ$173,$B132,FALSE)&lt;0,HLOOKUP(AT$4,'Physical Effects-Numbers'!$B$1:$AZ$173,$B132,FALSE),""))</f>
        <v/>
      </c>
      <c r="AU132" s="260" t="str">
        <f>IF(AU$4="","",IF(HLOOKUP(AU$4,'Physical Effects-Numbers'!$B$1:$AZ$173,$B132,FALSE)&lt;0,HLOOKUP(AU$4,'Physical Effects-Numbers'!$B$1:$AZ$173,$B132,FALSE),""))</f>
        <v/>
      </c>
      <c r="AV132" s="260" t="str">
        <f>IF(AV$4="","",IF(HLOOKUP(AV$4,'Physical Effects-Numbers'!$B$1:$AZ$173,$B132,FALSE)&lt;0,HLOOKUP(AV$4,'Physical Effects-Numbers'!$B$1:$AZ$173,$B132,FALSE),""))</f>
        <v/>
      </c>
      <c r="AW132" s="260" t="str">
        <f>IF(AW$4="","",IF(HLOOKUP(AW$4,'Physical Effects-Numbers'!$B$1:$AZ$173,$B132,FALSE)&lt;0,HLOOKUP(AW$4,'Physical Effects-Numbers'!$B$1:$AZ$173,$B132,FALSE),""))</f>
        <v/>
      </c>
      <c r="AX132" s="260" t="str">
        <f>IF(AX$4="","",IF(HLOOKUP(AX$4,'Physical Effects-Numbers'!$B$1:$AZ$173,$B132,FALSE)&lt;0,HLOOKUP(AX$4,'Physical Effects-Numbers'!$B$1:$AZ$173,$B132,FALSE),""))</f>
        <v/>
      </c>
      <c r="AY132" s="260" t="str">
        <f>IF(AY$4="","",IF(HLOOKUP(AY$4,'Physical Effects-Numbers'!$B$1:$AZ$173,$B132,FALSE)&lt;0,HLOOKUP(AY$4,'Physical Effects-Numbers'!$B$1:$AZ$173,$B132,FALSE),""))</f>
        <v/>
      </c>
      <c r="AZ132" s="260" t="str">
        <f>IF(AZ$4="","",IF(HLOOKUP(AZ$4,'Physical Effects-Numbers'!$B$1:$AZ$173,$B132,FALSE)&lt;0,HLOOKUP(AZ$4,'Physical Effects-Numbers'!$B$1:$AZ$173,$B132,FALSE),""))</f>
        <v/>
      </c>
      <c r="BA132" s="260" t="e">
        <f>IF(BA$4="","",IF(HLOOKUP(BA$4,'Physical Effects-Numbers'!$B$1:$AZ$173,$B132,FALSE)&lt;0,HLOOKUP(BA$4,'Physical Effects-Numbers'!$B$1:$AZ$173,$B132,FALSE),""))</f>
        <v>#N/A</v>
      </c>
      <c r="BB132" s="260" t="e">
        <f>IF(BB$4="","",IF(HLOOKUP(BB$4,'Physical Effects-Numbers'!$B$1:$AZ$173,$B132,FALSE)&lt;0,HLOOKUP(BB$4,'Physical Effects-Numbers'!$B$1:$AZ$173,$B132,FALSE),""))</f>
        <v>#N/A</v>
      </c>
      <c r="BC132" s="260" t="e">
        <f>IF(BC$4="","",IF(HLOOKUP(BC$4,'Physical Effects-Numbers'!$B$1:$AZ$173,$B132,FALSE)&lt;0,HLOOKUP(BC$4,'Physical Effects-Numbers'!$B$1:$AZ$173,$B132,FALSE),""))</f>
        <v>#REF!</v>
      </c>
      <c r="BD132" s="260" t="e">
        <f>IF(BD$4="","",IF(HLOOKUP(BD$4,'Physical Effects-Numbers'!$B$1:$AZ$173,$B132,FALSE)&lt;0,HLOOKUP(BD$4,'Physical Effects-Numbers'!$B$1:$AZ$173,$B132,FALSE),""))</f>
        <v>#REF!</v>
      </c>
      <c r="BE132" s="260" t="e">
        <f>IF(BE$4="","",IF(HLOOKUP(BE$4,'Physical Effects-Numbers'!$B$1:$AZ$173,$B132,FALSE)&lt;0,HLOOKUP(BE$4,'Physical Effects-Numbers'!$B$1:$AZ$173,$B132,FALSE),""))</f>
        <v>#REF!</v>
      </c>
      <c r="BF132" s="260" t="e">
        <f>IF(BF$4="","",IF(HLOOKUP(BF$4,'Physical Effects-Numbers'!$B$1:$AZ$173,$B132,FALSE)&lt;0,HLOOKUP(BF$4,'Physical Effects-Numbers'!$B$1:$AZ$173,$B132,FALSE),""))</f>
        <v>#REF!</v>
      </c>
      <c r="BG132" s="260" t="e">
        <f>IF(BG$4="","",IF(HLOOKUP(BG$4,'Physical Effects-Numbers'!$B$1:$AZ$173,$B132,FALSE)&lt;0,HLOOKUP(BG$4,'Physical Effects-Numbers'!$B$1:$AZ$173,$B132,FALSE),""))</f>
        <v>#REF!</v>
      </c>
      <c r="BH132" s="260" t="e">
        <f>IF(BH$4="","",IF(HLOOKUP(BH$4,'Physical Effects-Numbers'!$B$1:$AZ$173,$B132,FALSE)&lt;0,HLOOKUP(BH$4,'Physical Effects-Numbers'!$B$1:$AZ$173,$B132,FALSE),""))</f>
        <v>#REF!</v>
      </c>
      <c r="BI132" s="260" t="e">
        <f>IF(BI$4="","",IF(HLOOKUP(BI$4,'Physical Effects-Numbers'!$B$1:$AZ$173,$B132,FALSE)&lt;0,HLOOKUP(BI$4,'Physical Effects-Numbers'!$B$1:$AZ$173,$B132,FALSE),""))</f>
        <v>#REF!</v>
      </c>
      <c r="BJ132" s="260" t="e">
        <f>IF(BJ$4="","",IF(HLOOKUP(BJ$4,'Physical Effects-Numbers'!$B$1:$AZ$173,$B132,FALSE)&lt;0,HLOOKUP(BJ$4,'Physical Effects-Numbers'!$B$1:$AZ$173,$B132,FALSE),""))</f>
        <v>#REF!</v>
      </c>
      <c r="BK132" s="260" t="e">
        <f>IF(BK$4="","",IF(HLOOKUP(BK$4,'Physical Effects-Numbers'!$B$1:$AZ$173,$B132,FALSE)&lt;0,HLOOKUP(BK$4,'Physical Effects-Numbers'!$B$1:$AZ$173,$B132,FALSE),""))</f>
        <v>#REF!</v>
      </c>
      <c r="BL132" s="260" t="e">
        <f>IF(BL$4="","",IF(HLOOKUP(BL$4,'Physical Effects-Numbers'!$B$1:$AZ$173,$B132,FALSE)&lt;0,HLOOKUP(BL$4,'Physical Effects-Numbers'!$B$1:$AZ$173,$B132,FALSE),""))</f>
        <v>#REF!</v>
      </c>
      <c r="BM132" s="260" t="e">
        <f>IF(BM$4="","",IF(HLOOKUP(BM$4,'Physical Effects-Numbers'!$B$1:$AZ$173,$B132,FALSE)&lt;0,HLOOKUP(BM$4,'Physical Effects-Numbers'!$B$1:$AZ$173,$B132,FALSE),""))</f>
        <v>#REF!</v>
      </c>
      <c r="BN132" s="260" t="e">
        <f>IF(BN$4="","",IF(HLOOKUP(BN$4,'Physical Effects-Numbers'!$B$1:$AZ$173,$B132,FALSE)&lt;0,HLOOKUP(BN$4,'Physical Effects-Numbers'!$B$1:$AZ$173,$B132,FALSE),""))</f>
        <v>#REF!</v>
      </c>
      <c r="BO132" s="260" t="e">
        <f>IF(BO$4="","",IF(HLOOKUP(BO$4,'Physical Effects-Numbers'!$B$1:$AZ$173,$B132,FALSE)&lt;0,HLOOKUP(BO$4,'Physical Effects-Numbers'!$B$1:$AZ$173,$B132,FALSE),""))</f>
        <v>#REF!</v>
      </c>
    </row>
    <row r="133" spans="2:67" x14ac:dyDescent="0.2">
      <c r="B133" s="259">
        <f t="shared" si="1"/>
        <v>130</v>
      </c>
      <c r="C133" s="258" t="str">
        <f>+'Physical Effects-Numbers'!B130</f>
        <v>Stormwater Runoff Control (ac)</v>
      </c>
      <c r="D133" s="260" t="str">
        <f>IF(D$4="","",IF(HLOOKUP(D$4,'Physical Effects-Numbers'!$B$1:$AZ$173,$B133,FALSE)&lt;0,HLOOKUP(D$4,'Physical Effects-Numbers'!$B$1:$AZ$173,$B133,FALSE),""))</f>
        <v/>
      </c>
      <c r="E133" s="260" t="str">
        <f>IF(E$4="","",IF(HLOOKUP(E$4,'Physical Effects-Numbers'!$B$1:$AZ$173,$B133,FALSE)&lt;0,HLOOKUP(E$4,'Physical Effects-Numbers'!$B$1:$AZ$173,$B133,FALSE),""))</f>
        <v/>
      </c>
      <c r="F133" s="260" t="str">
        <f>IF(F$4="","",IF(HLOOKUP(F$4,'Physical Effects-Numbers'!$B$1:$AZ$173,$B133,FALSE)&lt;0,HLOOKUP(F$4,'Physical Effects-Numbers'!$B$1:$AZ$173,$B133,FALSE),""))</f>
        <v/>
      </c>
      <c r="G133" s="260" t="str">
        <f>IF(G$4="","",IF(HLOOKUP(G$4,'Physical Effects-Numbers'!$B$1:$AZ$173,$B133,FALSE)&lt;0,HLOOKUP(G$4,'Physical Effects-Numbers'!$B$1:$AZ$173,$B133,FALSE),""))</f>
        <v/>
      </c>
      <c r="H133" s="260" t="str">
        <f>IF(H$4="","",IF(HLOOKUP(H$4,'Physical Effects-Numbers'!$B$1:$AZ$173,$B133,FALSE)&lt;0,HLOOKUP(H$4,'Physical Effects-Numbers'!$B$1:$AZ$173,$B133,FALSE),""))</f>
        <v/>
      </c>
      <c r="I133" s="260" t="str">
        <f>IF(I$4="","",IF(HLOOKUP(I$4,'Physical Effects-Numbers'!$B$1:$AZ$173,$B133,FALSE)&lt;0,HLOOKUP(I$4,'Physical Effects-Numbers'!$B$1:$AZ$173,$B133,FALSE),""))</f>
        <v/>
      </c>
      <c r="J133" s="260" t="str">
        <f>IF(J$4="","",IF(HLOOKUP(J$4,'Physical Effects-Numbers'!$B$1:$AZ$173,$B133,FALSE)&lt;0,HLOOKUP(J$4,'Physical Effects-Numbers'!$B$1:$AZ$173,$B133,FALSE),""))</f>
        <v/>
      </c>
      <c r="K133" s="260" t="str">
        <f>IF(K$4="","",IF(HLOOKUP(K$4,'Physical Effects-Numbers'!$B$1:$AZ$173,$B133,FALSE)&lt;0,HLOOKUP(K$4,'Physical Effects-Numbers'!$B$1:$AZ$173,$B133,FALSE),""))</f>
        <v/>
      </c>
      <c r="L133" s="260" t="str">
        <f>IF(L$4="","",IF(HLOOKUP(L$4,'Physical Effects-Numbers'!$B$1:$AZ$173,$B133,FALSE)&lt;0,HLOOKUP(L$4,'Physical Effects-Numbers'!$B$1:$AZ$173,$B133,FALSE),""))</f>
        <v/>
      </c>
      <c r="M133" s="260" t="str">
        <f>IF(M$4="","",IF(HLOOKUP(M$4,'Physical Effects-Numbers'!$B$1:$AZ$173,$B133,FALSE)&lt;0,HLOOKUP(M$4,'Physical Effects-Numbers'!$B$1:$AZ$173,$B133,FALSE),""))</f>
        <v/>
      </c>
      <c r="N133" s="260" t="str">
        <f>IF(N$4="","",IF(HLOOKUP(N$4,'Physical Effects-Numbers'!$B$1:$AZ$173,$B133,FALSE)&lt;0,HLOOKUP(N$4,'Physical Effects-Numbers'!$B$1:$AZ$173,$B133,FALSE),""))</f>
        <v/>
      </c>
      <c r="O133" s="260" t="str">
        <f>IF(O$4="","",IF(HLOOKUP(O$4,'Physical Effects-Numbers'!$B$1:$AZ$173,$B133,FALSE)&lt;0,HLOOKUP(O$4,'Physical Effects-Numbers'!$B$1:$AZ$173,$B133,FALSE),""))</f>
        <v/>
      </c>
      <c r="P133" s="260">
        <f>IF(P$4="","",IF(HLOOKUP(P$4,'Physical Effects-Numbers'!$B$1:$AZ$173,$B133,FALSE)&lt;0,HLOOKUP(P$4,'Physical Effects-Numbers'!$B$1:$AZ$173,$B133,FALSE),""))</f>
        <v>-1</v>
      </c>
      <c r="Q133" s="260">
        <f>IF(Q$4="","",IF(HLOOKUP(Q$4,'Physical Effects-Numbers'!$B$1:$AZ$173,$B133,FALSE)&lt;0,HLOOKUP(Q$4,'Physical Effects-Numbers'!$B$1:$AZ$173,$B133,FALSE),""))</f>
        <v>-1</v>
      </c>
      <c r="R133" s="260" t="str">
        <f>IF(R$4="","",IF(HLOOKUP(R$4,'Physical Effects-Numbers'!$B$1:$AZ$173,$B133,FALSE)&lt;0,HLOOKUP(R$4,'Physical Effects-Numbers'!$B$1:$AZ$173,$B133,FALSE),""))</f>
        <v/>
      </c>
      <c r="S133" s="260">
        <f>IF(S$4="","",IF(HLOOKUP(S$4,'Physical Effects-Numbers'!$B$1:$AZ$173,$B133,FALSE)&lt;0,HLOOKUP(S$4,'Physical Effects-Numbers'!$B$1:$AZ$173,$B133,FALSE),""))</f>
        <v>-1</v>
      </c>
      <c r="T133" s="260" t="str">
        <f>IF(T$4="","",IF(HLOOKUP(T$4,'Physical Effects-Numbers'!$B$1:$AZ$173,$B133,FALSE)&lt;0,HLOOKUP(T$4,'Physical Effects-Numbers'!$B$1:$AZ$173,$B133,FALSE),""))</f>
        <v/>
      </c>
      <c r="U133" s="260" t="str">
        <f>IF(U$4="","",IF(HLOOKUP(U$4,'Physical Effects-Numbers'!$B$1:$AZ$173,$B133,FALSE)&lt;0,HLOOKUP(U$4,'Physical Effects-Numbers'!$B$1:$AZ$173,$B133,FALSE),""))</f>
        <v/>
      </c>
      <c r="V133" s="260" t="str">
        <f>IF(V$4="","",IF(HLOOKUP(V$4,'Physical Effects-Numbers'!$B$1:$AZ$173,$B133,FALSE)&lt;0,HLOOKUP(V$4,'Physical Effects-Numbers'!$B$1:$AZ$173,$B133,FALSE),""))</f>
        <v/>
      </c>
      <c r="W133" s="260" t="str">
        <f>IF(W$4="","",IF(HLOOKUP(W$4,'Physical Effects-Numbers'!$B$1:$AZ$173,$B133,FALSE)&lt;0,HLOOKUP(W$4,'Physical Effects-Numbers'!$B$1:$AZ$173,$B133,FALSE),""))</f>
        <v/>
      </c>
      <c r="X133" s="260" t="str">
        <f>IF(X$4="","",IF(HLOOKUP(X$4,'Physical Effects-Numbers'!$B$1:$AZ$173,$B133,FALSE)&lt;0,HLOOKUP(X$4,'Physical Effects-Numbers'!$B$1:$AZ$173,$B133,FALSE),""))</f>
        <v/>
      </c>
      <c r="Y133" s="260" t="str">
        <f>IF(Y$4="","",IF(HLOOKUP(Y$4,'Physical Effects-Numbers'!$B$1:$AZ$173,$B133,FALSE)&lt;0,HLOOKUP(Y$4,'Physical Effects-Numbers'!$B$1:$AZ$173,$B133,FALSE),""))</f>
        <v/>
      </c>
      <c r="Z133" s="260" t="str">
        <f>IF(Z$4="","",IF(HLOOKUP(Z$4,'Physical Effects-Numbers'!$B$1:$AZ$173,$B133,FALSE)&lt;0,HLOOKUP(Z$4,'Physical Effects-Numbers'!$B$1:$AZ$173,$B133,FALSE),""))</f>
        <v/>
      </c>
      <c r="AA133" s="260" t="str">
        <f>IF(AA$4="","",IF(HLOOKUP(AA$4,'Physical Effects-Numbers'!$B$1:$AZ$173,$B133,FALSE)&lt;0,HLOOKUP(AA$4,'Physical Effects-Numbers'!$B$1:$AZ$173,$B133,FALSE),""))</f>
        <v/>
      </c>
      <c r="AB133" s="260" t="str">
        <f>IF(AB$4="","",IF(HLOOKUP(AB$4,'Physical Effects-Numbers'!$B$1:$AZ$173,$B133,FALSE)&lt;0,HLOOKUP(AB$4,'Physical Effects-Numbers'!$B$1:$AZ$173,$B133,FALSE),""))</f>
        <v/>
      </c>
      <c r="AC133" s="260" t="str">
        <f>IF(AC$4="","",IF(HLOOKUP(AC$4,'Physical Effects-Numbers'!$B$1:$AZ$173,$B133,FALSE)&lt;0,HLOOKUP(AC$4,'Physical Effects-Numbers'!$B$1:$AZ$173,$B133,FALSE),""))</f>
        <v/>
      </c>
      <c r="AD133" s="260" t="str">
        <f>IF(AD$4="","",IF(HLOOKUP(AD$4,'Physical Effects-Numbers'!$B$1:$AZ$173,$B133,FALSE)&lt;0,HLOOKUP(AD$4,'Physical Effects-Numbers'!$B$1:$AZ$173,$B133,FALSE),""))</f>
        <v/>
      </c>
      <c r="AE133" s="260" t="str">
        <f>IF(AE$4="","",IF(HLOOKUP(AE$4,'Physical Effects-Numbers'!$B$1:$AZ$173,$B133,FALSE)&lt;0,HLOOKUP(AE$4,'Physical Effects-Numbers'!$B$1:$AZ$173,$B133,FALSE),""))</f>
        <v/>
      </c>
      <c r="AF133" s="260" t="e">
        <f>IF(AF$4="","",IF(HLOOKUP(AF$4,'Physical Effects-Numbers'!$B$1:$AZ$173,$B133,FALSE)&lt;0,HLOOKUP(AF$4,'Physical Effects-Numbers'!$B$1:$AZ$173,$B133,FALSE),""))</f>
        <v>#REF!</v>
      </c>
      <c r="AG133" s="260" t="e">
        <f>IF(AG$4="","",IF(HLOOKUP(AG$4,'Physical Effects-Numbers'!$B$1:$AZ$173,$B133,FALSE)&lt;0,HLOOKUP(AG$4,'Physical Effects-Numbers'!$B$1:$AZ$173,$B133,FALSE),""))</f>
        <v>#REF!</v>
      </c>
      <c r="AH133" s="260" t="str">
        <f>IF(AH$4="","",IF(HLOOKUP(AH$4,'Physical Effects-Numbers'!$B$1:$AZ$173,$B133,FALSE)&lt;0,HLOOKUP(AH$4,'Physical Effects-Numbers'!$B$1:$AZ$173,$B133,FALSE),""))</f>
        <v/>
      </c>
      <c r="AI133" s="260" t="str">
        <f>IF(AI$4="","",IF(HLOOKUP(AI$4,'Physical Effects-Numbers'!$B$1:$AZ$173,$B133,FALSE)&lt;0,HLOOKUP(AI$4,'Physical Effects-Numbers'!$B$1:$AZ$173,$B133,FALSE),""))</f>
        <v/>
      </c>
      <c r="AJ133" s="260" t="str">
        <f>IF(AJ$4="","",IF(HLOOKUP(AJ$4,'Physical Effects-Numbers'!$B$1:$AZ$173,$B133,FALSE)&lt;0,HLOOKUP(AJ$4,'Physical Effects-Numbers'!$B$1:$AZ$173,$B133,FALSE),""))</f>
        <v/>
      </c>
      <c r="AK133" s="260" t="str">
        <f>IF(AK$4="","",IF(HLOOKUP(AK$4,'Physical Effects-Numbers'!$B$1:$AZ$173,$B133,FALSE)&lt;0,HLOOKUP(AK$4,'Physical Effects-Numbers'!$B$1:$AZ$173,$B133,FALSE),""))</f>
        <v/>
      </c>
      <c r="AL133" s="260" t="str">
        <f>IF(AL$4="","",IF(HLOOKUP(AL$4,'Physical Effects-Numbers'!$B$1:$AZ$173,$B133,FALSE)&lt;0,HLOOKUP(AL$4,'Physical Effects-Numbers'!$B$1:$AZ$173,$B133,FALSE),""))</f>
        <v/>
      </c>
      <c r="AM133" s="260" t="str">
        <f>IF(AM$4="","",IF(HLOOKUP(AM$4,'Physical Effects-Numbers'!$B$1:$AZ$173,$B133,FALSE)&lt;0,HLOOKUP(AM$4,'Physical Effects-Numbers'!$B$1:$AZ$173,$B133,FALSE),""))</f>
        <v/>
      </c>
      <c r="AN133" s="260" t="str">
        <f>IF(AN$4="","",IF(HLOOKUP(AN$4,'Physical Effects-Numbers'!$B$1:$AZ$173,$B133,FALSE)&lt;0,HLOOKUP(AN$4,'Physical Effects-Numbers'!$B$1:$AZ$173,$B133,FALSE),""))</f>
        <v/>
      </c>
      <c r="AO133" s="260" t="str">
        <f>IF(AO$4="","",IF(HLOOKUP(AO$4,'Physical Effects-Numbers'!$B$1:$AZ$173,$B133,FALSE)&lt;0,HLOOKUP(AO$4,'Physical Effects-Numbers'!$B$1:$AZ$173,$B133,FALSE),""))</f>
        <v/>
      </c>
      <c r="AP133" s="260" t="str">
        <f>IF(AP$4="","",IF(HLOOKUP(AP$4,'Physical Effects-Numbers'!$B$1:$AZ$173,$B133,FALSE)&lt;0,HLOOKUP(AP$4,'Physical Effects-Numbers'!$B$1:$AZ$173,$B133,FALSE),""))</f>
        <v/>
      </c>
      <c r="AQ133" s="260" t="str">
        <f>IF(AQ$4="","",IF(HLOOKUP(AQ$4,'Physical Effects-Numbers'!$B$1:$AZ$173,$B133,FALSE)&lt;0,HLOOKUP(AQ$4,'Physical Effects-Numbers'!$B$1:$AZ$173,$B133,FALSE),""))</f>
        <v/>
      </c>
      <c r="AR133" s="260" t="str">
        <f>IF(AR$4="","",IF(HLOOKUP(AR$4,'Physical Effects-Numbers'!$B$1:$AZ$173,$B133,FALSE)&lt;0,HLOOKUP(AR$4,'Physical Effects-Numbers'!$B$1:$AZ$173,$B133,FALSE),""))</f>
        <v/>
      </c>
      <c r="AS133" s="260" t="str">
        <f>IF(AS$4="","",IF(HLOOKUP(AS$4,'Physical Effects-Numbers'!$B$1:$AZ$173,$B133,FALSE)&lt;0,HLOOKUP(AS$4,'Physical Effects-Numbers'!$B$1:$AZ$173,$B133,FALSE),""))</f>
        <v/>
      </c>
      <c r="AT133" s="260" t="str">
        <f>IF(AT$4="","",IF(HLOOKUP(AT$4,'Physical Effects-Numbers'!$B$1:$AZ$173,$B133,FALSE)&lt;0,HLOOKUP(AT$4,'Physical Effects-Numbers'!$B$1:$AZ$173,$B133,FALSE),""))</f>
        <v/>
      </c>
      <c r="AU133" s="260" t="str">
        <f>IF(AU$4="","",IF(HLOOKUP(AU$4,'Physical Effects-Numbers'!$B$1:$AZ$173,$B133,FALSE)&lt;0,HLOOKUP(AU$4,'Physical Effects-Numbers'!$B$1:$AZ$173,$B133,FALSE),""))</f>
        <v/>
      </c>
      <c r="AV133" s="260" t="str">
        <f>IF(AV$4="","",IF(HLOOKUP(AV$4,'Physical Effects-Numbers'!$B$1:$AZ$173,$B133,FALSE)&lt;0,HLOOKUP(AV$4,'Physical Effects-Numbers'!$B$1:$AZ$173,$B133,FALSE),""))</f>
        <v/>
      </c>
      <c r="AW133" s="260" t="str">
        <f>IF(AW$4="","",IF(HLOOKUP(AW$4,'Physical Effects-Numbers'!$B$1:$AZ$173,$B133,FALSE)&lt;0,HLOOKUP(AW$4,'Physical Effects-Numbers'!$B$1:$AZ$173,$B133,FALSE),""))</f>
        <v/>
      </c>
      <c r="AX133" s="260" t="str">
        <f>IF(AX$4="","",IF(HLOOKUP(AX$4,'Physical Effects-Numbers'!$B$1:$AZ$173,$B133,FALSE)&lt;0,HLOOKUP(AX$4,'Physical Effects-Numbers'!$B$1:$AZ$173,$B133,FALSE),""))</f>
        <v/>
      </c>
      <c r="AY133" s="260" t="str">
        <f>IF(AY$4="","",IF(HLOOKUP(AY$4,'Physical Effects-Numbers'!$B$1:$AZ$173,$B133,FALSE)&lt;0,HLOOKUP(AY$4,'Physical Effects-Numbers'!$B$1:$AZ$173,$B133,FALSE),""))</f>
        <v/>
      </c>
      <c r="AZ133" s="260" t="str">
        <f>IF(AZ$4="","",IF(HLOOKUP(AZ$4,'Physical Effects-Numbers'!$B$1:$AZ$173,$B133,FALSE)&lt;0,HLOOKUP(AZ$4,'Physical Effects-Numbers'!$B$1:$AZ$173,$B133,FALSE),""))</f>
        <v/>
      </c>
      <c r="BA133" s="260" t="e">
        <f>IF(BA$4="","",IF(HLOOKUP(BA$4,'Physical Effects-Numbers'!$B$1:$AZ$173,$B133,FALSE)&lt;0,HLOOKUP(BA$4,'Physical Effects-Numbers'!$B$1:$AZ$173,$B133,FALSE),""))</f>
        <v>#N/A</v>
      </c>
      <c r="BB133" s="260" t="e">
        <f>IF(BB$4="","",IF(HLOOKUP(BB$4,'Physical Effects-Numbers'!$B$1:$AZ$173,$B133,FALSE)&lt;0,HLOOKUP(BB$4,'Physical Effects-Numbers'!$B$1:$AZ$173,$B133,FALSE),""))</f>
        <v>#N/A</v>
      </c>
      <c r="BC133" s="260" t="e">
        <f>IF(BC$4="","",IF(HLOOKUP(BC$4,'Physical Effects-Numbers'!$B$1:$AZ$173,$B133,FALSE)&lt;0,HLOOKUP(BC$4,'Physical Effects-Numbers'!$B$1:$AZ$173,$B133,FALSE),""))</f>
        <v>#REF!</v>
      </c>
      <c r="BD133" s="260" t="e">
        <f>IF(BD$4="","",IF(HLOOKUP(BD$4,'Physical Effects-Numbers'!$B$1:$AZ$173,$B133,FALSE)&lt;0,HLOOKUP(BD$4,'Physical Effects-Numbers'!$B$1:$AZ$173,$B133,FALSE),""))</f>
        <v>#REF!</v>
      </c>
      <c r="BE133" s="260" t="e">
        <f>IF(BE$4="","",IF(HLOOKUP(BE$4,'Physical Effects-Numbers'!$B$1:$AZ$173,$B133,FALSE)&lt;0,HLOOKUP(BE$4,'Physical Effects-Numbers'!$B$1:$AZ$173,$B133,FALSE),""))</f>
        <v>#REF!</v>
      </c>
      <c r="BF133" s="260" t="e">
        <f>IF(BF$4="","",IF(HLOOKUP(BF$4,'Physical Effects-Numbers'!$B$1:$AZ$173,$B133,FALSE)&lt;0,HLOOKUP(BF$4,'Physical Effects-Numbers'!$B$1:$AZ$173,$B133,FALSE),""))</f>
        <v>#REF!</v>
      </c>
      <c r="BG133" s="260" t="e">
        <f>IF(BG$4="","",IF(HLOOKUP(BG$4,'Physical Effects-Numbers'!$B$1:$AZ$173,$B133,FALSE)&lt;0,HLOOKUP(BG$4,'Physical Effects-Numbers'!$B$1:$AZ$173,$B133,FALSE),""))</f>
        <v>#REF!</v>
      </c>
      <c r="BH133" s="260" t="e">
        <f>IF(BH$4="","",IF(HLOOKUP(BH$4,'Physical Effects-Numbers'!$B$1:$AZ$173,$B133,FALSE)&lt;0,HLOOKUP(BH$4,'Physical Effects-Numbers'!$B$1:$AZ$173,$B133,FALSE),""))</f>
        <v>#REF!</v>
      </c>
      <c r="BI133" s="260" t="e">
        <f>IF(BI$4="","",IF(HLOOKUP(BI$4,'Physical Effects-Numbers'!$B$1:$AZ$173,$B133,FALSE)&lt;0,HLOOKUP(BI$4,'Physical Effects-Numbers'!$B$1:$AZ$173,$B133,FALSE),""))</f>
        <v>#REF!</v>
      </c>
      <c r="BJ133" s="260" t="e">
        <f>IF(BJ$4="","",IF(HLOOKUP(BJ$4,'Physical Effects-Numbers'!$B$1:$AZ$173,$B133,FALSE)&lt;0,HLOOKUP(BJ$4,'Physical Effects-Numbers'!$B$1:$AZ$173,$B133,FALSE),""))</f>
        <v>#REF!</v>
      </c>
      <c r="BK133" s="260" t="e">
        <f>IF(BK$4="","",IF(HLOOKUP(BK$4,'Physical Effects-Numbers'!$B$1:$AZ$173,$B133,FALSE)&lt;0,HLOOKUP(BK$4,'Physical Effects-Numbers'!$B$1:$AZ$173,$B133,FALSE),""))</f>
        <v>#REF!</v>
      </c>
      <c r="BL133" s="260" t="e">
        <f>IF(BL$4="","",IF(HLOOKUP(BL$4,'Physical Effects-Numbers'!$B$1:$AZ$173,$B133,FALSE)&lt;0,HLOOKUP(BL$4,'Physical Effects-Numbers'!$B$1:$AZ$173,$B133,FALSE),""))</f>
        <v>#REF!</v>
      </c>
      <c r="BM133" s="260" t="e">
        <f>IF(BM$4="","",IF(HLOOKUP(BM$4,'Physical Effects-Numbers'!$B$1:$AZ$173,$B133,FALSE)&lt;0,HLOOKUP(BM$4,'Physical Effects-Numbers'!$B$1:$AZ$173,$B133,FALSE),""))</f>
        <v>#REF!</v>
      </c>
      <c r="BN133" s="260" t="e">
        <f>IF(BN$4="","",IF(HLOOKUP(BN$4,'Physical Effects-Numbers'!$B$1:$AZ$173,$B133,FALSE)&lt;0,HLOOKUP(BN$4,'Physical Effects-Numbers'!$B$1:$AZ$173,$B133,FALSE),""))</f>
        <v>#REF!</v>
      </c>
      <c r="BO133" s="260" t="e">
        <f>IF(BO$4="","",IF(HLOOKUP(BO$4,'Physical Effects-Numbers'!$B$1:$AZ$173,$B133,FALSE)&lt;0,HLOOKUP(BO$4,'Physical Effects-Numbers'!$B$1:$AZ$173,$B133,FALSE),""))</f>
        <v>#REF!</v>
      </c>
    </row>
    <row r="134" spans="2:67" x14ac:dyDescent="0.2">
      <c r="B134" s="259">
        <f t="shared" si="1"/>
        <v>131</v>
      </c>
      <c r="C134" s="258" t="str">
        <f>+'Physical Effects-Numbers'!B131</f>
        <v>Streambank and Shoreline Protection (ft)</v>
      </c>
      <c r="D134" s="260" t="str">
        <f>IF(D$4="","",IF(HLOOKUP(D$4,'Physical Effects-Numbers'!$B$1:$AZ$173,$B134,FALSE)&lt;0,HLOOKUP(D$4,'Physical Effects-Numbers'!$B$1:$AZ$173,$B134,FALSE),""))</f>
        <v/>
      </c>
      <c r="E134" s="260" t="str">
        <f>IF(E$4="","",IF(HLOOKUP(E$4,'Physical Effects-Numbers'!$B$1:$AZ$173,$B134,FALSE)&lt;0,HLOOKUP(E$4,'Physical Effects-Numbers'!$B$1:$AZ$173,$B134,FALSE),""))</f>
        <v/>
      </c>
      <c r="F134" s="260" t="str">
        <f>IF(F$4="","",IF(HLOOKUP(F$4,'Physical Effects-Numbers'!$B$1:$AZ$173,$B134,FALSE)&lt;0,HLOOKUP(F$4,'Physical Effects-Numbers'!$B$1:$AZ$173,$B134,FALSE),""))</f>
        <v/>
      </c>
      <c r="G134" s="260" t="str">
        <f>IF(G$4="","",IF(HLOOKUP(G$4,'Physical Effects-Numbers'!$B$1:$AZ$173,$B134,FALSE)&lt;0,HLOOKUP(G$4,'Physical Effects-Numbers'!$B$1:$AZ$173,$B134,FALSE),""))</f>
        <v/>
      </c>
      <c r="H134" s="260" t="str">
        <f>IF(H$4="","",IF(HLOOKUP(H$4,'Physical Effects-Numbers'!$B$1:$AZ$173,$B134,FALSE)&lt;0,HLOOKUP(H$4,'Physical Effects-Numbers'!$B$1:$AZ$173,$B134,FALSE),""))</f>
        <v/>
      </c>
      <c r="I134" s="260" t="str">
        <f>IF(I$4="","",IF(HLOOKUP(I$4,'Physical Effects-Numbers'!$B$1:$AZ$173,$B134,FALSE)&lt;0,HLOOKUP(I$4,'Physical Effects-Numbers'!$B$1:$AZ$173,$B134,FALSE),""))</f>
        <v/>
      </c>
      <c r="J134" s="260" t="str">
        <f>IF(J$4="","",IF(HLOOKUP(J$4,'Physical Effects-Numbers'!$B$1:$AZ$173,$B134,FALSE)&lt;0,HLOOKUP(J$4,'Physical Effects-Numbers'!$B$1:$AZ$173,$B134,FALSE),""))</f>
        <v/>
      </c>
      <c r="K134" s="260" t="str">
        <f>IF(K$4="","",IF(HLOOKUP(K$4,'Physical Effects-Numbers'!$B$1:$AZ$173,$B134,FALSE)&lt;0,HLOOKUP(K$4,'Physical Effects-Numbers'!$B$1:$AZ$173,$B134,FALSE),""))</f>
        <v/>
      </c>
      <c r="L134" s="260" t="str">
        <f>IF(L$4="","",IF(HLOOKUP(L$4,'Physical Effects-Numbers'!$B$1:$AZ$173,$B134,FALSE)&lt;0,HLOOKUP(L$4,'Physical Effects-Numbers'!$B$1:$AZ$173,$B134,FALSE),""))</f>
        <v/>
      </c>
      <c r="M134" s="260" t="str">
        <f>IF(M$4="","",IF(HLOOKUP(M$4,'Physical Effects-Numbers'!$B$1:$AZ$173,$B134,FALSE)&lt;0,HLOOKUP(M$4,'Physical Effects-Numbers'!$B$1:$AZ$173,$B134,FALSE),""))</f>
        <v/>
      </c>
      <c r="N134" s="260" t="str">
        <f>IF(N$4="","",IF(HLOOKUP(N$4,'Physical Effects-Numbers'!$B$1:$AZ$173,$B134,FALSE)&lt;0,HLOOKUP(N$4,'Physical Effects-Numbers'!$B$1:$AZ$173,$B134,FALSE),""))</f>
        <v/>
      </c>
      <c r="O134" s="260" t="str">
        <f>IF(O$4="","",IF(HLOOKUP(O$4,'Physical Effects-Numbers'!$B$1:$AZ$173,$B134,FALSE)&lt;0,HLOOKUP(O$4,'Physical Effects-Numbers'!$B$1:$AZ$173,$B134,FALSE),""))</f>
        <v/>
      </c>
      <c r="P134" s="260" t="str">
        <f>IF(P$4="","",IF(HLOOKUP(P$4,'Physical Effects-Numbers'!$B$1:$AZ$173,$B134,FALSE)&lt;0,HLOOKUP(P$4,'Physical Effects-Numbers'!$B$1:$AZ$173,$B134,FALSE),""))</f>
        <v/>
      </c>
      <c r="Q134" s="260" t="str">
        <f>IF(Q$4="","",IF(HLOOKUP(Q$4,'Physical Effects-Numbers'!$B$1:$AZ$173,$B134,FALSE)&lt;0,HLOOKUP(Q$4,'Physical Effects-Numbers'!$B$1:$AZ$173,$B134,FALSE),""))</f>
        <v/>
      </c>
      <c r="R134" s="260" t="str">
        <f>IF(R$4="","",IF(HLOOKUP(R$4,'Physical Effects-Numbers'!$B$1:$AZ$173,$B134,FALSE)&lt;0,HLOOKUP(R$4,'Physical Effects-Numbers'!$B$1:$AZ$173,$B134,FALSE),""))</f>
        <v/>
      </c>
      <c r="S134" s="260" t="str">
        <f>IF(S$4="","",IF(HLOOKUP(S$4,'Physical Effects-Numbers'!$B$1:$AZ$173,$B134,FALSE)&lt;0,HLOOKUP(S$4,'Physical Effects-Numbers'!$B$1:$AZ$173,$B134,FALSE),""))</f>
        <v/>
      </c>
      <c r="T134" s="260" t="str">
        <f>IF(T$4="","",IF(HLOOKUP(T$4,'Physical Effects-Numbers'!$B$1:$AZ$173,$B134,FALSE)&lt;0,HLOOKUP(T$4,'Physical Effects-Numbers'!$B$1:$AZ$173,$B134,FALSE),""))</f>
        <v/>
      </c>
      <c r="U134" s="260" t="str">
        <f>IF(U$4="","",IF(HLOOKUP(U$4,'Physical Effects-Numbers'!$B$1:$AZ$173,$B134,FALSE)&lt;0,HLOOKUP(U$4,'Physical Effects-Numbers'!$B$1:$AZ$173,$B134,FALSE),""))</f>
        <v/>
      </c>
      <c r="V134" s="260" t="str">
        <f>IF(V$4="","",IF(HLOOKUP(V$4,'Physical Effects-Numbers'!$B$1:$AZ$173,$B134,FALSE)&lt;0,HLOOKUP(V$4,'Physical Effects-Numbers'!$B$1:$AZ$173,$B134,FALSE),""))</f>
        <v/>
      </c>
      <c r="W134" s="260" t="str">
        <f>IF(W$4="","",IF(HLOOKUP(W$4,'Physical Effects-Numbers'!$B$1:$AZ$173,$B134,FALSE)&lt;0,HLOOKUP(W$4,'Physical Effects-Numbers'!$B$1:$AZ$173,$B134,FALSE),""))</f>
        <v/>
      </c>
      <c r="X134" s="260" t="str">
        <f>IF(X$4="","",IF(HLOOKUP(X$4,'Physical Effects-Numbers'!$B$1:$AZ$173,$B134,FALSE)&lt;0,HLOOKUP(X$4,'Physical Effects-Numbers'!$B$1:$AZ$173,$B134,FALSE),""))</f>
        <v/>
      </c>
      <c r="Y134" s="260" t="str">
        <f>IF(Y$4="","",IF(HLOOKUP(Y$4,'Physical Effects-Numbers'!$B$1:$AZ$173,$B134,FALSE)&lt;0,HLOOKUP(Y$4,'Physical Effects-Numbers'!$B$1:$AZ$173,$B134,FALSE),""))</f>
        <v/>
      </c>
      <c r="Z134" s="260" t="str">
        <f>IF(Z$4="","",IF(HLOOKUP(Z$4,'Physical Effects-Numbers'!$B$1:$AZ$173,$B134,FALSE)&lt;0,HLOOKUP(Z$4,'Physical Effects-Numbers'!$B$1:$AZ$173,$B134,FALSE),""))</f>
        <v/>
      </c>
      <c r="AA134" s="260" t="str">
        <f>IF(AA$4="","",IF(HLOOKUP(AA$4,'Physical Effects-Numbers'!$B$1:$AZ$173,$B134,FALSE)&lt;0,HLOOKUP(AA$4,'Physical Effects-Numbers'!$B$1:$AZ$173,$B134,FALSE),""))</f>
        <v/>
      </c>
      <c r="AB134" s="260" t="str">
        <f>IF(AB$4="","",IF(HLOOKUP(AB$4,'Physical Effects-Numbers'!$B$1:$AZ$173,$B134,FALSE)&lt;0,HLOOKUP(AB$4,'Physical Effects-Numbers'!$B$1:$AZ$173,$B134,FALSE),""))</f>
        <v/>
      </c>
      <c r="AC134" s="260" t="str">
        <f>IF(AC$4="","",IF(HLOOKUP(AC$4,'Physical Effects-Numbers'!$B$1:$AZ$173,$B134,FALSE)&lt;0,HLOOKUP(AC$4,'Physical Effects-Numbers'!$B$1:$AZ$173,$B134,FALSE),""))</f>
        <v/>
      </c>
      <c r="AD134" s="260" t="str">
        <f>IF(AD$4="","",IF(HLOOKUP(AD$4,'Physical Effects-Numbers'!$B$1:$AZ$173,$B134,FALSE)&lt;0,HLOOKUP(AD$4,'Physical Effects-Numbers'!$B$1:$AZ$173,$B134,FALSE),""))</f>
        <v/>
      </c>
      <c r="AE134" s="260" t="str">
        <f>IF(AE$4="","",IF(HLOOKUP(AE$4,'Physical Effects-Numbers'!$B$1:$AZ$173,$B134,FALSE)&lt;0,HLOOKUP(AE$4,'Physical Effects-Numbers'!$B$1:$AZ$173,$B134,FALSE),""))</f>
        <v/>
      </c>
      <c r="AF134" s="260" t="e">
        <f>IF(AF$4="","",IF(HLOOKUP(AF$4,'Physical Effects-Numbers'!$B$1:$AZ$173,$B134,FALSE)&lt;0,HLOOKUP(AF$4,'Physical Effects-Numbers'!$B$1:$AZ$173,$B134,FALSE),""))</f>
        <v>#REF!</v>
      </c>
      <c r="AG134" s="260" t="e">
        <f>IF(AG$4="","",IF(HLOOKUP(AG$4,'Physical Effects-Numbers'!$B$1:$AZ$173,$B134,FALSE)&lt;0,HLOOKUP(AG$4,'Physical Effects-Numbers'!$B$1:$AZ$173,$B134,FALSE),""))</f>
        <v>#REF!</v>
      </c>
      <c r="AH134" s="260" t="str">
        <f>IF(AH$4="","",IF(HLOOKUP(AH$4,'Physical Effects-Numbers'!$B$1:$AZ$173,$B134,FALSE)&lt;0,HLOOKUP(AH$4,'Physical Effects-Numbers'!$B$1:$AZ$173,$B134,FALSE),""))</f>
        <v/>
      </c>
      <c r="AI134" s="260" t="str">
        <f>IF(AI$4="","",IF(HLOOKUP(AI$4,'Physical Effects-Numbers'!$B$1:$AZ$173,$B134,FALSE)&lt;0,HLOOKUP(AI$4,'Physical Effects-Numbers'!$B$1:$AZ$173,$B134,FALSE),""))</f>
        <v/>
      </c>
      <c r="AJ134" s="260" t="str">
        <f>IF(AJ$4="","",IF(HLOOKUP(AJ$4,'Physical Effects-Numbers'!$B$1:$AZ$173,$B134,FALSE)&lt;0,HLOOKUP(AJ$4,'Physical Effects-Numbers'!$B$1:$AZ$173,$B134,FALSE),""))</f>
        <v/>
      </c>
      <c r="AK134" s="260" t="str">
        <f>IF(AK$4="","",IF(HLOOKUP(AK$4,'Physical Effects-Numbers'!$B$1:$AZ$173,$B134,FALSE)&lt;0,HLOOKUP(AK$4,'Physical Effects-Numbers'!$B$1:$AZ$173,$B134,FALSE),""))</f>
        <v/>
      </c>
      <c r="AL134" s="260" t="str">
        <f>IF(AL$4="","",IF(HLOOKUP(AL$4,'Physical Effects-Numbers'!$B$1:$AZ$173,$B134,FALSE)&lt;0,HLOOKUP(AL$4,'Physical Effects-Numbers'!$B$1:$AZ$173,$B134,FALSE),""))</f>
        <v/>
      </c>
      <c r="AM134" s="260" t="str">
        <f>IF(AM$4="","",IF(HLOOKUP(AM$4,'Physical Effects-Numbers'!$B$1:$AZ$173,$B134,FALSE)&lt;0,HLOOKUP(AM$4,'Physical Effects-Numbers'!$B$1:$AZ$173,$B134,FALSE),""))</f>
        <v/>
      </c>
      <c r="AN134" s="260" t="str">
        <f>IF(AN$4="","",IF(HLOOKUP(AN$4,'Physical Effects-Numbers'!$B$1:$AZ$173,$B134,FALSE)&lt;0,HLOOKUP(AN$4,'Physical Effects-Numbers'!$B$1:$AZ$173,$B134,FALSE),""))</f>
        <v/>
      </c>
      <c r="AO134" s="260" t="str">
        <f>IF(AO$4="","",IF(HLOOKUP(AO$4,'Physical Effects-Numbers'!$B$1:$AZ$173,$B134,FALSE)&lt;0,HLOOKUP(AO$4,'Physical Effects-Numbers'!$B$1:$AZ$173,$B134,FALSE),""))</f>
        <v/>
      </c>
      <c r="AP134" s="260" t="str">
        <f>IF(AP$4="","",IF(HLOOKUP(AP$4,'Physical Effects-Numbers'!$B$1:$AZ$173,$B134,FALSE)&lt;0,HLOOKUP(AP$4,'Physical Effects-Numbers'!$B$1:$AZ$173,$B134,FALSE),""))</f>
        <v/>
      </c>
      <c r="AQ134" s="260" t="str">
        <f>IF(AQ$4="","",IF(HLOOKUP(AQ$4,'Physical Effects-Numbers'!$B$1:$AZ$173,$B134,FALSE)&lt;0,HLOOKUP(AQ$4,'Physical Effects-Numbers'!$B$1:$AZ$173,$B134,FALSE),""))</f>
        <v/>
      </c>
      <c r="AR134" s="260" t="str">
        <f>IF(AR$4="","",IF(HLOOKUP(AR$4,'Physical Effects-Numbers'!$B$1:$AZ$173,$B134,FALSE)&lt;0,HLOOKUP(AR$4,'Physical Effects-Numbers'!$B$1:$AZ$173,$B134,FALSE),""))</f>
        <v/>
      </c>
      <c r="AS134" s="260" t="str">
        <f>IF(AS$4="","",IF(HLOOKUP(AS$4,'Physical Effects-Numbers'!$B$1:$AZ$173,$B134,FALSE)&lt;0,HLOOKUP(AS$4,'Physical Effects-Numbers'!$B$1:$AZ$173,$B134,FALSE),""))</f>
        <v/>
      </c>
      <c r="AT134" s="260" t="str">
        <f>IF(AT$4="","",IF(HLOOKUP(AT$4,'Physical Effects-Numbers'!$B$1:$AZ$173,$B134,FALSE)&lt;0,HLOOKUP(AT$4,'Physical Effects-Numbers'!$B$1:$AZ$173,$B134,FALSE),""))</f>
        <v/>
      </c>
      <c r="AU134" s="260" t="str">
        <f>IF(AU$4="","",IF(HLOOKUP(AU$4,'Physical Effects-Numbers'!$B$1:$AZ$173,$B134,FALSE)&lt;0,HLOOKUP(AU$4,'Physical Effects-Numbers'!$B$1:$AZ$173,$B134,FALSE),""))</f>
        <v/>
      </c>
      <c r="AV134" s="260" t="str">
        <f>IF(AV$4="","",IF(HLOOKUP(AV$4,'Physical Effects-Numbers'!$B$1:$AZ$173,$B134,FALSE)&lt;0,HLOOKUP(AV$4,'Physical Effects-Numbers'!$B$1:$AZ$173,$B134,FALSE),""))</f>
        <v/>
      </c>
      <c r="AW134" s="260" t="str">
        <f>IF(AW$4="","",IF(HLOOKUP(AW$4,'Physical Effects-Numbers'!$B$1:$AZ$173,$B134,FALSE)&lt;0,HLOOKUP(AW$4,'Physical Effects-Numbers'!$B$1:$AZ$173,$B134,FALSE),""))</f>
        <v/>
      </c>
      <c r="AX134" s="260" t="str">
        <f>IF(AX$4="","",IF(HLOOKUP(AX$4,'Physical Effects-Numbers'!$B$1:$AZ$173,$B134,FALSE)&lt;0,HLOOKUP(AX$4,'Physical Effects-Numbers'!$B$1:$AZ$173,$B134,FALSE),""))</f>
        <v/>
      </c>
      <c r="AY134" s="260" t="str">
        <f>IF(AY$4="","",IF(HLOOKUP(AY$4,'Physical Effects-Numbers'!$B$1:$AZ$173,$B134,FALSE)&lt;0,HLOOKUP(AY$4,'Physical Effects-Numbers'!$B$1:$AZ$173,$B134,FALSE),""))</f>
        <v/>
      </c>
      <c r="AZ134" s="260" t="str">
        <f>IF(AZ$4="","",IF(HLOOKUP(AZ$4,'Physical Effects-Numbers'!$B$1:$AZ$173,$B134,FALSE)&lt;0,HLOOKUP(AZ$4,'Physical Effects-Numbers'!$B$1:$AZ$173,$B134,FALSE),""))</f>
        <v/>
      </c>
      <c r="BA134" s="260" t="e">
        <f>IF(BA$4="","",IF(HLOOKUP(BA$4,'Physical Effects-Numbers'!$B$1:$AZ$173,$B134,FALSE)&lt;0,HLOOKUP(BA$4,'Physical Effects-Numbers'!$B$1:$AZ$173,$B134,FALSE),""))</f>
        <v>#N/A</v>
      </c>
      <c r="BB134" s="260" t="e">
        <f>IF(BB$4="","",IF(HLOOKUP(BB$4,'Physical Effects-Numbers'!$B$1:$AZ$173,$B134,FALSE)&lt;0,HLOOKUP(BB$4,'Physical Effects-Numbers'!$B$1:$AZ$173,$B134,FALSE),""))</f>
        <v>#N/A</v>
      </c>
      <c r="BC134" s="260" t="e">
        <f>IF(BC$4="","",IF(HLOOKUP(BC$4,'Physical Effects-Numbers'!$B$1:$AZ$173,$B134,FALSE)&lt;0,HLOOKUP(BC$4,'Physical Effects-Numbers'!$B$1:$AZ$173,$B134,FALSE),""))</f>
        <v>#REF!</v>
      </c>
      <c r="BD134" s="260" t="e">
        <f>IF(BD$4="","",IF(HLOOKUP(BD$4,'Physical Effects-Numbers'!$B$1:$AZ$173,$B134,FALSE)&lt;0,HLOOKUP(BD$4,'Physical Effects-Numbers'!$B$1:$AZ$173,$B134,FALSE),""))</f>
        <v>#REF!</v>
      </c>
      <c r="BE134" s="260" t="e">
        <f>IF(BE$4="","",IF(HLOOKUP(BE$4,'Physical Effects-Numbers'!$B$1:$AZ$173,$B134,FALSE)&lt;0,HLOOKUP(BE$4,'Physical Effects-Numbers'!$B$1:$AZ$173,$B134,FALSE),""))</f>
        <v>#REF!</v>
      </c>
      <c r="BF134" s="260" t="e">
        <f>IF(BF$4="","",IF(HLOOKUP(BF$4,'Physical Effects-Numbers'!$B$1:$AZ$173,$B134,FALSE)&lt;0,HLOOKUP(BF$4,'Physical Effects-Numbers'!$B$1:$AZ$173,$B134,FALSE),""))</f>
        <v>#REF!</v>
      </c>
      <c r="BG134" s="260" t="e">
        <f>IF(BG$4="","",IF(HLOOKUP(BG$4,'Physical Effects-Numbers'!$B$1:$AZ$173,$B134,FALSE)&lt;0,HLOOKUP(BG$4,'Physical Effects-Numbers'!$B$1:$AZ$173,$B134,FALSE),""))</f>
        <v>#REF!</v>
      </c>
      <c r="BH134" s="260" t="e">
        <f>IF(BH$4="","",IF(HLOOKUP(BH$4,'Physical Effects-Numbers'!$B$1:$AZ$173,$B134,FALSE)&lt;0,HLOOKUP(BH$4,'Physical Effects-Numbers'!$B$1:$AZ$173,$B134,FALSE),""))</f>
        <v>#REF!</v>
      </c>
      <c r="BI134" s="260" t="e">
        <f>IF(BI$4="","",IF(HLOOKUP(BI$4,'Physical Effects-Numbers'!$B$1:$AZ$173,$B134,FALSE)&lt;0,HLOOKUP(BI$4,'Physical Effects-Numbers'!$B$1:$AZ$173,$B134,FALSE),""))</f>
        <v>#REF!</v>
      </c>
      <c r="BJ134" s="260" t="e">
        <f>IF(BJ$4="","",IF(HLOOKUP(BJ$4,'Physical Effects-Numbers'!$B$1:$AZ$173,$B134,FALSE)&lt;0,HLOOKUP(BJ$4,'Physical Effects-Numbers'!$B$1:$AZ$173,$B134,FALSE),""))</f>
        <v>#REF!</v>
      </c>
      <c r="BK134" s="260" t="e">
        <f>IF(BK$4="","",IF(HLOOKUP(BK$4,'Physical Effects-Numbers'!$B$1:$AZ$173,$B134,FALSE)&lt;0,HLOOKUP(BK$4,'Physical Effects-Numbers'!$B$1:$AZ$173,$B134,FALSE),""))</f>
        <v>#REF!</v>
      </c>
      <c r="BL134" s="260" t="e">
        <f>IF(BL$4="","",IF(HLOOKUP(BL$4,'Physical Effects-Numbers'!$B$1:$AZ$173,$B134,FALSE)&lt;0,HLOOKUP(BL$4,'Physical Effects-Numbers'!$B$1:$AZ$173,$B134,FALSE),""))</f>
        <v>#REF!</v>
      </c>
      <c r="BM134" s="260" t="e">
        <f>IF(BM$4="","",IF(HLOOKUP(BM$4,'Physical Effects-Numbers'!$B$1:$AZ$173,$B134,FALSE)&lt;0,HLOOKUP(BM$4,'Physical Effects-Numbers'!$B$1:$AZ$173,$B134,FALSE),""))</f>
        <v>#REF!</v>
      </c>
      <c r="BN134" s="260" t="e">
        <f>IF(BN$4="","",IF(HLOOKUP(BN$4,'Physical Effects-Numbers'!$B$1:$AZ$173,$B134,FALSE)&lt;0,HLOOKUP(BN$4,'Physical Effects-Numbers'!$B$1:$AZ$173,$B134,FALSE),""))</f>
        <v>#REF!</v>
      </c>
      <c r="BO134" s="260" t="e">
        <f>IF(BO$4="","",IF(HLOOKUP(BO$4,'Physical Effects-Numbers'!$B$1:$AZ$173,$B134,FALSE)&lt;0,HLOOKUP(BO$4,'Physical Effects-Numbers'!$B$1:$AZ$173,$B134,FALSE),""))</f>
        <v>#REF!</v>
      </c>
    </row>
    <row r="135" spans="2:67" x14ac:dyDescent="0.2">
      <c r="B135" s="259">
        <f t="shared" ref="B135:B175" si="2">+B134+1</f>
        <v>132</v>
      </c>
      <c r="C135" s="258" t="str">
        <f>+'Physical Effects-Numbers'!B132</f>
        <v>Stream Crossing (no)</v>
      </c>
      <c r="D135" s="260" t="str">
        <f>IF(D$4="","",IF(HLOOKUP(D$4,'Physical Effects-Numbers'!$B$1:$AZ$173,$B135,FALSE)&lt;0,HLOOKUP(D$4,'Physical Effects-Numbers'!$B$1:$AZ$173,$B135,FALSE),""))</f>
        <v/>
      </c>
      <c r="E135" s="260" t="str">
        <f>IF(E$4="","",IF(HLOOKUP(E$4,'Physical Effects-Numbers'!$B$1:$AZ$173,$B135,FALSE)&lt;0,HLOOKUP(E$4,'Physical Effects-Numbers'!$B$1:$AZ$173,$B135,FALSE),""))</f>
        <v/>
      </c>
      <c r="F135" s="260" t="str">
        <f>IF(F$4="","",IF(HLOOKUP(F$4,'Physical Effects-Numbers'!$B$1:$AZ$173,$B135,FALSE)&lt;0,HLOOKUP(F$4,'Physical Effects-Numbers'!$B$1:$AZ$173,$B135,FALSE),""))</f>
        <v/>
      </c>
      <c r="G135" s="260" t="str">
        <f>IF(G$4="","",IF(HLOOKUP(G$4,'Physical Effects-Numbers'!$B$1:$AZ$173,$B135,FALSE)&lt;0,HLOOKUP(G$4,'Physical Effects-Numbers'!$B$1:$AZ$173,$B135,FALSE),""))</f>
        <v/>
      </c>
      <c r="H135" s="260" t="str">
        <f>IF(H$4="","",IF(HLOOKUP(H$4,'Physical Effects-Numbers'!$B$1:$AZ$173,$B135,FALSE)&lt;0,HLOOKUP(H$4,'Physical Effects-Numbers'!$B$1:$AZ$173,$B135,FALSE),""))</f>
        <v/>
      </c>
      <c r="I135" s="260" t="str">
        <f>IF(I$4="","",IF(HLOOKUP(I$4,'Physical Effects-Numbers'!$B$1:$AZ$173,$B135,FALSE)&lt;0,HLOOKUP(I$4,'Physical Effects-Numbers'!$B$1:$AZ$173,$B135,FALSE),""))</f>
        <v/>
      </c>
      <c r="J135" s="260" t="str">
        <f>IF(J$4="","",IF(HLOOKUP(J$4,'Physical Effects-Numbers'!$B$1:$AZ$173,$B135,FALSE)&lt;0,HLOOKUP(J$4,'Physical Effects-Numbers'!$B$1:$AZ$173,$B135,FALSE),""))</f>
        <v/>
      </c>
      <c r="K135" s="260" t="str">
        <f>IF(K$4="","",IF(HLOOKUP(K$4,'Physical Effects-Numbers'!$B$1:$AZ$173,$B135,FALSE)&lt;0,HLOOKUP(K$4,'Physical Effects-Numbers'!$B$1:$AZ$173,$B135,FALSE),""))</f>
        <v/>
      </c>
      <c r="L135" s="260" t="str">
        <f>IF(L$4="","",IF(HLOOKUP(L$4,'Physical Effects-Numbers'!$B$1:$AZ$173,$B135,FALSE)&lt;0,HLOOKUP(L$4,'Physical Effects-Numbers'!$B$1:$AZ$173,$B135,FALSE),""))</f>
        <v/>
      </c>
      <c r="M135" s="260" t="str">
        <f>IF(M$4="","",IF(HLOOKUP(M$4,'Physical Effects-Numbers'!$B$1:$AZ$173,$B135,FALSE)&lt;0,HLOOKUP(M$4,'Physical Effects-Numbers'!$B$1:$AZ$173,$B135,FALSE),""))</f>
        <v/>
      </c>
      <c r="N135" s="260" t="str">
        <f>IF(N$4="","",IF(HLOOKUP(N$4,'Physical Effects-Numbers'!$B$1:$AZ$173,$B135,FALSE)&lt;0,HLOOKUP(N$4,'Physical Effects-Numbers'!$B$1:$AZ$173,$B135,FALSE),""))</f>
        <v/>
      </c>
      <c r="O135" s="260" t="str">
        <f>IF(O$4="","",IF(HLOOKUP(O$4,'Physical Effects-Numbers'!$B$1:$AZ$173,$B135,FALSE)&lt;0,HLOOKUP(O$4,'Physical Effects-Numbers'!$B$1:$AZ$173,$B135,FALSE),""))</f>
        <v/>
      </c>
      <c r="P135" s="260" t="str">
        <f>IF(P$4="","",IF(HLOOKUP(P$4,'Physical Effects-Numbers'!$B$1:$AZ$173,$B135,FALSE)&lt;0,HLOOKUP(P$4,'Physical Effects-Numbers'!$B$1:$AZ$173,$B135,FALSE),""))</f>
        <v/>
      </c>
      <c r="Q135" s="260" t="str">
        <f>IF(Q$4="","",IF(HLOOKUP(Q$4,'Physical Effects-Numbers'!$B$1:$AZ$173,$B135,FALSE)&lt;0,HLOOKUP(Q$4,'Physical Effects-Numbers'!$B$1:$AZ$173,$B135,FALSE),""))</f>
        <v/>
      </c>
      <c r="R135" s="260" t="str">
        <f>IF(R$4="","",IF(HLOOKUP(R$4,'Physical Effects-Numbers'!$B$1:$AZ$173,$B135,FALSE)&lt;0,HLOOKUP(R$4,'Physical Effects-Numbers'!$B$1:$AZ$173,$B135,FALSE),""))</f>
        <v/>
      </c>
      <c r="S135" s="260" t="str">
        <f>IF(S$4="","",IF(HLOOKUP(S$4,'Physical Effects-Numbers'!$B$1:$AZ$173,$B135,FALSE)&lt;0,HLOOKUP(S$4,'Physical Effects-Numbers'!$B$1:$AZ$173,$B135,FALSE),""))</f>
        <v/>
      </c>
      <c r="T135" s="260" t="str">
        <f>IF(T$4="","",IF(HLOOKUP(T$4,'Physical Effects-Numbers'!$B$1:$AZ$173,$B135,FALSE)&lt;0,HLOOKUP(T$4,'Physical Effects-Numbers'!$B$1:$AZ$173,$B135,FALSE),""))</f>
        <v/>
      </c>
      <c r="U135" s="260" t="str">
        <f>IF(U$4="","",IF(HLOOKUP(U$4,'Physical Effects-Numbers'!$B$1:$AZ$173,$B135,FALSE)&lt;0,HLOOKUP(U$4,'Physical Effects-Numbers'!$B$1:$AZ$173,$B135,FALSE),""))</f>
        <v/>
      </c>
      <c r="V135" s="260" t="str">
        <f>IF(V$4="","",IF(HLOOKUP(V$4,'Physical Effects-Numbers'!$B$1:$AZ$173,$B135,FALSE)&lt;0,HLOOKUP(V$4,'Physical Effects-Numbers'!$B$1:$AZ$173,$B135,FALSE),""))</f>
        <v/>
      </c>
      <c r="W135" s="260" t="str">
        <f>IF(W$4="","",IF(HLOOKUP(W$4,'Physical Effects-Numbers'!$B$1:$AZ$173,$B135,FALSE)&lt;0,HLOOKUP(W$4,'Physical Effects-Numbers'!$B$1:$AZ$173,$B135,FALSE),""))</f>
        <v/>
      </c>
      <c r="X135" s="260" t="str">
        <f>IF(X$4="","",IF(HLOOKUP(X$4,'Physical Effects-Numbers'!$B$1:$AZ$173,$B135,FALSE)&lt;0,HLOOKUP(X$4,'Physical Effects-Numbers'!$B$1:$AZ$173,$B135,FALSE),""))</f>
        <v/>
      </c>
      <c r="Y135" s="260" t="str">
        <f>IF(Y$4="","",IF(HLOOKUP(Y$4,'Physical Effects-Numbers'!$B$1:$AZ$173,$B135,FALSE)&lt;0,HLOOKUP(Y$4,'Physical Effects-Numbers'!$B$1:$AZ$173,$B135,FALSE),""))</f>
        <v/>
      </c>
      <c r="Z135" s="260" t="str">
        <f>IF(Z$4="","",IF(HLOOKUP(Z$4,'Physical Effects-Numbers'!$B$1:$AZ$173,$B135,FALSE)&lt;0,HLOOKUP(Z$4,'Physical Effects-Numbers'!$B$1:$AZ$173,$B135,FALSE),""))</f>
        <v/>
      </c>
      <c r="AA135" s="260">
        <f>IF(AA$4="","",IF(HLOOKUP(AA$4,'Physical Effects-Numbers'!$B$1:$AZ$173,$B135,FALSE)&lt;0,HLOOKUP(AA$4,'Physical Effects-Numbers'!$B$1:$AZ$173,$B135,FALSE),""))</f>
        <v>-3</v>
      </c>
      <c r="AB135" s="260" t="str">
        <f>IF(AB$4="","",IF(HLOOKUP(AB$4,'Physical Effects-Numbers'!$B$1:$AZ$173,$B135,FALSE)&lt;0,HLOOKUP(AB$4,'Physical Effects-Numbers'!$B$1:$AZ$173,$B135,FALSE),""))</f>
        <v/>
      </c>
      <c r="AC135" s="260" t="str">
        <f>IF(AC$4="","",IF(HLOOKUP(AC$4,'Physical Effects-Numbers'!$B$1:$AZ$173,$B135,FALSE)&lt;0,HLOOKUP(AC$4,'Physical Effects-Numbers'!$B$1:$AZ$173,$B135,FALSE),""))</f>
        <v/>
      </c>
      <c r="AD135" s="260" t="str">
        <f>IF(AD$4="","",IF(HLOOKUP(AD$4,'Physical Effects-Numbers'!$B$1:$AZ$173,$B135,FALSE)&lt;0,HLOOKUP(AD$4,'Physical Effects-Numbers'!$B$1:$AZ$173,$B135,FALSE),""))</f>
        <v/>
      </c>
      <c r="AE135" s="260" t="str">
        <f>IF(AE$4="","",IF(HLOOKUP(AE$4,'Physical Effects-Numbers'!$B$1:$AZ$173,$B135,FALSE)&lt;0,HLOOKUP(AE$4,'Physical Effects-Numbers'!$B$1:$AZ$173,$B135,FALSE),""))</f>
        <v/>
      </c>
      <c r="AF135" s="260" t="e">
        <f>IF(AF$4="","",IF(HLOOKUP(AF$4,'Physical Effects-Numbers'!$B$1:$AZ$173,$B135,FALSE)&lt;0,HLOOKUP(AF$4,'Physical Effects-Numbers'!$B$1:$AZ$173,$B135,FALSE),""))</f>
        <v>#REF!</v>
      </c>
      <c r="AG135" s="260" t="e">
        <f>IF(AG$4="","",IF(HLOOKUP(AG$4,'Physical Effects-Numbers'!$B$1:$AZ$173,$B135,FALSE)&lt;0,HLOOKUP(AG$4,'Physical Effects-Numbers'!$B$1:$AZ$173,$B135,FALSE),""))</f>
        <v>#REF!</v>
      </c>
      <c r="AH135" s="260" t="str">
        <f>IF(AH$4="","",IF(HLOOKUP(AH$4,'Physical Effects-Numbers'!$B$1:$AZ$173,$B135,FALSE)&lt;0,HLOOKUP(AH$4,'Physical Effects-Numbers'!$B$1:$AZ$173,$B135,FALSE),""))</f>
        <v/>
      </c>
      <c r="AI135" s="260" t="str">
        <f>IF(AI$4="","",IF(HLOOKUP(AI$4,'Physical Effects-Numbers'!$B$1:$AZ$173,$B135,FALSE)&lt;0,HLOOKUP(AI$4,'Physical Effects-Numbers'!$B$1:$AZ$173,$B135,FALSE),""))</f>
        <v/>
      </c>
      <c r="AJ135" s="260" t="str">
        <f>IF(AJ$4="","",IF(HLOOKUP(AJ$4,'Physical Effects-Numbers'!$B$1:$AZ$173,$B135,FALSE)&lt;0,HLOOKUP(AJ$4,'Physical Effects-Numbers'!$B$1:$AZ$173,$B135,FALSE),""))</f>
        <v/>
      </c>
      <c r="AK135" s="260" t="str">
        <f>IF(AK$4="","",IF(HLOOKUP(AK$4,'Physical Effects-Numbers'!$B$1:$AZ$173,$B135,FALSE)&lt;0,HLOOKUP(AK$4,'Physical Effects-Numbers'!$B$1:$AZ$173,$B135,FALSE),""))</f>
        <v/>
      </c>
      <c r="AL135" s="260" t="str">
        <f>IF(AL$4="","",IF(HLOOKUP(AL$4,'Physical Effects-Numbers'!$B$1:$AZ$173,$B135,FALSE)&lt;0,HLOOKUP(AL$4,'Physical Effects-Numbers'!$B$1:$AZ$173,$B135,FALSE),""))</f>
        <v/>
      </c>
      <c r="AM135" s="260" t="str">
        <f>IF(AM$4="","",IF(HLOOKUP(AM$4,'Physical Effects-Numbers'!$B$1:$AZ$173,$B135,FALSE)&lt;0,HLOOKUP(AM$4,'Physical Effects-Numbers'!$B$1:$AZ$173,$B135,FALSE),""))</f>
        <v/>
      </c>
      <c r="AN135" s="260" t="str">
        <f>IF(AN$4="","",IF(HLOOKUP(AN$4,'Physical Effects-Numbers'!$B$1:$AZ$173,$B135,FALSE)&lt;0,HLOOKUP(AN$4,'Physical Effects-Numbers'!$B$1:$AZ$173,$B135,FALSE),""))</f>
        <v/>
      </c>
      <c r="AO135" s="260" t="str">
        <f>IF(AO$4="","",IF(HLOOKUP(AO$4,'Physical Effects-Numbers'!$B$1:$AZ$173,$B135,FALSE)&lt;0,HLOOKUP(AO$4,'Physical Effects-Numbers'!$B$1:$AZ$173,$B135,FALSE),""))</f>
        <v/>
      </c>
      <c r="AP135" s="260" t="str">
        <f>IF(AP$4="","",IF(HLOOKUP(AP$4,'Physical Effects-Numbers'!$B$1:$AZ$173,$B135,FALSE)&lt;0,HLOOKUP(AP$4,'Physical Effects-Numbers'!$B$1:$AZ$173,$B135,FALSE),""))</f>
        <v/>
      </c>
      <c r="AQ135" s="260" t="str">
        <f>IF(AQ$4="","",IF(HLOOKUP(AQ$4,'Physical Effects-Numbers'!$B$1:$AZ$173,$B135,FALSE)&lt;0,HLOOKUP(AQ$4,'Physical Effects-Numbers'!$B$1:$AZ$173,$B135,FALSE),""))</f>
        <v/>
      </c>
      <c r="AR135" s="260" t="str">
        <f>IF(AR$4="","",IF(HLOOKUP(AR$4,'Physical Effects-Numbers'!$B$1:$AZ$173,$B135,FALSE)&lt;0,HLOOKUP(AR$4,'Physical Effects-Numbers'!$B$1:$AZ$173,$B135,FALSE),""))</f>
        <v/>
      </c>
      <c r="AS135" s="260" t="str">
        <f>IF(AS$4="","",IF(HLOOKUP(AS$4,'Physical Effects-Numbers'!$B$1:$AZ$173,$B135,FALSE)&lt;0,HLOOKUP(AS$4,'Physical Effects-Numbers'!$B$1:$AZ$173,$B135,FALSE),""))</f>
        <v/>
      </c>
      <c r="AT135" s="260" t="str">
        <f>IF(AT$4="","",IF(HLOOKUP(AT$4,'Physical Effects-Numbers'!$B$1:$AZ$173,$B135,FALSE)&lt;0,HLOOKUP(AT$4,'Physical Effects-Numbers'!$B$1:$AZ$173,$B135,FALSE),""))</f>
        <v/>
      </c>
      <c r="AU135" s="260" t="str">
        <f>IF(AU$4="","",IF(HLOOKUP(AU$4,'Physical Effects-Numbers'!$B$1:$AZ$173,$B135,FALSE)&lt;0,HLOOKUP(AU$4,'Physical Effects-Numbers'!$B$1:$AZ$173,$B135,FALSE),""))</f>
        <v/>
      </c>
      <c r="AV135" s="260" t="str">
        <f>IF(AV$4="","",IF(HLOOKUP(AV$4,'Physical Effects-Numbers'!$B$1:$AZ$173,$B135,FALSE)&lt;0,HLOOKUP(AV$4,'Physical Effects-Numbers'!$B$1:$AZ$173,$B135,FALSE),""))</f>
        <v/>
      </c>
      <c r="AW135" s="260" t="str">
        <f>IF(AW$4="","",IF(HLOOKUP(AW$4,'Physical Effects-Numbers'!$B$1:$AZ$173,$B135,FALSE)&lt;0,HLOOKUP(AW$4,'Physical Effects-Numbers'!$B$1:$AZ$173,$B135,FALSE),""))</f>
        <v/>
      </c>
      <c r="AX135" s="260" t="str">
        <f>IF(AX$4="","",IF(HLOOKUP(AX$4,'Physical Effects-Numbers'!$B$1:$AZ$173,$B135,FALSE)&lt;0,HLOOKUP(AX$4,'Physical Effects-Numbers'!$B$1:$AZ$173,$B135,FALSE),""))</f>
        <v/>
      </c>
      <c r="AY135" s="260" t="str">
        <f>IF(AY$4="","",IF(HLOOKUP(AY$4,'Physical Effects-Numbers'!$B$1:$AZ$173,$B135,FALSE)&lt;0,HLOOKUP(AY$4,'Physical Effects-Numbers'!$B$1:$AZ$173,$B135,FALSE),""))</f>
        <v/>
      </c>
      <c r="AZ135" s="260" t="str">
        <f>IF(AZ$4="","",IF(HLOOKUP(AZ$4,'Physical Effects-Numbers'!$B$1:$AZ$173,$B135,FALSE)&lt;0,HLOOKUP(AZ$4,'Physical Effects-Numbers'!$B$1:$AZ$173,$B135,FALSE),""))</f>
        <v/>
      </c>
      <c r="BA135" s="260" t="e">
        <f>IF(BA$4="","",IF(HLOOKUP(BA$4,'Physical Effects-Numbers'!$B$1:$AZ$173,$B135,FALSE)&lt;0,HLOOKUP(BA$4,'Physical Effects-Numbers'!$B$1:$AZ$173,$B135,FALSE),""))</f>
        <v>#N/A</v>
      </c>
      <c r="BB135" s="260" t="e">
        <f>IF(BB$4="","",IF(HLOOKUP(BB$4,'Physical Effects-Numbers'!$B$1:$AZ$173,$B135,FALSE)&lt;0,HLOOKUP(BB$4,'Physical Effects-Numbers'!$B$1:$AZ$173,$B135,FALSE),""))</f>
        <v>#N/A</v>
      </c>
      <c r="BC135" s="260" t="e">
        <f>IF(BC$4="","",IF(HLOOKUP(BC$4,'Physical Effects-Numbers'!$B$1:$AZ$173,$B135,FALSE)&lt;0,HLOOKUP(BC$4,'Physical Effects-Numbers'!$B$1:$AZ$173,$B135,FALSE),""))</f>
        <v>#REF!</v>
      </c>
      <c r="BD135" s="260" t="e">
        <f>IF(BD$4="","",IF(HLOOKUP(BD$4,'Physical Effects-Numbers'!$B$1:$AZ$173,$B135,FALSE)&lt;0,HLOOKUP(BD$4,'Physical Effects-Numbers'!$B$1:$AZ$173,$B135,FALSE),""))</f>
        <v>#REF!</v>
      </c>
      <c r="BE135" s="260" t="e">
        <f>IF(BE$4="","",IF(HLOOKUP(BE$4,'Physical Effects-Numbers'!$B$1:$AZ$173,$B135,FALSE)&lt;0,HLOOKUP(BE$4,'Physical Effects-Numbers'!$B$1:$AZ$173,$B135,FALSE),""))</f>
        <v>#REF!</v>
      </c>
      <c r="BF135" s="260" t="e">
        <f>IF(BF$4="","",IF(HLOOKUP(BF$4,'Physical Effects-Numbers'!$B$1:$AZ$173,$B135,FALSE)&lt;0,HLOOKUP(BF$4,'Physical Effects-Numbers'!$B$1:$AZ$173,$B135,FALSE),""))</f>
        <v>#REF!</v>
      </c>
      <c r="BG135" s="260" t="e">
        <f>IF(BG$4="","",IF(HLOOKUP(BG$4,'Physical Effects-Numbers'!$B$1:$AZ$173,$B135,FALSE)&lt;0,HLOOKUP(BG$4,'Physical Effects-Numbers'!$B$1:$AZ$173,$B135,FALSE),""))</f>
        <v>#REF!</v>
      </c>
      <c r="BH135" s="260" t="e">
        <f>IF(BH$4="","",IF(HLOOKUP(BH$4,'Physical Effects-Numbers'!$B$1:$AZ$173,$B135,FALSE)&lt;0,HLOOKUP(BH$4,'Physical Effects-Numbers'!$B$1:$AZ$173,$B135,FALSE),""))</f>
        <v>#REF!</v>
      </c>
      <c r="BI135" s="260" t="e">
        <f>IF(BI$4="","",IF(HLOOKUP(BI$4,'Physical Effects-Numbers'!$B$1:$AZ$173,$B135,FALSE)&lt;0,HLOOKUP(BI$4,'Physical Effects-Numbers'!$B$1:$AZ$173,$B135,FALSE),""))</f>
        <v>#REF!</v>
      </c>
      <c r="BJ135" s="260" t="e">
        <f>IF(BJ$4="","",IF(HLOOKUP(BJ$4,'Physical Effects-Numbers'!$B$1:$AZ$173,$B135,FALSE)&lt;0,HLOOKUP(BJ$4,'Physical Effects-Numbers'!$B$1:$AZ$173,$B135,FALSE),""))</f>
        <v>#REF!</v>
      </c>
      <c r="BK135" s="260" t="e">
        <f>IF(BK$4="","",IF(HLOOKUP(BK$4,'Physical Effects-Numbers'!$B$1:$AZ$173,$B135,FALSE)&lt;0,HLOOKUP(BK$4,'Physical Effects-Numbers'!$B$1:$AZ$173,$B135,FALSE),""))</f>
        <v>#REF!</v>
      </c>
      <c r="BL135" s="260" t="e">
        <f>IF(BL$4="","",IF(HLOOKUP(BL$4,'Physical Effects-Numbers'!$B$1:$AZ$173,$B135,FALSE)&lt;0,HLOOKUP(BL$4,'Physical Effects-Numbers'!$B$1:$AZ$173,$B135,FALSE),""))</f>
        <v>#REF!</v>
      </c>
      <c r="BM135" s="260" t="e">
        <f>IF(BM$4="","",IF(HLOOKUP(BM$4,'Physical Effects-Numbers'!$B$1:$AZ$173,$B135,FALSE)&lt;0,HLOOKUP(BM$4,'Physical Effects-Numbers'!$B$1:$AZ$173,$B135,FALSE),""))</f>
        <v>#REF!</v>
      </c>
      <c r="BN135" s="260" t="e">
        <f>IF(BN$4="","",IF(HLOOKUP(BN$4,'Physical Effects-Numbers'!$B$1:$AZ$173,$B135,FALSE)&lt;0,HLOOKUP(BN$4,'Physical Effects-Numbers'!$B$1:$AZ$173,$B135,FALSE),""))</f>
        <v>#REF!</v>
      </c>
      <c r="BO135" s="260" t="e">
        <f>IF(BO$4="","",IF(HLOOKUP(BO$4,'Physical Effects-Numbers'!$B$1:$AZ$173,$B135,FALSE)&lt;0,HLOOKUP(BO$4,'Physical Effects-Numbers'!$B$1:$AZ$173,$B135,FALSE),""))</f>
        <v>#REF!</v>
      </c>
    </row>
    <row r="136" spans="2:67" x14ac:dyDescent="0.2">
      <c r="B136" s="259">
        <f t="shared" si="2"/>
        <v>133</v>
      </c>
      <c r="C136" s="258" t="str">
        <f>+'Physical Effects-Numbers'!B133</f>
        <v>Stream Habitat Improvement and Management (ac)</v>
      </c>
      <c r="D136" s="260" t="str">
        <f>IF(D$4="","",IF(HLOOKUP(D$4,'Physical Effects-Numbers'!$B$1:$AZ$173,$B136,FALSE)&lt;0,HLOOKUP(D$4,'Physical Effects-Numbers'!$B$1:$AZ$173,$B136,FALSE),""))</f>
        <v/>
      </c>
      <c r="E136" s="260" t="str">
        <f>IF(E$4="","",IF(HLOOKUP(E$4,'Physical Effects-Numbers'!$B$1:$AZ$173,$B136,FALSE)&lt;0,HLOOKUP(E$4,'Physical Effects-Numbers'!$B$1:$AZ$173,$B136,FALSE),""))</f>
        <v/>
      </c>
      <c r="F136" s="260" t="str">
        <f>IF(F$4="","",IF(HLOOKUP(F$4,'Physical Effects-Numbers'!$B$1:$AZ$173,$B136,FALSE)&lt;0,HLOOKUP(F$4,'Physical Effects-Numbers'!$B$1:$AZ$173,$B136,FALSE),""))</f>
        <v/>
      </c>
      <c r="G136" s="260" t="str">
        <f>IF(G$4="","",IF(HLOOKUP(G$4,'Physical Effects-Numbers'!$B$1:$AZ$173,$B136,FALSE)&lt;0,HLOOKUP(G$4,'Physical Effects-Numbers'!$B$1:$AZ$173,$B136,FALSE),""))</f>
        <v/>
      </c>
      <c r="H136" s="260" t="str">
        <f>IF(H$4="","",IF(HLOOKUP(H$4,'Physical Effects-Numbers'!$B$1:$AZ$173,$B136,FALSE)&lt;0,HLOOKUP(H$4,'Physical Effects-Numbers'!$B$1:$AZ$173,$B136,FALSE),""))</f>
        <v/>
      </c>
      <c r="I136" s="260" t="str">
        <f>IF(I$4="","",IF(HLOOKUP(I$4,'Physical Effects-Numbers'!$B$1:$AZ$173,$B136,FALSE)&lt;0,HLOOKUP(I$4,'Physical Effects-Numbers'!$B$1:$AZ$173,$B136,FALSE),""))</f>
        <v/>
      </c>
      <c r="J136" s="260" t="str">
        <f>IF(J$4="","",IF(HLOOKUP(J$4,'Physical Effects-Numbers'!$B$1:$AZ$173,$B136,FALSE)&lt;0,HLOOKUP(J$4,'Physical Effects-Numbers'!$B$1:$AZ$173,$B136,FALSE),""))</f>
        <v/>
      </c>
      <c r="K136" s="260" t="str">
        <f>IF(K$4="","",IF(HLOOKUP(K$4,'Physical Effects-Numbers'!$B$1:$AZ$173,$B136,FALSE)&lt;0,HLOOKUP(K$4,'Physical Effects-Numbers'!$B$1:$AZ$173,$B136,FALSE),""))</f>
        <v/>
      </c>
      <c r="L136" s="260" t="str">
        <f>IF(L$4="","",IF(HLOOKUP(L$4,'Physical Effects-Numbers'!$B$1:$AZ$173,$B136,FALSE)&lt;0,HLOOKUP(L$4,'Physical Effects-Numbers'!$B$1:$AZ$173,$B136,FALSE),""))</f>
        <v/>
      </c>
      <c r="M136" s="260" t="str">
        <f>IF(M$4="","",IF(HLOOKUP(M$4,'Physical Effects-Numbers'!$B$1:$AZ$173,$B136,FALSE)&lt;0,HLOOKUP(M$4,'Physical Effects-Numbers'!$B$1:$AZ$173,$B136,FALSE),""))</f>
        <v/>
      </c>
      <c r="N136" s="260" t="str">
        <f>IF(N$4="","",IF(HLOOKUP(N$4,'Physical Effects-Numbers'!$B$1:$AZ$173,$B136,FALSE)&lt;0,HLOOKUP(N$4,'Physical Effects-Numbers'!$B$1:$AZ$173,$B136,FALSE),""))</f>
        <v/>
      </c>
      <c r="O136" s="260" t="str">
        <f>IF(O$4="","",IF(HLOOKUP(O$4,'Physical Effects-Numbers'!$B$1:$AZ$173,$B136,FALSE)&lt;0,HLOOKUP(O$4,'Physical Effects-Numbers'!$B$1:$AZ$173,$B136,FALSE),""))</f>
        <v/>
      </c>
      <c r="P136" s="260" t="str">
        <f>IF(P$4="","",IF(HLOOKUP(P$4,'Physical Effects-Numbers'!$B$1:$AZ$173,$B136,FALSE)&lt;0,HLOOKUP(P$4,'Physical Effects-Numbers'!$B$1:$AZ$173,$B136,FALSE),""))</f>
        <v/>
      </c>
      <c r="Q136" s="260" t="str">
        <f>IF(Q$4="","",IF(HLOOKUP(Q$4,'Physical Effects-Numbers'!$B$1:$AZ$173,$B136,FALSE)&lt;0,HLOOKUP(Q$4,'Physical Effects-Numbers'!$B$1:$AZ$173,$B136,FALSE),""))</f>
        <v/>
      </c>
      <c r="R136" s="260" t="str">
        <f>IF(R$4="","",IF(HLOOKUP(R$4,'Physical Effects-Numbers'!$B$1:$AZ$173,$B136,FALSE)&lt;0,HLOOKUP(R$4,'Physical Effects-Numbers'!$B$1:$AZ$173,$B136,FALSE),""))</f>
        <v/>
      </c>
      <c r="S136" s="260" t="str">
        <f>IF(S$4="","",IF(HLOOKUP(S$4,'Physical Effects-Numbers'!$B$1:$AZ$173,$B136,FALSE)&lt;0,HLOOKUP(S$4,'Physical Effects-Numbers'!$B$1:$AZ$173,$B136,FALSE),""))</f>
        <v/>
      </c>
      <c r="T136" s="260" t="str">
        <f>IF(T$4="","",IF(HLOOKUP(T$4,'Physical Effects-Numbers'!$B$1:$AZ$173,$B136,FALSE)&lt;0,HLOOKUP(T$4,'Physical Effects-Numbers'!$B$1:$AZ$173,$B136,FALSE),""))</f>
        <v/>
      </c>
      <c r="U136" s="260" t="str">
        <f>IF(U$4="","",IF(HLOOKUP(U$4,'Physical Effects-Numbers'!$B$1:$AZ$173,$B136,FALSE)&lt;0,HLOOKUP(U$4,'Physical Effects-Numbers'!$B$1:$AZ$173,$B136,FALSE),""))</f>
        <v/>
      </c>
      <c r="V136" s="260" t="str">
        <f>IF(V$4="","",IF(HLOOKUP(V$4,'Physical Effects-Numbers'!$B$1:$AZ$173,$B136,FALSE)&lt;0,HLOOKUP(V$4,'Physical Effects-Numbers'!$B$1:$AZ$173,$B136,FALSE),""))</f>
        <v/>
      </c>
      <c r="W136" s="260" t="str">
        <f>IF(W$4="","",IF(HLOOKUP(W$4,'Physical Effects-Numbers'!$B$1:$AZ$173,$B136,FALSE)&lt;0,HLOOKUP(W$4,'Physical Effects-Numbers'!$B$1:$AZ$173,$B136,FALSE),""))</f>
        <v/>
      </c>
      <c r="X136" s="260" t="str">
        <f>IF(X$4="","",IF(HLOOKUP(X$4,'Physical Effects-Numbers'!$B$1:$AZ$173,$B136,FALSE)&lt;0,HLOOKUP(X$4,'Physical Effects-Numbers'!$B$1:$AZ$173,$B136,FALSE),""))</f>
        <v/>
      </c>
      <c r="Y136" s="260" t="str">
        <f>IF(Y$4="","",IF(HLOOKUP(Y$4,'Physical Effects-Numbers'!$B$1:$AZ$173,$B136,FALSE)&lt;0,HLOOKUP(Y$4,'Physical Effects-Numbers'!$B$1:$AZ$173,$B136,FALSE),""))</f>
        <v/>
      </c>
      <c r="Z136" s="260" t="str">
        <f>IF(Z$4="","",IF(HLOOKUP(Z$4,'Physical Effects-Numbers'!$B$1:$AZ$173,$B136,FALSE)&lt;0,HLOOKUP(Z$4,'Physical Effects-Numbers'!$B$1:$AZ$173,$B136,FALSE),""))</f>
        <v/>
      </c>
      <c r="AA136" s="260" t="str">
        <f>IF(AA$4="","",IF(HLOOKUP(AA$4,'Physical Effects-Numbers'!$B$1:$AZ$173,$B136,FALSE)&lt;0,HLOOKUP(AA$4,'Physical Effects-Numbers'!$B$1:$AZ$173,$B136,FALSE),""))</f>
        <v/>
      </c>
      <c r="AB136" s="260" t="str">
        <f>IF(AB$4="","",IF(HLOOKUP(AB$4,'Physical Effects-Numbers'!$B$1:$AZ$173,$B136,FALSE)&lt;0,HLOOKUP(AB$4,'Physical Effects-Numbers'!$B$1:$AZ$173,$B136,FALSE),""))</f>
        <v/>
      </c>
      <c r="AC136" s="260" t="str">
        <f>IF(AC$4="","",IF(HLOOKUP(AC$4,'Physical Effects-Numbers'!$B$1:$AZ$173,$B136,FALSE)&lt;0,HLOOKUP(AC$4,'Physical Effects-Numbers'!$B$1:$AZ$173,$B136,FALSE),""))</f>
        <v/>
      </c>
      <c r="AD136" s="260" t="str">
        <f>IF(AD$4="","",IF(HLOOKUP(AD$4,'Physical Effects-Numbers'!$B$1:$AZ$173,$B136,FALSE)&lt;0,HLOOKUP(AD$4,'Physical Effects-Numbers'!$B$1:$AZ$173,$B136,FALSE),""))</f>
        <v/>
      </c>
      <c r="AE136" s="260" t="str">
        <f>IF(AE$4="","",IF(HLOOKUP(AE$4,'Physical Effects-Numbers'!$B$1:$AZ$173,$B136,FALSE)&lt;0,HLOOKUP(AE$4,'Physical Effects-Numbers'!$B$1:$AZ$173,$B136,FALSE),""))</f>
        <v/>
      </c>
      <c r="AF136" s="260" t="e">
        <f>IF(AF$4="","",IF(HLOOKUP(AF$4,'Physical Effects-Numbers'!$B$1:$AZ$173,$B136,FALSE)&lt;0,HLOOKUP(AF$4,'Physical Effects-Numbers'!$B$1:$AZ$173,$B136,FALSE),""))</f>
        <v>#REF!</v>
      </c>
      <c r="AG136" s="260" t="e">
        <f>IF(AG$4="","",IF(HLOOKUP(AG$4,'Physical Effects-Numbers'!$B$1:$AZ$173,$B136,FALSE)&lt;0,HLOOKUP(AG$4,'Physical Effects-Numbers'!$B$1:$AZ$173,$B136,FALSE),""))</f>
        <v>#REF!</v>
      </c>
      <c r="AH136" s="260" t="str">
        <f>IF(AH$4="","",IF(HLOOKUP(AH$4,'Physical Effects-Numbers'!$B$1:$AZ$173,$B136,FALSE)&lt;0,HLOOKUP(AH$4,'Physical Effects-Numbers'!$B$1:$AZ$173,$B136,FALSE),""))</f>
        <v/>
      </c>
      <c r="AI136" s="260" t="str">
        <f>IF(AI$4="","",IF(HLOOKUP(AI$4,'Physical Effects-Numbers'!$B$1:$AZ$173,$B136,FALSE)&lt;0,HLOOKUP(AI$4,'Physical Effects-Numbers'!$B$1:$AZ$173,$B136,FALSE),""))</f>
        <v/>
      </c>
      <c r="AJ136" s="260" t="str">
        <f>IF(AJ$4="","",IF(HLOOKUP(AJ$4,'Physical Effects-Numbers'!$B$1:$AZ$173,$B136,FALSE)&lt;0,HLOOKUP(AJ$4,'Physical Effects-Numbers'!$B$1:$AZ$173,$B136,FALSE),""))</f>
        <v/>
      </c>
      <c r="AK136" s="260" t="str">
        <f>IF(AK$4="","",IF(HLOOKUP(AK$4,'Physical Effects-Numbers'!$B$1:$AZ$173,$B136,FALSE)&lt;0,HLOOKUP(AK$4,'Physical Effects-Numbers'!$B$1:$AZ$173,$B136,FALSE),""))</f>
        <v/>
      </c>
      <c r="AL136" s="260" t="str">
        <f>IF(AL$4="","",IF(HLOOKUP(AL$4,'Physical Effects-Numbers'!$B$1:$AZ$173,$B136,FALSE)&lt;0,HLOOKUP(AL$4,'Physical Effects-Numbers'!$B$1:$AZ$173,$B136,FALSE),""))</f>
        <v/>
      </c>
      <c r="AM136" s="260" t="str">
        <f>IF(AM$4="","",IF(HLOOKUP(AM$4,'Physical Effects-Numbers'!$B$1:$AZ$173,$B136,FALSE)&lt;0,HLOOKUP(AM$4,'Physical Effects-Numbers'!$B$1:$AZ$173,$B136,FALSE),""))</f>
        <v/>
      </c>
      <c r="AN136" s="260" t="str">
        <f>IF(AN$4="","",IF(HLOOKUP(AN$4,'Physical Effects-Numbers'!$B$1:$AZ$173,$B136,FALSE)&lt;0,HLOOKUP(AN$4,'Physical Effects-Numbers'!$B$1:$AZ$173,$B136,FALSE),""))</f>
        <v/>
      </c>
      <c r="AO136" s="260" t="str">
        <f>IF(AO$4="","",IF(HLOOKUP(AO$4,'Physical Effects-Numbers'!$B$1:$AZ$173,$B136,FALSE)&lt;0,HLOOKUP(AO$4,'Physical Effects-Numbers'!$B$1:$AZ$173,$B136,FALSE),""))</f>
        <v/>
      </c>
      <c r="AP136" s="260" t="str">
        <f>IF(AP$4="","",IF(HLOOKUP(AP$4,'Physical Effects-Numbers'!$B$1:$AZ$173,$B136,FALSE)&lt;0,HLOOKUP(AP$4,'Physical Effects-Numbers'!$B$1:$AZ$173,$B136,FALSE),""))</f>
        <v/>
      </c>
      <c r="AQ136" s="260" t="str">
        <f>IF(AQ$4="","",IF(HLOOKUP(AQ$4,'Physical Effects-Numbers'!$B$1:$AZ$173,$B136,FALSE)&lt;0,HLOOKUP(AQ$4,'Physical Effects-Numbers'!$B$1:$AZ$173,$B136,FALSE),""))</f>
        <v/>
      </c>
      <c r="AR136" s="260" t="str">
        <f>IF(AR$4="","",IF(HLOOKUP(AR$4,'Physical Effects-Numbers'!$B$1:$AZ$173,$B136,FALSE)&lt;0,HLOOKUP(AR$4,'Physical Effects-Numbers'!$B$1:$AZ$173,$B136,FALSE),""))</f>
        <v/>
      </c>
      <c r="AS136" s="260" t="str">
        <f>IF(AS$4="","",IF(HLOOKUP(AS$4,'Physical Effects-Numbers'!$B$1:$AZ$173,$B136,FALSE)&lt;0,HLOOKUP(AS$4,'Physical Effects-Numbers'!$B$1:$AZ$173,$B136,FALSE),""))</f>
        <v/>
      </c>
      <c r="AT136" s="260" t="str">
        <f>IF(AT$4="","",IF(HLOOKUP(AT$4,'Physical Effects-Numbers'!$B$1:$AZ$173,$B136,FALSE)&lt;0,HLOOKUP(AT$4,'Physical Effects-Numbers'!$B$1:$AZ$173,$B136,FALSE),""))</f>
        <v/>
      </c>
      <c r="AU136" s="260" t="str">
        <f>IF(AU$4="","",IF(HLOOKUP(AU$4,'Physical Effects-Numbers'!$B$1:$AZ$173,$B136,FALSE)&lt;0,HLOOKUP(AU$4,'Physical Effects-Numbers'!$B$1:$AZ$173,$B136,FALSE),""))</f>
        <v/>
      </c>
      <c r="AV136" s="260" t="str">
        <f>IF(AV$4="","",IF(HLOOKUP(AV$4,'Physical Effects-Numbers'!$B$1:$AZ$173,$B136,FALSE)&lt;0,HLOOKUP(AV$4,'Physical Effects-Numbers'!$B$1:$AZ$173,$B136,FALSE),""))</f>
        <v/>
      </c>
      <c r="AW136" s="260" t="str">
        <f>IF(AW$4="","",IF(HLOOKUP(AW$4,'Physical Effects-Numbers'!$B$1:$AZ$173,$B136,FALSE)&lt;0,HLOOKUP(AW$4,'Physical Effects-Numbers'!$B$1:$AZ$173,$B136,FALSE),""))</f>
        <v/>
      </c>
      <c r="AX136" s="260" t="str">
        <f>IF(AX$4="","",IF(HLOOKUP(AX$4,'Physical Effects-Numbers'!$B$1:$AZ$173,$B136,FALSE)&lt;0,HLOOKUP(AX$4,'Physical Effects-Numbers'!$B$1:$AZ$173,$B136,FALSE),""))</f>
        <v/>
      </c>
      <c r="AY136" s="260" t="str">
        <f>IF(AY$4="","",IF(HLOOKUP(AY$4,'Physical Effects-Numbers'!$B$1:$AZ$173,$B136,FALSE)&lt;0,HLOOKUP(AY$4,'Physical Effects-Numbers'!$B$1:$AZ$173,$B136,FALSE),""))</f>
        <v/>
      </c>
      <c r="AZ136" s="260" t="str">
        <f>IF(AZ$4="","",IF(HLOOKUP(AZ$4,'Physical Effects-Numbers'!$B$1:$AZ$173,$B136,FALSE)&lt;0,HLOOKUP(AZ$4,'Physical Effects-Numbers'!$B$1:$AZ$173,$B136,FALSE),""))</f>
        <v/>
      </c>
      <c r="BA136" s="260" t="e">
        <f>IF(BA$4="","",IF(HLOOKUP(BA$4,'Physical Effects-Numbers'!$B$1:$AZ$173,$B136,FALSE)&lt;0,HLOOKUP(BA$4,'Physical Effects-Numbers'!$B$1:$AZ$173,$B136,FALSE),""))</f>
        <v>#N/A</v>
      </c>
      <c r="BB136" s="260" t="e">
        <f>IF(BB$4="","",IF(HLOOKUP(BB$4,'Physical Effects-Numbers'!$B$1:$AZ$173,$B136,FALSE)&lt;0,HLOOKUP(BB$4,'Physical Effects-Numbers'!$B$1:$AZ$173,$B136,FALSE),""))</f>
        <v>#N/A</v>
      </c>
      <c r="BC136" s="260" t="e">
        <f>IF(BC$4="","",IF(HLOOKUP(BC$4,'Physical Effects-Numbers'!$B$1:$AZ$173,$B136,FALSE)&lt;0,HLOOKUP(BC$4,'Physical Effects-Numbers'!$B$1:$AZ$173,$B136,FALSE),""))</f>
        <v>#REF!</v>
      </c>
      <c r="BD136" s="260" t="e">
        <f>IF(BD$4="","",IF(HLOOKUP(BD$4,'Physical Effects-Numbers'!$B$1:$AZ$173,$B136,FALSE)&lt;0,HLOOKUP(BD$4,'Physical Effects-Numbers'!$B$1:$AZ$173,$B136,FALSE),""))</f>
        <v>#REF!</v>
      </c>
      <c r="BE136" s="260" t="e">
        <f>IF(BE$4="","",IF(HLOOKUP(BE$4,'Physical Effects-Numbers'!$B$1:$AZ$173,$B136,FALSE)&lt;0,HLOOKUP(BE$4,'Physical Effects-Numbers'!$B$1:$AZ$173,$B136,FALSE),""))</f>
        <v>#REF!</v>
      </c>
      <c r="BF136" s="260" t="e">
        <f>IF(BF$4="","",IF(HLOOKUP(BF$4,'Physical Effects-Numbers'!$B$1:$AZ$173,$B136,FALSE)&lt;0,HLOOKUP(BF$4,'Physical Effects-Numbers'!$B$1:$AZ$173,$B136,FALSE),""))</f>
        <v>#REF!</v>
      </c>
      <c r="BG136" s="260" t="e">
        <f>IF(BG$4="","",IF(HLOOKUP(BG$4,'Physical Effects-Numbers'!$B$1:$AZ$173,$B136,FALSE)&lt;0,HLOOKUP(BG$4,'Physical Effects-Numbers'!$B$1:$AZ$173,$B136,FALSE),""))</f>
        <v>#REF!</v>
      </c>
      <c r="BH136" s="260" t="e">
        <f>IF(BH$4="","",IF(HLOOKUP(BH$4,'Physical Effects-Numbers'!$B$1:$AZ$173,$B136,FALSE)&lt;0,HLOOKUP(BH$4,'Physical Effects-Numbers'!$B$1:$AZ$173,$B136,FALSE),""))</f>
        <v>#REF!</v>
      </c>
      <c r="BI136" s="260" t="e">
        <f>IF(BI$4="","",IF(HLOOKUP(BI$4,'Physical Effects-Numbers'!$B$1:$AZ$173,$B136,FALSE)&lt;0,HLOOKUP(BI$4,'Physical Effects-Numbers'!$B$1:$AZ$173,$B136,FALSE),""))</f>
        <v>#REF!</v>
      </c>
      <c r="BJ136" s="260" t="e">
        <f>IF(BJ$4="","",IF(HLOOKUP(BJ$4,'Physical Effects-Numbers'!$B$1:$AZ$173,$B136,FALSE)&lt;0,HLOOKUP(BJ$4,'Physical Effects-Numbers'!$B$1:$AZ$173,$B136,FALSE),""))</f>
        <v>#REF!</v>
      </c>
      <c r="BK136" s="260" t="e">
        <f>IF(BK$4="","",IF(HLOOKUP(BK$4,'Physical Effects-Numbers'!$B$1:$AZ$173,$B136,FALSE)&lt;0,HLOOKUP(BK$4,'Physical Effects-Numbers'!$B$1:$AZ$173,$B136,FALSE),""))</f>
        <v>#REF!</v>
      </c>
      <c r="BL136" s="260" t="e">
        <f>IF(BL$4="","",IF(HLOOKUP(BL$4,'Physical Effects-Numbers'!$B$1:$AZ$173,$B136,FALSE)&lt;0,HLOOKUP(BL$4,'Physical Effects-Numbers'!$B$1:$AZ$173,$B136,FALSE),""))</f>
        <v>#REF!</v>
      </c>
      <c r="BM136" s="260" t="e">
        <f>IF(BM$4="","",IF(HLOOKUP(BM$4,'Physical Effects-Numbers'!$B$1:$AZ$173,$B136,FALSE)&lt;0,HLOOKUP(BM$4,'Physical Effects-Numbers'!$B$1:$AZ$173,$B136,FALSE),""))</f>
        <v>#REF!</v>
      </c>
      <c r="BN136" s="260" t="e">
        <f>IF(BN$4="","",IF(HLOOKUP(BN$4,'Physical Effects-Numbers'!$B$1:$AZ$173,$B136,FALSE)&lt;0,HLOOKUP(BN$4,'Physical Effects-Numbers'!$B$1:$AZ$173,$B136,FALSE),""))</f>
        <v>#REF!</v>
      </c>
      <c r="BO136" s="260" t="e">
        <f>IF(BO$4="","",IF(HLOOKUP(BO$4,'Physical Effects-Numbers'!$B$1:$AZ$173,$B136,FALSE)&lt;0,HLOOKUP(BO$4,'Physical Effects-Numbers'!$B$1:$AZ$173,$B136,FALSE),""))</f>
        <v>#REF!</v>
      </c>
    </row>
    <row r="137" spans="2:67" x14ac:dyDescent="0.2">
      <c r="B137" s="259">
        <f t="shared" si="2"/>
        <v>134</v>
      </c>
      <c r="C137" s="258" t="str">
        <f>+'Physical Effects-Numbers'!B134</f>
        <v>Stripcropping  (ac)</v>
      </c>
      <c r="D137" s="260" t="str">
        <f>IF(D$4="","",IF(HLOOKUP(D$4,'Physical Effects-Numbers'!$B$1:$AZ$173,$B137,FALSE)&lt;0,HLOOKUP(D$4,'Physical Effects-Numbers'!$B$1:$AZ$173,$B137,FALSE),""))</f>
        <v/>
      </c>
      <c r="E137" s="260" t="str">
        <f>IF(E$4="","",IF(HLOOKUP(E$4,'Physical Effects-Numbers'!$B$1:$AZ$173,$B137,FALSE)&lt;0,HLOOKUP(E$4,'Physical Effects-Numbers'!$B$1:$AZ$173,$B137,FALSE),""))</f>
        <v/>
      </c>
      <c r="F137" s="260" t="str">
        <f>IF(F$4="","",IF(HLOOKUP(F$4,'Physical Effects-Numbers'!$B$1:$AZ$173,$B137,FALSE)&lt;0,HLOOKUP(F$4,'Physical Effects-Numbers'!$B$1:$AZ$173,$B137,FALSE),""))</f>
        <v/>
      </c>
      <c r="G137" s="260" t="str">
        <f>IF(G$4="","",IF(HLOOKUP(G$4,'Physical Effects-Numbers'!$B$1:$AZ$173,$B137,FALSE)&lt;0,HLOOKUP(G$4,'Physical Effects-Numbers'!$B$1:$AZ$173,$B137,FALSE),""))</f>
        <v/>
      </c>
      <c r="H137" s="260" t="str">
        <f>IF(H$4="","",IF(HLOOKUP(H$4,'Physical Effects-Numbers'!$B$1:$AZ$173,$B137,FALSE)&lt;0,HLOOKUP(H$4,'Physical Effects-Numbers'!$B$1:$AZ$173,$B137,FALSE),""))</f>
        <v/>
      </c>
      <c r="I137" s="260" t="str">
        <f>IF(I$4="","",IF(HLOOKUP(I$4,'Physical Effects-Numbers'!$B$1:$AZ$173,$B137,FALSE)&lt;0,HLOOKUP(I$4,'Physical Effects-Numbers'!$B$1:$AZ$173,$B137,FALSE),""))</f>
        <v/>
      </c>
      <c r="J137" s="260" t="str">
        <f>IF(J$4="","",IF(HLOOKUP(J$4,'Physical Effects-Numbers'!$B$1:$AZ$173,$B137,FALSE)&lt;0,HLOOKUP(J$4,'Physical Effects-Numbers'!$B$1:$AZ$173,$B137,FALSE),""))</f>
        <v/>
      </c>
      <c r="K137" s="260" t="str">
        <f>IF(K$4="","",IF(HLOOKUP(K$4,'Physical Effects-Numbers'!$B$1:$AZ$173,$B137,FALSE)&lt;0,HLOOKUP(K$4,'Physical Effects-Numbers'!$B$1:$AZ$173,$B137,FALSE),""))</f>
        <v/>
      </c>
      <c r="L137" s="260" t="str">
        <f>IF(L$4="","",IF(HLOOKUP(L$4,'Physical Effects-Numbers'!$B$1:$AZ$173,$B137,FALSE)&lt;0,HLOOKUP(L$4,'Physical Effects-Numbers'!$B$1:$AZ$173,$B137,FALSE),""))</f>
        <v/>
      </c>
      <c r="M137" s="260" t="str">
        <f>IF(M$4="","",IF(HLOOKUP(M$4,'Physical Effects-Numbers'!$B$1:$AZ$173,$B137,FALSE)&lt;0,HLOOKUP(M$4,'Physical Effects-Numbers'!$B$1:$AZ$173,$B137,FALSE),""))</f>
        <v/>
      </c>
      <c r="N137" s="260" t="str">
        <f>IF(N$4="","",IF(HLOOKUP(N$4,'Physical Effects-Numbers'!$B$1:$AZ$173,$B137,FALSE)&lt;0,HLOOKUP(N$4,'Physical Effects-Numbers'!$B$1:$AZ$173,$B137,FALSE),""))</f>
        <v/>
      </c>
      <c r="O137" s="260" t="str">
        <f>IF(O$4="","",IF(HLOOKUP(O$4,'Physical Effects-Numbers'!$B$1:$AZ$173,$B137,FALSE)&lt;0,HLOOKUP(O$4,'Physical Effects-Numbers'!$B$1:$AZ$173,$B137,FALSE),""))</f>
        <v/>
      </c>
      <c r="P137" s="260" t="str">
        <f>IF(P$4="","",IF(HLOOKUP(P$4,'Physical Effects-Numbers'!$B$1:$AZ$173,$B137,FALSE)&lt;0,HLOOKUP(P$4,'Physical Effects-Numbers'!$B$1:$AZ$173,$B137,FALSE),""))</f>
        <v/>
      </c>
      <c r="Q137" s="260" t="str">
        <f>IF(Q$4="","",IF(HLOOKUP(Q$4,'Physical Effects-Numbers'!$B$1:$AZ$173,$B137,FALSE)&lt;0,HLOOKUP(Q$4,'Physical Effects-Numbers'!$B$1:$AZ$173,$B137,FALSE),""))</f>
        <v/>
      </c>
      <c r="R137" s="260" t="str">
        <f>IF(R$4="","",IF(HLOOKUP(R$4,'Physical Effects-Numbers'!$B$1:$AZ$173,$B137,FALSE)&lt;0,HLOOKUP(R$4,'Physical Effects-Numbers'!$B$1:$AZ$173,$B137,FALSE),""))</f>
        <v/>
      </c>
      <c r="S137" s="260" t="str">
        <f>IF(S$4="","",IF(HLOOKUP(S$4,'Physical Effects-Numbers'!$B$1:$AZ$173,$B137,FALSE)&lt;0,HLOOKUP(S$4,'Physical Effects-Numbers'!$B$1:$AZ$173,$B137,FALSE),""))</f>
        <v/>
      </c>
      <c r="T137" s="260" t="str">
        <f>IF(T$4="","",IF(HLOOKUP(T$4,'Physical Effects-Numbers'!$B$1:$AZ$173,$B137,FALSE)&lt;0,HLOOKUP(T$4,'Physical Effects-Numbers'!$B$1:$AZ$173,$B137,FALSE),""))</f>
        <v/>
      </c>
      <c r="U137" s="260" t="str">
        <f>IF(U$4="","",IF(HLOOKUP(U$4,'Physical Effects-Numbers'!$B$1:$AZ$173,$B137,FALSE)&lt;0,HLOOKUP(U$4,'Physical Effects-Numbers'!$B$1:$AZ$173,$B137,FALSE),""))</f>
        <v/>
      </c>
      <c r="V137" s="260" t="str">
        <f>IF(V$4="","",IF(HLOOKUP(V$4,'Physical Effects-Numbers'!$B$1:$AZ$173,$B137,FALSE)&lt;0,HLOOKUP(V$4,'Physical Effects-Numbers'!$B$1:$AZ$173,$B137,FALSE),""))</f>
        <v/>
      </c>
      <c r="W137" s="260" t="str">
        <f>IF(W$4="","",IF(HLOOKUP(W$4,'Physical Effects-Numbers'!$B$1:$AZ$173,$B137,FALSE)&lt;0,HLOOKUP(W$4,'Physical Effects-Numbers'!$B$1:$AZ$173,$B137,FALSE),""))</f>
        <v/>
      </c>
      <c r="X137" s="260" t="str">
        <f>IF(X$4="","",IF(HLOOKUP(X$4,'Physical Effects-Numbers'!$B$1:$AZ$173,$B137,FALSE)&lt;0,HLOOKUP(X$4,'Physical Effects-Numbers'!$B$1:$AZ$173,$B137,FALSE),""))</f>
        <v/>
      </c>
      <c r="Y137" s="260" t="str">
        <f>IF(Y$4="","",IF(HLOOKUP(Y$4,'Physical Effects-Numbers'!$B$1:$AZ$173,$B137,FALSE)&lt;0,HLOOKUP(Y$4,'Physical Effects-Numbers'!$B$1:$AZ$173,$B137,FALSE),""))</f>
        <v/>
      </c>
      <c r="Z137" s="260" t="str">
        <f>IF(Z$4="","",IF(HLOOKUP(Z$4,'Physical Effects-Numbers'!$B$1:$AZ$173,$B137,FALSE)&lt;0,HLOOKUP(Z$4,'Physical Effects-Numbers'!$B$1:$AZ$173,$B137,FALSE),""))</f>
        <v/>
      </c>
      <c r="AA137" s="260" t="str">
        <f>IF(AA$4="","",IF(HLOOKUP(AA$4,'Physical Effects-Numbers'!$B$1:$AZ$173,$B137,FALSE)&lt;0,HLOOKUP(AA$4,'Physical Effects-Numbers'!$B$1:$AZ$173,$B137,FALSE),""))</f>
        <v/>
      </c>
      <c r="AB137" s="260" t="str">
        <f>IF(AB$4="","",IF(HLOOKUP(AB$4,'Physical Effects-Numbers'!$B$1:$AZ$173,$B137,FALSE)&lt;0,HLOOKUP(AB$4,'Physical Effects-Numbers'!$B$1:$AZ$173,$B137,FALSE),""))</f>
        <v/>
      </c>
      <c r="AC137" s="260" t="str">
        <f>IF(AC$4="","",IF(HLOOKUP(AC$4,'Physical Effects-Numbers'!$B$1:$AZ$173,$B137,FALSE)&lt;0,HLOOKUP(AC$4,'Physical Effects-Numbers'!$B$1:$AZ$173,$B137,FALSE),""))</f>
        <v/>
      </c>
      <c r="AD137" s="260">
        <f>IF(AD$4="","",IF(HLOOKUP(AD$4,'Physical Effects-Numbers'!$B$1:$AZ$173,$B137,FALSE)&lt;0,HLOOKUP(AD$4,'Physical Effects-Numbers'!$B$1:$AZ$173,$B137,FALSE),""))</f>
        <v>-1</v>
      </c>
      <c r="AE137" s="260" t="str">
        <f>IF(AE$4="","",IF(HLOOKUP(AE$4,'Physical Effects-Numbers'!$B$1:$AZ$173,$B137,FALSE)&lt;0,HLOOKUP(AE$4,'Physical Effects-Numbers'!$B$1:$AZ$173,$B137,FALSE),""))</f>
        <v/>
      </c>
      <c r="AF137" s="260" t="e">
        <f>IF(AF$4="","",IF(HLOOKUP(AF$4,'Physical Effects-Numbers'!$B$1:$AZ$173,$B137,FALSE)&lt;0,HLOOKUP(AF$4,'Physical Effects-Numbers'!$B$1:$AZ$173,$B137,FALSE),""))</f>
        <v>#REF!</v>
      </c>
      <c r="AG137" s="260" t="e">
        <f>IF(AG$4="","",IF(HLOOKUP(AG$4,'Physical Effects-Numbers'!$B$1:$AZ$173,$B137,FALSE)&lt;0,HLOOKUP(AG$4,'Physical Effects-Numbers'!$B$1:$AZ$173,$B137,FALSE),""))</f>
        <v>#REF!</v>
      </c>
      <c r="AH137" s="260" t="str">
        <f>IF(AH$4="","",IF(HLOOKUP(AH$4,'Physical Effects-Numbers'!$B$1:$AZ$173,$B137,FALSE)&lt;0,HLOOKUP(AH$4,'Physical Effects-Numbers'!$B$1:$AZ$173,$B137,FALSE),""))</f>
        <v/>
      </c>
      <c r="AI137" s="260" t="str">
        <f>IF(AI$4="","",IF(HLOOKUP(AI$4,'Physical Effects-Numbers'!$B$1:$AZ$173,$B137,FALSE)&lt;0,HLOOKUP(AI$4,'Physical Effects-Numbers'!$B$1:$AZ$173,$B137,FALSE),""))</f>
        <v/>
      </c>
      <c r="AJ137" s="260" t="str">
        <f>IF(AJ$4="","",IF(HLOOKUP(AJ$4,'Physical Effects-Numbers'!$B$1:$AZ$173,$B137,FALSE)&lt;0,HLOOKUP(AJ$4,'Physical Effects-Numbers'!$B$1:$AZ$173,$B137,FALSE),""))</f>
        <v/>
      </c>
      <c r="AK137" s="260" t="str">
        <f>IF(AK$4="","",IF(HLOOKUP(AK$4,'Physical Effects-Numbers'!$B$1:$AZ$173,$B137,FALSE)&lt;0,HLOOKUP(AK$4,'Physical Effects-Numbers'!$B$1:$AZ$173,$B137,FALSE),""))</f>
        <v/>
      </c>
      <c r="AL137" s="260" t="str">
        <f>IF(AL$4="","",IF(HLOOKUP(AL$4,'Physical Effects-Numbers'!$B$1:$AZ$173,$B137,FALSE)&lt;0,HLOOKUP(AL$4,'Physical Effects-Numbers'!$B$1:$AZ$173,$B137,FALSE),""))</f>
        <v/>
      </c>
      <c r="AM137" s="260" t="str">
        <f>IF(AM$4="","",IF(HLOOKUP(AM$4,'Physical Effects-Numbers'!$B$1:$AZ$173,$B137,FALSE)&lt;0,HLOOKUP(AM$4,'Physical Effects-Numbers'!$B$1:$AZ$173,$B137,FALSE),""))</f>
        <v/>
      </c>
      <c r="AN137" s="260" t="str">
        <f>IF(AN$4="","",IF(HLOOKUP(AN$4,'Physical Effects-Numbers'!$B$1:$AZ$173,$B137,FALSE)&lt;0,HLOOKUP(AN$4,'Physical Effects-Numbers'!$B$1:$AZ$173,$B137,FALSE),""))</f>
        <v/>
      </c>
      <c r="AO137" s="260" t="str">
        <f>IF(AO$4="","",IF(HLOOKUP(AO$4,'Physical Effects-Numbers'!$B$1:$AZ$173,$B137,FALSE)&lt;0,HLOOKUP(AO$4,'Physical Effects-Numbers'!$B$1:$AZ$173,$B137,FALSE),""))</f>
        <v/>
      </c>
      <c r="AP137" s="260" t="str">
        <f>IF(AP$4="","",IF(HLOOKUP(AP$4,'Physical Effects-Numbers'!$B$1:$AZ$173,$B137,FALSE)&lt;0,HLOOKUP(AP$4,'Physical Effects-Numbers'!$B$1:$AZ$173,$B137,FALSE),""))</f>
        <v/>
      </c>
      <c r="AQ137" s="260" t="str">
        <f>IF(AQ$4="","",IF(HLOOKUP(AQ$4,'Physical Effects-Numbers'!$B$1:$AZ$173,$B137,FALSE)&lt;0,HLOOKUP(AQ$4,'Physical Effects-Numbers'!$B$1:$AZ$173,$B137,FALSE),""))</f>
        <v/>
      </c>
      <c r="AR137" s="260" t="str">
        <f>IF(AR$4="","",IF(HLOOKUP(AR$4,'Physical Effects-Numbers'!$B$1:$AZ$173,$B137,FALSE)&lt;0,HLOOKUP(AR$4,'Physical Effects-Numbers'!$B$1:$AZ$173,$B137,FALSE),""))</f>
        <v/>
      </c>
      <c r="AS137" s="260" t="str">
        <f>IF(AS$4="","",IF(HLOOKUP(AS$4,'Physical Effects-Numbers'!$B$1:$AZ$173,$B137,FALSE)&lt;0,HLOOKUP(AS$4,'Physical Effects-Numbers'!$B$1:$AZ$173,$B137,FALSE),""))</f>
        <v/>
      </c>
      <c r="AT137" s="260" t="str">
        <f>IF(AT$4="","",IF(HLOOKUP(AT$4,'Physical Effects-Numbers'!$B$1:$AZ$173,$B137,FALSE)&lt;0,HLOOKUP(AT$4,'Physical Effects-Numbers'!$B$1:$AZ$173,$B137,FALSE),""))</f>
        <v/>
      </c>
      <c r="AU137" s="260" t="str">
        <f>IF(AU$4="","",IF(HLOOKUP(AU$4,'Physical Effects-Numbers'!$B$1:$AZ$173,$B137,FALSE)&lt;0,HLOOKUP(AU$4,'Physical Effects-Numbers'!$B$1:$AZ$173,$B137,FALSE),""))</f>
        <v/>
      </c>
      <c r="AV137" s="260" t="str">
        <f>IF(AV$4="","",IF(HLOOKUP(AV$4,'Physical Effects-Numbers'!$B$1:$AZ$173,$B137,FALSE)&lt;0,HLOOKUP(AV$4,'Physical Effects-Numbers'!$B$1:$AZ$173,$B137,FALSE),""))</f>
        <v/>
      </c>
      <c r="AW137" s="260" t="str">
        <f>IF(AW$4="","",IF(HLOOKUP(AW$4,'Physical Effects-Numbers'!$B$1:$AZ$173,$B137,FALSE)&lt;0,HLOOKUP(AW$4,'Physical Effects-Numbers'!$B$1:$AZ$173,$B137,FALSE),""))</f>
        <v/>
      </c>
      <c r="AX137" s="260" t="str">
        <f>IF(AX$4="","",IF(HLOOKUP(AX$4,'Physical Effects-Numbers'!$B$1:$AZ$173,$B137,FALSE)&lt;0,HLOOKUP(AX$4,'Physical Effects-Numbers'!$B$1:$AZ$173,$B137,FALSE),""))</f>
        <v/>
      </c>
      <c r="AY137" s="260" t="str">
        <f>IF(AY$4="","",IF(HLOOKUP(AY$4,'Physical Effects-Numbers'!$B$1:$AZ$173,$B137,FALSE)&lt;0,HLOOKUP(AY$4,'Physical Effects-Numbers'!$B$1:$AZ$173,$B137,FALSE),""))</f>
        <v/>
      </c>
      <c r="AZ137" s="260" t="str">
        <f>IF(AZ$4="","",IF(HLOOKUP(AZ$4,'Physical Effects-Numbers'!$B$1:$AZ$173,$B137,FALSE)&lt;0,HLOOKUP(AZ$4,'Physical Effects-Numbers'!$B$1:$AZ$173,$B137,FALSE),""))</f>
        <v/>
      </c>
      <c r="BA137" s="260" t="e">
        <f>IF(BA$4="","",IF(HLOOKUP(BA$4,'Physical Effects-Numbers'!$B$1:$AZ$173,$B137,FALSE)&lt;0,HLOOKUP(BA$4,'Physical Effects-Numbers'!$B$1:$AZ$173,$B137,FALSE),""))</f>
        <v>#N/A</v>
      </c>
      <c r="BB137" s="260" t="e">
        <f>IF(BB$4="","",IF(HLOOKUP(BB$4,'Physical Effects-Numbers'!$B$1:$AZ$173,$B137,FALSE)&lt;0,HLOOKUP(BB$4,'Physical Effects-Numbers'!$B$1:$AZ$173,$B137,FALSE),""))</f>
        <v>#N/A</v>
      </c>
      <c r="BC137" s="260" t="e">
        <f>IF(BC$4="","",IF(HLOOKUP(BC$4,'Physical Effects-Numbers'!$B$1:$AZ$173,$B137,FALSE)&lt;0,HLOOKUP(BC$4,'Physical Effects-Numbers'!$B$1:$AZ$173,$B137,FALSE),""))</f>
        <v>#REF!</v>
      </c>
      <c r="BD137" s="260" t="e">
        <f>IF(BD$4="","",IF(HLOOKUP(BD$4,'Physical Effects-Numbers'!$B$1:$AZ$173,$B137,FALSE)&lt;0,HLOOKUP(BD$4,'Physical Effects-Numbers'!$B$1:$AZ$173,$B137,FALSE),""))</f>
        <v>#REF!</v>
      </c>
      <c r="BE137" s="260" t="e">
        <f>IF(BE$4="","",IF(HLOOKUP(BE$4,'Physical Effects-Numbers'!$B$1:$AZ$173,$B137,FALSE)&lt;0,HLOOKUP(BE$4,'Physical Effects-Numbers'!$B$1:$AZ$173,$B137,FALSE),""))</f>
        <v>#REF!</v>
      </c>
      <c r="BF137" s="260" t="e">
        <f>IF(BF$4="","",IF(HLOOKUP(BF$4,'Physical Effects-Numbers'!$B$1:$AZ$173,$B137,FALSE)&lt;0,HLOOKUP(BF$4,'Physical Effects-Numbers'!$B$1:$AZ$173,$B137,FALSE),""))</f>
        <v>#REF!</v>
      </c>
      <c r="BG137" s="260" t="e">
        <f>IF(BG$4="","",IF(HLOOKUP(BG$4,'Physical Effects-Numbers'!$B$1:$AZ$173,$B137,FALSE)&lt;0,HLOOKUP(BG$4,'Physical Effects-Numbers'!$B$1:$AZ$173,$B137,FALSE),""))</f>
        <v>#REF!</v>
      </c>
      <c r="BH137" s="260" t="e">
        <f>IF(BH$4="","",IF(HLOOKUP(BH$4,'Physical Effects-Numbers'!$B$1:$AZ$173,$B137,FALSE)&lt;0,HLOOKUP(BH$4,'Physical Effects-Numbers'!$B$1:$AZ$173,$B137,FALSE),""))</f>
        <v>#REF!</v>
      </c>
      <c r="BI137" s="260" t="e">
        <f>IF(BI$4="","",IF(HLOOKUP(BI$4,'Physical Effects-Numbers'!$B$1:$AZ$173,$B137,FALSE)&lt;0,HLOOKUP(BI$4,'Physical Effects-Numbers'!$B$1:$AZ$173,$B137,FALSE),""))</f>
        <v>#REF!</v>
      </c>
      <c r="BJ137" s="260" t="e">
        <f>IF(BJ$4="","",IF(HLOOKUP(BJ$4,'Physical Effects-Numbers'!$B$1:$AZ$173,$B137,FALSE)&lt;0,HLOOKUP(BJ$4,'Physical Effects-Numbers'!$B$1:$AZ$173,$B137,FALSE),""))</f>
        <v>#REF!</v>
      </c>
      <c r="BK137" s="260" t="e">
        <f>IF(BK$4="","",IF(HLOOKUP(BK$4,'Physical Effects-Numbers'!$B$1:$AZ$173,$B137,FALSE)&lt;0,HLOOKUP(BK$4,'Physical Effects-Numbers'!$B$1:$AZ$173,$B137,FALSE),""))</f>
        <v>#REF!</v>
      </c>
      <c r="BL137" s="260" t="e">
        <f>IF(BL$4="","",IF(HLOOKUP(BL$4,'Physical Effects-Numbers'!$B$1:$AZ$173,$B137,FALSE)&lt;0,HLOOKUP(BL$4,'Physical Effects-Numbers'!$B$1:$AZ$173,$B137,FALSE),""))</f>
        <v>#REF!</v>
      </c>
      <c r="BM137" s="260" t="e">
        <f>IF(BM$4="","",IF(HLOOKUP(BM$4,'Physical Effects-Numbers'!$B$1:$AZ$173,$B137,FALSE)&lt;0,HLOOKUP(BM$4,'Physical Effects-Numbers'!$B$1:$AZ$173,$B137,FALSE),""))</f>
        <v>#REF!</v>
      </c>
      <c r="BN137" s="260" t="e">
        <f>IF(BN$4="","",IF(HLOOKUP(BN$4,'Physical Effects-Numbers'!$B$1:$AZ$173,$B137,FALSE)&lt;0,HLOOKUP(BN$4,'Physical Effects-Numbers'!$B$1:$AZ$173,$B137,FALSE),""))</f>
        <v>#REF!</v>
      </c>
      <c r="BO137" s="260" t="e">
        <f>IF(BO$4="","",IF(HLOOKUP(BO$4,'Physical Effects-Numbers'!$B$1:$AZ$173,$B137,FALSE)&lt;0,HLOOKUP(BO$4,'Physical Effects-Numbers'!$B$1:$AZ$173,$B137,FALSE),""))</f>
        <v>#REF!</v>
      </c>
    </row>
    <row r="138" spans="2:67" x14ac:dyDescent="0.2">
      <c r="B138" s="259">
        <f t="shared" si="2"/>
        <v>135</v>
      </c>
      <c r="C138" s="258" t="str">
        <f>+'Physical Effects-Numbers'!B135</f>
        <v>Structure for Water Control (no)</v>
      </c>
      <c r="D138" s="260" t="str">
        <f>IF(D$4="","",IF(HLOOKUP(D$4,'Physical Effects-Numbers'!$B$1:$AZ$173,$B138,FALSE)&lt;0,HLOOKUP(D$4,'Physical Effects-Numbers'!$B$1:$AZ$173,$B138,FALSE),""))</f>
        <v/>
      </c>
      <c r="E138" s="260" t="str">
        <f>IF(E$4="","",IF(HLOOKUP(E$4,'Physical Effects-Numbers'!$B$1:$AZ$173,$B138,FALSE)&lt;0,HLOOKUP(E$4,'Physical Effects-Numbers'!$B$1:$AZ$173,$B138,FALSE),""))</f>
        <v/>
      </c>
      <c r="F138" s="260" t="str">
        <f>IF(F$4="","",IF(HLOOKUP(F$4,'Physical Effects-Numbers'!$B$1:$AZ$173,$B138,FALSE)&lt;0,HLOOKUP(F$4,'Physical Effects-Numbers'!$B$1:$AZ$173,$B138,FALSE),""))</f>
        <v/>
      </c>
      <c r="G138" s="260" t="str">
        <f>IF(G$4="","",IF(HLOOKUP(G$4,'Physical Effects-Numbers'!$B$1:$AZ$173,$B138,FALSE)&lt;0,HLOOKUP(G$4,'Physical Effects-Numbers'!$B$1:$AZ$173,$B138,FALSE),""))</f>
        <v/>
      </c>
      <c r="H138" s="260" t="str">
        <f>IF(H$4="","",IF(HLOOKUP(H$4,'Physical Effects-Numbers'!$B$1:$AZ$173,$B138,FALSE)&lt;0,HLOOKUP(H$4,'Physical Effects-Numbers'!$B$1:$AZ$173,$B138,FALSE),""))</f>
        <v/>
      </c>
      <c r="I138" s="260" t="str">
        <f>IF(I$4="","",IF(HLOOKUP(I$4,'Physical Effects-Numbers'!$B$1:$AZ$173,$B138,FALSE)&lt;0,HLOOKUP(I$4,'Physical Effects-Numbers'!$B$1:$AZ$173,$B138,FALSE),""))</f>
        <v/>
      </c>
      <c r="J138" s="260" t="str">
        <f>IF(J$4="","",IF(HLOOKUP(J$4,'Physical Effects-Numbers'!$B$1:$AZ$173,$B138,FALSE)&lt;0,HLOOKUP(J$4,'Physical Effects-Numbers'!$B$1:$AZ$173,$B138,FALSE),""))</f>
        <v/>
      </c>
      <c r="K138" s="260" t="str">
        <f>IF(K$4="","",IF(HLOOKUP(K$4,'Physical Effects-Numbers'!$B$1:$AZ$173,$B138,FALSE)&lt;0,HLOOKUP(K$4,'Physical Effects-Numbers'!$B$1:$AZ$173,$B138,FALSE),""))</f>
        <v/>
      </c>
      <c r="L138" s="260" t="str">
        <f>IF(L$4="","",IF(HLOOKUP(L$4,'Physical Effects-Numbers'!$B$1:$AZ$173,$B138,FALSE)&lt;0,HLOOKUP(L$4,'Physical Effects-Numbers'!$B$1:$AZ$173,$B138,FALSE),""))</f>
        <v/>
      </c>
      <c r="M138" s="260" t="str">
        <f>IF(M$4="","",IF(HLOOKUP(M$4,'Physical Effects-Numbers'!$B$1:$AZ$173,$B138,FALSE)&lt;0,HLOOKUP(M$4,'Physical Effects-Numbers'!$B$1:$AZ$173,$B138,FALSE),""))</f>
        <v/>
      </c>
      <c r="N138" s="260" t="str">
        <f>IF(N$4="","",IF(HLOOKUP(N$4,'Physical Effects-Numbers'!$B$1:$AZ$173,$B138,FALSE)&lt;0,HLOOKUP(N$4,'Physical Effects-Numbers'!$B$1:$AZ$173,$B138,FALSE),""))</f>
        <v/>
      </c>
      <c r="O138" s="260" t="str">
        <f>IF(O$4="","",IF(HLOOKUP(O$4,'Physical Effects-Numbers'!$B$1:$AZ$173,$B138,FALSE)&lt;0,HLOOKUP(O$4,'Physical Effects-Numbers'!$B$1:$AZ$173,$B138,FALSE),""))</f>
        <v/>
      </c>
      <c r="P138" s="260" t="str">
        <f>IF(P$4="","",IF(HLOOKUP(P$4,'Physical Effects-Numbers'!$B$1:$AZ$173,$B138,FALSE)&lt;0,HLOOKUP(P$4,'Physical Effects-Numbers'!$B$1:$AZ$173,$B138,FALSE),""))</f>
        <v/>
      </c>
      <c r="Q138" s="260" t="str">
        <f>IF(Q$4="","",IF(HLOOKUP(Q$4,'Physical Effects-Numbers'!$B$1:$AZ$173,$B138,FALSE)&lt;0,HLOOKUP(Q$4,'Physical Effects-Numbers'!$B$1:$AZ$173,$B138,FALSE),""))</f>
        <v/>
      </c>
      <c r="R138" s="260" t="str">
        <f>IF(R$4="","",IF(HLOOKUP(R$4,'Physical Effects-Numbers'!$B$1:$AZ$173,$B138,FALSE)&lt;0,HLOOKUP(R$4,'Physical Effects-Numbers'!$B$1:$AZ$173,$B138,FALSE),""))</f>
        <v/>
      </c>
      <c r="S138" s="260" t="str">
        <f>IF(S$4="","",IF(HLOOKUP(S$4,'Physical Effects-Numbers'!$B$1:$AZ$173,$B138,FALSE)&lt;0,HLOOKUP(S$4,'Physical Effects-Numbers'!$B$1:$AZ$173,$B138,FALSE),""))</f>
        <v/>
      </c>
      <c r="T138" s="260" t="str">
        <f>IF(T$4="","",IF(HLOOKUP(T$4,'Physical Effects-Numbers'!$B$1:$AZ$173,$B138,FALSE)&lt;0,HLOOKUP(T$4,'Physical Effects-Numbers'!$B$1:$AZ$173,$B138,FALSE),""))</f>
        <v/>
      </c>
      <c r="U138" s="260" t="str">
        <f>IF(U$4="","",IF(HLOOKUP(U$4,'Physical Effects-Numbers'!$B$1:$AZ$173,$B138,FALSE)&lt;0,HLOOKUP(U$4,'Physical Effects-Numbers'!$B$1:$AZ$173,$B138,FALSE),""))</f>
        <v/>
      </c>
      <c r="V138" s="260" t="str">
        <f>IF(V$4="","",IF(HLOOKUP(V$4,'Physical Effects-Numbers'!$B$1:$AZ$173,$B138,FALSE)&lt;0,HLOOKUP(V$4,'Physical Effects-Numbers'!$B$1:$AZ$173,$B138,FALSE),""))</f>
        <v/>
      </c>
      <c r="W138" s="260" t="str">
        <f>IF(W$4="","",IF(HLOOKUP(W$4,'Physical Effects-Numbers'!$B$1:$AZ$173,$B138,FALSE)&lt;0,HLOOKUP(W$4,'Physical Effects-Numbers'!$B$1:$AZ$173,$B138,FALSE),""))</f>
        <v/>
      </c>
      <c r="X138" s="260" t="str">
        <f>IF(X$4="","",IF(HLOOKUP(X$4,'Physical Effects-Numbers'!$B$1:$AZ$173,$B138,FALSE)&lt;0,HLOOKUP(X$4,'Physical Effects-Numbers'!$B$1:$AZ$173,$B138,FALSE),""))</f>
        <v/>
      </c>
      <c r="Y138" s="260" t="str">
        <f>IF(Y$4="","",IF(HLOOKUP(Y$4,'Physical Effects-Numbers'!$B$1:$AZ$173,$B138,FALSE)&lt;0,HLOOKUP(Y$4,'Physical Effects-Numbers'!$B$1:$AZ$173,$B138,FALSE),""))</f>
        <v/>
      </c>
      <c r="Z138" s="260" t="str">
        <f>IF(Z$4="","",IF(HLOOKUP(Z$4,'Physical Effects-Numbers'!$B$1:$AZ$173,$B138,FALSE)&lt;0,HLOOKUP(Z$4,'Physical Effects-Numbers'!$B$1:$AZ$173,$B138,FALSE),""))</f>
        <v/>
      </c>
      <c r="AA138" s="260" t="str">
        <f>IF(AA$4="","",IF(HLOOKUP(AA$4,'Physical Effects-Numbers'!$B$1:$AZ$173,$B138,FALSE)&lt;0,HLOOKUP(AA$4,'Physical Effects-Numbers'!$B$1:$AZ$173,$B138,FALSE),""))</f>
        <v/>
      </c>
      <c r="AB138" s="260" t="str">
        <f>IF(AB$4="","",IF(HLOOKUP(AB$4,'Physical Effects-Numbers'!$B$1:$AZ$173,$B138,FALSE)&lt;0,HLOOKUP(AB$4,'Physical Effects-Numbers'!$B$1:$AZ$173,$B138,FALSE),""))</f>
        <v/>
      </c>
      <c r="AC138" s="260" t="str">
        <f>IF(AC$4="","",IF(HLOOKUP(AC$4,'Physical Effects-Numbers'!$B$1:$AZ$173,$B138,FALSE)&lt;0,HLOOKUP(AC$4,'Physical Effects-Numbers'!$B$1:$AZ$173,$B138,FALSE),""))</f>
        <v/>
      </c>
      <c r="AD138" s="260" t="str">
        <f>IF(AD$4="","",IF(HLOOKUP(AD$4,'Physical Effects-Numbers'!$B$1:$AZ$173,$B138,FALSE)&lt;0,HLOOKUP(AD$4,'Physical Effects-Numbers'!$B$1:$AZ$173,$B138,FALSE),""))</f>
        <v/>
      </c>
      <c r="AE138" s="260" t="str">
        <f>IF(AE$4="","",IF(HLOOKUP(AE$4,'Physical Effects-Numbers'!$B$1:$AZ$173,$B138,FALSE)&lt;0,HLOOKUP(AE$4,'Physical Effects-Numbers'!$B$1:$AZ$173,$B138,FALSE),""))</f>
        <v/>
      </c>
      <c r="AF138" s="260" t="e">
        <f>IF(AF$4="","",IF(HLOOKUP(AF$4,'Physical Effects-Numbers'!$B$1:$AZ$173,$B138,FALSE)&lt;0,HLOOKUP(AF$4,'Physical Effects-Numbers'!$B$1:$AZ$173,$B138,FALSE),""))</f>
        <v>#REF!</v>
      </c>
      <c r="AG138" s="260" t="e">
        <f>IF(AG$4="","",IF(HLOOKUP(AG$4,'Physical Effects-Numbers'!$B$1:$AZ$173,$B138,FALSE)&lt;0,HLOOKUP(AG$4,'Physical Effects-Numbers'!$B$1:$AZ$173,$B138,FALSE),""))</f>
        <v>#REF!</v>
      </c>
      <c r="AH138" s="260" t="str">
        <f>IF(AH$4="","",IF(HLOOKUP(AH$4,'Physical Effects-Numbers'!$B$1:$AZ$173,$B138,FALSE)&lt;0,HLOOKUP(AH$4,'Physical Effects-Numbers'!$B$1:$AZ$173,$B138,FALSE),""))</f>
        <v/>
      </c>
      <c r="AI138" s="260" t="str">
        <f>IF(AI$4="","",IF(HLOOKUP(AI$4,'Physical Effects-Numbers'!$B$1:$AZ$173,$B138,FALSE)&lt;0,HLOOKUP(AI$4,'Physical Effects-Numbers'!$B$1:$AZ$173,$B138,FALSE),""))</f>
        <v/>
      </c>
      <c r="AJ138" s="260" t="str">
        <f>IF(AJ$4="","",IF(HLOOKUP(AJ$4,'Physical Effects-Numbers'!$B$1:$AZ$173,$B138,FALSE)&lt;0,HLOOKUP(AJ$4,'Physical Effects-Numbers'!$B$1:$AZ$173,$B138,FALSE),""))</f>
        <v/>
      </c>
      <c r="AK138" s="260" t="str">
        <f>IF(AK$4="","",IF(HLOOKUP(AK$4,'Physical Effects-Numbers'!$B$1:$AZ$173,$B138,FALSE)&lt;0,HLOOKUP(AK$4,'Physical Effects-Numbers'!$B$1:$AZ$173,$B138,FALSE),""))</f>
        <v/>
      </c>
      <c r="AL138" s="260" t="str">
        <f>IF(AL$4="","",IF(HLOOKUP(AL$4,'Physical Effects-Numbers'!$B$1:$AZ$173,$B138,FALSE)&lt;0,HLOOKUP(AL$4,'Physical Effects-Numbers'!$B$1:$AZ$173,$B138,FALSE),""))</f>
        <v/>
      </c>
      <c r="AM138" s="260" t="str">
        <f>IF(AM$4="","",IF(HLOOKUP(AM$4,'Physical Effects-Numbers'!$B$1:$AZ$173,$B138,FALSE)&lt;0,HLOOKUP(AM$4,'Physical Effects-Numbers'!$B$1:$AZ$173,$B138,FALSE),""))</f>
        <v/>
      </c>
      <c r="AN138" s="260" t="str">
        <f>IF(AN$4="","",IF(HLOOKUP(AN$4,'Physical Effects-Numbers'!$B$1:$AZ$173,$B138,FALSE)&lt;0,HLOOKUP(AN$4,'Physical Effects-Numbers'!$B$1:$AZ$173,$B138,FALSE),""))</f>
        <v/>
      </c>
      <c r="AO138" s="260" t="str">
        <f>IF(AO$4="","",IF(HLOOKUP(AO$4,'Physical Effects-Numbers'!$B$1:$AZ$173,$B138,FALSE)&lt;0,HLOOKUP(AO$4,'Physical Effects-Numbers'!$B$1:$AZ$173,$B138,FALSE),""))</f>
        <v/>
      </c>
      <c r="AP138" s="260" t="str">
        <f>IF(AP$4="","",IF(HLOOKUP(AP$4,'Physical Effects-Numbers'!$B$1:$AZ$173,$B138,FALSE)&lt;0,HLOOKUP(AP$4,'Physical Effects-Numbers'!$B$1:$AZ$173,$B138,FALSE),""))</f>
        <v/>
      </c>
      <c r="AQ138" s="260" t="str">
        <f>IF(AQ$4="","",IF(HLOOKUP(AQ$4,'Physical Effects-Numbers'!$B$1:$AZ$173,$B138,FALSE)&lt;0,HLOOKUP(AQ$4,'Physical Effects-Numbers'!$B$1:$AZ$173,$B138,FALSE),""))</f>
        <v/>
      </c>
      <c r="AR138" s="260" t="str">
        <f>IF(AR$4="","",IF(HLOOKUP(AR$4,'Physical Effects-Numbers'!$B$1:$AZ$173,$B138,FALSE)&lt;0,HLOOKUP(AR$4,'Physical Effects-Numbers'!$B$1:$AZ$173,$B138,FALSE),""))</f>
        <v/>
      </c>
      <c r="AS138" s="260" t="str">
        <f>IF(AS$4="","",IF(HLOOKUP(AS$4,'Physical Effects-Numbers'!$B$1:$AZ$173,$B138,FALSE)&lt;0,HLOOKUP(AS$4,'Physical Effects-Numbers'!$B$1:$AZ$173,$B138,FALSE),""))</f>
        <v/>
      </c>
      <c r="AT138" s="260" t="str">
        <f>IF(AT$4="","",IF(HLOOKUP(AT$4,'Physical Effects-Numbers'!$B$1:$AZ$173,$B138,FALSE)&lt;0,HLOOKUP(AT$4,'Physical Effects-Numbers'!$B$1:$AZ$173,$B138,FALSE),""))</f>
        <v/>
      </c>
      <c r="AU138" s="260" t="str">
        <f>IF(AU$4="","",IF(HLOOKUP(AU$4,'Physical Effects-Numbers'!$B$1:$AZ$173,$B138,FALSE)&lt;0,HLOOKUP(AU$4,'Physical Effects-Numbers'!$B$1:$AZ$173,$B138,FALSE),""))</f>
        <v/>
      </c>
      <c r="AV138" s="260" t="str">
        <f>IF(AV$4="","",IF(HLOOKUP(AV$4,'Physical Effects-Numbers'!$B$1:$AZ$173,$B138,FALSE)&lt;0,HLOOKUP(AV$4,'Physical Effects-Numbers'!$B$1:$AZ$173,$B138,FALSE),""))</f>
        <v/>
      </c>
      <c r="AW138" s="260" t="str">
        <f>IF(AW$4="","",IF(HLOOKUP(AW$4,'Physical Effects-Numbers'!$B$1:$AZ$173,$B138,FALSE)&lt;0,HLOOKUP(AW$4,'Physical Effects-Numbers'!$B$1:$AZ$173,$B138,FALSE),""))</f>
        <v/>
      </c>
      <c r="AX138" s="260" t="str">
        <f>IF(AX$4="","",IF(HLOOKUP(AX$4,'Physical Effects-Numbers'!$B$1:$AZ$173,$B138,FALSE)&lt;0,HLOOKUP(AX$4,'Physical Effects-Numbers'!$B$1:$AZ$173,$B138,FALSE),""))</f>
        <v/>
      </c>
      <c r="AY138" s="260" t="str">
        <f>IF(AY$4="","",IF(HLOOKUP(AY$4,'Physical Effects-Numbers'!$B$1:$AZ$173,$B138,FALSE)&lt;0,HLOOKUP(AY$4,'Physical Effects-Numbers'!$B$1:$AZ$173,$B138,FALSE),""))</f>
        <v/>
      </c>
      <c r="AZ138" s="260" t="str">
        <f>IF(AZ$4="","",IF(HLOOKUP(AZ$4,'Physical Effects-Numbers'!$B$1:$AZ$173,$B138,FALSE)&lt;0,HLOOKUP(AZ$4,'Physical Effects-Numbers'!$B$1:$AZ$173,$B138,FALSE),""))</f>
        <v/>
      </c>
      <c r="BA138" s="260" t="e">
        <f>IF(BA$4="","",IF(HLOOKUP(BA$4,'Physical Effects-Numbers'!$B$1:$AZ$173,$B138,FALSE)&lt;0,HLOOKUP(BA$4,'Physical Effects-Numbers'!$B$1:$AZ$173,$B138,FALSE),""))</f>
        <v>#N/A</v>
      </c>
      <c r="BB138" s="260" t="e">
        <f>IF(BB$4="","",IF(HLOOKUP(BB$4,'Physical Effects-Numbers'!$B$1:$AZ$173,$B138,FALSE)&lt;0,HLOOKUP(BB$4,'Physical Effects-Numbers'!$B$1:$AZ$173,$B138,FALSE),""))</f>
        <v>#N/A</v>
      </c>
      <c r="BC138" s="260" t="e">
        <f>IF(BC$4="","",IF(HLOOKUP(BC$4,'Physical Effects-Numbers'!$B$1:$AZ$173,$B138,FALSE)&lt;0,HLOOKUP(BC$4,'Physical Effects-Numbers'!$B$1:$AZ$173,$B138,FALSE),""))</f>
        <v>#REF!</v>
      </c>
      <c r="BD138" s="260" t="e">
        <f>IF(BD$4="","",IF(HLOOKUP(BD$4,'Physical Effects-Numbers'!$B$1:$AZ$173,$B138,FALSE)&lt;0,HLOOKUP(BD$4,'Physical Effects-Numbers'!$B$1:$AZ$173,$B138,FALSE),""))</f>
        <v>#REF!</v>
      </c>
      <c r="BE138" s="260" t="e">
        <f>IF(BE$4="","",IF(HLOOKUP(BE$4,'Physical Effects-Numbers'!$B$1:$AZ$173,$B138,FALSE)&lt;0,HLOOKUP(BE$4,'Physical Effects-Numbers'!$B$1:$AZ$173,$B138,FALSE),""))</f>
        <v>#REF!</v>
      </c>
      <c r="BF138" s="260" t="e">
        <f>IF(BF$4="","",IF(HLOOKUP(BF$4,'Physical Effects-Numbers'!$B$1:$AZ$173,$B138,FALSE)&lt;0,HLOOKUP(BF$4,'Physical Effects-Numbers'!$B$1:$AZ$173,$B138,FALSE),""))</f>
        <v>#REF!</v>
      </c>
      <c r="BG138" s="260" t="e">
        <f>IF(BG$4="","",IF(HLOOKUP(BG$4,'Physical Effects-Numbers'!$B$1:$AZ$173,$B138,FALSE)&lt;0,HLOOKUP(BG$4,'Physical Effects-Numbers'!$B$1:$AZ$173,$B138,FALSE),""))</f>
        <v>#REF!</v>
      </c>
      <c r="BH138" s="260" t="e">
        <f>IF(BH$4="","",IF(HLOOKUP(BH$4,'Physical Effects-Numbers'!$B$1:$AZ$173,$B138,FALSE)&lt;0,HLOOKUP(BH$4,'Physical Effects-Numbers'!$B$1:$AZ$173,$B138,FALSE),""))</f>
        <v>#REF!</v>
      </c>
      <c r="BI138" s="260" t="e">
        <f>IF(BI$4="","",IF(HLOOKUP(BI$4,'Physical Effects-Numbers'!$B$1:$AZ$173,$B138,FALSE)&lt;0,HLOOKUP(BI$4,'Physical Effects-Numbers'!$B$1:$AZ$173,$B138,FALSE),""))</f>
        <v>#REF!</v>
      </c>
      <c r="BJ138" s="260" t="e">
        <f>IF(BJ$4="","",IF(HLOOKUP(BJ$4,'Physical Effects-Numbers'!$B$1:$AZ$173,$B138,FALSE)&lt;0,HLOOKUP(BJ$4,'Physical Effects-Numbers'!$B$1:$AZ$173,$B138,FALSE),""))</f>
        <v>#REF!</v>
      </c>
      <c r="BK138" s="260" t="e">
        <f>IF(BK$4="","",IF(HLOOKUP(BK$4,'Physical Effects-Numbers'!$B$1:$AZ$173,$B138,FALSE)&lt;0,HLOOKUP(BK$4,'Physical Effects-Numbers'!$B$1:$AZ$173,$B138,FALSE),""))</f>
        <v>#REF!</v>
      </c>
      <c r="BL138" s="260" t="e">
        <f>IF(BL$4="","",IF(HLOOKUP(BL$4,'Physical Effects-Numbers'!$B$1:$AZ$173,$B138,FALSE)&lt;0,HLOOKUP(BL$4,'Physical Effects-Numbers'!$B$1:$AZ$173,$B138,FALSE),""))</f>
        <v>#REF!</v>
      </c>
      <c r="BM138" s="260" t="e">
        <f>IF(BM$4="","",IF(HLOOKUP(BM$4,'Physical Effects-Numbers'!$B$1:$AZ$173,$B138,FALSE)&lt;0,HLOOKUP(BM$4,'Physical Effects-Numbers'!$B$1:$AZ$173,$B138,FALSE),""))</f>
        <v>#REF!</v>
      </c>
      <c r="BN138" s="260" t="e">
        <f>IF(BN$4="","",IF(HLOOKUP(BN$4,'Physical Effects-Numbers'!$B$1:$AZ$173,$B138,FALSE)&lt;0,HLOOKUP(BN$4,'Physical Effects-Numbers'!$B$1:$AZ$173,$B138,FALSE),""))</f>
        <v>#REF!</v>
      </c>
      <c r="BO138" s="260" t="e">
        <f>IF(BO$4="","",IF(HLOOKUP(BO$4,'Physical Effects-Numbers'!$B$1:$AZ$173,$B138,FALSE)&lt;0,HLOOKUP(BO$4,'Physical Effects-Numbers'!$B$1:$AZ$173,$B138,FALSE),""))</f>
        <v>#REF!</v>
      </c>
    </row>
    <row r="139" spans="2:67" x14ac:dyDescent="0.2">
      <c r="B139" s="259">
        <f t="shared" si="2"/>
        <v>136</v>
      </c>
      <c r="C139" s="258" t="str">
        <f>+'Physical Effects-Numbers'!B136</f>
        <v>Structures for Wildlife</v>
      </c>
      <c r="D139" s="260" t="str">
        <f>IF(D$4="","",IF(HLOOKUP(D$4,'Physical Effects-Numbers'!$B$1:$AZ$173,$B139,FALSE)&lt;0,HLOOKUP(D$4,'Physical Effects-Numbers'!$B$1:$AZ$173,$B139,FALSE),""))</f>
        <v/>
      </c>
      <c r="E139" s="260" t="str">
        <f>IF(E$4="","",IF(HLOOKUP(E$4,'Physical Effects-Numbers'!$B$1:$AZ$173,$B139,FALSE)&lt;0,HLOOKUP(E$4,'Physical Effects-Numbers'!$B$1:$AZ$173,$B139,FALSE),""))</f>
        <v/>
      </c>
      <c r="F139" s="260" t="str">
        <f>IF(F$4="","",IF(HLOOKUP(F$4,'Physical Effects-Numbers'!$B$1:$AZ$173,$B139,FALSE)&lt;0,HLOOKUP(F$4,'Physical Effects-Numbers'!$B$1:$AZ$173,$B139,FALSE),""))</f>
        <v/>
      </c>
      <c r="G139" s="260" t="str">
        <f>IF(G$4="","",IF(HLOOKUP(G$4,'Physical Effects-Numbers'!$B$1:$AZ$173,$B139,FALSE)&lt;0,HLOOKUP(G$4,'Physical Effects-Numbers'!$B$1:$AZ$173,$B139,FALSE),""))</f>
        <v/>
      </c>
      <c r="H139" s="260" t="str">
        <f>IF(H$4="","",IF(HLOOKUP(H$4,'Physical Effects-Numbers'!$B$1:$AZ$173,$B139,FALSE)&lt;0,HLOOKUP(H$4,'Physical Effects-Numbers'!$B$1:$AZ$173,$B139,FALSE),""))</f>
        <v/>
      </c>
      <c r="I139" s="260" t="str">
        <f>IF(I$4="","",IF(HLOOKUP(I$4,'Physical Effects-Numbers'!$B$1:$AZ$173,$B139,FALSE)&lt;0,HLOOKUP(I$4,'Physical Effects-Numbers'!$B$1:$AZ$173,$B139,FALSE),""))</f>
        <v/>
      </c>
      <c r="J139" s="260" t="str">
        <f>IF(J$4="","",IF(HLOOKUP(J$4,'Physical Effects-Numbers'!$B$1:$AZ$173,$B139,FALSE)&lt;0,HLOOKUP(J$4,'Physical Effects-Numbers'!$B$1:$AZ$173,$B139,FALSE),""))</f>
        <v/>
      </c>
      <c r="K139" s="260" t="str">
        <f>IF(K$4="","",IF(HLOOKUP(K$4,'Physical Effects-Numbers'!$B$1:$AZ$173,$B139,FALSE)&lt;0,HLOOKUP(K$4,'Physical Effects-Numbers'!$B$1:$AZ$173,$B139,FALSE),""))</f>
        <v/>
      </c>
      <c r="L139" s="260" t="str">
        <f>IF(L$4="","",IF(HLOOKUP(L$4,'Physical Effects-Numbers'!$B$1:$AZ$173,$B139,FALSE)&lt;0,HLOOKUP(L$4,'Physical Effects-Numbers'!$B$1:$AZ$173,$B139,FALSE),""))</f>
        <v/>
      </c>
      <c r="M139" s="260" t="str">
        <f>IF(M$4="","",IF(HLOOKUP(M$4,'Physical Effects-Numbers'!$B$1:$AZ$173,$B139,FALSE)&lt;0,HLOOKUP(M$4,'Physical Effects-Numbers'!$B$1:$AZ$173,$B139,FALSE),""))</f>
        <v/>
      </c>
      <c r="N139" s="260" t="str">
        <f>IF(N$4="","",IF(HLOOKUP(N$4,'Physical Effects-Numbers'!$B$1:$AZ$173,$B139,FALSE)&lt;0,HLOOKUP(N$4,'Physical Effects-Numbers'!$B$1:$AZ$173,$B139,FALSE),""))</f>
        <v/>
      </c>
      <c r="O139" s="260" t="str">
        <f>IF(O$4="","",IF(HLOOKUP(O$4,'Physical Effects-Numbers'!$B$1:$AZ$173,$B139,FALSE)&lt;0,HLOOKUP(O$4,'Physical Effects-Numbers'!$B$1:$AZ$173,$B139,FALSE),""))</f>
        <v/>
      </c>
      <c r="P139" s="260" t="str">
        <f>IF(P$4="","",IF(HLOOKUP(P$4,'Physical Effects-Numbers'!$B$1:$AZ$173,$B139,FALSE)&lt;0,HLOOKUP(P$4,'Physical Effects-Numbers'!$B$1:$AZ$173,$B139,FALSE),""))</f>
        <v/>
      </c>
      <c r="Q139" s="260" t="str">
        <f>IF(Q$4="","",IF(HLOOKUP(Q$4,'Physical Effects-Numbers'!$B$1:$AZ$173,$B139,FALSE)&lt;0,HLOOKUP(Q$4,'Physical Effects-Numbers'!$B$1:$AZ$173,$B139,FALSE),""))</f>
        <v/>
      </c>
      <c r="R139" s="260" t="str">
        <f>IF(R$4="","",IF(HLOOKUP(R$4,'Physical Effects-Numbers'!$B$1:$AZ$173,$B139,FALSE)&lt;0,HLOOKUP(R$4,'Physical Effects-Numbers'!$B$1:$AZ$173,$B139,FALSE),""))</f>
        <v/>
      </c>
      <c r="S139" s="260" t="str">
        <f>IF(S$4="","",IF(HLOOKUP(S$4,'Physical Effects-Numbers'!$B$1:$AZ$173,$B139,FALSE)&lt;0,HLOOKUP(S$4,'Physical Effects-Numbers'!$B$1:$AZ$173,$B139,FALSE),""))</f>
        <v/>
      </c>
      <c r="T139" s="260" t="str">
        <f>IF(T$4="","",IF(HLOOKUP(T$4,'Physical Effects-Numbers'!$B$1:$AZ$173,$B139,FALSE)&lt;0,HLOOKUP(T$4,'Physical Effects-Numbers'!$B$1:$AZ$173,$B139,FALSE),""))</f>
        <v/>
      </c>
      <c r="U139" s="260" t="str">
        <f>IF(U$4="","",IF(HLOOKUP(U$4,'Physical Effects-Numbers'!$B$1:$AZ$173,$B139,FALSE)&lt;0,HLOOKUP(U$4,'Physical Effects-Numbers'!$B$1:$AZ$173,$B139,FALSE),""))</f>
        <v/>
      </c>
      <c r="V139" s="260" t="str">
        <f>IF(V$4="","",IF(HLOOKUP(V$4,'Physical Effects-Numbers'!$B$1:$AZ$173,$B139,FALSE)&lt;0,HLOOKUP(V$4,'Physical Effects-Numbers'!$B$1:$AZ$173,$B139,FALSE),""))</f>
        <v/>
      </c>
      <c r="W139" s="260" t="str">
        <f>IF(W$4="","",IF(HLOOKUP(W$4,'Physical Effects-Numbers'!$B$1:$AZ$173,$B139,FALSE)&lt;0,HLOOKUP(W$4,'Physical Effects-Numbers'!$B$1:$AZ$173,$B139,FALSE),""))</f>
        <v/>
      </c>
      <c r="X139" s="260" t="str">
        <f>IF(X$4="","",IF(HLOOKUP(X$4,'Physical Effects-Numbers'!$B$1:$AZ$173,$B139,FALSE)&lt;0,HLOOKUP(X$4,'Physical Effects-Numbers'!$B$1:$AZ$173,$B139,FALSE),""))</f>
        <v/>
      </c>
      <c r="Y139" s="260" t="str">
        <f>IF(Y$4="","",IF(HLOOKUP(Y$4,'Physical Effects-Numbers'!$B$1:$AZ$173,$B139,FALSE)&lt;0,HLOOKUP(Y$4,'Physical Effects-Numbers'!$B$1:$AZ$173,$B139,FALSE),""))</f>
        <v/>
      </c>
      <c r="Z139" s="260" t="str">
        <f>IF(Z$4="","",IF(HLOOKUP(Z$4,'Physical Effects-Numbers'!$B$1:$AZ$173,$B139,FALSE)&lt;0,HLOOKUP(Z$4,'Physical Effects-Numbers'!$B$1:$AZ$173,$B139,FALSE),""))</f>
        <v/>
      </c>
      <c r="AA139" s="260" t="str">
        <f>IF(AA$4="","",IF(HLOOKUP(AA$4,'Physical Effects-Numbers'!$B$1:$AZ$173,$B139,FALSE)&lt;0,HLOOKUP(AA$4,'Physical Effects-Numbers'!$B$1:$AZ$173,$B139,FALSE),""))</f>
        <v/>
      </c>
      <c r="AB139" s="260" t="str">
        <f>IF(AB$4="","",IF(HLOOKUP(AB$4,'Physical Effects-Numbers'!$B$1:$AZ$173,$B139,FALSE)&lt;0,HLOOKUP(AB$4,'Physical Effects-Numbers'!$B$1:$AZ$173,$B139,FALSE),""))</f>
        <v/>
      </c>
      <c r="AC139" s="260" t="str">
        <f>IF(AC$4="","",IF(HLOOKUP(AC$4,'Physical Effects-Numbers'!$B$1:$AZ$173,$B139,FALSE)&lt;0,HLOOKUP(AC$4,'Physical Effects-Numbers'!$B$1:$AZ$173,$B139,FALSE),""))</f>
        <v/>
      </c>
      <c r="AD139" s="260" t="str">
        <f>IF(AD$4="","",IF(HLOOKUP(AD$4,'Physical Effects-Numbers'!$B$1:$AZ$173,$B139,FALSE)&lt;0,HLOOKUP(AD$4,'Physical Effects-Numbers'!$B$1:$AZ$173,$B139,FALSE),""))</f>
        <v/>
      </c>
      <c r="AE139" s="260" t="str">
        <f>IF(AE$4="","",IF(HLOOKUP(AE$4,'Physical Effects-Numbers'!$B$1:$AZ$173,$B139,FALSE)&lt;0,HLOOKUP(AE$4,'Physical Effects-Numbers'!$B$1:$AZ$173,$B139,FALSE),""))</f>
        <v/>
      </c>
      <c r="AF139" s="260" t="e">
        <f>IF(AF$4="","",IF(HLOOKUP(AF$4,'Physical Effects-Numbers'!$B$1:$AZ$173,$B139,FALSE)&lt;0,HLOOKUP(AF$4,'Physical Effects-Numbers'!$B$1:$AZ$173,$B139,FALSE),""))</f>
        <v>#REF!</v>
      </c>
      <c r="AG139" s="260" t="e">
        <f>IF(AG$4="","",IF(HLOOKUP(AG$4,'Physical Effects-Numbers'!$B$1:$AZ$173,$B139,FALSE)&lt;0,HLOOKUP(AG$4,'Physical Effects-Numbers'!$B$1:$AZ$173,$B139,FALSE),""))</f>
        <v>#REF!</v>
      </c>
      <c r="AH139" s="260" t="str">
        <f>IF(AH$4="","",IF(HLOOKUP(AH$4,'Physical Effects-Numbers'!$B$1:$AZ$173,$B139,FALSE)&lt;0,HLOOKUP(AH$4,'Physical Effects-Numbers'!$B$1:$AZ$173,$B139,FALSE),""))</f>
        <v/>
      </c>
      <c r="AI139" s="260" t="str">
        <f>IF(AI$4="","",IF(HLOOKUP(AI$4,'Physical Effects-Numbers'!$B$1:$AZ$173,$B139,FALSE)&lt;0,HLOOKUP(AI$4,'Physical Effects-Numbers'!$B$1:$AZ$173,$B139,FALSE),""))</f>
        <v/>
      </c>
      <c r="AJ139" s="260" t="str">
        <f>IF(AJ$4="","",IF(HLOOKUP(AJ$4,'Physical Effects-Numbers'!$B$1:$AZ$173,$B139,FALSE)&lt;0,HLOOKUP(AJ$4,'Physical Effects-Numbers'!$B$1:$AZ$173,$B139,FALSE),""))</f>
        <v/>
      </c>
      <c r="AK139" s="260" t="str">
        <f>IF(AK$4="","",IF(HLOOKUP(AK$4,'Physical Effects-Numbers'!$B$1:$AZ$173,$B139,FALSE)&lt;0,HLOOKUP(AK$4,'Physical Effects-Numbers'!$B$1:$AZ$173,$B139,FALSE),""))</f>
        <v/>
      </c>
      <c r="AL139" s="260" t="str">
        <f>IF(AL$4="","",IF(HLOOKUP(AL$4,'Physical Effects-Numbers'!$B$1:$AZ$173,$B139,FALSE)&lt;0,HLOOKUP(AL$4,'Physical Effects-Numbers'!$B$1:$AZ$173,$B139,FALSE),""))</f>
        <v/>
      </c>
      <c r="AM139" s="260" t="str">
        <f>IF(AM$4="","",IF(HLOOKUP(AM$4,'Physical Effects-Numbers'!$B$1:$AZ$173,$B139,FALSE)&lt;0,HLOOKUP(AM$4,'Physical Effects-Numbers'!$B$1:$AZ$173,$B139,FALSE),""))</f>
        <v/>
      </c>
      <c r="AN139" s="260" t="str">
        <f>IF(AN$4="","",IF(HLOOKUP(AN$4,'Physical Effects-Numbers'!$B$1:$AZ$173,$B139,FALSE)&lt;0,HLOOKUP(AN$4,'Physical Effects-Numbers'!$B$1:$AZ$173,$B139,FALSE),""))</f>
        <v/>
      </c>
      <c r="AO139" s="260" t="str">
        <f>IF(AO$4="","",IF(HLOOKUP(AO$4,'Physical Effects-Numbers'!$B$1:$AZ$173,$B139,FALSE)&lt;0,HLOOKUP(AO$4,'Physical Effects-Numbers'!$B$1:$AZ$173,$B139,FALSE),""))</f>
        <v/>
      </c>
      <c r="AP139" s="260" t="str">
        <f>IF(AP$4="","",IF(HLOOKUP(AP$4,'Physical Effects-Numbers'!$B$1:$AZ$173,$B139,FALSE)&lt;0,HLOOKUP(AP$4,'Physical Effects-Numbers'!$B$1:$AZ$173,$B139,FALSE),""))</f>
        <v/>
      </c>
      <c r="AQ139" s="260" t="str">
        <f>IF(AQ$4="","",IF(HLOOKUP(AQ$4,'Physical Effects-Numbers'!$B$1:$AZ$173,$B139,FALSE)&lt;0,HLOOKUP(AQ$4,'Physical Effects-Numbers'!$B$1:$AZ$173,$B139,FALSE),""))</f>
        <v/>
      </c>
      <c r="AR139" s="260" t="str">
        <f>IF(AR$4="","",IF(HLOOKUP(AR$4,'Physical Effects-Numbers'!$B$1:$AZ$173,$B139,FALSE)&lt;0,HLOOKUP(AR$4,'Physical Effects-Numbers'!$B$1:$AZ$173,$B139,FALSE),""))</f>
        <v/>
      </c>
      <c r="AS139" s="260" t="str">
        <f>IF(AS$4="","",IF(HLOOKUP(AS$4,'Physical Effects-Numbers'!$B$1:$AZ$173,$B139,FALSE)&lt;0,HLOOKUP(AS$4,'Physical Effects-Numbers'!$B$1:$AZ$173,$B139,FALSE),""))</f>
        <v/>
      </c>
      <c r="AT139" s="260" t="str">
        <f>IF(AT$4="","",IF(HLOOKUP(AT$4,'Physical Effects-Numbers'!$B$1:$AZ$173,$B139,FALSE)&lt;0,HLOOKUP(AT$4,'Physical Effects-Numbers'!$B$1:$AZ$173,$B139,FALSE),""))</f>
        <v/>
      </c>
      <c r="AU139" s="260" t="str">
        <f>IF(AU$4="","",IF(HLOOKUP(AU$4,'Physical Effects-Numbers'!$B$1:$AZ$173,$B139,FALSE)&lt;0,HLOOKUP(AU$4,'Physical Effects-Numbers'!$B$1:$AZ$173,$B139,FALSE),""))</f>
        <v/>
      </c>
      <c r="AV139" s="260" t="str">
        <f>IF(AV$4="","",IF(HLOOKUP(AV$4,'Physical Effects-Numbers'!$B$1:$AZ$173,$B139,FALSE)&lt;0,HLOOKUP(AV$4,'Physical Effects-Numbers'!$B$1:$AZ$173,$B139,FALSE),""))</f>
        <v/>
      </c>
      <c r="AW139" s="260" t="str">
        <f>IF(AW$4="","",IF(HLOOKUP(AW$4,'Physical Effects-Numbers'!$B$1:$AZ$173,$B139,FALSE)&lt;0,HLOOKUP(AW$4,'Physical Effects-Numbers'!$B$1:$AZ$173,$B139,FALSE),""))</f>
        <v/>
      </c>
      <c r="AX139" s="260" t="str">
        <f>IF(AX$4="","",IF(HLOOKUP(AX$4,'Physical Effects-Numbers'!$B$1:$AZ$173,$B139,FALSE)&lt;0,HLOOKUP(AX$4,'Physical Effects-Numbers'!$B$1:$AZ$173,$B139,FALSE),""))</f>
        <v/>
      </c>
      <c r="AY139" s="260" t="str">
        <f>IF(AY$4="","",IF(HLOOKUP(AY$4,'Physical Effects-Numbers'!$B$1:$AZ$173,$B139,FALSE)&lt;0,HLOOKUP(AY$4,'Physical Effects-Numbers'!$B$1:$AZ$173,$B139,FALSE),""))</f>
        <v/>
      </c>
      <c r="AZ139" s="260" t="str">
        <f>IF(AZ$4="","",IF(HLOOKUP(AZ$4,'Physical Effects-Numbers'!$B$1:$AZ$173,$B139,FALSE)&lt;0,HLOOKUP(AZ$4,'Physical Effects-Numbers'!$B$1:$AZ$173,$B139,FALSE),""))</f>
        <v/>
      </c>
      <c r="BA139" s="260" t="e">
        <f>IF(BA$4="","",IF(HLOOKUP(BA$4,'Physical Effects-Numbers'!$B$1:$AZ$173,$B139,FALSE)&lt;0,HLOOKUP(BA$4,'Physical Effects-Numbers'!$B$1:$AZ$173,$B139,FALSE),""))</f>
        <v>#N/A</v>
      </c>
      <c r="BB139" s="260" t="e">
        <f>IF(BB$4="","",IF(HLOOKUP(BB$4,'Physical Effects-Numbers'!$B$1:$AZ$173,$B139,FALSE)&lt;0,HLOOKUP(BB$4,'Physical Effects-Numbers'!$B$1:$AZ$173,$B139,FALSE),""))</f>
        <v>#N/A</v>
      </c>
      <c r="BC139" s="260" t="e">
        <f>IF(BC$4="","",IF(HLOOKUP(BC$4,'Physical Effects-Numbers'!$B$1:$AZ$173,$B139,FALSE)&lt;0,HLOOKUP(BC$4,'Physical Effects-Numbers'!$B$1:$AZ$173,$B139,FALSE),""))</f>
        <v>#REF!</v>
      </c>
      <c r="BD139" s="260" t="e">
        <f>IF(BD$4="","",IF(HLOOKUP(BD$4,'Physical Effects-Numbers'!$B$1:$AZ$173,$B139,FALSE)&lt;0,HLOOKUP(BD$4,'Physical Effects-Numbers'!$B$1:$AZ$173,$B139,FALSE),""))</f>
        <v>#REF!</v>
      </c>
      <c r="BE139" s="260" t="e">
        <f>IF(BE$4="","",IF(HLOOKUP(BE$4,'Physical Effects-Numbers'!$B$1:$AZ$173,$B139,FALSE)&lt;0,HLOOKUP(BE$4,'Physical Effects-Numbers'!$B$1:$AZ$173,$B139,FALSE),""))</f>
        <v>#REF!</v>
      </c>
      <c r="BF139" s="260" t="e">
        <f>IF(BF$4="","",IF(HLOOKUP(BF$4,'Physical Effects-Numbers'!$B$1:$AZ$173,$B139,FALSE)&lt;0,HLOOKUP(BF$4,'Physical Effects-Numbers'!$B$1:$AZ$173,$B139,FALSE),""))</f>
        <v>#REF!</v>
      </c>
      <c r="BG139" s="260" t="e">
        <f>IF(BG$4="","",IF(HLOOKUP(BG$4,'Physical Effects-Numbers'!$B$1:$AZ$173,$B139,FALSE)&lt;0,HLOOKUP(BG$4,'Physical Effects-Numbers'!$B$1:$AZ$173,$B139,FALSE),""))</f>
        <v>#REF!</v>
      </c>
      <c r="BH139" s="260" t="e">
        <f>IF(BH$4="","",IF(HLOOKUP(BH$4,'Physical Effects-Numbers'!$B$1:$AZ$173,$B139,FALSE)&lt;0,HLOOKUP(BH$4,'Physical Effects-Numbers'!$B$1:$AZ$173,$B139,FALSE),""))</f>
        <v>#REF!</v>
      </c>
      <c r="BI139" s="260" t="e">
        <f>IF(BI$4="","",IF(HLOOKUP(BI$4,'Physical Effects-Numbers'!$B$1:$AZ$173,$B139,FALSE)&lt;0,HLOOKUP(BI$4,'Physical Effects-Numbers'!$B$1:$AZ$173,$B139,FALSE),""))</f>
        <v>#REF!</v>
      </c>
      <c r="BJ139" s="260" t="e">
        <f>IF(BJ$4="","",IF(HLOOKUP(BJ$4,'Physical Effects-Numbers'!$B$1:$AZ$173,$B139,FALSE)&lt;0,HLOOKUP(BJ$4,'Physical Effects-Numbers'!$B$1:$AZ$173,$B139,FALSE),""))</f>
        <v>#REF!</v>
      </c>
      <c r="BK139" s="260" t="e">
        <f>IF(BK$4="","",IF(HLOOKUP(BK$4,'Physical Effects-Numbers'!$B$1:$AZ$173,$B139,FALSE)&lt;0,HLOOKUP(BK$4,'Physical Effects-Numbers'!$B$1:$AZ$173,$B139,FALSE),""))</f>
        <v>#REF!</v>
      </c>
      <c r="BL139" s="260" t="e">
        <f>IF(BL$4="","",IF(HLOOKUP(BL$4,'Physical Effects-Numbers'!$B$1:$AZ$173,$B139,FALSE)&lt;0,HLOOKUP(BL$4,'Physical Effects-Numbers'!$B$1:$AZ$173,$B139,FALSE),""))</f>
        <v>#REF!</v>
      </c>
      <c r="BM139" s="260" t="e">
        <f>IF(BM$4="","",IF(HLOOKUP(BM$4,'Physical Effects-Numbers'!$B$1:$AZ$173,$B139,FALSE)&lt;0,HLOOKUP(BM$4,'Physical Effects-Numbers'!$B$1:$AZ$173,$B139,FALSE),""))</f>
        <v>#REF!</v>
      </c>
      <c r="BN139" s="260" t="e">
        <f>IF(BN$4="","",IF(HLOOKUP(BN$4,'Physical Effects-Numbers'!$B$1:$AZ$173,$B139,FALSE)&lt;0,HLOOKUP(BN$4,'Physical Effects-Numbers'!$B$1:$AZ$173,$B139,FALSE),""))</f>
        <v>#REF!</v>
      </c>
      <c r="BO139" s="260" t="e">
        <f>IF(BO$4="","",IF(HLOOKUP(BO$4,'Physical Effects-Numbers'!$B$1:$AZ$173,$B139,FALSE)&lt;0,HLOOKUP(BO$4,'Physical Effects-Numbers'!$B$1:$AZ$173,$B139,FALSE),""))</f>
        <v>#REF!</v>
      </c>
    </row>
    <row r="140" spans="2:67" x14ac:dyDescent="0.2">
      <c r="B140" s="259">
        <f t="shared" si="2"/>
        <v>137</v>
      </c>
      <c r="C140" s="258" t="str">
        <f>+'Physical Effects-Numbers'!B137</f>
        <v>Subsurface Drain (ft)</v>
      </c>
      <c r="D140" s="260" t="str">
        <f>IF(D$4="","",IF(HLOOKUP(D$4,'Physical Effects-Numbers'!$B$1:$AZ$173,$B140,FALSE)&lt;0,HLOOKUP(D$4,'Physical Effects-Numbers'!$B$1:$AZ$173,$B140,FALSE),""))</f>
        <v/>
      </c>
      <c r="E140" s="260">
        <f>IF(E$4="","",IF(HLOOKUP(E$4,'Physical Effects-Numbers'!$B$1:$AZ$173,$B140,FALSE)&lt;0,HLOOKUP(E$4,'Physical Effects-Numbers'!$B$1:$AZ$173,$B140,FALSE),""))</f>
        <v>-1</v>
      </c>
      <c r="F140" s="260" t="str">
        <f>IF(F$4="","",IF(HLOOKUP(F$4,'Physical Effects-Numbers'!$B$1:$AZ$173,$B140,FALSE)&lt;0,HLOOKUP(F$4,'Physical Effects-Numbers'!$B$1:$AZ$173,$B140,FALSE),""))</f>
        <v/>
      </c>
      <c r="G140" s="260" t="str">
        <f>IF(G$4="","",IF(HLOOKUP(G$4,'Physical Effects-Numbers'!$B$1:$AZ$173,$B140,FALSE)&lt;0,HLOOKUP(G$4,'Physical Effects-Numbers'!$B$1:$AZ$173,$B140,FALSE),""))</f>
        <v/>
      </c>
      <c r="H140" s="260" t="str">
        <f>IF(H$4="","",IF(HLOOKUP(H$4,'Physical Effects-Numbers'!$B$1:$AZ$173,$B140,FALSE)&lt;0,HLOOKUP(H$4,'Physical Effects-Numbers'!$B$1:$AZ$173,$B140,FALSE),""))</f>
        <v/>
      </c>
      <c r="I140" s="260">
        <f>IF(I$4="","",IF(HLOOKUP(I$4,'Physical Effects-Numbers'!$B$1:$AZ$173,$B140,FALSE)&lt;0,HLOOKUP(I$4,'Physical Effects-Numbers'!$B$1:$AZ$173,$B140,FALSE),""))</f>
        <v>-2</v>
      </c>
      <c r="J140" s="260" t="str">
        <f>IF(J$4="","",IF(HLOOKUP(J$4,'Physical Effects-Numbers'!$B$1:$AZ$173,$B140,FALSE)&lt;0,HLOOKUP(J$4,'Physical Effects-Numbers'!$B$1:$AZ$173,$B140,FALSE),""))</f>
        <v/>
      </c>
      <c r="K140" s="260">
        <f>IF(K$4="","",IF(HLOOKUP(K$4,'Physical Effects-Numbers'!$B$1:$AZ$173,$B140,FALSE)&lt;0,HLOOKUP(K$4,'Physical Effects-Numbers'!$B$1:$AZ$173,$B140,FALSE),""))</f>
        <v>-2</v>
      </c>
      <c r="L140" s="260" t="str">
        <f>IF(L$4="","",IF(HLOOKUP(L$4,'Physical Effects-Numbers'!$B$1:$AZ$173,$B140,FALSE)&lt;0,HLOOKUP(L$4,'Physical Effects-Numbers'!$B$1:$AZ$173,$B140,FALSE),""))</f>
        <v/>
      </c>
      <c r="M140" s="260" t="str">
        <f>IF(M$4="","",IF(HLOOKUP(M$4,'Physical Effects-Numbers'!$B$1:$AZ$173,$B140,FALSE)&lt;0,HLOOKUP(M$4,'Physical Effects-Numbers'!$B$1:$AZ$173,$B140,FALSE),""))</f>
        <v/>
      </c>
      <c r="N140" s="260" t="str">
        <f>IF(N$4="","",IF(HLOOKUP(N$4,'Physical Effects-Numbers'!$B$1:$AZ$173,$B140,FALSE)&lt;0,HLOOKUP(N$4,'Physical Effects-Numbers'!$B$1:$AZ$173,$B140,FALSE),""))</f>
        <v/>
      </c>
      <c r="O140" s="260" t="str">
        <f>IF(O$4="","",IF(HLOOKUP(O$4,'Physical Effects-Numbers'!$B$1:$AZ$173,$B140,FALSE)&lt;0,HLOOKUP(O$4,'Physical Effects-Numbers'!$B$1:$AZ$173,$B140,FALSE),""))</f>
        <v/>
      </c>
      <c r="P140" s="260" t="str">
        <f>IF(P$4="","",IF(HLOOKUP(P$4,'Physical Effects-Numbers'!$B$1:$AZ$173,$B140,FALSE)&lt;0,HLOOKUP(P$4,'Physical Effects-Numbers'!$B$1:$AZ$173,$B140,FALSE),""))</f>
        <v/>
      </c>
      <c r="Q140" s="260" t="str">
        <f>IF(Q$4="","",IF(HLOOKUP(Q$4,'Physical Effects-Numbers'!$B$1:$AZ$173,$B140,FALSE)&lt;0,HLOOKUP(Q$4,'Physical Effects-Numbers'!$B$1:$AZ$173,$B140,FALSE),""))</f>
        <v/>
      </c>
      <c r="R140" s="260" t="str">
        <f>IF(R$4="","",IF(HLOOKUP(R$4,'Physical Effects-Numbers'!$B$1:$AZ$173,$B140,FALSE)&lt;0,HLOOKUP(R$4,'Physical Effects-Numbers'!$B$1:$AZ$173,$B140,FALSE),""))</f>
        <v/>
      </c>
      <c r="S140" s="260" t="str">
        <f>IF(S$4="","",IF(HLOOKUP(S$4,'Physical Effects-Numbers'!$B$1:$AZ$173,$B140,FALSE)&lt;0,HLOOKUP(S$4,'Physical Effects-Numbers'!$B$1:$AZ$173,$B140,FALSE),""))</f>
        <v/>
      </c>
      <c r="T140" s="260" t="str">
        <f>IF(T$4="","",IF(HLOOKUP(T$4,'Physical Effects-Numbers'!$B$1:$AZ$173,$B140,FALSE)&lt;0,HLOOKUP(T$4,'Physical Effects-Numbers'!$B$1:$AZ$173,$B140,FALSE),""))</f>
        <v/>
      </c>
      <c r="U140" s="260" t="str">
        <f>IF(U$4="","",IF(HLOOKUP(U$4,'Physical Effects-Numbers'!$B$1:$AZ$173,$B140,FALSE)&lt;0,HLOOKUP(U$4,'Physical Effects-Numbers'!$B$1:$AZ$173,$B140,FALSE),""))</f>
        <v/>
      </c>
      <c r="V140" s="260" t="str">
        <f>IF(V$4="","",IF(HLOOKUP(V$4,'Physical Effects-Numbers'!$B$1:$AZ$173,$B140,FALSE)&lt;0,HLOOKUP(V$4,'Physical Effects-Numbers'!$B$1:$AZ$173,$B140,FALSE),""))</f>
        <v/>
      </c>
      <c r="W140" s="260">
        <f>IF(W$4="","",IF(HLOOKUP(W$4,'Physical Effects-Numbers'!$B$1:$AZ$173,$B140,FALSE)&lt;0,HLOOKUP(W$4,'Physical Effects-Numbers'!$B$1:$AZ$173,$B140,FALSE),""))</f>
        <v>-2</v>
      </c>
      <c r="X140" s="260" t="str">
        <f>IF(X$4="","",IF(HLOOKUP(X$4,'Physical Effects-Numbers'!$B$1:$AZ$173,$B140,FALSE)&lt;0,HLOOKUP(X$4,'Physical Effects-Numbers'!$B$1:$AZ$173,$B140,FALSE),""))</f>
        <v/>
      </c>
      <c r="Y140" s="260" t="str">
        <f>IF(Y$4="","",IF(HLOOKUP(Y$4,'Physical Effects-Numbers'!$B$1:$AZ$173,$B140,FALSE)&lt;0,HLOOKUP(Y$4,'Physical Effects-Numbers'!$B$1:$AZ$173,$B140,FALSE),""))</f>
        <v/>
      </c>
      <c r="Z140" s="260" t="str">
        <f>IF(Z$4="","",IF(HLOOKUP(Z$4,'Physical Effects-Numbers'!$B$1:$AZ$173,$B140,FALSE)&lt;0,HLOOKUP(Z$4,'Physical Effects-Numbers'!$B$1:$AZ$173,$B140,FALSE),""))</f>
        <v/>
      </c>
      <c r="AA140" s="260" t="str">
        <f>IF(AA$4="","",IF(HLOOKUP(AA$4,'Physical Effects-Numbers'!$B$1:$AZ$173,$B140,FALSE)&lt;0,HLOOKUP(AA$4,'Physical Effects-Numbers'!$B$1:$AZ$173,$B140,FALSE),""))</f>
        <v/>
      </c>
      <c r="AB140" s="260" t="str">
        <f>IF(AB$4="","",IF(HLOOKUP(AB$4,'Physical Effects-Numbers'!$B$1:$AZ$173,$B140,FALSE)&lt;0,HLOOKUP(AB$4,'Physical Effects-Numbers'!$B$1:$AZ$173,$B140,FALSE),""))</f>
        <v/>
      </c>
      <c r="AC140" s="260">
        <f>IF(AC$4="","",IF(HLOOKUP(AC$4,'Physical Effects-Numbers'!$B$1:$AZ$173,$B140,FALSE)&lt;0,HLOOKUP(AC$4,'Physical Effects-Numbers'!$B$1:$AZ$173,$B140,FALSE),""))</f>
        <v>-2</v>
      </c>
      <c r="AD140" s="260" t="str">
        <f>IF(AD$4="","",IF(HLOOKUP(AD$4,'Physical Effects-Numbers'!$B$1:$AZ$173,$B140,FALSE)&lt;0,HLOOKUP(AD$4,'Physical Effects-Numbers'!$B$1:$AZ$173,$B140,FALSE),""))</f>
        <v/>
      </c>
      <c r="AE140" s="260" t="str">
        <f>IF(AE$4="","",IF(HLOOKUP(AE$4,'Physical Effects-Numbers'!$B$1:$AZ$173,$B140,FALSE)&lt;0,HLOOKUP(AE$4,'Physical Effects-Numbers'!$B$1:$AZ$173,$B140,FALSE),""))</f>
        <v/>
      </c>
      <c r="AF140" s="260" t="e">
        <f>IF(AF$4="","",IF(HLOOKUP(AF$4,'Physical Effects-Numbers'!$B$1:$AZ$173,$B140,FALSE)&lt;0,HLOOKUP(AF$4,'Physical Effects-Numbers'!$B$1:$AZ$173,$B140,FALSE),""))</f>
        <v>#REF!</v>
      </c>
      <c r="AG140" s="260" t="e">
        <f>IF(AG$4="","",IF(HLOOKUP(AG$4,'Physical Effects-Numbers'!$B$1:$AZ$173,$B140,FALSE)&lt;0,HLOOKUP(AG$4,'Physical Effects-Numbers'!$B$1:$AZ$173,$B140,FALSE),""))</f>
        <v>#REF!</v>
      </c>
      <c r="AH140" s="260" t="str">
        <f>IF(AH$4="","",IF(HLOOKUP(AH$4,'Physical Effects-Numbers'!$B$1:$AZ$173,$B140,FALSE)&lt;0,HLOOKUP(AH$4,'Physical Effects-Numbers'!$B$1:$AZ$173,$B140,FALSE),""))</f>
        <v/>
      </c>
      <c r="AI140" s="260" t="str">
        <f>IF(AI$4="","",IF(HLOOKUP(AI$4,'Physical Effects-Numbers'!$B$1:$AZ$173,$B140,FALSE)&lt;0,HLOOKUP(AI$4,'Physical Effects-Numbers'!$B$1:$AZ$173,$B140,FALSE),""))</f>
        <v/>
      </c>
      <c r="AJ140" s="260" t="str">
        <f>IF(AJ$4="","",IF(HLOOKUP(AJ$4,'Physical Effects-Numbers'!$B$1:$AZ$173,$B140,FALSE)&lt;0,HLOOKUP(AJ$4,'Physical Effects-Numbers'!$B$1:$AZ$173,$B140,FALSE),""))</f>
        <v/>
      </c>
      <c r="AK140" s="260" t="str">
        <f>IF(AK$4="","",IF(HLOOKUP(AK$4,'Physical Effects-Numbers'!$B$1:$AZ$173,$B140,FALSE)&lt;0,HLOOKUP(AK$4,'Physical Effects-Numbers'!$B$1:$AZ$173,$B140,FALSE),""))</f>
        <v/>
      </c>
      <c r="AL140" s="260" t="str">
        <f>IF(AL$4="","",IF(HLOOKUP(AL$4,'Physical Effects-Numbers'!$B$1:$AZ$173,$B140,FALSE)&lt;0,HLOOKUP(AL$4,'Physical Effects-Numbers'!$B$1:$AZ$173,$B140,FALSE),""))</f>
        <v/>
      </c>
      <c r="AM140" s="260" t="str">
        <f>IF(AM$4="","",IF(HLOOKUP(AM$4,'Physical Effects-Numbers'!$B$1:$AZ$173,$B140,FALSE)&lt;0,HLOOKUP(AM$4,'Physical Effects-Numbers'!$B$1:$AZ$173,$B140,FALSE),""))</f>
        <v/>
      </c>
      <c r="AN140" s="260" t="str">
        <f>IF(AN$4="","",IF(HLOOKUP(AN$4,'Physical Effects-Numbers'!$B$1:$AZ$173,$B140,FALSE)&lt;0,HLOOKUP(AN$4,'Physical Effects-Numbers'!$B$1:$AZ$173,$B140,FALSE),""))</f>
        <v/>
      </c>
      <c r="AO140" s="260" t="str">
        <f>IF(AO$4="","",IF(HLOOKUP(AO$4,'Physical Effects-Numbers'!$B$1:$AZ$173,$B140,FALSE)&lt;0,HLOOKUP(AO$4,'Physical Effects-Numbers'!$B$1:$AZ$173,$B140,FALSE),""))</f>
        <v/>
      </c>
      <c r="AP140" s="260" t="str">
        <f>IF(AP$4="","",IF(HLOOKUP(AP$4,'Physical Effects-Numbers'!$B$1:$AZ$173,$B140,FALSE)&lt;0,HLOOKUP(AP$4,'Physical Effects-Numbers'!$B$1:$AZ$173,$B140,FALSE),""))</f>
        <v/>
      </c>
      <c r="AQ140" s="260" t="str">
        <f>IF(AQ$4="","",IF(HLOOKUP(AQ$4,'Physical Effects-Numbers'!$B$1:$AZ$173,$B140,FALSE)&lt;0,HLOOKUP(AQ$4,'Physical Effects-Numbers'!$B$1:$AZ$173,$B140,FALSE),""))</f>
        <v/>
      </c>
      <c r="AR140" s="260" t="str">
        <f>IF(AR$4="","",IF(HLOOKUP(AR$4,'Physical Effects-Numbers'!$B$1:$AZ$173,$B140,FALSE)&lt;0,HLOOKUP(AR$4,'Physical Effects-Numbers'!$B$1:$AZ$173,$B140,FALSE),""))</f>
        <v/>
      </c>
      <c r="AS140" s="260" t="str">
        <f>IF(AS$4="","",IF(HLOOKUP(AS$4,'Physical Effects-Numbers'!$B$1:$AZ$173,$B140,FALSE)&lt;0,HLOOKUP(AS$4,'Physical Effects-Numbers'!$B$1:$AZ$173,$B140,FALSE),""))</f>
        <v/>
      </c>
      <c r="AT140" s="260" t="str">
        <f>IF(AT$4="","",IF(HLOOKUP(AT$4,'Physical Effects-Numbers'!$B$1:$AZ$173,$B140,FALSE)&lt;0,HLOOKUP(AT$4,'Physical Effects-Numbers'!$B$1:$AZ$173,$B140,FALSE),""))</f>
        <v/>
      </c>
      <c r="AU140" s="260" t="str">
        <f>IF(AU$4="","",IF(HLOOKUP(AU$4,'Physical Effects-Numbers'!$B$1:$AZ$173,$B140,FALSE)&lt;0,HLOOKUP(AU$4,'Physical Effects-Numbers'!$B$1:$AZ$173,$B140,FALSE),""))</f>
        <v/>
      </c>
      <c r="AV140" s="260" t="str">
        <f>IF(AV$4="","",IF(HLOOKUP(AV$4,'Physical Effects-Numbers'!$B$1:$AZ$173,$B140,FALSE)&lt;0,HLOOKUP(AV$4,'Physical Effects-Numbers'!$B$1:$AZ$173,$B140,FALSE),""))</f>
        <v/>
      </c>
      <c r="AW140" s="260" t="str">
        <f>IF(AW$4="","",IF(HLOOKUP(AW$4,'Physical Effects-Numbers'!$B$1:$AZ$173,$B140,FALSE)&lt;0,HLOOKUP(AW$4,'Physical Effects-Numbers'!$B$1:$AZ$173,$B140,FALSE),""))</f>
        <v/>
      </c>
      <c r="AX140" s="260" t="str">
        <f>IF(AX$4="","",IF(HLOOKUP(AX$4,'Physical Effects-Numbers'!$B$1:$AZ$173,$B140,FALSE)&lt;0,HLOOKUP(AX$4,'Physical Effects-Numbers'!$B$1:$AZ$173,$B140,FALSE),""))</f>
        <v/>
      </c>
      <c r="AY140" s="260" t="str">
        <f>IF(AY$4="","",IF(HLOOKUP(AY$4,'Physical Effects-Numbers'!$B$1:$AZ$173,$B140,FALSE)&lt;0,HLOOKUP(AY$4,'Physical Effects-Numbers'!$B$1:$AZ$173,$B140,FALSE),""))</f>
        <v/>
      </c>
      <c r="AZ140" s="260" t="str">
        <f>IF(AZ$4="","",IF(HLOOKUP(AZ$4,'Physical Effects-Numbers'!$B$1:$AZ$173,$B140,FALSE)&lt;0,HLOOKUP(AZ$4,'Physical Effects-Numbers'!$B$1:$AZ$173,$B140,FALSE),""))</f>
        <v/>
      </c>
      <c r="BA140" s="260" t="e">
        <f>IF(BA$4="","",IF(HLOOKUP(BA$4,'Physical Effects-Numbers'!$B$1:$AZ$173,$B140,FALSE)&lt;0,HLOOKUP(BA$4,'Physical Effects-Numbers'!$B$1:$AZ$173,$B140,FALSE),""))</f>
        <v>#N/A</v>
      </c>
      <c r="BB140" s="260" t="e">
        <f>IF(BB$4="","",IF(HLOOKUP(BB$4,'Physical Effects-Numbers'!$B$1:$AZ$173,$B140,FALSE)&lt;0,HLOOKUP(BB$4,'Physical Effects-Numbers'!$B$1:$AZ$173,$B140,FALSE),""))</f>
        <v>#N/A</v>
      </c>
      <c r="BC140" s="260" t="e">
        <f>IF(BC$4="","",IF(HLOOKUP(BC$4,'Physical Effects-Numbers'!$B$1:$AZ$173,$B140,FALSE)&lt;0,HLOOKUP(BC$4,'Physical Effects-Numbers'!$B$1:$AZ$173,$B140,FALSE),""))</f>
        <v>#REF!</v>
      </c>
      <c r="BD140" s="260" t="e">
        <f>IF(BD$4="","",IF(HLOOKUP(BD$4,'Physical Effects-Numbers'!$B$1:$AZ$173,$B140,FALSE)&lt;0,HLOOKUP(BD$4,'Physical Effects-Numbers'!$B$1:$AZ$173,$B140,FALSE),""))</f>
        <v>#REF!</v>
      </c>
      <c r="BE140" s="260" t="e">
        <f>IF(BE$4="","",IF(HLOOKUP(BE$4,'Physical Effects-Numbers'!$B$1:$AZ$173,$B140,FALSE)&lt;0,HLOOKUP(BE$4,'Physical Effects-Numbers'!$B$1:$AZ$173,$B140,FALSE),""))</f>
        <v>#REF!</v>
      </c>
      <c r="BF140" s="260" t="e">
        <f>IF(BF$4="","",IF(HLOOKUP(BF$4,'Physical Effects-Numbers'!$B$1:$AZ$173,$B140,FALSE)&lt;0,HLOOKUP(BF$4,'Physical Effects-Numbers'!$B$1:$AZ$173,$B140,FALSE),""))</f>
        <v>#REF!</v>
      </c>
      <c r="BG140" s="260" t="e">
        <f>IF(BG$4="","",IF(HLOOKUP(BG$4,'Physical Effects-Numbers'!$B$1:$AZ$173,$B140,FALSE)&lt;0,HLOOKUP(BG$4,'Physical Effects-Numbers'!$B$1:$AZ$173,$B140,FALSE),""))</f>
        <v>#REF!</v>
      </c>
      <c r="BH140" s="260" t="e">
        <f>IF(BH$4="","",IF(HLOOKUP(BH$4,'Physical Effects-Numbers'!$B$1:$AZ$173,$B140,FALSE)&lt;0,HLOOKUP(BH$4,'Physical Effects-Numbers'!$B$1:$AZ$173,$B140,FALSE),""))</f>
        <v>#REF!</v>
      </c>
      <c r="BI140" s="260" t="e">
        <f>IF(BI$4="","",IF(HLOOKUP(BI$4,'Physical Effects-Numbers'!$B$1:$AZ$173,$B140,FALSE)&lt;0,HLOOKUP(BI$4,'Physical Effects-Numbers'!$B$1:$AZ$173,$B140,FALSE),""))</f>
        <v>#REF!</v>
      </c>
      <c r="BJ140" s="260" t="e">
        <f>IF(BJ$4="","",IF(HLOOKUP(BJ$4,'Physical Effects-Numbers'!$B$1:$AZ$173,$B140,FALSE)&lt;0,HLOOKUP(BJ$4,'Physical Effects-Numbers'!$B$1:$AZ$173,$B140,FALSE),""))</f>
        <v>#REF!</v>
      </c>
      <c r="BK140" s="260" t="e">
        <f>IF(BK$4="","",IF(HLOOKUP(BK$4,'Physical Effects-Numbers'!$B$1:$AZ$173,$B140,FALSE)&lt;0,HLOOKUP(BK$4,'Physical Effects-Numbers'!$B$1:$AZ$173,$B140,FALSE),""))</f>
        <v>#REF!</v>
      </c>
      <c r="BL140" s="260" t="e">
        <f>IF(BL$4="","",IF(HLOOKUP(BL$4,'Physical Effects-Numbers'!$B$1:$AZ$173,$B140,FALSE)&lt;0,HLOOKUP(BL$4,'Physical Effects-Numbers'!$B$1:$AZ$173,$B140,FALSE),""))</f>
        <v>#REF!</v>
      </c>
      <c r="BM140" s="260" t="e">
        <f>IF(BM$4="","",IF(HLOOKUP(BM$4,'Physical Effects-Numbers'!$B$1:$AZ$173,$B140,FALSE)&lt;0,HLOOKUP(BM$4,'Physical Effects-Numbers'!$B$1:$AZ$173,$B140,FALSE),""))</f>
        <v>#REF!</v>
      </c>
      <c r="BN140" s="260" t="e">
        <f>IF(BN$4="","",IF(HLOOKUP(BN$4,'Physical Effects-Numbers'!$B$1:$AZ$173,$B140,FALSE)&lt;0,HLOOKUP(BN$4,'Physical Effects-Numbers'!$B$1:$AZ$173,$B140,FALSE),""))</f>
        <v>#REF!</v>
      </c>
      <c r="BO140" s="260" t="e">
        <f>IF(BO$4="","",IF(HLOOKUP(BO$4,'Physical Effects-Numbers'!$B$1:$AZ$173,$B140,FALSE)&lt;0,HLOOKUP(BO$4,'Physical Effects-Numbers'!$B$1:$AZ$173,$B140,FALSE),""))</f>
        <v>#REF!</v>
      </c>
    </row>
    <row r="141" spans="2:67" x14ac:dyDescent="0.2">
      <c r="B141" s="259">
        <f t="shared" si="2"/>
        <v>138</v>
      </c>
      <c r="C141" s="258" t="str">
        <f>+'Physical Effects-Numbers'!B138</f>
        <v>Surface Drain, Field Ditch (ft)</v>
      </c>
      <c r="D141" s="260" t="str">
        <f>IF(D$4="","",IF(HLOOKUP(D$4,'Physical Effects-Numbers'!$B$1:$AZ$173,$B141,FALSE)&lt;0,HLOOKUP(D$4,'Physical Effects-Numbers'!$B$1:$AZ$173,$B141,FALSE),""))</f>
        <v/>
      </c>
      <c r="E141" s="260">
        <f>IF(E$4="","",IF(HLOOKUP(E$4,'Physical Effects-Numbers'!$B$1:$AZ$173,$B141,FALSE)&lt;0,HLOOKUP(E$4,'Physical Effects-Numbers'!$B$1:$AZ$173,$B141,FALSE),""))</f>
        <v>-1</v>
      </c>
      <c r="F141" s="260" t="str">
        <f>IF(F$4="","",IF(HLOOKUP(F$4,'Physical Effects-Numbers'!$B$1:$AZ$173,$B141,FALSE)&lt;0,HLOOKUP(F$4,'Physical Effects-Numbers'!$B$1:$AZ$173,$B141,FALSE),""))</f>
        <v/>
      </c>
      <c r="G141" s="260" t="str">
        <f>IF(G$4="","",IF(HLOOKUP(G$4,'Physical Effects-Numbers'!$B$1:$AZ$173,$B141,FALSE)&lt;0,HLOOKUP(G$4,'Physical Effects-Numbers'!$B$1:$AZ$173,$B141,FALSE),""))</f>
        <v/>
      </c>
      <c r="H141" s="260" t="str">
        <f>IF(H$4="","",IF(HLOOKUP(H$4,'Physical Effects-Numbers'!$B$1:$AZ$173,$B141,FALSE)&lt;0,HLOOKUP(H$4,'Physical Effects-Numbers'!$B$1:$AZ$173,$B141,FALSE),""))</f>
        <v/>
      </c>
      <c r="I141" s="260">
        <f>IF(I$4="","",IF(HLOOKUP(I$4,'Physical Effects-Numbers'!$B$1:$AZ$173,$B141,FALSE)&lt;0,HLOOKUP(I$4,'Physical Effects-Numbers'!$B$1:$AZ$173,$B141,FALSE),""))</f>
        <v>-1</v>
      </c>
      <c r="J141" s="260" t="str">
        <f>IF(J$4="","",IF(HLOOKUP(J$4,'Physical Effects-Numbers'!$B$1:$AZ$173,$B141,FALSE)&lt;0,HLOOKUP(J$4,'Physical Effects-Numbers'!$B$1:$AZ$173,$B141,FALSE),""))</f>
        <v/>
      </c>
      <c r="K141" s="260">
        <f>IF(K$4="","",IF(HLOOKUP(K$4,'Physical Effects-Numbers'!$B$1:$AZ$173,$B141,FALSE)&lt;0,HLOOKUP(K$4,'Physical Effects-Numbers'!$B$1:$AZ$173,$B141,FALSE),""))</f>
        <v>-2</v>
      </c>
      <c r="L141" s="260" t="str">
        <f>IF(L$4="","",IF(HLOOKUP(L$4,'Physical Effects-Numbers'!$B$1:$AZ$173,$B141,FALSE)&lt;0,HLOOKUP(L$4,'Physical Effects-Numbers'!$B$1:$AZ$173,$B141,FALSE),""))</f>
        <v/>
      </c>
      <c r="M141" s="260" t="str">
        <f>IF(M$4="","",IF(HLOOKUP(M$4,'Physical Effects-Numbers'!$B$1:$AZ$173,$B141,FALSE)&lt;0,HLOOKUP(M$4,'Physical Effects-Numbers'!$B$1:$AZ$173,$B141,FALSE),""))</f>
        <v/>
      </c>
      <c r="N141" s="260" t="str">
        <f>IF(N$4="","",IF(HLOOKUP(N$4,'Physical Effects-Numbers'!$B$1:$AZ$173,$B141,FALSE)&lt;0,HLOOKUP(N$4,'Physical Effects-Numbers'!$B$1:$AZ$173,$B141,FALSE),""))</f>
        <v/>
      </c>
      <c r="O141" s="260" t="str">
        <f>IF(O$4="","",IF(HLOOKUP(O$4,'Physical Effects-Numbers'!$B$1:$AZ$173,$B141,FALSE)&lt;0,HLOOKUP(O$4,'Physical Effects-Numbers'!$B$1:$AZ$173,$B141,FALSE),""))</f>
        <v/>
      </c>
      <c r="P141" s="260" t="str">
        <f>IF(P$4="","",IF(HLOOKUP(P$4,'Physical Effects-Numbers'!$B$1:$AZ$173,$B141,FALSE)&lt;0,HLOOKUP(P$4,'Physical Effects-Numbers'!$B$1:$AZ$173,$B141,FALSE),""))</f>
        <v/>
      </c>
      <c r="Q141" s="260" t="str">
        <f>IF(Q$4="","",IF(HLOOKUP(Q$4,'Physical Effects-Numbers'!$B$1:$AZ$173,$B141,FALSE)&lt;0,HLOOKUP(Q$4,'Physical Effects-Numbers'!$B$1:$AZ$173,$B141,FALSE),""))</f>
        <v/>
      </c>
      <c r="R141" s="260" t="str">
        <f>IF(R$4="","",IF(HLOOKUP(R$4,'Physical Effects-Numbers'!$B$1:$AZ$173,$B141,FALSE)&lt;0,HLOOKUP(R$4,'Physical Effects-Numbers'!$B$1:$AZ$173,$B141,FALSE),""))</f>
        <v/>
      </c>
      <c r="S141" s="260" t="str">
        <f>IF(S$4="","",IF(HLOOKUP(S$4,'Physical Effects-Numbers'!$B$1:$AZ$173,$B141,FALSE)&lt;0,HLOOKUP(S$4,'Physical Effects-Numbers'!$B$1:$AZ$173,$B141,FALSE),""))</f>
        <v/>
      </c>
      <c r="T141" s="260" t="str">
        <f>IF(T$4="","",IF(HLOOKUP(T$4,'Physical Effects-Numbers'!$B$1:$AZ$173,$B141,FALSE)&lt;0,HLOOKUP(T$4,'Physical Effects-Numbers'!$B$1:$AZ$173,$B141,FALSE),""))</f>
        <v/>
      </c>
      <c r="U141" s="260" t="str">
        <f>IF(U$4="","",IF(HLOOKUP(U$4,'Physical Effects-Numbers'!$B$1:$AZ$173,$B141,FALSE)&lt;0,HLOOKUP(U$4,'Physical Effects-Numbers'!$B$1:$AZ$173,$B141,FALSE),""))</f>
        <v/>
      </c>
      <c r="V141" s="260" t="str">
        <f>IF(V$4="","",IF(HLOOKUP(V$4,'Physical Effects-Numbers'!$B$1:$AZ$173,$B141,FALSE)&lt;0,HLOOKUP(V$4,'Physical Effects-Numbers'!$B$1:$AZ$173,$B141,FALSE),""))</f>
        <v/>
      </c>
      <c r="W141" s="260">
        <f>IF(W$4="","",IF(HLOOKUP(W$4,'Physical Effects-Numbers'!$B$1:$AZ$173,$B141,FALSE)&lt;0,HLOOKUP(W$4,'Physical Effects-Numbers'!$B$1:$AZ$173,$B141,FALSE),""))</f>
        <v>-2</v>
      </c>
      <c r="X141" s="260" t="str">
        <f>IF(X$4="","",IF(HLOOKUP(X$4,'Physical Effects-Numbers'!$B$1:$AZ$173,$B141,FALSE)&lt;0,HLOOKUP(X$4,'Physical Effects-Numbers'!$B$1:$AZ$173,$B141,FALSE),""))</f>
        <v/>
      </c>
      <c r="Y141" s="260" t="str">
        <f>IF(Y$4="","",IF(HLOOKUP(Y$4,'Physical Effects-Numbers'!$B$1:$AZ$173,$B141,FALSE)&lt;0,HLOOKUP(Y$4,'Physical Effects-Numbers'!$B$1:$AZ$173,$B141,FALSE),""))</f>
        <v/>
      </c>
      <c r="Z141" s="260" t="str">
        <f>IF(Z$4="","",IF(HLOOKUP(Z$4,'Physical Effects-Numbers'!$B$1:$AZ$173,$B141,FALSE)&lt;0,HLOOKUP(Z$4,'Physical Effects-Numbers'!$B$1:$AZ$173,$B141,FALSE),""))</f>
        <v/>
      </c>
      <c r="AA141" s="260">
        <f>IF(AA$4="","",IF(HLOOKUP(AA$4,'Physical Effects-Numbers'!$B$1:$AZ$173,$B141,FALSE)&lt;0,HLOOKUP(AA$4,'Physical Effects-Numbers'!$B$1:$AZ$173,$B141,FALSE),""))</f>
        <v>-2</v>
      </c>
      <c r="AB141" s="260" t="str">
        <f>IF(AB$4="","",IF(HLOOKUP(AB$4,'Physical Effects-Numbers'!$B$1:$AZ$173,$B141,FALSE)&lt;0,HLOOKUP(AB$4,'Physical Effects-Numbers'!$B$1:$AZ$173,$B141,FALSE),""))</f>
        <v/>
      </c>
      <c r="AC141" s="260">
        <f>IF(AC$4="","",IF(HLOOKUP(AC$4,'Physical Effects-Numbers'!$B$1:$AZ$173,$B141,FALSE)&lt;0,HLOOKUP(AC$4,'Physical Effects-Numbers'!$B$1:$AZ$173,$B141,FALSE),""))</f>
        <v>-2</v>
      </c>
      <c r="AD141" s="260" t="str">
        <f>IF(AD$4="","",IF(HLOOKUP(AD$4,'Physical Effects-Numbers'!$B$1:$AZ$173,$B141,FALSE)&lt;0,HLOOKUP(AD$4,'Physical Effects-Numbers'!$B$1:$AZ$173,$B141,FALSE),""))</f>
        <v/>
      </c>
      <c r="AE141" s="260">
        <f>IF(AE$4="","",IF(HLOOKUP(AE$4,'Physical Effects-Numbers'!$B$1:$AZ$173,$B141,FALSE)&lt;0,HLOOKUP(AE$4,'Physical Effects-Numbers'!$B$1:$AZ$173,$B141,FALSE),""))</f>
        <v>-2</v>
      </c>
      <c r="AF141" s="260" t="e">
        <f>IF(AF$4="","",IF(HLOOKUP(AF$4,'Physical Effects-Numbers'!$B$1:$AZ$173,$B141,FALSE)&lt;0,HLOOKUP(AF$4,'Physical Effects-Numbers'!$B$1:$AZ$173,$B141,FALSE),""))</f>
        <v>#REF!</v>
      </c>
      <c r="AG141" s="260" t="e">
        <f>IF(AG$4="","",IF(HLOOKUP(AG$4,'Physical Effects-Numbers'!$B$1:$AZ$173,$B141,FALSE)&lt;0,HLOOKUP(AG$4,'Physical Effects-Numbers'!$B$1:$AZ$173,$B141,FALSE),""))</f>
        <v>#REF!</v>
      </c>
      <c r="AH141" s="260" t="str">
        <f>IF(AH$4="","",IF(HLOOKUP(AH$4,'Physical Effects-Numbers'!$B$1:$AZ$173,$B141,FALSE)&lt;0,HLOOKUP(AH$4,'Physical Effects-Numbers'!$B$1:$AZ$173,$B141,FALSE),""))</f>
        <v/>
      </c>
      <c r="AI141" s="260" t="str">
        <f>IF(AI$4="","",IF(HLOOKUP(AI$4,'Physical Effects-Numbers'!$B$1:$AZ$173,$B141,FALSE)&lt;0,HLOOKUP(AI$4,'Physical Effects-Numbers'!$B$1:$AZ$173,$B141,FALSE),""))</f>
        <v/>
      </c>
      <c r="AJ141" s="260" t="str">
        <f>IF(AJ$4="","",IF(HLOOKUP(AJ$4,'Physical Effects-Numbers'!$B$1:$AZ$173,$B141,FALSE)&lt;0,HLOOKUP(AJ$4,'Physical Effects-Numbers'!$B$1:$AZ$173,$B141,FALSE),""))</f>
        <v/>
      </c>
      <c r="AK141" s="260" t="str">
        <f>IF(AK$4="","",IF(HLOOKUP(AK$4,'Physical Effects-Numbers'!$B$1:$AZ$173,$B141,FALSE)&lt;0,HLOOKUP(AK$4,'Physical Effects-Numbers'!$B$1:$AZ$173,$B141,FALSE),""))</f>
        <v/>
      </c>
      <c r="AL141" s="260" t="str">
        <f>IF(AL$4="","",IF(HLOOKUP(AL$4,'Physical Effects-Numbers'!$B$1:$AZ$173,$B141,FALSE)&lt;0,HLOOKUP(AL$4,'Physical Effects-Numbers'!$B$1:$AZ$173,$B141,FALSE),""))</f>
        <v/>
      </c>
      <c r="AM141" s="260" t="str">
        <f>IF(AM$4="","",IF(HLOOKUP(AM$4,'Physical Effects-Numbers'!$B$1:$AZ$173,$B141,FALSE)&lt;0,HLOOKUP(AM$4,'Physical Effects-Numbers'!$B$1:$AZ$173,$B141,FALSE),""))</f>
        <v/>
      </c>
      <c r="AN141" s="260" t="str">
        <f>IF(AN$4="","",IF(HLOOKUP(AN$4,'Physical Effects-Numbers'!$B$1:$AZ$173,$B141,FALSE)&lt;0,HLOOKUP(AN$4,'Physical Effects-Numbers'!$B$1:$AZ$173,$B141,FALSE),""))</f>
        <v/>
      </c>
      <c r="AO141" s="260" t="str">
        <f>IF(AO$4="","",IF(HLOOKUP(AO$4,'Physical Effects-Numbers'!$B$1:$AZ$173,$B141,FALSE)&lt;0,HLOOKUP(AO$4,'Physical Effects-Numbers'!$B$1:$AZ$173,$B141,FALSE),""))</f>
        <v/>
      </c>
      <c r="AP141" s="260" t="str">
        <f>IF(AP$4="","",IF(HLOOKUP(AP$4,'Physical Effects-Numbers'!$B$1:$AZ$173,$B141,FALSE)&lt;0,HLOOKUP(AP$4,'Physical Effects-Numbers'!$B$1:$AZ$173,$B141,FALSE),""))</f>
        <v/>
      </c>
      <c r="AQ141" s="260" t="str">
        <f>IF(AQ$4="","",IF(HLOOKUP(AQ$4,'Physical Effects-Numbers'!$B$1:$AZ$173,$B141,FALSE)&lt;0,HLOOKUP(AQ$4,'Physical Effects-Numbers'!$B$1:$AZ$173,$B141,FALSE),""))</f>
        <v/>
      </c>
      <c r="AR141" s="260" t="str">
        <f>IF(AR$4="","",IF(HLOOKUP(AR$4,'Physical Effects-Numbers'!$B$1:$AZ$173,$B141,FALSE)&lt;0,HLOOKUP(AR$4,'Physical Effects-Numbers'!$B$1:$AZ$173,$B141,FALSE),""))</f>
        <v/>
      </c>
      <c r="AS141" s="260" t="str">
        <f>IF(AS$4="","",IF(HLOOKUP(AS$4,'Physical Effects-Numbers'!$B$1:$AZ$173,$B141,FALSE)&lt;0,HLOOKUP(AS$4,'Physical Effects-Numbers'!$B$1:$AZ$173,$B141,FALSE),""))</f>
        <v/>
      </c>
      <c r="AT141" s="260" t="str">
        <f>IF(AT$4="","",IF(HLOOKUP(AT$4,'Physical Effects-Numbers'!$B$1:$AZ$173,$B141,FALSE)&lt;0,HLOOKUP(AT$4,'Physical Effects-Numbers'!$B$1:$AZ$173,$B141,FALSE),""))</f>
        <v/>
      </c>
      <c r="AU141" s="260" t="str">
        <f>IF(AU$4="","",IF(HLOOKUP(AU$4,'Physical Effects-Numbers'!$B$1:$AZ$173,$B141,FALSE)&lt;0,HLOOKUP(AU$4,'Physical Effects-Numbers'!$B$1:$AZ$173,$B141,FALSE),""))</f>
        <v/>
      </c>
      <c r="AV141" s="260" t="str">
        <f>IF(AV$4="","",IF(HLOOKUP(AV$4,'Physical Effects-Numbers'!$B$1:$AZ$173,$B141,FALSE)&lt;0,HLOOKUP(AV$4,'Physical Effects-Numbers'!$B$1:$AZ$173,$B141,FALSE),""))</f>
        <v/>
      </c>
      <c r="AW141" s="260" t="str">
        <f>IF(AW$4="","",IF(HLOOKUP(AW$4,'Physical Effects-Numbers'!$B$1:$AZ$173,$B141,FALSE)&lt;0,HLOOKUP(AW$4,'Physical Effects-Numbers'!$B$1:$AZ$173,$B141,FALSE),""))</f>
        <v/>
      </c>
      <c r="AX141" s="260" t="str">
        <f>IF(AX$4="","",IF(HLOOKUP(AX$4,'Physical Effects-Numbers'!$B$1:$AZ$173,$B141,FALSE)&lt;0,HLOOKUP(AX$4,'Physical Effects-Numbers'!$B$1:$AZ$173,$B141,FALSE),""))</f>
        <v/>
      </c>
      <c r="AY141" s="260" t="str">
        <f>IF(AY$4="","",IF(HLOOKUP(AY$4,'Physical Effects-Numbers'!$B$1:$AZ$173,$B141,FALSE)&lt;0,HLOOKUP(AY$4,'Physical Effects-Numbers'!$B$1:$AZ$173,$B141,FALSE),""))</f>
        <v/>
      </c>
      <c r="AZ141" s="260" t="str">
        <f>IF(AZ$4="","",IF(HLOOKUP(AZ$4,'Physical Effects-Numbers'!$B$1:$AZ$173,$B141,FALSE)&lt;0,HLOOKUP(AZ$4,'Physical Effects-Numbers'!$B$1:$AZ$173,$B141,FALSE),""))</f>
        <v/>
      </c>
      <c r="BA141" s="260" t="e">
        <f>IF(BA$4="","",IF(HLOOKUP(BA$4,'Physical Effects-Numbers'!$B$1:$AZ$173,$B141,FALSE)&lt;0,HLOOKUP(BA$4,'Physical Effects-Numbers'!$B$1:$AZ$173,$B141,FALSE),""))</f>
        <v>#N/A</v>
      </c>
      <c r="BB141" s="260" t="e">
        <f>IF(BB$4="","",IF(HLOOKUP(BB$4,'Physical Effects-Numbers'!$B$1:$AZ$173,$B141,FALSE)&lt;0,HLOOKUP(BB$4,'Physical Effects-Numbers'!$B$1:$AZ$173,$B141,FALSE),""))</f>
        <v>#N/A</v>
      </c>
      <c r="BC141" s="260" t="e">
        <f>IF(BC$4="","",IF(HLOOKUP(BC$4,'Physical Effects-Numbers'!$B$1:$AZ$173,$B141,FALSE)&lt;0,HLOOKUP(BC$4,'Physical Effects-Numbers'!$B$1:$AZ$173,$B141,FALSE),""))</f>
        <v>#REF!</v>
      </c>
      <c r="BD141" s="260" t="e">
        <f>IF(BD$4="","",IF(HLOOKUP(BD$4,'Physical Effects-Numbers'!$B$1:$AZ$173,$B141,FALSE)&lt;0,HLOOKUP(BD$4,'Physical Effects-Numbers'!$B$1:$AZ$173,$B141,FALSE),""))</f>
        <v>#REF!</v>
      </c>
      <c r="BE141" s="260" t="e">
        <f>IF(BE$4="","",IF(HLOOKUP(BE$4,'Physical Effects-Numbers'!$B$1:$AZ$173,$B141,FALSE)&lt;0,HLOOKUP(BE$4,'Physical Effects-Numbers'!$B$1:$AZ$173,$B141,FALSE),""))</f>
        <v>#REF!</v>
      </c>
      <c r="BF141" s="260" t="e">
        <f>IF(BF$4="","",IF(HLOOKUP(BF$4,'Physical Effects-Numbers'!$B$1:$AZ$173,$B141,FALSE)&lt;0,HLOOKUP(BF$4,'Physical Effects-Numbers'!$B$1:$AZ$173,$B141,FALSE),""))</f>
        <v>#REF!</v>
      </c>
      <c r="BG141" s="260" t="e">
        <f>IF(BG$4="","",IF(HLOOKUP(BG$4,'Physical Effects-Numbers'!$B$1:$AZ$173,$B141,FALSE)&lt;0,HLOOKUP(BG$4,'Physical Effects-Numbers'!$B$1:$AZ$173,$B141,FALSE),""))</f>
        <v>#REF!</v>
      </c>
      <c r="BH141" s="260" t="e">
        <f>IF(BH$4="","",IF(HLOOKUP(BH$4,'Physical Effects-Numbers'!$B$1:$AZ$173,$B141,FALSE)&lt;0,HLOOKUP(BH$4,'Physical Effects-Numbers'!$B$1:$AZ$173,$B141,FALSE),""))</f>
        <v>#REF!</v>
      </c>
      <c r="BI141" s="260" t="e">
        <f>IF(BI$4="","",IF(HLOOKUP(BI$4,'Physical Effects-Numbers'!$B$1:$AZ$173,$B141,FALSE)&lt;0,HLOOKUP(BI$4,'Physical Effects-Numbers'!$B$1:$AZ$173,$B141,FALSE),""))</f>
        <v>#REF!</v>
      </c>
      <c r="BJ141" s="260" t="e">
        <f>IF(BJ$4="","",IF(HLOOKUP(BJ$4,'Physical Effects-Numbers'!$B$1:$AZ$173,$B141,FALSE)&lt;0,HLOOKUP(BJ$4,'Physical Effects-Numbers'!$B$1:$AZ$173,$B141,FALSE),""))</f>
        <v>#REF!</v>
      </c>
      <c r="BK141" s="260" t="e">
        <f>IF(BK$4="","",IF(HLOOKUP(BK$4,'Physical Effects-Numbers'!$B$1:$AZ$173,$B141,FALSE)&lt;0,HLOOKUP(BK$4,'Physical Effects-Numbers'!$B$1:$AZ$173,$B141,FALSE),""))</f>
        <v>#REF!</v>
      </c>
      <c r="BL141" s="260" t="e">
        <f>IF(BL$4="","",IF(HLOOKUP(BL$4,'Physical Effects-Numbers'!$B$1:$AZ$173,$B141,FALSE)&lt;0,HLOOKUP(BL$4,'Physical Effects-Numbers'!$B$1:$AZ$173,$B141,FALSE),""))</f>
        <v>#REF!</v>
      </c>
      <c r="BM141" s="260" t="e">
        <f>IF(BM$4="","",IF(HLOOKUP(BM$4,'Physical Effects-Numbers'!$B$1:$AZ$173,$B141,FALSE)&lt;0,HLOOKUP(BM$4,'Physical Effects-Numbers'!$B$1:$AZ$173,$B141,FALSE),""))</f>
        <v>#REF!</v>
      </c>
      <c r="BN141" s="260" t="e">
        <f>IF(BN$4="","",IF(HLOOKUP(BN$4,'Physical Effects-Numbers'!$B$1:$AZ$173,$B141,FALSE)&lt;0,HLOOKUP(BN$4,'Physical Effects-Numbers'!$B$1:$AZ$173,$B141,FALSE),""))</f>
        <v>#REF!</v>
      </c>
      <c r="BO141" s="260" t="e">
        <f>IF(BO$4="","",IF(HLOOKUP(BO$4,'Physical Effects-Numbers'!$B$1:$AZ$173,$B141,FALSE)&lt;0,HLOOKUP(BO$4,'Physical Effects-Numbers'!$B$1:$AZ$173,$B141,FALSE),""))</f>
        <v>#REF!</v>
      </c>
    </row>
    <row r="142" spans="2:67" x14ac:dyDescent="0.2">
      <c r="B142" s="259">
        <f t="shared" si="2"/>
        <v>139</v>
      </c>
      <c r="C142" s="258" t="str">
        <f>+'Physical Effects-Numbers'!B139</f>
        <v>Surface Drain, Main or Lateral (ft)</v>
      </c>
      <c r="D142" s="260" t="str">
        <f>IF(D$4="","",IF(HLOOKUP(D$4,'Physical Effects-Numbers'!$B$1:$AZ$173,$B142,FALSE)&lt;0,HLOOKUP(D$4,'Physical Effects-Numbers'!$B$1:$AZ$173,$B142,FALSE),""))</f>
        <v/>
      </c>
      <c r="E142" s="260">
        <f>IF(E$4="","",IF(HLOOKUP(E$4,'Physical Effects-Numbers'!$B$1:$AZ$173,$B142,FALSE)&lt;0,HLOOKUP(E$4,'Physical Effects-Numbers'!$B$1:$AZ$173,$B142,FALSE),""))</f>
        <v>-1</v>
      </c>
      <c r="F142" s="260" t="str">
        <f>IF(F$4="","",IF(HLOOKUP(F$4,'Physical Effects-Numbers'!$B$1:$AZ$173,$B142,FALSE)&lt;0,HLOOKUP(F$4,'Physical Effects-Numbers'!$B$1:$AZ$173,$B142,FALSE),""))</f>
        <v/>
      </c>
      <c r="G142" s="260" t="str">
        <f>IF(G$4="","",IF(HLOOKUP(G$4,'Physical Effects-Numbers'!$B$1:$AZ$173,$B142,FALSE)&lt;0,HLOOKUP(G$4,'Physical Effects-Numbers'!$B$1:$AZ$173,$B142,FALSE),""))</f>
        <v/>
      </c>
      <c r="H142" s="260" t="str">
        <f>IF(H$4="","",IF(HLOOKUP(H$4,'Physical Effects-Numbers'!$B$1:$AZ$173,$B142,FALSE)&lt;0,HLOOKUP(H$4,'Physical Effects-Numbers'!$B$1:$AZ$173,$B142,FALSE),""))</f>
        <v/>
      </c>
      <c r="I142" s="260" t="str">
        <f>IF(I$4="","",IF(HLOOKUP(I$4,'Physical Effects-Numbers'!$B$1:$AZ$173,$B142,FALSE)&lt;0,HLOOKUP(I$4,'Physical Effects-Numbers'!$B$1:$AZ$173,$B142,FALSE),""))</f>
        <v/>
      </c>
      <c r="J142" s="260" t="str">
        <f>IF(J$4="","",IF(HLOOKUP(J$4,'Physical Effects-Numbers'!$B$1:$AZ$173,$B142,FALSE)&lt;0,HLOOKUP(J$4,'Physical Effects-Numbers'!$B$1:$AZ$173,$B142,FALSE),""))</f>
        <v/>
      </c>
      <c r="K142" s="260" t="str">
        <f>IF(K$4="","",IF(HLOOKUP(K$4,'Physical Effects-Numbers'!$B$1:$AZ$173,$B142,FALSE)&lt;0,HLOOKUP(K$4,'Physical Effects-Numbers'!$B$1:$AZ$173,$B142,FALSE),""))</f>
        <v/>
      </c>
      <c r="L142" s="260" t="str">
        <f>IF(L$4="","",IF(HLOOKUP(L$4,'Physical Effects-Numbers'!$B$1:$AZ$173,$B142,FALSE)&lt;0,HLOOKUP(L$4,'Physical Effects-Numbers'!$B$1:$AZ$173,$B142,FALSE),""))</f>
        <v/>
      </c>
      <c r="M142" s="260" t="str">
        <f>IF(M$4="","",IF(HLOOKUP(M$4,'Physical Effects-Numbers'!$B$1:$AZ$173,$B142,FALSE)&lt;0,HLOOKUP(M$4,'Physical Effects-Numbers'!$B$1:$AZ$173,$B142,FALSE),""))</f>
        <v/>
      </c>
      <c r="N142" s="260" t="str">
        <f>IF(N$4="","",IF(HLOOKUP(N$4,'Physical Effects-Numbers'!$B$1:$AZ$173,$B142,FALSE)&lt;0,HLOOKUP(N$4,'Physical Effects-Numbers'!$B$1:$AZ$173,$B142,FALSE),""))</f>
        <v/>
      </c>
      <c r="O142" s="260" t="str">
        <f>IF(O$4="","",IF(HLOOKUP(O$4,'Physical Effects-Numbers'!$B$1:$AZ$173,$B142,FALSE)&lt;0,HLOOKUP(O$4,'Physical Effects-Numbers'!$B$1:$AZ$173,$B142,FALSE),""))</f>
        <v/>
      </c>
      <c r="P142" s="260" t="str">
        <f>IF(P$4="","",IF(HLOOKUP(P$4,'Physical Effects-Numbers'!$B$1:$AZ$173,$B142,FALSE)&lt;0,HLOOKUP(P$4,'Physical Effects-Numbers'!$B$1:$AZ$173,$B142,FALSE),""))</f>
        <v/>
      </c>
      <c r="Q142" s="260" t="str">
        <f>IF(Q$4="","",IF(HLOOKUP(Q$4,'Physical Effects-Numbers'!$B$1:$AZ$173,$B142,FALSE)&lt;0,HLOOKUP(Q$4,'Physical Effects-Numbers'!$B$1:$AZ$173,$B142,FALSE),""))</f>
        <v/>
      </c>
      <c r="R142" s="260" t="str">
        <f>IF(R$4="","",IF(HLOOKUP(R$4,'Physical Effects-Numbers'!$B$1:$AZ$173,$B142,FALSE)&lt;0,HLOOKUP(R$4,'Physical Effects-Numbers'!$B$1:$AZ$173,$B142,FALSE),""))</f>
        <v/>
      </c>
      <c r="S142" s="260" t="str">
        <f>IF(S$4="","",IF(HLOOKUP(S$4,'Physical Effects-Numbers'!$B$1:$AZ$173,$B142,FALSE)&lt;0,HLOOKUP(S$4,'Physical Effects-Numbers'!$B$1:$AZ$173,$B142,FALSE),""))</f>
        <v/>
      </c>
      <c r="T142" s="260" t="str">
        <f>IF(T$4="","",IF(HLOOKUP(T$4,'Physical Effects-Numbers'!$B$1:$AZ$173,$B142,FALSE)&lt;0,HLOOKUP(T$4,'Physical Effects-Numbers'!$B$1:$AZ$173,$B142,FALSE),""))</f>
        <v/>
      </c>
      <c r="U142" s="260" t="str">
        <f>IF(U$4="","",IF(HLOOKUP(U$4,'Physical Effects-Numbers'!$B$1:$AZ$173,$B142,FALSE)&lt;0,HLOOKUP(U$4,'Physical Effects-Numbers'!$B$1:$AZ$173,$B142,FALSE),""))</f>
        <v/>
      </c>
      <c r="V142" s="260" t="str">
        <f>IF(V$4="","",IF(HLOOKUP(V$4,'Physical Effects-Numbers'!$B$1:$AZ$173,$B142,FALSE)&lt;0,HLOOKUP(V$4,'Physical Effects-Numbers'!$B$1:$AZ$173,$B142,FALSE),""))</f>
        <v/>
      </c>
      <c r="W142" s="260">
        <f>IF(W$4="","",IF(HLOOKUP(W$4,'Physical Effects-Numbers'!$B$1:$AZ$173,$B142,FALSE)&lt;0,HLOOKUP(W$4,'Physical Effects-Numbers'!$B$1:$AZ$173,$B142,FALSE),""))</f>
        <v>-2</v>
      </c>
      <c r="X142" s="260" t="str">
        <f>IF(X$4="","",IF(HLOOKUP(X$4,'Physical Effects-Numbers'!$B$1:$AZ$173,$B142,FALSE)&lt;0,HLOOKUP(X$4,'Physical Effects-Numbers'!$B$1:$AZ$173,$B142,FALSE),""))</f>
        <v/>
      </c>
      <c r="Y142" s="260" t="str">
        <f>IF(Y$4="","",IF(HLOOKUP(Y$4,'Physical Effects-Numbers'!$B$1:$AZ$173,$B142,FALSE)&lt;0,HLOOKUP(Y$4,'Physical Effects-Numbers'!$B$1:$AZ$173,$B142,FALSE),""))</f>
        <v/>
      </c>
      <c r="Z142" s="260" t="str">
        <f>IF(Z$4="","",IF(HLOOKUP(Z$4,'Physical Effects-Numbers'!$B$1:$AZ$173,$B142,FALSE)&lt;0,HLOOKUP(Z$4,'Physical Effects-Numbers'!$B$1:$AZ$173,$B142,FALSE),""))</f>
        <v/>
      </c>
      <c r="AA142" s="260">
        <f>IF(AA$4="","",IF(HLOOKUP(AA$4,'Physical Effects-Numbers'!$B$1:$AZ$173,$B142,FALSE)&lt;0,HLOOKUP(AA$4,'Physical Effects-Numbers'!$B$1:$AZ$173,$B142,FALSE),""))</f>
        <v>-2</v>
      </c>
      <c r="AB142" s="260" t="str">
        <f>IF(AB$4="","",IF(HLOOKUP(AB$4,'Physical Effects-Numbers'!$B$1:$AZ$173,$B142,FALSE)&lt;0,HLOOKUP(AB$4,'Physical Effects-Numbers'!$B$1:$AZ$173,$B142,FALSE),""))</f>
        <v/>
      </c>
      <c r="AC142" s="260">
        <f>IF(AC$4="","",IF(HLOOKUP(AC$4,'Physical Effects-Numbers'!$B$1:$AZ$173,$B142,FALSE)&lt;0,HLOOKUP(AC$4,'Physical Effects-Numbers'!$B$1:$AZ$173,$B142,FALSE),""))</f>
        <v>-2</v>
      </c>
      <c r="AD142" s="260" t="str">
        <f>IF(AD$4="","",IF(HLOOKUP(AD$4,'Physical Effects-Numbers'!$B$1:$AZ$173,$B142,FALSE)&lt;0,HLOOKUP(AD$4,'Physical Effects-Numbers'!$B$1:$AZ$173,$B142,FALSE),""))</f>
        <v/>
      </c>
      <c r="AE142" s="260">
        <f>IF(AE$4="","",IF(HLOOKUP(AE$4,'Physical Effects-Numbers'!$B$1:$AZ$173,$B142,FALSE)&lt;0,HLOOKUP(AE$4,'Physical Effects-Numbers'!$B$1:$AZ$173,$B142,FALSE),""))</f>
        <v>-2</v>
      </c>
      <c r="AF142" s="260" t="e">
        <f>IF(AF$4="","",IF(HLOOKUP(AF$4,'Physical Effects-Numbers'!$B$1:$AZ$173,$B142,FALSE)&lt;0,HLOOKUP(AF$4,'Physical Effects-Numbers'!$B$1:$AZ$173,$B142,FALSE),""))</f>
        <v>#REF!</v>
      </c>
      <c r="AG142" s="260" t="e">
        <f>IF(AG$4="","",IF(HLOOKUP(AG$4,'Physical Effects-Numbers'!$B$1:$AZ$173,$B142,FALSE)&lt;0,HLOOKUP(AG$4,'Physical Effects-Numbers'!$B$1:$AZ$173,$B142,FALSE),""))</f>
        <v>#REF!</v>
      </c>
      <c r="AH142" s="260" t="str">
        <f>IF(AH$4="","",IF(HLOOKUP(AH$4,'Physical Effects-Numbers'!$B$1:$AZ$173,$B142,FALSE)&lt;0,HLOOKUP(AH$4,'Physical Effects-Numbers'!$B$1:$AZ$173,$B142,FALSE),""))</f>
        <v/>
      </c>
      <c r="AI142" s="260">
        <f>IF(AI$4="","",IF(HLOOKUP(AI$4,'Physical Effects-Numbers'!$B$1:$AZ$173,$B142,FALSE)&lt;0,HLOOKUP(AI$4,'Physical Effects-Numbers'!$B$1:$AZ$173,$B142,FALSE),""))</f>
        <v>-1</v>
      </c>
      <c r="AJ142" s="260" t="str">
        <f>IF(AJ$4="","",IF(HLOOKUP(AJ$4,'Physical Effects-Numbers'!$B$1:$AZ$173,$B142,FALSE)&lt;0,HLOOKUP(AJ$4,'Physical Effects-Numbers'!$B$1:$AZ$173,$B142,FALSE),""))</f>
        <v/>
      </c>
      <c r="AK142" s="260" t="str">
        <f>IF(AK$4="","",IF(HLOOKUP(AK$4,'Physical Effects-Numbers'!$B$1:$AZ$173,$B142,FALSE)&lt;0,HLOOKUP(AK$4,'Physical Effects-Numbers'!$B$1:$AZ$173,$B142,FALSE),""))</f>
        <v/>
      </c>
      <c r="AL142" s="260" t="str">
        <f>IF(AL$4="","",IF(HLOOKUP(AL$4,'Physical Effects-Numbers'!$B$1:$AZ$173,$B142,FALSE)&lt;0,HLOOKUP(AL$4,'Physical Effects-Numbers'!$B$1:$AZ$173,$B142,FALSE),""))</f>
        <v/>
      </c>
      <c r="AM142" s="260" t="str">
        <f>IF(AM$4="","",IF(HLOOKUP(AM$4,'Physical Effects-Numbers'!$B$1:$AZ$173,$B142,FALSE)&lt;0,HLOOKUP(AM$4,'Physical Effects-Numbers'!$B$1:$AZ$173,$B142,FALSE),""))</f>
        <v/>
      </c>
      <c r="AN142" s="260" t="str">
        <f>IF(AN$4="","",IF(HLOOKUP(AN$4,'Physical Effects-Numbers'!$B$1:$AZ$173,$B142,FALSE)&lt;0,HLOOKUP(AN$4,'Physical Effects-Numbers'!$B$1:$AZ$173,$B142,FALSE),""))</f>
        <v/>
      </c>
      <c r="AO142" s="260" t="str">
        <f>IF(AO$4="","",IF(HLOOKUP(AO$4,'Physical Effects-Numbers'!$B$1:$AZ$173,$B142,FALSE)&lt;0,HLOOKUP(AO$4,'Physical Effects-Numbers'!$B$1:$AZ$173,$B142,FALSE),""))</f>
        <v/>
      </c>
      <c r="AP142" s="260" t="str">
        <f>IF(AP$4="","",IF(HLOOKUP(AP$4,'Physical Effects-Numbers'!$B$1:$AZ$173,$B142,FALSE)&lt;0,HLOOKUP(AP$4,'Physical Effects-Numbers'!$B$1:$AZ$173,$B142,FALSE),""))</f>
        <v/>
      </c>
      <c r="AQ142" s="260" t="str">
        <f>IF(AQ$4="","",IF(HLOOKUP(AQ$4,'Physical Effects-Numbers'!$B$1:$AZ$173,$B142,FALSE)&lt;0,HLOOKUP(AQ$4,'Physical Effects-Numbers'!$B$1:$AZ$173,$B142,FALSE),""))</f>
        <v/>
      </c>
      <c r="AR142" s="260" t="str">
        <f>IF(AR$4="","",IF(HLOOKUP(AR$4,'Physical Effects-Numbers'!$B$1:$AZ$173,$B142,FALSE)&lt;0,HLOOKUP(AR$4,'Physical Effects-Numbers'!$B$1:$AZ$173,$B142,FALSE),""))</f>
        <v/>
      </c>
      <c r="AS142" s="260" t="str">
        <f>IF(AS$4="","",IF(HLOOKUP(AS$4,'Physical Effects-Numbers'!$B$1:$AZ$173,$B142,FALSE)&lt;0,HLOOKUP(AS$4,'Physical Effects-Numbers'!$B$1:$AZ$173,$B142,FALSE),""))</f>
        <v/>
      </c>
      <c r="AT142" s="260" t="str">
        <f>IF(AT$4="","",IF(HLOOKUP(AT$4,'Physical Effects-Numbers'!$B$1:$AZ$173,$B142,FALSE)&lt;0,HLOOKUP(AT$4,'Physical Effects-Numbers'!$B$1:$AZ$173,$B142,FALSE),""))</f>
        <v/>
      </c>
      <c r="AU142" s="260" t="str">
        <f>IF(AU$4="","",IF(HLOOKUP(AU$4,'Physical Effects-Numbers'!$B$1:$AZ$173,$B142,FALSE)&lt;0,HLOOKUP(AU$4,'Physical Effects-Numbers'!$B$1:$AZ$173,$B142,FALSE),""))</f>
        <v/>
      </c>
      <c r="AV142" s="260" t="str">
        <f>IF(AV$4="","",IF(HLOOKUP(AV$4,'Physical Effects-Numbers'!$B$1:$AZ$173,$B142,FALSE)&lt;0,HLOOKUP(AV$4,'Physical Effects-Numbers'!$B$1:$AZ$173,$B142,FALSE),""))</f>
        <v/>
      </c>
      <c r="AW142" s="260" t="str">
        <f>IF(AW$4="","",IF(HLOOKUP(AW$4,'Physical Effects-Numbers'!$B$1:$AZ$173,$B142,FALSE)&lt;0,HLOOKUP(AW$4,'Physical Effects-Numbers'!$B$1:$AZ$173,$B142,FALSE),""))</f>
        <v/>
      </c>
      <c r="AX142" s="260" t="str">
        <f>IF(AX$4="","",IF(HLOOKUP(AX$4,'Physical Effects-Numbers'!$B$1:$AZ$173,$B142,FALSE)&lt;0,HLOOKUP(AX$4,'Physical Effects-Numbers'!$B$1:$AZ$173,$B142,FALSE),""))</f>
        <v/>
      </c>
      <c r="AY142" s="260" t="str">
        <f>IF(AY$4="","",IF(HLOOKUP(AY$4,'Physical Effects-Numbers'!$B$1:$AZ$173,$B142,FALSE)&lt;0,HLOOKUP(AY$4,'Physical Effects-Numbers'!$B$1:$AZ$173,$B142,FALSE),""))</f>
        <v/>
      </c>
      <c r="AZ142" s="260" t="str">
        <f>IF(AZ$4="","",IF(HLOOKUP(AZ$4,'Physical Effects-Numbers'!$B$1:$AZ$173,$B142,FALSE)&lt;0,HLOOKUP(AZ$4,'Physical Effects-Numbers'!$B$1:$AZ$173,$B142,FALSE),""))</f>
        <v/>
      </c>
      <c r="BA142" s="260" t="e">
        <f>IF(BA$4="","",IF(HLOOKUP(BA$4,'Physical Effects-Numbers'!$B$1:$AZ$173,$B142,FALSE)&lt;0,HLOOKUP(BA$4,'Physical Effects-Numbers'!$B$1:$AZ$173,$B142,FALSE),""))</f>
        <v>#N/A</v>
      </c>
      <c r="BB142" s="260" t="e">
        <f>IF(BB$4="","",IF(HLOOKUP(BB$4,'Physical Effects-Numbers'!$B$1:$AZ$173,$B142,FALSE)&lt;0,HLOOKUP(BB$4,'Physical Effects-Numbers'!$B$1:$AZ$173,$B142,FALSE),""))</f>
        <v>#N/A</v>
      </c>
      <c r="BC142" s="260" t="e">
        <f>IF(BC$4="","",IF(HLOOKUP(BC$4,'Physical Effects-Numbers'!$B$1:$AZ$173,$B142,FALSE)&lt;0,HLOOKUP(BC$4,'Physical Effects-Numbers'!$B$1:$AZ$173,$B142,FALSE),""))</f>
        <v>#REF!</v>
      </c>
      <c r="BD142" s="260" t="e">
        <f>IF(BD$4="","",IF(HLOOKUP(BD$4,'Physical Effects-Numbers'!$B$1:$AZ$173,$B142,FALSE)&lt;0,HLOOKUP(BD$4,'Physical Effects-Numbers'!$B$1:$AZ$173,$B142,FALSE),""))</f>
        <v>#REF!</v>
      </c>
      <c r="BE142" s="260" t="e">
        <f>IF(BE$4="","",IF(HLOOKUP(BE$4,'Physical Effects-Numbers'!$B$1:$AZ$173,$B142,FALSE)&lt;0,HLOOKUP(BE$4,'Physical Effects-Numbers'!$B$1:$AZ$173,$B142,FALSE),""))</f>
        <v>#REF!</v>
      </c>
      <c r="BF142" s="260" t="e">
        <f>IF(BF$4="","",IF(HLOOKUP(BF$4,'Physical Effects-Numbers'!$B$1:$AZ$173,$B142,FALSE)&lt;0,HLOOKUP(BF$4,'Physical Effects-Numbers'!$B$1:$AZ$173,$B142,FALSE),""))</f>
        <v>#REF!</v>
      </c>
      <c r="BG142" s="260" t="e">
        <f>IF(BG$4="","",IF(HLOOKUP(BG$4,'Physical Effects-Numbers'!$B$1:$AZ$173,$B142,FALSE)&lt;0,HLOOKUP(BG$4,'Physical Effects-Numbers'!$B$1:$AZ$173,$B142,FALSE),""))</f>
        <v>#REF!</v>
      </c>
      <c r="BH142" s="260" t="e">
        <f>IF(BH$4="","",IF(HLOOKUP(BH$4,'Physical Effects-Numbers'!$B$1:$AZ$173,$B142,FALSE)&lt;0,HLOOKUP(BH$4,'Physical Effects-Numbers'!$B$1:$AZ$173,$B142,FALSE),""))</f>
        <v>#REF!</v>
      </c>
      <c r="BI142" s="260" t="e">
        <f>IF(BI$4="","",IF(HLOOKUP(BI$4,'Physical Effects-Numbers'!$B$1:$AZ$173,$B142,FALSE)&lt;0,HLOOKUP(BI$4,'Physical Effects-Numbers'!$B$1:$AZ$173,$B142,FALSE),""))</f>
        <v>#REF!</v>
      </c>
      <c r="BJ142" s="260" t="e">
        <f>IF(BJ$4="","",IF(HLOOKUP(BJ$4,'Physical Effects-Numbers'!$B$1:$AZ$173,$B142,FALSE)&lt;0,HLOOKUP(BJ$4,'Physical Effects-Numbers'!$B$1:$AZ$173,$B142,FALSE),""))</f>
        <v>#REF!</v>
      </c>
      <c r="BK142" s="260" t="e">
        <f>IF(BK$4="","",IF(HLOOKUP(BK$4,'Physical Effects-Numbers'!$B$1:$AZ$173,$B142,FALSE)&lt;0,HLOOKUP(BK$4,'Physical Effects-Numbers'!$B$1:$AZ$173,$B142,FALSE),""))</f>
        <v>#REF!</v>
      </c>
      <c r="BL142" s="260" t="e">
        <f>IF(BL$4="","",IF(HLOOKUP(BL$4,'Physical Effects-Numbers'!$B$1:$AZ$173,$B142,FALSE)&lt;0,HLOOKUP(BL$4,'Physical Effects-Numbers'!$B$1:$AZ$173,$B142,FALSE),""))</f>
        <v>#REF!</v>
      </c>
      <c r="BM142" s="260" t="e">
        <f>IF(BM$4="","",IF(HLOOKUP(BM$4,'Physical Effects-Numbers'!$B$1:$AZ$173,$B142,FALSE)&lt;0,HLOOKUP(BM$4,'Physical Effects-Numbers'!$B$1:$AZ$173,$B142,FALSE),""))</f>
        <v>#REF!</v>
      </c>
      <c r="BN142" s="260" t="e">
        <f>IF(BN$4="","",IF(HLOOKUP(BN$4,'Physical Effects-Numbers'!$B$1:$AZ$173,$B142,FALSE)&lt;0,HLOOKUP(BN$4,'Physical Effects-Numbers'!$B$1:$AZ$173,$B142,FALSE),""))</f>
        <v>#REF!</v>
      </c>
      <c r="BO142" s="260" t="e">
        <f>IF(BO$4="","",IF(HLOOKUP(BO$4,'Physical Effects-Numbers'!$B$1:$AZ$173,$B142,FALSE)&lt;0,HLOOKUP(BO$4,'Physical Effects-Numbers'!$B$1:$AZ$173,$B142,FALSE),""))</f>
        <v>#REF!</v>
      </c>
    </row>
    <row r="143" spans="2:67" x14ac:dyDescent="0.2">
      <c r="B143" s="259">
        <f t="shared" si="2"/>
        <v>140</v>
      </c>
      <c r="C143" s="258" t="str">
        <f>+'Physical Effects-Numbers'!B140</f>
        <v>Surface Roughening (ac)</v>
      </c>
      <c r="D143" s="260" t="str">
        <f>IF(D$4="","",IF(HLOOKUP(D$4,'Physical Effects-Numbers'!$B$1:$AZ$173,$B143,FALSE)&lt;0,HLOOKUP(D$4,'Physical Effects-Numbers'!$B$1:$AZ$173,$B143,FALSE),""))</f>
        <v/>
      </c>
      <c r="E143" s="260" t="str">
        <f>IF(E$4="","",IF(HLOOKUP(E$4,'Physical Effects-Numbers'!$B$1:$AZ$173,$B143,FALSE)&lt;0,HLOOKUP(E$4,'Physical Effects-Numbers'!$B$1:$AZ$173,$B143,FALSE),""))</f>
        <v/>
      </c>
      <c r="F143" s="260" t="str">
        <f>IF(F$4="","",IF(HLOOKUP(F$4,'Physical Effects-Numbers'!$B$1:$AZ$173,$B143,FALSE)&lt;0,HLOOKUP(F$4,'Physical Effects-Numbers'!$B$1:$AZ$173,$B143,FALSE),""))</f>
        <v/>
      </c>
      <c r="G143" s="260" t="str">
        <f>IF(G$4="","",IF(HLOOKUP(G$4,'Physical Effects-Numbers'!$B$1:$AZ$173,$B143,FALSE)&lt;0,HLOOKUP(G$4,'Physical Effects-Numbers'!$B$1:$AZ$173,$B143,FALSE),""))</f>
        <v/>
      </c>
      <c r="H143" s="260" t="str">
        <f>IF(H$4="","",IF(HLOOKUP(H$4,'Physical Effects-Numbers'!$B$1:$AZ$173,$B143,FALSE)&lt;0,HLOOKUP(H$4,'Physical Effects-Numbers'!$B$1:$AZ$173,$B143,FALSE),""))</f>
        <v/>
      </c>
      <c r="I143" s="260">
        <f>IF(I$4="","",IF(HLOOKUP(I$4,'Physical Effects-Numbers'!$B$1:$AZ$173,$B143,FALSE)&lt;0,HLOOKUP(I$4,'Physical Effects-Numbers'!$B$1:$AZ$173,$B143,FALSE),""))</f>
        <v>-1</v>
      </c>
      <c r="J143" s="260" t="str">
        <f>IF(J$4="","",IF(HLOOKUP(J$4,'Physical Effects-Numbers'!$B$1:$AZ$173,$B143,FALSE)&lt;0,HLOOKUP(J$4,'Physical Effects-Numbers'!$B$1:$AZ$173,$B143,FALSE),""))</f>
        <v/>
      </c>
      <c r="K143" s="260" t="str">
        <f>IF(K$4="","",IF(HLOOKUP(K$4,'Physical Effects-Numbers'!$B$1:$AZ$173,$B143,FALSE)&lt;0,HLOOKUP(K$4,'Physical Effects-Numbers'!$B$1:$AZ$173,$B143,FALSE),""))</f>
        <v/>
      </c>
      <c r="L143" s="260" t="str">
        <f>IF(L$4="","",IF(HLOOKUP(L$4,'Physical Effects-Numbers'!$B$1:$AZ$173,$B143,FALSE)&lt;0,HLOOKUP(L$4,'Physical Effects-Numbers'!$B$1:$AZ$173,$B143,FALSE),""))</f>
        <v/>
      </c>
      <c r="M143" s="260" t="str">
        <f>IF(M$4="","",IF(HLOOKUP(M$4,'Physical Effects-Numbers'!$B$1:$AZ$173,$B143,FALSE)&lt;0,HLOOKUP(M$4,'Physical Effects-Numbers'!$B$1:$AZ$173,$B143,FALSE),""))</f>
        <v/>
      </c>
      <c r="N143" s="260" t="str">
        <f>IF(N$4="","",IF(HLOOKUP(N$4,'Physical Effects-Numbers'!$B$1:$AZ$173,$B143,FALSE)&lt;0,HLOOKUP(N$4,'Physical Effects-Numbers'!$B$1:$AZ$173,$B143,FALSE),""))</f>
        <v/>
      </c>
      <c r="O143" s="260" t="str">
        <f>IF(O$4="","",IF(HLOOKUP(O$4,'Physical Effects-Numbers'!$B$1:$AZ$173,$B143,FALSE)&lt;0,HLOOKUP(O$4,'Physical Effects-Numbers'!$B$1:$AZ$173,$B143,FALSE),""))</f>
        <v/>
      </c>
      <c r="P143" s="260" t="str">
        <f>IF(P$4="","",IF(HLOOKUP(P$4,'Physical Effects-Numbers'!$B$1:$AZ$173,$B143,FALSE)&lt;0,HLOOKUP(P$4,'Physical Effects-Numbers'!$B$1:$AZ$173,$B143,FALSE),""))</f>
        <v/>
      </c>
      <c r="Q143" s="260" t="str">
        <f>IF(Q$4="","",IF(HLOOKUP(Q$4,'Physical Effects-Numbers'!$B$1:$AZ$173,$B143,FALSE)&lt;0,HLOOKUP(Q$4,'Physical Effects-Numbers'!$B$1:$AZ$173,$B143,FALSE),""))</f>
        <v/>
      </c>
      <c r="R143" s="260" t="str">
        <f>IF(R$4="","",IF(HLOOKUP(R$4,'Physical Effects-Numbers'!$B$1:$AZ$173,$B143,FALSE)&lt;0,HLOOKUP(R$4,'Physical Effects-Numbers'!$B$1:$AZ$173,$B143,FALSE),""))</f>
        <v/>
      </c>
      <c r="S143" s="260" t="str">
        <f>IF(S$4="","",IF(HLOOKUP(S$4,'Physical Effects-Numbers'!$B$1:$AZ$173,$B143,FALSE)&lt;0,HLOOKUP(S$4,'Physical Effects-Numbers'!$B$1:$AZ$173,$B143,FALSE),""))</f>
        <v/>
      </c>
      <c r="T143" s="260" t="str">
        <f>IF(T$4="","",IF(HLOOKUP(T$4,'Physical Effects-Numbers'!$B$1:$AZ$173,$B143,FALSE)&lt;0,HLOOKUP(T$4,'Physical Effects-Numbers'!$B$1:$AZ$173,$B143,FALSE),""))</f>
        <v/>
      </c>
      <c r="U143" s="260" t="str">
        <f>IF(U$4="","",IF(HLOOKUP(U$4,'Physical Effects-Numbers'!$B$1:$AZ$173,$B143,FALSE)&lt;0,HLOOKUP(U$4,'Physical Effects-Numbers'!$B$1:$AZ$173,$B143,FALSE),""))</f>
        <v/>
      </c>
      <c r="V143" s="260" t="str">
        <f>IF(V$4="","",IF(HLOOKUP(V$4,'Physical Effects-Numbers'!$B$1:$AZ$173,$B143,FALSE)&lt;0,HLOOKUP(V$4,'Physical Effects-Numbers'!$B$1:$AZ$173,$B143,FALSE),""))</f>
        <v/>
      </c>
      <c r="W143" s="260" t="str">
        <f>IF(W$4="","",IF(HLOOKUP(W$4,'Physical Effects-Numbers'!$B$1:$AZ$173,$B143,FALSE)&lt;0,HLOOKUP(W$4,'Physical Effects-Numbers'!$B$1:$AZ$173,$B143,FALSE),""))</f>
        <v/>
      </c>
      <c r="X143" s="260" t="str">
        <f>IF(X$4="","",IF(HLOOKUP(X$4,'Physical Effects-Numbers'!$B$1:$AZ$173,$B143,FALSE)&lt;0,HLOOKUP(X$4,'Physical Effects-Numbers'!$B$1:$AZ$173,$B143,FALSE),""))</f>
        <v/>
      </c>
      <c r="Y143" s="260" t="str">
        <f>IF(Y$4="","",IF(HLOOKUP(Y$4,'Physical Effects-Numbers'!$B$1:$AZ$173,$B143,FALSE)&lt;0,HLOOKUP(Y$4,'Physical Effects-Numbers'!$B$1:$AZ$173,$B143,FALSE),""))</f>
        <v/>
      </c>
      <c r="Z143" s="260" t="str">
        <f>IF(Z$4="","",IF(HLOOKUP(Z$4,'Physical Effects-Numbers'!$B$1:$AZ$173,$B143,FALSE)&lt;0,HLOOKUP(Z$4,'Physical Effects-Numbers'!$B$1:$AZ$173,$B143,FALSE),""))</f>
        <v/>
      </c>
      <c r="AA143" s="260" t="str">
        <f>IF(AA$4="","",IF(HLOOKUP(AA$4,'Physical Effects-Numbers'!$B$1:$AZ$173,$B143,FALSE)&lt;0,HLOOKUP(AA$4,'Physical Effects-Numbers'!$B$1:$AZ$173,$B143,FALSE),""))</f>
        <v/>
      </c>
      <c r="AB143" s="260">
        <f>IF(AB$4="","",IF(HLOOKUP(AB$4,'Physical Effects-Numbers'!$B$1:$AZ$173,$B143,FALSE)&lt;0,HLOOKUP(AB$4,'Physical Effects-Numbers'!$B$1:$AZ$173,$B143,FALSE),""))</f>
        <v>-1</v>
      </c>
      <c r="AC143" s="260" t="str">
        <f>IF(AC$4="","",IF(HLOOKUP(AC$4,'Physical Effects-Numbers'!$B$1:$AZ$173,$B143,FALSE)&lt;0,HLOOKUP(AC$4,'Physical Effects-Numbers'!$B$1:$AZ$173,$B143,FALSE),""))</f>
        <v/>
      </c>
      <c r="AD143" s="260" t="str">
        <f>IF(AD$4="","",IF(HLOOKUP(AD$4,'Physical Effects-Numbers'!$B$1:$AZ$173,$B143,FALSE)&lt;0,HLOOKUP(AD$4,'Physical Effects-Numbers'!$B$1:$AZ$173,$B143,FALSE),""))</f>
        <v/>
      </c>
      <c r="AE143" s="260" t="str">
        <f>IF(AE$4="","",IF(HLOOKUP(AE$4,'Physical Effects-Numbers'!$B$1:$AZ$173,$B143,FALSE)&lt;0,HLOOKUP(AE$4,'Physical Effects-Numbers'!$B$1:$AZ$173,$B143,FALSE),""))</f>
        <v/>
      </c>
      <c r="AF143" s="260" t="e">
        <f>IF(AF$4="","",IF(HLOOKUP(AF$4,'Physical Effects-Numbers'!$B$1:$AZ$173,$B143,FALSE)&lt;0,HLOOKUP(AF$4,'Physical Effects-Numbers'!$B$1:$AZ$173,$B143,FALSE),""))</f>
        <v>#REF!</v>
      </c>
      <c r="AG143" s="260" t="e">
        <f>IF(AG$4="","",IF(HLOOKUP(AG$4,'Physical Effects-Numbers'!$B$1:$AZ$173,$B143,FALSE)&lt;0,HLOOKUP(AG$4,'Physical Effects-Numbers'!$B$1:$AZ$173,$B143,FALSE),""))</f>
        <v>#REF!</v>
      </c>
      <c r="AH143" s="260" t="str">
        <f>IF(AH$4="","",IF(HLOOKUP(AH$4,'Physical Effects-Numbers'!$B$1:$AZ$173,$B143,FALSE)&lt;0,HLOOKUP(AH$4,'Physical Effects-Numbers'!$B$1:$AZ$173,$B143,FALSE),""))</f>
        <v/>
      </c>
      <c r="AI143" s="260" t="str">
        <f>IF(AI$4="","",IF(HLOOKUP(AI$4,'Physical Effects-Numbers'!$B$1:$AZ$173,$B143,FALSE)&lt;0,HLOOKUP(AI$4,'Physical Effects-Numbers'!$B$1:$AZ$173,$B143,FALSE),""))</f>
        <v/>
      </c>
      <c r="AJ143" s="260" t="str">
        <f>IF(AJ$4="","",IF(HLOOKUP(AJ$4,'Physical Effects-Numbers'!$B$1:$AZ$173,$B143,FALSE)&lt;0,HLOOKUP(AJ$4,'Physical Effects-Numbers'!$B$1:$AZ$173,$B143,FALSE),""))</f>
        <v/>
      </c>
      <c r="AK143" s="260" t="str">
        <f>IF(AK$4="","",IF(HLOOKUP(AK$4,'Physical Effects-Numbers'!$B$1:$AZ$173,$B143,FALSE)&lt;0,HLOOKUP(AK$4,'Physical Effects-Numbers'!$B$1:$AZ$173,$B143,FALSE),""))</f>
        <v/>
      </c>
      <c r="AL143" s="260">
        <f>IF(AL$4="","",IF(HLOOKUP(AL$4,'Physical Effects-Numbers'!$B$1:$AZ$173,$B143,FALSE)&lt;0,HLOOKUP(AL$4,'Physical Effects-Numbers'!$B$1:$AZ$173,$B143,FALSE),""))</f>
        <v>-1</v>
      </c>
      <c r="AM143" s="260" t="str">
        <f>IF(AM$4="","",IF(HLOOKUP(AM$4,'Physical Effects-Numbers'!$B$1:$AZ$173,$B143,FALSE)&lt;0,HLOOKUP(AM$4,'Physical Effects-Numbers'!$B$1:$AZ$173,$B143,FALSE),""))</f>
        <v/>
      </c>
      <c r="AN143" s="260" t="str">
        <f>IF(AN$4="","",IF(HLOOKUP(AN$4,'Physical Effects-Numbers'!$B$1:$AZ$173,$B143,FALSE)&lt;0,HLOOKUP(AN$4,'Physical Effects-Numbers'!$B$1:$AZ$173,$B143,FALSE),""))</f>
        <v/>
      </c>
      <c r="AO143" s="260" t="str">
        <f>IF(AO$4="","",IF(HLOOKUP(AO$4,'Physical Effects-Numbers'!$B$1:$AZ$173,$B143,FALSE)&lt;0,HLOOKUP(AO$4,'Physical Effects-Numbers'!$B$1:$AZ$173,$B143,FALSE),""))</f>
        <v/>
      </c>
      <c r="AP143" s="260" t="str">
        <f>IF(AP$4="","",IF(HLOOKUP(AP$4,'Physical Effects-Numbers'!$B$1:$AZ$173,$B143,FALSE)&lt;0,HLOOKUP(AP$4,'Physical Effects-Numbers'!$B$1:$AZ$173,$B143,FALSE),""))</f>
        <v/>
      </c>
      <c r="AQ143" s="260" t="str">
        <f>IF(AQ$4="","",IF(HLOOKUP(AQ$4,'Physical Effects-Numbers'!$B$1:$AZ$173,$B143,FALSE)&lt;0,HLOOKUP(AQ$4,'Physical Effects-Numbers'!$B$1:$AZ$173,$B143,FALSE),""))</f>
        <v/>
      </c>
      <c r="AR143" s="260" t="str">
        <f>IF(AR$4="","",IF(HLOOKUP(AR$4,'Physical Effects-Numbers'!$B$1:$AZ$173,$B143,FALSE)&lt;0,HLOOKUP(AR$4,'Physical Effects-Numbers'!$B$1:$AZ$173,$B143,FALSE),""))</f>
        <v/>
      </c>
      <c r="AS143" s="260" t="str">
        <f>IF(AS$4="","",IF(HLOOKUP(AS$4,'Physical Effects-Numbers'!$B$1:$AZ$173,$B143,FALSE)&lt;0,HLOOKUP(AS$4,'Physical Effects-Numbers'!$B$1:$AZ$173,$B143,FALSE),""))</f>
        <v/>
      </c>
      <c r="AT143" s="260" t="str">
        <f>IF(AT$4="","",IF(HLOOKUP(AT$4,'Physical Effects-Numbers'!$B$1:$AZ$173,$B143,FALSE)&lt;0,HLOOKUP(AT$4,'Physical Effects-Numbers'!$B$1:$AZ$173,$B143,FALSE),""))</f>
        <v/>
      </c>
      <c r="AU143" s="260" t="str">
        <f>IF(AU$4="","",IF(HLOOKUP(AU$4,'Physical Effects-Numbers'!$B$1:$AZ$173,$B143,FALSE)&lt;0,HLOOKUP(AU$4,'Physical Effects-Numbers'!$B$1:$AZ$173,$B143,FALSE),""))</f>
        <v/>
      </c>
      <c r="AV143" s="260" t="str">
        <f>IF(AV$4="","",IF(HLOOKUP(AV$4,'Physical Effects-Numbers'!$B$1:$AZ$173,$B143,FALSE)&lt;0,HLOOKUP(AV$4,'Physical Effects-Numbers'!$B$1:$AZ$173,$B143,FALSE),""))</f>
        <v/>
      </c>
      <c r="AW143" s="260" t="str">
        <f>IF(AW$4="","",IF(HLOOKUP(AW$4,'Physical Effects-Numbers'!$B$1:$AZ$173,$B143,FALSE)&lt;0,HLOOKUP(AW$4,'Physical Effects-Numbers'!$B$1:$AZ$173,$B143,FALSE),""))</f>
        <v/>
      </c>
      <c r="AX143" s="260" t="str">
        <f>IF(AX$4="","",IF(HLOOKUP(AX$4,'Physical Effects-Numbers'!$B$1:$AZ$173,$B143,FALSE)&lt;0,HLOOKUP(AX$4,'Physical Effects-Numbers'!$B$1:$AZ$173,$B143,FALSE),""))</f>
        <v/>
      </c>
      <c r="AY143" s="260" t="str">
        <f>IF(AY$4="","",IF(HLOOKUP(AY$4,'Physical Effects-Numbers'!$B$1:$AZ$173,$B143,FALSE)&lt;0,HLOOKUP(AY$4,'Physical Effects-Numbers'!$B$1:$AZ$173,$B143,FALSE),""))</f>
        <v/>
      </c>
      <c r="AZ143" s="260">
        <f>IF(AZ$4="","",IF(HLOOKUP(AZ$4,'Physical Effects-Numbers'!$B$1:$AZ$173,$B143,FALSE)&lt;0,HLOOKUP(AZ$4,'Physical Effects-Numbers'!$B$1:$AZ$173,$B143,FALSE),""))</f>
        <v>-1</v>
      </c>
      <c r="BA143" s="260" t="e">
        <f>IF(BA$4="","",IF(HLOOKUP(BA$4,'Physical Effects-Numbers'!$B$1:$AZ$173,$B143,FALSE)&lt;0,HLOOKUP(BA$4,'Physical Effects-Numbers'!$B$1:$AZ$173,$B143,FALSE),""))</f>
        <v>#N/A</v>
      </c>
      <c r="BB143" s="260" t="e">
        <f>IF(BB$4="","",IF(HLOOKUP(BB$4,'Physical Effects-Numbers'!$B$1:$AZ$173,$B143,FALSE)&lt;0,HLOOKUP(BB$4,'Physical Effects-Numbers'!$B$1:$AZ$173,$B143,FALSE),""))</f>
        <v>#N/A</v>
      </c>
      <c r="BC143" s="260" t="e">
        <f>IF(BC$4="","",IF(HLOOKUP(BC$4,'Physical Effects-Numbers'!$B$1:$AZ$173,$B143,FALSE)&lt;0,HLOOKUP(BC$4,'Physical Effects-Numbers'!$B$1:$AZ$173,$B143,FALSE),""))</f>
        <v>#REF!</v>
      </c>
      <c r="BD143" s="260" t="e">
        <f>IF(BD$4="","",IF(HLOOKUP(BD$4,'Physical Effects-Numbers'!$B$1:$AZ$173,$B143,FALSE)&lt;0,HLOOKUP(BD$4,'Physical Effects-Numbers'!$B$1:$AZ$173,$B143,FALSE),""))</f>
        <v>#REF!</v>
      </c>
      <c r="BE143" s="260" t="e">
        <f>IF(BE$4="","",IF(HLOOKUP(BE$4,'Physical Effects-Numbers'!$B$1:$AZ$173,$B143,FALSE)&lt;0,HLOOKUP(BE$4,'Physical Effects-Numbers'!$B$1:$AZ$173,$B143,FALSE),""))</f>
        <v>#REF!</v>
      </c>
      <c r="BF143" s="260" t="e">
        <f>IF(BF$4="","",IF(HLOOKUP(BF$4,'Physical Effects-Numbers'!$B$1:$AZ$173,$B143,FALSE)&lt;0,HLOOKUP(BF$4,'Physical Effects-Numbers'!$B$1:$AZ$173,$B143,FALSE),""))</f>
        <v>#REF!</v>
      </c>
      <c r="BG143" s="260" t="e">
        <f>IF(BG$4="","",IF(HLOOKUP(BG$4,'Physical Effects-Numbers'!$B$1:$AZ$173,$B143,FALSE)&lt;0,HLOOKUP(BG$4,'Physical Effects-Numbers'!$B$1:$AZ$173,$B143,FALSE),""))</f>
        <v>#REF!</v>
      </c>
      <c r="BH143" s="260" t="e">
        <f>IF(BH$4="","",IF(HLOOKUP(BH$4,'Physical Effects-Numbers'!$B$1:$AZ$173,$B143,FALSE)&lt;0,HLOOKUP(BH$4,'Physical Effects-Numbers'!$B$1:$AZ$173,$B143,FALSE),""))</f>
        <v>#REF!</v>
      </c>
      <c r="BI143" s="260" t="e">
        <f>IF(BI$4="","",IF(HLOOKUP(BI$4,'Physical Effects-Numbers'!$B$1:$AZ$173,$B143,FALSE)&lt;0,HLOOKUP(BI$4,'Physical Effects-Numbers'!$B$1:$AZ$173,$B143,FALSE),""))</f>
        <v>#REF!</v>
      </c>
      <c r="BJ143" s="260" t="e">
        <f>IF(BJ$4="","",IF(HLOOKUP(BJ$4,'Physical Effects-Numbers'!$B$1:$AZ$173,$B143,FALSE)&lt;0,HLOOKUP(BJ$4,'Physical Effects-Numbers'!$B$1:$AZ$173,$B143,FALSE),""))</f>
        <v>#REF!</v>
      </c>
      <c r="BK143" s="260" t="e">
        <f>IF(BK$4="","",IF(HLOOKUP(BK$4,'Physical Effects-Numbers'!$B$1:$AZ$173,$B143,FALSE)&lt;0,HLOOKUP(BK$4,'Physical Effects-Numbers'!$B$1:$AZ$173,$B143,FALSE),""))</f>
        <v>#REF!</v>
      </c>
      <c r="BL143" s="260" t="e">
        <f>IF(BL$4="","",IF(HLOOKUP(BL$4,'Physical Effects-Numbers'!$B$1:$AZ$173,$B143,FALSE)&lt;0,HLOOKUP(BL$4,'Physical Effects-Numbers'!$B$1:$AZ$173,$B143,FALSE),""))</f>
        <v>#REF!</v>
      </c>
      <c r="BM143" s="260" t="e">
        <f>IF(BM$4="","",IF(HLOOKUP(BM$4,'Physical Effects-Numbers'!$B$1:$AZ$173,$B143,FALSE)&lt;0,HLOOKUP(BM$4,'Physical Effects-Numbers'!$B$1:$AZ$173,$B143,FALSE),""))</f>
        <v>#REF!</v>
      </c>
      <c r="BN143" s="260" t="e">
        <f>IF(BN$4="","",IF(HLOOKUP(BN$4,'Physical Effects-Numbers'!$B$1:$AZ$173,$B143,FALSE)&lt;0,HLOOKUP(BN$4,'Physical Effects-Numbers'!$B$1:$AZ$173,$B143,FALSE),""))</f>
        <v>#REF!</v>
      </c>
      <c r="BO143" s="260" t="e">
        <f>IF(BO$4="","",IF(HLOOKUP(BO$4,'Physical Effects-Numbers'!$B$1:$AZ$173,$B143,FALSE)&lt;0,HLOOKUP(BO$4,'Physical Effects-Numbers'!$B$1:$AZ$173,$B143,FALSE),""))</f>
        <v>#REF!</v>
      </c>
    </row>
    <row r="144" spans="2:67" x14ac:dyDescent="0.2">
      <c r="B144" s="259">
        <f t="shared" si="2"/>
        <v>141</v>
      </c>
      <c r="C144" s="258" t="str">
        <f>+'Physical Effects-Numbers'!B141</f>
        <v>Terrace (ft)</v>
      </c>
      <c r="D144" s="260" t="str">
        <f>IF(D$4="","",IF(HLOOKUP(D$4,'Physical Effects-Numbers'!$B$1:$AZ$173,$B144,FALSE)&lt;0,HLOOKUP(D$4,'Physical Effects-Numbers'!$B$1:$AZ$173,$B144,FALSE),""))</f>
        <v/>
      </c>
      <c r="E144" s="260" t="str">
        <f>IF(E$4="","",IF(HLOOKUP(E$4,'Physical Effects-Numbers'!$B$1:$AZ$173,$B144,FALSE)&lt;0,HLOOKUP(E$4,'Physical Effects-Numbers'!$B$1:$AZ$173,$B144,FALSE),""))</f>
        <v/>
      </c>
      <c r="F144" s="260" t="str">
        <f>IF(F$4="","",IF(HLOOKUP(F$4,'Physical Effects-Numbers'!$B$1:$AZ$173,$B144,FALSE)&lt;0,HLOOKUP(F$4,'Physical Effects-Numbers'!$B$1:$AZ$173,$B144,FALSE),""))</f>
        <v/>
      </c>
      <c r="G144" s="260" t="str">
        <f>IF(G$4="","",IF(HLOOKUP(G$4,'Physical Effects-Numbers'!$B$1:$AZ$173,$B144,FALSE)&lt;0,HLOOKUP(G$4,'Physical Effects-Numbers'!$B$1:$AZ$173,$B144,FALSE),""))</f>
        <v/>
      </c>
      <c r="H144" s="260" t="str">
        <f>IF(H$4="","",IF(HLOOKUP(H$4,'Physical Effects-Numbers'!$B$1:$AZ$173,$B144,FALSE)&lt;0,HLOOKUP(H$4,'Physical Effects-Numbers'!$B$1:$AZ$173,$B144,FALSE),""))</f>
        <v/>
      </c>
      <c r="I144" s="260" t="str">
        <f>IF(I$4="","",IF(HLOOKUP(I$4,'Physical Effects-Numbers'!$B$1:$AZ$173,$B144,FALSE)&lt;0,HLOOKUP(I$4,'Physical Effects-Numbers'!$B$1:$AZ$173,$B144,FALSE),""))</f>
        <v/>
      </c>
      <c r="J144" s="260">
        <f>IF(J$4="","",IF(HLOOKUP(J$4,'Physical Effects-Numbers'!$B$1:$AZ$173,$B144,FALSE)&lt;0,HLOOKUP(J$4,'Physical Effects-Numbers'!$B$1:$AZ$173,$B144,FALSE),""))</f>
        <v>-1</v>
      </c>
      <c r="K144" s="260" t="str">
        <f>IF(K$4="","",IF(HLOOKUP(K$4,'Physical Effects-Numbers'!$B$1:$AZ$173,$B144,FALSE)&lt;0,HLOOKUP(K$4,'Physical Effects-Numbers'!$B$1:$AZ$173,$B144,FALSE),""))</f>
        <v/>
      </c>
      <c r="L144" s="260" t="str">
        <f>IF(L$4="","",IF(HLOOKUP(L$4,'Physical Effects-Numbers'!$B$1:$AZ$173,$B144,FALSE)&lt;0,HLOOKUP(L$4,'Physical Effects-Numbers'!$B$1:$AZ$173,$B144,FALSE),""))</f>
        <v/>
      </c>
      <c r="M144" s="260">
        <f>IF(M$4="","",IF(HLOOKUP(M$4,'Physical Effects-Numbers'!$B$1:$AZ$173,$B144,FALSE)&lt;0,HLOOKUP(M$4,'Physical Effects-Numbers'!$B$1:$AZ$173,$B144,FALSE),""))</f>
        <v>-1</v>
      </c>
      <c r="N144" s="260" t="str">
        <f>IF(N$4="","",IF(HLOOKUP(N$4,'Physical Effects-Numbers'!$B$1:$AZ$173,$B144,FALSE)&lt;0,HLOOKUP(N$4,'Physical Effects-Numbers'!$B$1:$AZ$173,$B144,FALSE),""))</f>
        <v/>
      </c>
      <c r="O144" s="260" t="str">
        <f>IF(O$4="","",IF(HLOOKUP(O$4,'Physical Effects-Numbers'!$B$1:$AZ$173,$B144,FALSE)&lt;0,HLOOKUP(O$4,'Physical Effects-Numbers'!$B$1:$AZ$173,$B144,FALSE),""))</f>
        <v/>
      </c>
      <c r="P144" s="260">
        <f>IF(P$4="","",IF(HLOOKUP(P$4,'Physical Effects-Numbers'!$B$1:$AZ$173,$B144,FALSE)&lt;0,HLOOKUP(P$4,'Physical Effects-Numbers'!$B$1:$AZ$173,$B144,FALSE),""))</f>
        <v>-1</v>
      </c>
      <c r="Q144" s="260">
        <f>IF(Q$4="","",IF(HLOOKUP(Q$4,'Physical Effects-Numbers'!$B$1:$AZ$173,$B144,FALSE)&lt;0,HLOOKUP(Q$4,'Physical Effects-Numbers'!$B$1:$AZ$173,$B144,FALSE),""))</f>
        <v>-1</v>
      </c>
      <c r="R144" s="260">
        <f>IF(R$4="","",IF(HLOOKUP(R$4,'Physical Effects-Numbers'!$B$1:$AZ$173,$B144,FALSE)&lt;0,HLOOKUP(R$4,'Physical Effects-Numbers'!$B$1:$AZ$173,$B144,FALSE),""))</f>
        <v>-1</v>
      </c>
      <c r="S144" s="260">
        <f>IF(S$4="","",IF(HLOOKUP(S$4,'Physical Effects-Numbers'!$B$1:$AZ$173,$B144,FALSE)&lt;0,HLOOKUP(S$4,'Physical Effects-Numbers'!$B$1:$AZ$173,$B144,FALSE),""))</f>
        <v>-1</v>
      </c>
      <c r="T144" s="260" t="str">
        <f>IF(T$4="","",IF(HLOOKUP(T$4,'Physical Effects-Numbers'!$B$1:$AZ$173,$B144,FALSE)&lt;0,HLOOKUP(T$4,'Physical Effects-Numbers'!$B$1:$AZ$173,$B144,FALSE),""))</f>
        <v/>
      </c>
      <c r="U144" s="260" t="str">
        <f>IF(U$4="","",IF(HLOOKUP(U$4,'Physical Effects-Numbers'!$B$1:$AZ$173,$B144,FALSE)&lt;0,HLOOKUP(U$4,'Physical Effects-Numbers'!$B$1:$AZ$173,$B144,FALSE),""))</f>
        <v/>
      </c>
      <c r="V144" s="260" t="str">
        <f>IF(V$4="","",IF(HLOOKUP(V$4,'Physical Effects-Numbers'!$B$1:$AZ$173,$B144,FALSE)&lt;0,HLOOKUP(V$4,'Physical Effects-Numbers'!$B$1:$AZ$173,$B144,FALSE),""))</f>
        <v/>
      </c>
      <c r="W144" s="260" t="str">
        <f>IF(W$4="","",IF(HLOOKUP(W$4,'Physical Effects-Numbers'!$B$1:$AZ$173,$B144,FALSE)&lt;0,HLOOKUP(W$4,'Physical Effects-Numbers'!$B$1:$AZ$173,$B144,FALSE),""))</f>
        <v/>
      </c>
      <c r="X144" s="260">
        <f>IF(X$4="","",IF(HLOOKUP(X$4,'Physical Effects-Numbers'!$B$1:$AZ$173,$B144,FALSE)&lt;0,HLOOKUP(X$4,'Physical Effects-Numbers'!$B$1:$AZ$173,$B144,FALSE),""))</f>
        <v>-2</v>
      </c>
      <c r="Y144" s="260" t="str">
        <f>IF(Y$4="","",IF(HLOOKUP(Y$4,'Physical Effects-Numbers'!$B$1:$AZ$173,$B144,FALSE)&lt;0,HLOOKUP(Y$4,'Physical Effects-Numbers'!$B$1:$AZ$173,$B144,FALSE),""))</f>
        <v/>
      </c>
      <c r="Z144" s="260">
        <f>IF(Z$4="","",IF(HLOOKUP(Z$4,'Physical Effects-Numbers'!$B$1:$AZ$173,$B144,FALSE)&lt;0,HLOOKUP(Z$4,'Physical Effects-Numbers'!$B$1:$AZ$173,$B144,FALSE),""))</f>
        <v>-2</v>
      </c>
      <c r="AA144" s="260" t="str">
        <f>IF(AA$4="","",IF(HLOOKUP(AA$4,'Physical Effects-Numbers'!$B$1:$AZ$173,$B144,FALSE)&lt;0,HLOOKUP(AA$4,'Physical Effects-Numbers'!$B$1:$AZ$173,$B144,FALSE),""))</f>
        <v/>
      </c>
      <c r="AB144" s="260">
        <f>IF(AB$4="","",IF(HLOOKUP(AB$4,'Physical Effects-Numbers'!$B$1:$AZ$173,$B144,FALSE)&lt;0,HLOOKUP(AB$4,'Physical Effects-Numbers'!$B$1:$AZ$173,$B144,FALSE),""))</f>
        <v>-1</v>
      </c>
      <c r="AC144" s="260" t="str">
        <f>IF(AC$4="","",IF(HLOOKUP(AC$4,'Physical Effects-Numbers'!$B$1:$AZ$173,$B144,FALSE)&lt;0,HLOOKUP(AC$4,'Physical Effects-Numbers'!$B$1:$AZ$173,$B144,FALSE),""))</f>
        <v/>
      </c>
      <c r="AD144" s="260">
        <f>IF(AD$4="","",IF(HLOOKUP(AD$4,'Physical Effects-Numbers'!$B$1:$AZ$173,$B144,FALSE)&lt;0,HLOOKUP(AD$4,'Physical Effects-Numbers'!$B$1:$AZ$173,$B144,FALSE),""))</f>
        <v>-2</v>
      </c>
      <c r="AE144" s="260" t="str">
        <f>IF(AE$4="","",IF(HLOOKUP(AE$4,'Physical Effects-Numbers'!$B$1:$AZ$173,$B144,FALSE)&lt;0,HLOOKUP(AE$4,'Physical Effects-Numbers'!$B$1:$AZ$173,$B144,FALSE),""))</f>
        <v/>
      </c>
      <c r="AF144" s="260" t="e">
        <f>IF(AF$4="","",IF(HLOOKUP(AF$4,'Physical Effects-Numbers'!$B$1:$AZ$173,$B144,FALSE)&lt;0,HLOOKUP(AF$4,'Physical Effects-Numbers'!$B$1:$AZ$173,$B144,FALSE),""))</f>
        <v>#REF!</v>
      </c>
      <c r="AG144" s="260" t="e">
        <f>IF(AG$4="","",IF(HLOOKUP(AG$4,'Physical Effects-Numbers'!$B$1:$AZ$173,$B144,FALSE)&lt;0,HLOOKUP(AG$4,'Physical Effects-Numbers'!$B$1:$AZ$173,$B144,FALSE),""))</f>
        <v>#REF!</v>
      </c>
      <c r="AH144" s="260">
        <f>IF(AH$4="","",IF(HLOOKUP(AH$4,'Physical Effects-Numbers'!$B$1:$AZ$173,$B144,FALSE)&lt;0,HLOOKUP(AH$4,'Physical Effects-Numbers'!$B$1:$AZ$173,$B144,FALSE),""))</f>
        <v>-1</v>
      </c>
      <c r="AI144" s="260" t="str">
        <f>IF(AI$4="","",IF(HLOOKUP(AI$4,'Physical Effects-Numbers'!$B$1:$AZ$173,$B144,FALSE)&lt;0,HLOOKUP(AI$4,'Physical Effects-Numbers'!$B$1:$AZ$173,$B144,FALSE),""))</f>
        <v/>
      </c>
      <c r="AJ144" s="260" t="str">
        <f>IF(AJ$4="","",IF(HLOOKUP(AJ$4,'Physical Effects-Numbers'!$B$1:$AZ$173,$B144,FALSE)&lt;0,HLOOKUP(AJ$4,'Physical Effects-Numbers'!$B$1:$AZ$173,$B144,FALSE),""))</f>
        <v/>
      </c>
      <c r="AK144" s="260" t="str">
        <f>IF(AK$4="","",IF(HLOOKUP(AK$4,'Physical Effects-Numbers'!$B$1:$AZ$173,$B144,FALSE)&lt;0,HLOOKUP(AK$4,'Physical Effects-Numbers'!$B$1:$AZ$173,$B144,FALSE),""))</f>
        <v/>
      </c>
      <c r="AL144" s="260" t="str">
        <f>IF(AL$4="","",IF(HLOOKUP(AL$4,'Physical Effects-Numbers'!$B$1:$AZ$173,$B144,FALSE)&lt;0,HLOOKUP(AL$4,'Physical Effects-Numbers'!$B$1:$AZ$173,$B144,FALSE),""))</f>
        <v/>
      </c>
      <c r="AM144" s="260" t="str">
        <f>IF(AM$4="","",IF(HLOOKUP(AM$4,'Physical Effects-Numbers'!$B$1:$AZ$173,$B144,FALSE)&lt;0,HLOOKUP(AM$4,'Physical Effects-Numbers'!$B$1:$AZ$173,$B144,FALSE),""))</f>
        <v/>
      </c>
      <c r="AN144" s="260" t="str">
        <f>IF(AN$4="","",IF(HLOOKUP(AN$4,'Physical Effects-Numbers'!$B$1:$AZ$173,$B144,FALSE)&lt;0,HLOOKUP(AN$4,'Physical Effects-Numbers'!$B$1:$AZ$173,$B144,FALSE),""))</f>
        <v/>
      </c>
      <c r="AO144" s="260" t="str">
        <f>IF(AO$4="","",IF(HLOOKUP(AO$4,'Physical Effects-Numbers'!$B$1:$AZ$173,$B144,FALSE)&lt;0,HLOOKUP(AO$4,'Physical Effects-Numbers'!$B$1:$AZ$173,$B144,FALSE),""))</f>
        <v/>
      </c>
      <c r="AP144" s="260" t="str">
        <f>IF(AP$4="","",IF(HLOOKUP(AP$4,'Physical Effects-Numbers'!$B$1:$AZ$173,$B144,FALSE)&lt;0,HLOOKUP(AP$4,'Physical Effects-Numbers'!$B$1:$AZ$173,$B144,FALSE),""))</f>
        <v/>
      </c>
      <c r="AQ144" s="260" t="str">
        <f>IF(AQ$4="","",IF(HLOOKUP(AQ$4,'Physical Effects-Numbers'!$B$1:$AZ$173,$B144,FALSE)&lt;0,HLOOKUP(AQ$4,'Physical Effects-Numbers'!$B$1:$AZ$173,$B144,FALSE),""))</f>
        <v/>
      </c>
      <c r="AR144" s="260" t="str">
        <f>IF(AR$4="","",IF(HLOOKUP(AR$4,'Physical Effects-Numbers'!$B$1:$AZ$173,$B144,FALSE)&lt;0,HLOOKUP(AR$4,'Physical Effects-Numbers'!$B$1:$AZ$173,$B144,FALSE),""))</f>
        <v/>
      </c>
      <c r="AS144" s="260" t="str">
        <f>IF(AS$4="","",IF(HLOOKUP(AS$4,'Physical Effects-Numbers'!$B$1:$AZ$173,$B144,FALSE)&lt;0,HLOOKUP(AS$4,'Physical Effects-Numbers'!$B$1:$AZ$173,$B144,FALSE),""))</f>
        <v/>
      </c>
      <c r="AT144" s="260" t="str">
        <f>IF(AT$4="","",IF(HLOOKUP(AT$4,'Physical Effects-Numbers'!$B$1:$AZ$173,$B144,FALSE)&lt;0,HLOOKUP(AT$4,'Physical Effects-Numbers'!$B$1:$AZ$173,$B144,FALSE),""))</f>
        <v/>
      </c>
      <c r="AU144" s="260" t="str">
        <f>IF(AU$4="","",IF(HLOOKUP(AU$4,'Physical Effects-Numbers'!$B$1:$AZ$173,$B144,FALSE)&lt;0,HLOOKUP(AU$4,'Physical Effects-Numbers'!$B$1:$AZ$173,$B144,FALSE),""))</f>
        <v/>
      </c>
      <c r="AV144" s="260" t="str">
        <f>IF(AV$4="","",IF(HLOOKUP(AV$4,'Physical Effects-Numbers'!$B$1:$AZ$173,$B144,FALSE)&lt;0,HLOOKUP(AV$4,'Physical Effects-Numbers'!$B$1:$AZ$173,$B144,FALSE),""))</f>
        <v/>
      </c>
      <c r="AW144" s="260" t="str">
        <f>IF(AW$4="","",IF(HLOOKUP(AW$4,'Physical Effects-Numbers'!$B$1:$AZ$173,$B144,FALSE)&lt;0,HLOOKUP(AW$4,'Physical Effects-Numbers'!$B$1:$AZ$173,$B144,FALSE),""))</f>
        <v/>
      </c>
      <c r="AX144" s="260" t="str">
        <f>IF(AX$4="","",IF(HLOOKUP(AX$4,'Physical Effects-Numbers'!$B$1:$AZ$173,$B144,FALSE)&lt;0,HLOOKUP(AX$4,'Physical Effects-Numbers'!$B$1:$AZ$173,$B144,FALSE),""))</f>
        <v/>
      </c>
      <c r="AY144" s="260" t="str">
        <f>IF(AY$4="","",IF(HLOOKUP(AY$4,'Physical Effects-Numbers'!$B$1:$AZ$173,$B144,FALSE)&lt;0,HLOOKUP(AY$4,'Physical Effects-Numbers'!$B$1:$AZ$173,$B144,FALSE),""))</f>
        <v/>
      </c>
      <c r="AZ144" s="260" t="str">
        <f>IF(AZ$4="","",IF(HLOOKUP(AZ$4,'Physical Effects-Numbers'!$B$1:$AZ$173,$B144,FALSE)&lt;0,HLOOKUP(AZ$4,'Physical Effects-Numbers'!$B$1:$AZ$173,$B144,FALSE),""))</f>
        <v/>
      </c>
      <c r="BA144" s="260" t="e">
        <f>IF(BA$4="","",IF(HLOOKUP(BA$4,'Physical Effects-Numbers'!$B$1:$AZ$173,$B144,FALSE)&lt;0,HLOOKUP(BA$4,'Physical Effects-Numbers'!$B$1:$AZ$173,$B144,FALSE),""))</f>
        <v>#N/A</v>
      </c>
      <c r="BB144" s="260" t="e">
        <f>IF(BB$4="","",IF(HLOOKUP(BB$4,'Physical Effects-Numbers'!$B$1:$AZ$173,$B144,FALSE)&lt;0,HLOOKUP(BB$4,'Physical Effects-Numbers'!$B$1:$AZ$173,$B144,FALSE),""))</f>
        <v>#N/A</v>
      </c>
      <c r="BC144" s="260" t="e">
        <f>IF(BC$4="","",IF(HLOOKUP(BC$4,'Physical Effects-Numbers'!$B$1:$AZ$173,$B144,FALSE)&lt;0,HLOOKUP(BC$4,'Physical Effects-Numbers'!$B$1:$AZ$173,$B144,FALSE),""))</f>
        <v>#REF!</v>
      </c>
      <c r="BD144" s="260" t="e">
        <f>IF(BD$4="","",IF(HLOOKUP(BD$4,'Physical Effects-Numbers'!$B$1:$AZ$173,$B144,FALSE)&lt;0,HLOOKUP(BD$4,'Physical Effects-Numbers'!$B$1:$AZ$173,$B144,FALSE),""))</f>
        <v>#REF!</v>
      </c>
      <c r="BE144" s="260" t="e">
        <f>IF(BE$4="","",IF(HLOOKUP(BE$4,'Physical Effects-Numbers'!$B$1:$AZ$173,$B144,FALSE)&lt;0,HLOOKUP(BE$4,'Physical Effects-Numbers'!$B$1:$AZ$173,$B144,FALSE),""))</f>
        <v>#REF!</v>
      </c>
      <c r="BF144" s="260" t="e">
        <f>IF(BF$4="","",IF(HLOOKUP(BF$4,'Physical Effects-Numbers'!$B$1:$AZ$173,$B144,FALSE)&lt;0,HLOOKUP(BF$4,'Physical Effects-Numbers'!$B$1:$AZ$173,$B144,FALSE),""))</f>
        <v>#REF!</v>
      </c>
      <c r="BG144" s="260" t="e">
        <f>IF(BG$4="","",IF(HLOOKUP(BG$4,'Physical Effects-Numbers'!$B$1:$AZ$173,$B144,FALSE)&lt;0,HLOOKUP(BG$4,'Physical Effects-Numbers'!$B$1:$AZ$173,$B144,FALSE),""))</f>
        <v>#REF!</v>
      </c>
      <c r="BH144" s="260" t="e">
        <f>IF(BH$4="","",IF(HLOOKUP(BH$4,'Physical Effects-Numbers'!$B$1:$AZ$173,$B144,FALSE)&lt;0,HLOOKUP(BH$4,'Physical Effects-Numbers'!$B$1:$AZ$173,$B144,FALSE),""))</f>
        <v>#REF!</v>
      </c>
      <c r="BI144" s="260" t="e">
        <f>IF(BI$4="","",IF(HLOOKUP(BI$4,'Physical Effects-Numbers'!$B$1:$AZ$173,$B144,FALSE)&lt;0,HLOOKUP(BI$4,'Physical Effects-Numbers'!$B$1:$AZ$173,$B144,FALSE),""))</f>
        <v>#REF!</v>
      </c>
      <c r="BJ144" s="260" t="e">
        <f>IF(BJ$4="","",IF(HLOOKUP(BJ$4,'Physical Effects-Numbers'!$B$1:$AZ$173,$B144,FALSE)&lt;0,HLOOKUP(BJ$4,'Physical Effects-Numbers'!$B$1:$AZ$173,$B144,FALSE),""))</f>
        <v>#REF!</v>
      </c>
      <c r="BK144" s="260" t="e">
        <f>IF(BK$4="","",IF(HLOOKUP(BK$4,'Physical Effects-Numbers'!$B$1:$AZ$173,$B144,FALSE)&lt;0,HLOOKUP(BK$4,'Physical Effects-Numbers'!$B$1:$AZ$173,$B144,FALSE),""))</f>
        <v>#REF!</v>
      </c>
      <c r="BL144" s="260" t="e">
        <f>IF(BL$4="","",IF(HLOOKUP(BL$4,'Physical Effects-Numbers'!$B$1:$AZ$173,$B144,FALSE)&lt;0,HLOOKUP(BL$4,'Physical Effects-Numbers'!$B$1:$AZ$173,$B144,FALSE),""))</f>
        <v>#REF!</v>
      </c>
      <c r="BM144" s="260" t="e">
        <f>IF(BM$4="","",IF(HLOOKUP(BM$4,'Physical Effects-Numbers'!$B$1:$AZ$173,$B144,FALSE)&lt;0,HLOOKUP(BM$4,'Physical Effects-Numbers'!$B$1:$AZ$173,$B144,FALSE),""))</f>
        <v>#REF!</v>
      </c>
      <c r="BN144" s="260" t="e">
        <f>IF(BN$4="","",IF(HLOOKUP(BN$4,'Physical Effects-Numbers'!$B$1:$AZ$173,$B144,FALSE)&lt;0,HLOOKUP(BN$4,'Physical Effects-Numbers'!$B$1:$AZ$173,$B144,FALSE),""))</f>
        <v>#REF!</v>
      </c>
      <c r="BO144" s="260" t="e">
        <f>IF(BO$4="","",IF(HLOOKUP(BO$4,'Physical Effects-Numbers'!$B$1:$AZ$173,$B144,FALSE)&lt;0,HLOOKUP(BO$4,'Physical Effects-Numbers'!$B$1:$AZ$173,$B144,FALSE),""))</f>
        <v>#REF!</v>
      </c>
    </row>
    <row r="145" spans="2:67" x14ac:dyDescent="0.2">
      <c r="B145" s="259">
        <f t="shared" si="2"/>
        <v>142</v>
      </c>
      <c r="C145" s="258" t="str">
        <f>+'Physical Effects-Numbers'!B142</f>
        <v>Trails and Walkways</v>
      </c>
      <c r="D145" s="260" t="str">
        <f>IF(D$4="","",IF(HLOOKUP(D$4,'Physical Effects-Numbers'!$B$1:$AZ$173,$B145,FALSE)&lt;0,HLOOKUP(D$4,'Physical Effects-Numbers'!$B$1:$AZ$173,$B145,FALSE),""))</f>
        <v/>
      </c>
      <c r="E145" s="260" t="str">
        <f>IF(E$4="","",IF(HLOOKUP(E$4,'Physical Effects-Numbers'!$B$1:$AZ$173,$B145,FALSE)&lt;0,HLOOKUP(E$4,'Physical Effects-Numbers'!$B$1:$AZ$173,$B145,FALSE),""))</f>
        <v/>
      </c>
      <c r="F145" s="260" t="str">
        <f>IF(F$4="","",IF(HLOOKUP(F$4,'Physical Effects-Numbers'!$B$1:$AZ$173,$B145,FALSE)&lt;0,HLOOKUP(F$4,'Physical Effects-Numbers'!$B$1:$AZ$173,$B145,FALSE),""))</f>
        <v/>
      </c>
      <c r="G145" s="260" t="str">
        <f>IF(G$4="","",IF(HLOOKUP(G$4,'Physical Effects-Numbers'!$B$1:$AZ$173,$B145,FALSE)&lt;0,HLOOKUP(G$4,'Physical Effects-Numbers'!$B$1:$AZ$173,$B145,FALSE),""))</f>
        <v/>
      </c>
      <c r="H145" s="260" t="str">
        <f>IF(H$4="","",IF(HLOOKUP(H$4,'Physical Effects-Numbers'!$B$1:$AZ$173,$B145,FALSE)&lt;0,HLOOKUP(H$4,'Physical Effects-Numbers'!$B$1:$AZ$173,$B145,FALSE),""))</f>
        <v/>
      </c>
      <c r="I145" s="260" t="str">
        <f>IF(I$4="","",IF(HLOOKUP(I$4,'Physical Effects-Numbers'!$B$1:$AZ$173,$B145,FALSE)&lt;0,HLOOKUP(I$4,'Physical Effects-Numbers'!$B$1:$AZ$173,$B145,FALSE),""))</f>
        <v/>
      </c>
      <c r="J145" s="260" t="str">
        <f>IF(J$4="","",IF(HLOOKUP(J$4,'Physical Effects-Numbers'!$B$1:$AZ$173,$B145,FALSE)&lt;0,HLOOKUP(J$4,'Physical Effects-Numbers'!$B$1:$AZ$173,$B145,FALSE),""))</f>
        <v/>
      </c>
      <c r="K145" s="260" t="str">
        <f>IF(K$4="","",IF(HLOOKUP(K$4,'Physical Effects-Numbers'!$B$1:$AZ$173,$B145,FALSE)&lt;0,HLOOKUP(K$4,'Physical Effects-Numbers'!$B$1:$AZ$173,$B145,FALSE),""))</f>
        <v/>
      </c>
      <c r="L145" s="260" t="str">
        <f>IF(L$4="","",IF(HLOOKUP(L$4,'Physical Effects-Numbers'!$B$1:$AZ$173,$B145,FALSE)&lt;0,HLOOKUP(L$4,'Physical Effects-Numbers'!$B$1:$AZ$173,$B145,FALSE),""))</f>
        <v/>
      </c>
      <c r="M145" s="260" t="str">
        <f>IF(M$4="","",IF(HLOOKUP(M$4,'Physical Effects-Numbers'!$B$1:$AZ$173,$B145,FALSE)&lt;0,HLOOKUP(M$4,'Physical Effects-Numbers'!$B$1:$AZ$173,$B145,FALSE),""))</f>
        <v/>
      </c>
      <c r="N145" s="260">
        <f>IF(N$4="","",IF(HLOOKUP(N$4,'Physical Effects-Numbers'!$B$1:$AZ$173,$B145,FALSE)&lt;0,HLOOKUP(N$4,'Physical Effects-Numbers'!$B$1:$AZ$173,$B145,FALSE),""))</f>
        <v>-1</v>
      </c>
      <c r="O145" s="260" t="str">
        <f>IF(O$4="","",IF(HLOOKUP(O$4,'Physical Effects-Numbers'!$B$1:$AZ$173,$B145,FALSE)&lt;0,HLOOKUP(O$4,'Physical Effects-Numbers'!$B$1:$AZ$173,$B145,FALSE),""))</f>
        <v/>
      </c>
      <c r="P145" s="260" t="str">
        <f>IF(P$4="","",IF(HLOOKUP(P$4,'Physical Effects-Numbers'!$B$1:$AZ$173,$B145,FALSE)&lt;0,HLOOKUP(P$4,'Physical Effects-Numbers'!$B$1:$AZ$173,$B145,FALSE),""))</f>
        <v/>
      </c>
      <c r="Q145" s="260" t="str">
        <f>IF(Q$4="","",IF(HLOOKUP(Q$4,'Physical Effects-Numbers'!$B$1:$AZ$173,$B145,FALSE)&lt;0,HLOOKUP(Q$4,'Physical Effects-Numbers'!$B$1:$AZ$173,$B145,FALSE),""))</f>
        <v/>
      </c>
      <c r="R145" s="260" t="str">
        <f>IF(R$4="","",IF(HLOOKUP(R$4,'Physical Effects-Numbers'!$B$1:$AZ$173,$B145,FALSE)&lt;0,HLOOKUP(R$4,'Physical Effects-Numbers'!$B$1:$AZ$173,$B145,FALSE),""))</f>
        <v/>
      </c>
      <c r="S145" s="260" t="str">
        <f>IF(S$4="","",IF(HLOOKUP(S$4,'Physical Effects-Numbers'!$B$1:$AZ$173,$B145,FALSE)&lt;0,HLOOKUP(S$4,'Physical Effects-Numbers'!$B$1:$AZ$173,$B145,FALSE),""))</f>
        <v/>
      </c>
      <c r="T145" s="260" t="str">
        <f>IF(T$4="","",IF(HLOOKUP(T$4,'Physical Effects-Numbers'!$B$1:$AZ$173,$B145,FALSE)&lt;0,HLOOKUP(T$4,'Physical Effects-Numbers'!$B$1:$AZ$173,$B145,FALSE),""))</f>
        <v/>
      </c>
      <c r="U145" s="260" t="str">
        <f>IF(U$4="","",IF(HLOOKUP(U$4,'Physical Effects-Numbers'!$B$1:$AZ$173,$B145,FALSE)&lt;0,HLOOKUP(U$4,'Physical Effects-Numbers'!$B$1:$AZ$173,$B145,FALSE),""))</f>
        <v/>
      </c>
      <c r="V145" s="260" t="str">
        <f>IF(V$4="","",IF(HLOOKUP(V$4,'Physical Effects-Numbers'!$B$1:$AZ$173,$B145,FALSE)&lt;0,HLOOKUP(V$4,'Physical Effects-Numbers'!$B$1:$AZ$173,$B145,FALSE),""))</f>
        <v/>
      </c>
      <c r="W145" s="260" t="str">
        <f>IF(W$4="","",IF(HLOOKUP(W$4,'Physical Effects-Numbers'!$B$1:$AZ$173,$B145,FALSE)&lt;0,HLOOKUP(W$4,'Physical Effects-Numbers'!$B$1:$AZ$173,$B145,FALSE),""))</f>
        <v/>
      </c>
      <c r="X145" s="260" t="str">
        <f>IF(X$4="","",IF(HLOOKUP(X$4,'Physical Effects-Numbers'!$B$1:$AZ$173,$B145,FALSE)&lt;0,HLOOKUP(X$4,'Physical Effects-Numbers'!$B$1:$AZ$173,$B145,FALSE),""))</f>
        <v/>
      </c>
      <c r="Y145" s="260" t="str">
        <f>IF(Y$4="","",IF(HLOOKUP(Y$4,'Physical Effects-Numbers'!$B$1:$AZ$173,$B145,FALSE)&lt;0,HLOOKUP(Y$4,'Physical Effects-Numbers'!$B$1:$AZ$173,$B145,FALSE),""))</f>
        <v/>
      </c>
      <c r="Z145" s="260" t="str">
        <f>IF(Z$4="","",IF(HLOOKUP(Z$4,'Physical Effects-Numbers'!$B$1:$AZ$173,$B145,FALSE)&lt;0,HLOOKUP(Z$4,'Physical Effects-Numbers'!$B$1:$AZ$173,$B145,FALSE),""))</f>
        <v/>
      </c>
      <c r="AA145" s="260" t="str">
        <f>IF(AA$4="","",IF(HLOOKUP(AA$4,'Physical Effects-Numbers'!$B$1:$AZ$173,$B145,FALSE)&lt;0,HLOOKUP(AA$4,'Physical Effects-Numbers'!$B$1:$AZ$173,$B145,FALSE),""))</f>
        <v/>
      </c>
      <c r="AB145" s="260" t="str">
        <f>IF(AB$4="","",IF(HLOOKUP(AB$4,'Physical Effects-Numbers'!$B$1:$AZ$173,$B145,FALSE)&lt;0,HLOOKUP(AB$4,'Physical Effects-Numbers'!$B$1:$AZ$173,$B145,FALSE),""))</f>
        <v/>
      </c>
      <c r="AC145" s="260" t="str">
        <f>IF(AC$4="","",IF(HLOOKUP(AC$4,'Physical Effects-Numbers'!$B$1:$AZ$173,$B145,FALSE)&lt;0,HLOOKUP(AC$4,'Physical Effects-Numbers'!$B$1:$AZ$173,$B145,FALSE),""))</f>
        <v/>
      </c>
      <c r="AD145" s="260" t="str">
        <f>IF(AD$4="","",IF(HLOOKUP(AD$4,'Physical Effects-Numbers'!$B$1:$AZ$173,$B145,FALSE)&lt;0,HLOOKUP(AD$4,'Physical Effects-Numbers'!$B$1:$AZ$173,$B145,FALSE),""))</f>
        <v/>
      </c>
      <c r="AE145" s="260" t="str">
        <f>IF(AE$4="","",IF(HLOOKUP(AE$4,'Physical Effects-Numbers'!$B$1:$AZ$173,$B145,FALSE)&lt;0,HLOOKUP(AE$4,'Physical Effects-Numbers'!$B$1:$AZ$173,$B145,FALSE),""))</f>
        <v/>
      </c>
      <c r="AF145" s="260" t="e">
        <f>IF(AF$4="","",IF(HLOOKUP(AF$4,'Physical Effects-Numbers'!$B$1:$AZ$173,$B145,FALSE)&lt;0,HLOOKUP(AF$4,'Physical Effects-Numbers'!$B$1:$AZ$173,$B145,FALSE),""))</f>
        <v>#REF!</v>
      </c>
      <c r="AG145" s="260" t="e">
        <f>IF(AG$4="","",IF(HLOOKUP(AG$4,'Physical Effects-Numbers'!$B$1:$AZ$173,$B145,FALSE)&lt;0,HLOOKUP(AG$4,'Physical Effects-Numbers'!$B$1:$AZ$173,$B145,FALSE),""))</f>
        <v>#REF!</v>
      </c>
      <c r="AH145" s="260" t="str">
        <f>IF(AH$4="","",IF(HLOOKUP(AH$4,'Physical Effects-Numbers'!$B$1:$AZ$173,$B145,FALSE)&lt;0,HLOOKUP(AH$4,'Physical Effects-Numbers'!$B$1:$AZ$173,$B145,FALSE),""))</f>
        <v/>
      </c>
      <c r="AI145" s="260" t="str">
        <f>IF(AI$4="","",IF(HLOOKUP(AI$4,'Physical Effects-Numbers'!$B$1:$AZ$173,$B145,FALSE)&lt;0,HLOOKUP(AI$4,'Physical Effects-Numbers'!$B$1:$AZ$173,$B145,FALSE),""))</f>
        <v/>
      </c>
      <c r="AJ145" s="260" t="str">
        <f>IF(AJ$4="","",IF(HLOOKUP(AJ$4,'Physical Effects-Numbers'!$B$1:$AZ$173,$B145,FALSE)&lt;0,HLOOKUP(AJ$4,'Physical Effects-Numbers'!$B$1:$AZ$173,$B145,FALSE),""))</f>
        <v/>
      </c>
      <c r="AK145" s="260" t="str">
        <f>IF(AK$4="","",IF(HLOOKUP(AK$4,'Physical Effects-Numbers'!$B$1:$AZ$173,$B145,FALSE)&lt;0,HLOOKUP(AK$4,'Physical Effects-Numbers'!$B$1:$AZ$173,$B145,FALSE),""))</f>
        <v/>
      </c>
      <c r="AL145" s="260" t="str">
        <f>IF(AL$4="","",IF(HLOOKUP(AL$4,'Physical Effects-Numbers'!$B$1:$AZ$173,$B145,FALSE)&lt;0,HLOOKUP(AL$4,'Physical Effects-Numbers'!$B$1:$AZ$173,$B145,FALSE),""))</f>
        <v/>
      </c>
      <c r="AM145" s="260" t="str">
        <f>IF(AM$4="","",IF(HLOOKUP(AM$4,'Physical Effects-Numbers'!$B$1:$AZ$173,$B145,FALSE)&lt;0,HLOOKUP(AM$4,'Physical Effects-Numbers'!$B$1:$AZ$173,$B145,FALSE),""))</f>
        <v/>
      </c>
      <c r="AN145" s="260" t="str">
        <f>IF(AN$4="","",IF(HLOOKUP(AN$4,'Physical Effects-Numbers'!$B$1:$AZ$173,$B145,FALSE)&lt;0,HLOOKUP(AN$4,'Physical Effects-Numbers'!$B$1:$AZ$173,$B145,FALSE),""))</f>
        <v/>
      </c>
      <c r="AO145" s="260" t="str">
        <f>IF(AO$4="","",IF(HLOOKUP(AO$4,'Physical Effects-Numbers'!$B$1:$AZ$173,$B145,FALSE)&lt;0,HLOOKUP(AO$4,'Physical Effects-Numbers'!$B$1:$AZ$173,$B145,FALSE),""))</f>
        <v/>
      </c>
      <c r="AP145" s="260" t="str">
        <f>IF(AP$4="","",IF(HLOOKUP(AP$4,'Physical Effects-Numbers'!$B$1:$AZ$173,$B145,FALSE)&lt;0,HLOOKUP(AP$4,'Physical Effects-Numbers'!$B$1:$AZ$173,$B145,FALSE),""))</f>
        <v/>
      </c>
      <c r="AQ145" s="260" t="str">
        <f>IF(AQ$4="","",IF(HLOOKUP(AQ$4,'Physical Effects-Numbers'!$B$1:$AZ$173,$B145,FALSE)&lt;0,HLOOKUP(AQ$4,'Physical Effects-Numbers'!$B$1:$AZ$173,$B145,FALSE),""))</f>
        <v/>
      </c>
      <c r="AR145" s="260" t="str">
        <f>IF(AR$4="","",IF(HLOOKUP(AR$4,'Physical Effects-Numbers'!$B$1:$AZ$173,$B145,FALSE)&lt;0,HLOOKUP(AR$4,'Physical Effects-Numbers'!$B$1:$AZ$173,$B145,FALSE),""))</f>
        <v/>
      </c>
      <c r="AS145" s="260" t="str">
        <f>IF(AS$4="","",IF(HLOOKUP(AS$4,'Physical Effects-Numbers'!$B$1:$AZ$173,$B145,FALSE)&lt;0,HLOOKUP(AS$4,'Physical Effects-Numbers'!$B$1:$AZ$173,$B145,FALSE),""))</f>
        <v/>
      </c>
      <c r="AT145" s="260" t="str">
        <f>IF(AT$4="","",IF(HLOOKUP(AT$4,'Physical Effects-Numbers'!$B$1:$AZ$173,$B145,FALSE)&lt;0,HLOOKUP(AT$4,'Physical Effects-Numbers'!$B$1:$AZ$173,$B145,FALSE),""))</f>
        <v/>
      </c>
      <c r="AU145" s="260" t="str">
        <f>IF(AU$4="","",IF(HLOOKUP(AU$4,'Physical Effects-Numbers'!$B$1:$AZ$173,$B145,FALSE)&lt;0,HLOOKUP(AU$4,'Physical Effects-Numbers'!$B$1:$AZ$173,$B145,FALSE),""))</f>
        <v/>
      </c>
      <c r="AV145" s="260" t="str">
        <f>IF(AV$4="","",IF(HLOOKUP(AV$4,'Physical Effects-Numbers'!$B$1:$AZ$173,$B145,FALSE)&lt;0,HLOOKUP(AV$4,'Physical Effects-Numbers'!$B$1:$AZ$173,$B145,FALSE),""))</f>
        <v/>
      </c>
      <c r="AW145" s="260" t="str">
        <f>IF(AW$4="","",IF(HLOOKUP(AW$4,'Physical Effects-Numbers'!$B$1:$AZ$173,$B145,FALSE)&lt;0,HLOOKUP(AW$4,'Physical Effects-Numbers'!$B$1:$AZ$173,$B145,FALSE),""))</f>
        <v/>
      </c>
      <c r="AX145" s="260" t="str">
        <f>IF(AX$4="","",IF(HLOOKUP(AX$4,'Physical Effects-Numbers'!$B$1:$AZ$173,$B145,FALSE)&lt;0,HLOOKUP(AX$4,'Physical Effects-Numbers'!$B$1:$AZ$173,$B145,FALSE),""))</f>
        <v/>
      </c>
      <c r="AY145" s="260" t="str">
        <f>IF(AY$4="","",IF(HLOOKUP(AY$4,'Physical Effects-Numbers'!$B$1:$AZ$173,$B145,FALSE)&lt;0,HLOOKUP(AY$4,'Physical Effects-Numbers'!$B$1:$AZ$173,$B145,FALSE),""))</f>
        <v/>
      </c>
      <c r="AZ145" s="260" t="str">
        <f>IF(AZ$4="","",IF(HLOOKUP(AZ$4,'Physical Effects-Numbers'!$B$1:$AZ$173,$B145,FALSE)&lt;0,HLOOKUP(AZ$4,'Physical Effects-Numbers'!$B$1:$AZ$173,$B145,FALSE),""))</f>
        <v/>
      </c>
      <c r="BA145" s="260" t="e">
        <f>IF(BA$4="","",IF(HLOOKUP(BA$4,'Physical Effects-Numbers'!$B$1:$AZ$173,$B145,FALSE)&lt;0,HLOOKUP(BA$4,'Physical Effects-Numbers'!$B$1:$AZ$173,$B145,FALSE),""))</f>
        <v>#N/A</v>
      </c>
      <c r="BB145" s="260" t="e">
        <f>IF(BB$4="","",IF(HLOOKUP(BB$4,'Physical Effects-Numbers'!$B$1:$AZ$173,$B145,FALSE)&lt;0,HLOOKUP(BB$4,'Physical Effects-Numbers'!$B$1:$AZ$173,$B145,FALSE),""))</f>
        <v>#N/A</v>
      </c>
      <c r="BC145" s="260" t="e">
        <f>IF(BC$4="","",IF(HLOOKUP(BC$4,'Physical Effects-Numbers'!$B$1:$AZ$173,$B145,FALSE)&lt;0,HLOOKUP(BC$4,'Physical Effects-Numbers'!$B$1:$AZ$173,$B145,FALSE),""))</f>
        <v>#REF!</v>
      </c>
      <c r="BD145" s="260" t="e">
        <f>IF(BD$4="","",IF(HLOOKUP(BD$4,'Physical Effects-Numbers'!$B$1:$AZ$173,$B145,FALSE)&lt;0,HLOOKUP(BD$4,'Physical Effects-Numbers'!$B$1:$AZ$173,$B145,FALSE),""))</f>
        <v>#REF!</v>
      </c>
      <c r="BE145" s="260" t="e">
        <f>IF(BE$4="","",IF(HLOOKUP(BE$4,'Physical Effects-Numbers'!$B$1:$AZ$173,$B145,FALSE)&lt;0,HLOOKUP(BE$4,'Physical Effects-Numbers'!$B$1:$AZ$173,$B145,FALSE),""))</f>
        <v>#REF!</v>
      </c>
      <c r="BF145" s="260" t="e">
        <f>IF(BF$4="","",IF(HLOOKUP(BF$4,'Physical Effects-Numbers'!$B$1:$AZ$173,$B145,FALSE)&lt;0,HLOOKUP(BF$4,'Physical Effects-Numbers'!$B$1:$AZ$173,$B145,FALSE),""))</f>
        <v>#REF!</v>
      </c>
      <c r="BG145" s="260" t="e">
        <f>IF(BG$4="","",IF(HLOOKUP(BG$4,'Physical Effects-Numbers'!$B$1:$AZ$173,$B145,FALSE)&lt;0,HLOOKUP(BG$4,'Physical Effects-Numbers'!$B$1:$AZ$173,$B145,FALSE),""))</f>
        <v>#REF!</v>
      </c>
      <c r="BH145" s="260" t="e">
        <f>IF(BH$4="","",IF(HLOOKUP(BH$4,'Physical Effects-Numbers'!$B$1:$AZ$173,$B145,FALSE)&lt;0,HLOOKUP(BH$4,'Physical Effects-Numbers'!$B$1:$AZ$173,$B145,FALSE),""))</f>
        <v>#REF!</v>
      </c>
      <c r="BI145" s="260" t="e">
        <f>IF(BI$4="","",IF(HLOOKUP(BI$4,'Physical Effects-Numbers'!$B$1:$AZ$173,$B145,FALSE)&lt;0,HLOOKUP(BI$4,'Physical Effects-Numbers'!$B$1:$AZ$173,$B145,FALSE),""))</f>
        <v>#REF!</v>
      </c>
      <c r="BJ145" s="260" t="e">
        <f>IF(BJ$4="","",IF(HLOOKUP(BJ$4,'Physical Effects-Numbers'!$B$1:$AZ$173,$B145,FALSE)&lt;0,HLOOKUP(BJ$4,'Physical Effects-Numbers'!$B$1:$AZ$173,$B145,FALSE),""))</f>
        <v>#REF!</v>
      </c>
      <c r="BK145" s="260" t="e">
        <f>IF(BK$4="","",IF(HLOOKUP(BK$4,'Physical Effects-Numbers'!$B$1:$AZ$173,$B145,FALSE)&lt;0,HLOOKUP(BK$4,'Physical Effects-Numbers'!$B$1:$AZ$173,$B145,FALSE),""))</f>
        <v>#REF!</v>
      </c>
      <c r="BL145" s="260" t="e">
        <f>IF(BL$4="","",IF(HLOOKUP(BL$4,'Physical Effects-Numbers'!$B$1:$AZ$173,$B145,FALSE)&lt;0,HLOOKUP(BL$4,'Physical Effects-Numbers'!$B$1:$AZ$173,$B145,FALSE),""))</f>
        <v>#REF!</v>
      </c>
      <c r="BM145" s="260" t="e">
        <f>IF(BM$4="","",IF(HLOOKUP(BM$4,'Physical Effects-Numbers'!$B$1:$AZ$173,$B145,FALSE)&lt;0,HLOOKUP(BM$4,'Physical Effects-Numbers'!$B$1:$AZ$173,$B145,FALSE),""))</f>
        <v>#REF!</v>
      </c>
      <c r="BN145" s="260" t="e">
        <f>IF(BN$4="","",IF(HLOOKUP(BN$4,'Physical Effects-Numbers'!$B$1:$AZ$173,$B145,FALSE)&lt;0,HLOOKUP(BN$4,'Physical Effects-Numbers'!$B$1:$AZ$173,$B145,FALSE),""))</f>
        <v>#REF!</v>
      </c>
      <c r="BO145" s="260" t="e">
        <f>IF(BO$4="","",IF(HLOOKUP(BO$4,'Physical Effects-Numbers'!$B$1:$AZ$173,$B145,FALSE)&lt;0,HLOOKUP(BO$4,'Physical Effects-Numbers'!$B$1:$AZ$173,$B145,FALSE),""))</f>
        <v>#REF!</v>
      </c>
    </row>
    <row r="146" spans="2:67" x14ac:dyDescent="0.2">
      <c r="B146" s="259">
        <f t="shared" si="2"/>
        <v>143</v>
      </c>
      <c r="C146" s="258" t="str">
        <f>+'Physical Effects-Numbers'!B143</f>
        <v>Tree-Shrub Establishment (ac)</v>
      </c>
      <c r="D146" s="260" t="str">
        <f>IF(D$4="","",IF(HLOOKUP(D$4,'Physical Effects-Numbers'!$B$1:$AZ$173,$B146,FALSE)&lt;0,HLOOKUP(D$4,'Physical Effects-Numbers'!$B$1:$AZ$173,$B146,FALSE),""))</f>
        <v/>
      </c>
      <c r="E146" s="260" t="str">
        <f>IF(E$4="","",IF(HLOOKUP(E$4,'Physical Effects-Numbers'!$B$1:$AZ$173,$B146,FALSE)&lt;0,HLOOKUP(E$4,'Physical Effects-Numbers'!$B$1:$AZ$173,$B146,FALSE),""))</f>
        <v/>
      </c>
      <c r="F146" s="260" t="str">
        <f>IF(F$4="","",IF(HLOOKUP(F$4,'Physical Effects-Numbers'!$B$1:$AZ$173,$B146,FALSE)&lt;0,HLOOKUP(F$4,'Physical Effects-Numbers'!$B$1:$AZ$173,$B146,FALSE),""))</f>
        <v/>
      </c>
      <c r="G146" s="260" t="str">
        <f>IF(G$4="","",IF(HLOOKUP(G$4,'Physical Effects-Numbers'!$B$1:$AZ$173,$B146,FALSE)&lt;0,HLOOKUP(G$4,'Physical Effects-Numbers'!$B$1:$AZ$173,$B146,FALSE),""))</f>
        <v/>
      </c>
      <c r="H146" s="260" t="str">
        <f>IF(H$4="","",IF(HLOOKUP(H$4,'Physical Effects-Numbers'!$B$1:$AZ$173,$B146,FALSE)&lt;0,HLOOKUP(H$4,'Physical Effects-Numbers'!$B$1:$AZ$173,$B146,FALSE),""))</f>
        <v/>
      </c>
      <c r="I146" s="260" t="str">
        <f>IF(I$4="","",IF(HLOOKUP(I$4,'Physical Effects-Numbers'!$B$1:$AZ$173,$B146,FALSE)&lt;0,HLOOKUP(I$4,'Physical Effects-Numbers'!$B$1:$AZ$173,$B146,FALSE),""))</f>
        <v/>
      </c>
      <c r="J146" s="260" t="str">
        <f>IF(J$4="","",IF(HLOOKUP(J$4,'Physical Effects-Numbers'!$B$1:$AZ$173,$B146,FALSE)&lt;0,HLOOKUP(J$4,'Physical Effects-Numbers'!$B$1:$AZ$173,$B146,FALSE),""))</f>
        <v/>
      </c>
      <c r="K146" s="260" t="str">
        <f>IF(K$4="","",IF(HLOOKUP(K$4,'Physical Effects-Numbers'!$B$1:$AZ$173,$B146,FALSE)&lt;0,HLOOKUP(K$4,'Physical Effects-Numbers'!$B$1:$AZ$173,$B146,FALSE),""))</f>
        <v/>
      </c>
      <c r="L146" s="260" t="str">
        <f>IF(L$4="","",IF(HLOOKUP(L$4,'Physical Effects-Numbers'!$B$1:$AZ$173,$B146,FALSE)&lt;0,HLOOKUP(L$4,'Physical Effects-Numbers'!$B$1:$AZ$173,$B146,FALSE),""))</f>
        <v/>
      </c>
      <c r="M146" s="260" t="str">
        <f>IF(M$4="","",IF(HLOOKUP(M$4,'Physical Effects-Numbers'!$B$1:$AZ$173,$B146,FALSE)&lt;0,HLOOKUP(M$4,'Physical Effects-Numbers'!$B$1:$AZ$173,$B146,FALSE),""))</f>
        <v/>
      </c>
      <c r="N146" s="260" t="str">
        <f>IF(N$4="","",IF(HLOOKUP(N$4,'Physical Effects-Numbers'!$B$1:$AZ$173,$B146,FALSE)&lt;0,HLOOKUP(N$4,'Physical Effects-Numbers'!$B$1:$AZ$173,$B146,FALSE),""))</f>
        <v/>
      </c>
      <c r="O146" s="260" t="str">
        <f>IF(O$4="","",IF(HLOOKUP(O$4,'Physical Effects-Numbers'!$B$1:$AZ$173,$B146,FALSE)&lt;0,HLOOKUP(O$4,'Physical Effects-Numbers'!$B$1:$AZ$173,$B146,FALSE),""))</f>
        <v/>
      </c>
      <c r="P146" s="260" t="str">
        <f>IF(P$4="","",IF(HLOOKUP(P$4,'Physical Effects-Numbers'!$B$1:$AZ$173,$B146,FALSE)&lt;0,HLOOKUP(P$4,'Physical Effects-Numbers'!$B$1:$AZ$173,$B146,FALSE),""))</f>
        <v/>
      </c>
      <c r="Q146" s="260" t="str">
        <f>IF(Q$4="","",IF(HLOOKUP(Q$4,'Physical Effects-Numbers'!$B$1:$AZ$173,$B146,FALSE)&lt;0,HLOOKUP(Q$4,'Physical Effects-Numbers'!$B$1:$AZ$173,$B146,FALSE),""))</f>
        <v/>
      </c>
      <c r="R146" s="260" t="str">
        <f>IF(R$4="","",IF(HLOOKUP(R$4,'Physical Effects-Numbers'!$B$1:$AZ$173,$B146,FALSE)&lt;0,HLOOKUP(R$4,'Physical Effects-Numbers'!$B$1:$AZ$173,$B146,FALSE),""))</f>
        <v/>
      </c>
      <c r="S146" s="260" t="str">
        <f>IF(S$4="","",IF(HLOOKUP(S$4,'Physical Effects-Numbers'!$B$1:$AZ$173,$B146,FALSE)&lt;0,HLOOKUP(S$4,'Physical Effects-Numbers'!$B$1:$AZ$173,$B146,FALSE),""))</f>
        <v/>
      </c>
      <c r="T146" s="260" t="str">
        <f>IF(T$4="","",IF(HLOOKUP(T$4,'Physical Effects-Numbers'!$B$1:$AZ$173,$B146,FALSE)&lt;0,HLOOKUP(T$4,'Physical Effects-Numbers'!$B$1:$AZ$173,$B146,FALSE),""))</f>
        <v/>
      </c>
      <c r="U146" s="260" t="str">
        <f>IF(U$4="","",IF(HLOOKUP(U$4,'Physical Effects-Numbers'!$B$1:$AZ$173,$B146,FALSE)&lt;0,HLOOKUP(U$4,'Physical Effects-Numbers'!$B$1:$AZ$173,$B146,FALSE),""))</f>
        <v/>
      </c>
      <c r="V146" s="260" t="str">
        <f>IF(V$4="","",IF(HLOOKUP(V$4,'Physical Effects-Numbers'!$B$1:$AZ$173,$B146,FALSE)&lt;0,HLOOKUP(V$4,'Physical Effects-Numbers'!$B$1:$AZ$173,$B146,FALSE),""))</f>
        <v/>
      </c>
      <c r="W146" s="260" t="str">
        <f>IF(W$4="","",IF(HLOOKUP(W$4,'Physical Effects-Numbers'!$B$1:$AZ$173,$B146,FALSE)&lt;0,HLOOKUP(W$4,'Physical Effects-Numbers'!$B$1:$AZ$173,$B146,FALSE),""))</f>
        <v/>
      </c>
      <c r="X146" s="260" t="str">
        <f>IF(X$4="","",IF(HLOOKUP(X$4,'Physical Effects-Numbers'!$B$1:$AZ$173,$B146,FALSE)&lt;0,HLOOKUP(X$4,'Physical Effects-Numbers'!$B$1:$AZ$173,$B146,FALSE),""))</f>
        <v/>
      </c>
      <c r="Y146" s="260" t="str">
        <f>IF(Y$4="","",IF(HLOOKUP(Y$4,'Physical Effects-Numbers'!$B$1:$AZ$173,$B146,FALSE)&lt;0,HLOOKUP(Y$4,'Physical Effects-Numbers'!$B$1:$AZ$173,$B146,FALSE),""))</f>
        <v/>
      </c>
      <c r="Z146" s="260" t="str">
        <f>IF(Z$4="","",IF(HLOOKUP(Z$4,'Physical Effects-Numbers'!$B$1:$AZ$173,$B146,FALSE)&lt;0,HLOOKUP(Z$4,'Physical Effects-Numbers'!$B$1:$AZ$173,$B146,FALSE),""))</f>
        <v/>
      </c>
      <c r="AA146" s="260" t="str">
        <f>IF(AA$4="","",IF(HLOOKUP(AA$4,'Physical Effects-Numbers'!$B$1:$AZ$173,$B146,FALSE)&lt;0,HLOOKUP(AA$4,'Physical Effects-Numbers'!$B$1:$AZ$173,$B146,FALSE),""))</f>
        <v/>
      </c>
      <c r="AB146" s="260" t="str">
        <f>IF(AB$4="","",IF(HLOOKUP(AB$4,'Physical Effects-Numbers'!$B$1:$AZ$173,$B146,FALSE)&lt;0,HLOOKUP(AB$4,'Physical Effects-Numbers'!$B$1:$AZ$173,$B146,FALSE),""))</f>
        <v/>
      </c>
      <c r="AC146" s="260" t="str">
        <f>IF(AC$4="","",IF(HLOOKUP(AC$4,'Physical Effects-Numbers'!$B$1:$AZ$173,$B146,FALSE)&lt;0,HLOOKUP(AC$4,'Physical Effects-Numbers'!$B$1:$AZ$173,$B146,FALSE),""))</f>
        <v/>
      </c>
      <c r="AD146" s="260" t="str">
        <f>IF(AD$4="","",IF(HLOOKUP(AD$4,'Physical Effects-Numbers'!$B$1:$AZ$173,$B146,FALSE)&lt;0,HLOOKUP(AD$4,'Physical Effects-Numbers'!$B$1:$AZ$173,$B146,FALSE),""))</f>
        <v/>
      </c>
      <c r="AE146" s="260" t="str">
        <f>IF(AE$4="","",IF(HLOOKUP(AE$4,'Physical Effects-Numbers'!$B$1:$AZ$173,$B146,FALSE)&lt;0,HLOOKUP(AE$4,'Physical Effects-Numbers'!$B$1:$AZ$173,$B146,FALSE),""))</f>
        <v/>
      </c>
      <c r="AF146" s="260" t="e">
        <f>IF(AF$4="","",IF(HLOOKUP(AF$4,'Physical Effects-Numbers'!$B$1:$AZ$173,$B146,FALSE)&lt;0,HLOOKUP(AF$4,'Physical Effects-Numbers'!$B$1:$AZ$173,$B146,FALSE),""))</f>
        <v>#REF!</v>
      </c>
      <c r="AG146" s="260" t="e">
        <f>IF(AG$4="","",IF(HLOOKUP(AG$4,'Physical Effects-Numbers'!$B$1:$AZ$173,$B146,FALSE)&lt;0,HLOOKUP(AG$4,'Physical Effects-Numbers'!$B$1:$AZ$173,$B146,FALSE),""))</f>
        <v>#REF!</v>
      </c>
      <c r="AH146" s="260" t="str">
        <f>IF(AH$4="","",IF(HLOOKUP(AH$4,'Physical Effects-Numbers'!$B$1:$AZ$173,$B146,FALSE)&lt;0,HLOOKUP(AH$4,'Physical Effects-Numbers'!$B$1:$AZ$173,$B146,FALSE),""))</f>
        <v/>
      </c>
      <c r="AI146" s="260" t="str">
        <f>IF(AI$4="","",IF(HLOOKUP(AI$4,'Physical Effects-Numbers'!$B$1:$AZ$173,$B146,FALSE)&lt;0,HLOOKUP(AI$4,'Physical Effects-Numbers'!$B$1:$AZ$173,$B146,FALSE),""))</f>
        <v/>
      </c>
      <c r="AJ146" s="260" t="str">
        <f>IF(AJ$4="","",IF(HLOOKUP(AJ$4,'Physical Effects-Numbers'!$B$1:$AZ$173,$B146,FALSE)&lt;0,HLOOKUP(AJ$4,'Physical Effects-Numbers'!$B$1:$AZ$173,$B146,FALSE),""))</f>
        <v/>
      </c>
      <c r="AK146" s="260" t="str">
        <f>IF(AK$4="","",IF(HLOOKUP(AK$4,'Physical Effects-Numbers'!$B$1:$AZ$173,$B146,FALSE)&lt;0,HLOOKUP(AK$4,'Physical Effects-Numbers'!$B$1:$AZ$173,$B146,FALSE),""))</f>
        <v/>
      </c>
      <c r="AL146" s="260" t="str">
        <f>IF(AL$4="","",IF(HLOOKUP(AL$4,'Physical Effects-Numbers'!$B$1:$AZ$173,$B146,FALSE)&lt;0,HLOOKUP(AL$4,'Physical Effects-Numbers'!$B$1:$AZ$173,$B146,FALSE),""))</f>
        <v/>
      </c>
      <c r="AM146" s="260" t="str">
        <f>IF(AM$4="","",IF(HLOOKUP(AM$4,'Physical Effects-Numbers'!$B$1:$AZ$173,$B146,FALSE)&lt;0,HLOOKUP(AM$4,'Physical Effects-Numbers'!$B$1:$AZ$173,$B146,FALSE),""))</f>
        <v/>
      </c>
      <c r="AN146" s="260" t="str">
        <f>IF(AN$4="","",IF(HLOOKUP(AN$4,'Physical Effects-Numbers'!$B$1:$AZ$173,$B146,FALSE)&lt;0,HLOOKUP(AN$4,'Physical Effects-Numbers'!$B$1:$AZ$173,$B146,FALSE),""))</f>
        <v/>
      </c>
      <c r="AO146" s="260" t="str">
        <f>IF(AO$4="","",IF(HLOOKUP(AO$4,'Physical Effects-Numbers'!$B$1:$AZ$173,$B146,FALSE)&lt;0,HLOOKUP(AO$4,'Physical Effects-Numbers'!$B$1:$AZ$173,$B146,FALSE),""))</f>
        <v/>
      </c>
      <c r="AP146" s="260" t="str">
        <f>IF(AP$4="","",IF(HLOOKUP(AP$4,'Physical Effects-Numbers'!$B$1:$AZ$173,$B146,FALSE)&lt;0,HLOOKUP(AP$4,'Physical Effects-Numbers'!$B$1:$AZ$173,$B146,FALSE),""))</f>
        <v/>
      </c>
      <c r="AQ146" s="260" t="str">
        <f>IF(AQ$4="","",IF(HLOOKUP(AQ$4,'Physical Effects-Numbers'!$B$1:$AZ$173,$B146,FALSE)&lt;0,HLOOKUP(AQ$4,'Physical Effects-Numbers'!$B$1:$AZ$173,$B146,FALSE),""))</f>
        <v/>
      </c>
      <c r="AR146" s="260" t="str">
        <f>IF(AR$4="","",IF(HLOOKUP(AR$4,'Physical Effects-Numbers'!$B$1:$AZ$173,$B146,FALSE)&lt;0,HLOOKUP(AR$4,'Physical Effects-Numbers'!$B$1:$AZ$173,$B146,FALSE),""))</f>
        <v/>
      </c>
      <c r="AS146" s="260" t="str">
        <f>IF(AS$4="","",IF(HLOOKUP(AS$4,'Physical Effects-Numbers'!$B$1:$AZ$173,$B146,FALSE)&lt;0,HLOOKUP(AS$4,'Physical Effects-Numbers'!$B$1:$AZ$173,$B146,FALSE),""))</f>
        <v/>
      </c>
      <c r="AT146" s="260" t="str">
        <f>IF(AT$4="","",IF(HLOOKUP(AT$4,'Physical Effects-Numbers'!$B$1:$AZ$173,$B146,FALSE)&lt;0,HLOOKUP(AT$4,'Physical Effects-Numbers'!$B$1:$AZ$173,$B146,FALSE),""))</f>
        <v/>
      </c>
      <c r="AU146" s="260" t="str">
        <f>IF(AU$4="","",IF(HLOOKUP(AU$4,'Physical Effects-Numbers'!$B$1:$AZ$173,$B146,FALSE)&lt;0,HLOOKUP(AU$4,'Physical Effects-Numbers'!$B$1:$AZ$173,$B146,FALSE),""))</f>
        <v/>
      </c>
      <c r="AV146" s="260" t="str">
        <f>IF(AV$4="","",IF(HLOOKUP(AV$4,'Physical Effects-Numbers'!$B$1:$AZ$173,$B146,FALSE)&lt;0,HLOOKUP(AV$4,'Physical Effects-Numbers'!$B$1:$AZ$173,$B146,FALSE),""))</f>
        <v/>
      </c>
      <c r="AW146" s="260" t="str">
        <f>IF(AW$4="","",IF(HLOOKUP(AW$4,'Physical Effects-Numbers'!$B$1:$AZ$173,$B146,FALSE)&lt;0,HLOOKUP(AW$4,'Physical Effects-Numbers'!$B$1:$AZ$173,$B146,FALSE),""))</f>
        <v/>
      </c>
      <c r="AX146" s="260" t="str">
        <f>IF(AX$4="","",IF(HLOOKUP(AX$4,'Physical Effects-Numbers'!$B$1:$AZ$173,$B146,FALSE)&lt;0,HLOOKUP(AX$4,'Physical Effects-Numbers'!$B$1:$AZ$173,$B146,FALSE),""))</f>
        <v/>
      </c>
      <c r="AY146" s="260" t="str">
        <f>IF(AY$4="","",IF(HLOOKUP(AY$4,'Physical Effects-Numbers'!$B$1:$AZ$173,$B146,FALSE)&lt;0,HLOOKUP(AY$4,'Physical Effects-Numbers'!$B$1:$AZ$173,$B146,FALSE),""))</f>
        <v/>
      </c>
      <c r="AZ146" s="260" t="str">
        <f>IF(AZ$4="","",IF(HLOOKUP(AZ$4,'Physical Effects-Numbers'!$B$1:$AZ$173,$B146,FALSE)&lt;0,HLOOKUP(AZ$4,'Physical Effects-Numbers'!$B$1:$AZ$173,$B146,FALSE),""))</f>
        <v/>
      </c>
      <c r="BA146" s="260" t="e">
        <f>IF(BA$4="","",IF(HLOOKUP(BA$4,'Physical Effects-Numbers'!$B$1:$AZ$173,$B146,FALSE)&lt;0,HLOOKUP(BA$4,'Physical Effects-Numbers'!$B$1:$AZ$173,$B146,FALSE),""))</f>
        <v>#N/A</v>
      </c>
      <c r="BB146" s="260" t="e">
        <f>IF(BB$4="","",IF(HLOOKUP(BB$4,'Physical Effects-Numbers'!$B$1:$AZ$173,$B146,FALSE)&lt;0,HLOOKUP(BB$4,'Physical Effects-Numbers'!$B$1:$AZ$173,$B146,FALSE),""))</f>
        <v>#N/A</v>
      </c>
      <c r="BC146" s="260" t="e">
        <f>IF(BC$4="","",IF(HLOOKUP(BC$4,'Physical Effects-Numbers'!$B$1:$AZ$173,$B146,FALSE)&lt;0,HLOOKUP(BC$4,'Physical Effects-Numbers'!$B$1:$AZ$173,$B146,FALSE),""))</f>
        <v>#REF!</v>
      </c>
      <c r="BD146" s="260" t="e">
        <f>IF(BD$4="","",IF(HLOOKUP(BD$4,'Physical Effects-Numbers'!$B$1:$AZ$173,$B146,FALSE)&lt;0,HLOOKUP(BD$4,'Physical Effects-Numbers'!$B$1:$AZ$173,$B146,FALSE),""))</f>
        <v>#REF!</v>
      </c>
      <c r="BE146" s="260" t="e">
        <f>IF(BE$4="","",IF(HLOOKUP(BE$4,'Physical Effects-Numbers'!$B$1:$AZ$173,$B146,FALSE)&lt;0,HLOOKUP(BE$4,'Physical Effects-Numbers'!$B$1:$AZ$173,$B146,FALSE),""))</f>
        <v>#REF!</v>
      </c>
      <c r="BF146" s="260" t="e">
        <f>IF(BF$4="","",IF(HLOOKUP(BF$4,'Physical Effects-Numbers'!$B$1:$AZ$173,$B146,FALSE)&lt;0,HLOOKUP(BF$4,'Physical Effects-Numbers'!$B$1:$AZ$173,$B146,FALSE),""))</f>
        <v>#REF!</v>
      </c>
      <c r="BG146" s="260" t="e">
        <f>IF(BG$4="","",IF(HLOOKUP(BG$4,'Physical Effects-Numbers'!$B$1:$AZ$173,$B146,FALSE)&lt;0,HLOOKUP(BG$4,'Physical Effects-Numbers'!$B$1:$AZ$173,$B146,FALSE),""))</f>
        <v>#REF!</v>
      </c>
      <c r="BH146" s="260" t="e">
        <f>IF(BH$4="","",IF(HLOOKUP(BH$4,'Physical Effects-Numbers'!$B$1:$AZ$173,$B146,FALSE)&lt;0,HLOOKUP(BH$4,'Physical Effects-Numbers'!$B$1:$AZ$173,$B146,FALSE),""))</f>
        <v>#REF!</v>
      </c>
      <c r="BI146" s="260" t="e">
        <f>IF(BI$4="","",IF(HLOOKUP(BI$4,'Physical Effects-Numbers'!$B$1:$AZ$173,$B146,FALSE)&lt;0,HLOOKUP(BI$4,'Physical Effects-Numbers'!$B$1:$AZ$173,$B146,FALSE),""))</f>
        <v>#REF!</v>
      </c>
      <c r="BJ146" s="260" t="e">
        <f>IF(BJ$4="","",IF(HLOOKUP(BJ$4,'Physical Effects-Numbers'!$B$1:$AZ$173,$B146,FALSE)&lt;0,HLOOKUP(BJ$4,'Physical Effects-Numbers'!$B$1:$AZ$173,$B146,FALSE),""))</f>
        <v>#REF!</v>
      </c>
      <c r="BK146" s="260" t="e">
        <f>IF(BK$4="","",IF(HLOOKUP(BK$4,'Physical Effects-Numbers'!$B$1:$AZ$173,$B146,FALSE)&lt;0,HLOOKUP(BK$4,'Physical Effects-Numbers'!$B$1:$AZ$173,$B146,FALSE),""))</f>
        <v>#REF!</v>
      </c>
      <c r="BL146" s="260" t="e">
        <f>IF(BL$4="","",IF(HLOOKUP(BL$4,'Physical Effects-Numbers'!$B$1:$AZ$173,$B146,FALSE)&lt;0,HLOOKUP(BL$4,'Physical Effects-Numbers'!$B$1:$AZ$173,$B146,FALSE),""))</f>
        <v>#REF!</v>
      </c>
      <c r="BM146" s="260" t="e">
        <f>IF(BM$4="","",IF(HLOOKUP(BM$4,'Physical Effects-Numbers'!$B$1:$AZ$173,$B146,FALSE)&lt;0,HLOOKUP(BM$4,'Physical Effects-Numbers'!$B$1:$AZ$173,$B146,FALSE),""))</f>
        <v>#REF!</v>
      </c>
      <c r="BN146" s="260" t="e">
        <f>IF(BN$4="","",IF(HLOOKUP(BN$4,'Physical Effects-Numbers'!$B$1:$AZ$173,$B146,FALSE)&lt;0,HLOOKUP(BN$4,'Physical Effects-Numbers'!$B$1:$AZ$173,$B146,FALSE),""))</f>
        <v>#REF!</v>
      </c>
      <c r="BO146" s="260" t="e">
        <f>IF(BO$4="","",IF(HLOOKUP(BO$4,'Physical Effects-Numbers'!$B$1:$AZ$173,$B146,FALSE)&lt;0,HLOOKUP(BO$4,'Physical Effects-Numbers'!$B$1:$AZ$173,$B146,FALSE),""))</f>
        <v>#REF!</v>
      </c>
    </row>
    <row r="147" spans="2:67" x14ac:dyDescent="0.2">
      <c r="B147" s="259">
        <f t="shared" si="2"/>
        <v>144</v>
      </c>
      <c r="C147" s="258" t="str">
        <f>+'Physical Effects-Numbers'!B144</f>
        <v>Tree-Shrub Site Preparation (ac)</v>
      </c>
      <c r="D147" s="260">
        <f>IF(D$4="","",IF(HLOOKUP(D$4,'Physical Effects-Numbers'!$B$1:$AZ$173,$B147,FALSE)&lt;0,HLOOKUP(D$4,'Physical Effects-Numbers'!$B$1:$AZ$173,$B147,FALSE),""))</f>
        <v>-1</v>
      </c>
      <c r="E147" s="260">
        <f>IF(E$4="","",IF(HLOOKUP(E$4,'Physical Effects-Numbers'!$B$1:$AZ$173,$B147,FALSE)&lt;0,HLOOKUP(E$4,'Physical Effects-Numbers'!$B$1:$AZ$173,$B147,FALSE),""))</f>
        <v>-1</v>
      </c>
      <c r="F147" s="260">
        <f>IF(F$4="","",IF(HLOOKUP(F$4,'Physical Effects-Numbers'!$B$1:$AZ$173,$B147,FALSE)&lt;0,HLOOKUP(F$4,'Physical Effects-Numbers'!$B$1:$AZ$173,$B147,FALSE),""))</f>
        <v>-2</v>
      </c>
      <c r="G147" s="260">
        <f>IF(G$4="","",IF(HLOOKUP(G$4,'Physical Effects-Numbers'!$B$1:$AZ$173,$B147,FALSE)&lt;0,HLOOKUP(G$4,'Physical Effects-Numbers'!$B$1:$AZ$173,$B147,FALSE),""))</f>
        <v>-1</v>
      </c>
      <c r="H147" s="260" t="str">
        <f>IF(H$4="","",IF(HLOOKUP(H$4,'Physical Effects-Numbers'!$B$1:$AZ$173,$B147,FALSE)&lt;0,HLOOKUP(H$4,'Physical Effects-Numbers'!$B$1:$AZ$173,$B147,FALSE),""))</f>
        <v/>
      </c>
      <c r="I147" s="260" t="str">
        <f>IF(I$4="","",IF(HLOOKUP(I$4,'Physical Effects-Numbers'!$B$1:$AZ$173,$B147,FALSE)&lt;0,HLOOKUP(I$4,'Physical Effects-Numbers'!$B$1:$AZ$173,$B147,FALSE),""))</f>
        <v/>
      </c>
      <c r="J147" s="260">
        <f>IF(J$4="","",IF(HLOOKUP(J$4,'Physical Effects-Numbers'!$B$1:$AZ$173,$B147,FALSE)&lt;0,HLOOKUP(J$4,'Physical Effects-Numbers'!$B$1:$AZ$173,$B147,FALSE),""))</f>
        <v>-1</v>
      </c>
      <c r="K147" s="260">
        <f>IF(K$4="","",IF(HLOOKUP(K$4,'Physical Effects-Numbers'!$B$1:$AZ$173,$B147,FALSE)&lt;0,HLOOKUP(K$4,'Physical Effects-Numbers'!$B$1:$AZ$173,$B147,FALSE),""))</f>
        <v>-2</v>
      </c>
      <c r="L147" s="260" t="str">
        <f>IF(L$4="","",IF(HLOOKUP(L$4,'Physical Effects-Numbers'!$B$1:$AZ$173,$B147,FALSE)&lt;0,HLOOKUP(L$4,'Physical Effects-Numbers'!$B$1:$AZ$173,$B147,FALSE),""))</f>
        <v/>
      </c>
      <c r="M147" s="260">
        <f>IF(M$4="","",IF(HLOOKUP(M$4,'Physical Effects-Numbers'!$B$1:$AZ$173,$B147,FALSE)&lt;0,HLOOKUP(M$4,'Physical Effects-Numbers'!$B$1:$AZ$173,$B147,FALSE),""))</f>
        <v>-1</v>
      </c>
      <c r="N147" s="260">
        <f>IF(N$4="","",IF(HLOOKUP(N$4,'Physical Effects-Numbers'!$B$1:$AZ$173,$B147,FALSE)&lt;0,HLOOKUP(N$4,'Physical Effects-Numbers'!$B$1:$AZ$173,$B147,FALSE),""))</f>
        <v>-1</v>
      </c>
      <c r="O147" s="260" t="str">
        <f>IF(O$4="","",IF(HLOOKUP(O$4,'Physical Effects-Numbers'!$B$1:$AZ$173,$B147,FALSE)&lt;0,HLOOKUP(O$4,'Physical Effects-Numbers'!$B$1:$AZ$173,$B147,FALSE),""))</f>
        <v/>
      </c>
      <c r="P147" s="260" t="str">
        <f>IF(P$4="","",IF(HLOOKUP(P$4,'Physical Effects-Numbers'!$B$1:$AZ$173,$B147,FALSE)&lt;0,HLOOKUP(P$4,'Physical Effects-Numbers'!$B$1:$AZ$173,$B147,FALSE),""))</f>
        <v/>
      </c>
      <c r="Q147" s="260" t="str">
        <f>IF(Q$4="","",IF(HLOOKUP(Q$4,'Physical Effects-Numbers'!$B$1:$AZ$173,$B147,FALSE)&lt;0,HLOOKUP(Q$4,'Physical Effects-Numbers'!$B$1:$AZ$173,$B147,FALSE),""))</f>
        <v/>
      </c>
      <c r="R147" s="260" t="str">
        <f>IF(R$4="","",IF(HLOOKUP(R$4,'Physical Effects-Numbers'!$B$1:$AZ$173,$B147,FALSE)&lt;0,HLOOKUP(R$4,'Physical Effects-Numbers'!$B$1:$AZ$173,$B147,FALSE),""))</f>
        <v/>
      </c>
      <c r="S147" s="260" t="str">
        <f>IF(S$4="","",IF(HLOOKUP(S$4,'Physical Effects-Numbers'!$B$1:$AZ$173,$B147,FALSE)&lt;0,HLOOKUP(S$4,'Physical Effects-Numbers'!$B$1:$AZ$173,$B147,FALSE),""))</f>
        <v/>
      </c>
      <c r="T147" s="260" t="str">
        <f>IF(T$4="","",IF(HLOOKUP(T$4,'Physical Effects-Numbers'!$B$1:$AZ$173,$B147,FALSE)&lt;0,HLOOKUP(T$4,'Physical Effects-Numbers'!$B$1:$AZ$173,$B147,FALSE),""))</f>
        <v/>
      </c>
      <c r="U147" s="260" t="str">
        <f>IF(U$4="","",IF(HLOOKUP(U$4,'Physical Effects-Numbers'!$B$1:$AZ$173,$B147,FALSE)&lt;0,HLOOKUP(U$4,'Physical Effects-Numbers'!$B$1:$AZ$173,$B147,FALSE),""))</f>
        <v/>
      </c>
      <c r="V147" s="260" t="str">
        <f>IF(V$4="","",IF(HLOOKUP(V$4,'Physical Effects-Numbers'!$B$1:$AZ$173,$B147,FALSE)&lt;0,HLOOKUP(V$4,'Physical Effects-Numbers'!$B$1:$AZ$173,$B147,FALSE),""))</f>
        <v/>
      </c>
      <c r="W147" s="260" t="str">
        <f>IF(W$4="","",IF(HLOOKUP(W$4,'Physical Effects-Numbers'!$B$1:$AZ$173,$B147,FALSE)&lt;0,HLOOKUP(W$4,'Physical Effects-Numbers'!$B$1:$AZ$173,$B147,FALSE),""))</f>
        <v/>
      </c>
      <c r="X147" s="260" t="str">
        <f>IF(X$4="","",IF(HLOOKUP(X$4,'Physical Effects-Numbers'!$B$1:$AZ$173,$B147,FALSE)&lt;0,HLOOKUP(X$4,'Physical Effects-Numbers'!$B$1:$AZ$173,$B147,FALSE),""))</f>
        <v/>
      </c>
      <c r="Y147" s="260">
        <f>IF(Y$4="","",IF(HLOOKUP(Y$4,'Physical Effects-Numbers'!$B$1:$AZ$173,$B147,FALSE)&lt;0,HLOOKUP(Y$4,'Physical Effects-Numbers'!$B$1:$AZ$173,$B147,FALSE),""))</f>
        <v>-1</v>
      </c>
      <c r="Z147" s="260">
        <f>IF(Z$4="","",IF(HLOOKUP(Z$4,'Physical Effects-Numbers'!$B$1:$AZ$173,$B147,FALSE)&lt;0,HLOOKUP(Z$4,'Physical Effects-Numbers'!$B$1:$AZ$173,$B147,FALSE),""))</f>
        <v>-1</v>
      </c>
      <c r="AA147" s="260" t="str">
        <f>IF(AA$4="","",IF(HLOOKUP(AA$4,'Physical Effects-Numbers'!$B$1:$AZ$173,$B147,FALSE)&lt;0,HLOOKUP(AA$4,'Physical Effects-Numbers'!$B$1:$AZ$173,$B147,FALSE),""))</f>
        <v/>
      </c>
      <c r="AB147" s="260" t="str">
        <f>IF(AB$4="","",IF(HLOOKUP(AB$4,'Physical Effects-Numbers'!$B$1:$AZ$173,$B147,FALSE)&lt;0,HLOOKUP(AB$4,'Physical Effects-Numbers'!$B$1:$AZ$173,$B147,FALSE),""))</f>
        <v/>
      </c>
      <c r="AC147" s="260" t="str">
        <f>IF(AC$4="","",IF(HLOOKUP(AC$4,'Physical Effects-Numbers'!$B$1:$AZ$173,$B147,FALSE)&lt;0,HLOOKUP(AC$4,'Physical Effects-Numbers'!$B$1:$AZ$173,$B147,FALSE),""))</f>
        <v/>
      </c>
      <c r="AD147" s="260" t="str">
        <f>IF(AD$4="","",IF(HLOOKUP(AD$4,'Physical Effects-Numbers'!$B$1:$AZ$173,$B147,FALSE)&lt;0,HLOOKUP(AD$4,'Physical Effects-Numbers'!$B$1:$AZ$173,$B147,FALSE),""))</f>
        <v/>
      </c>
      <c r="AE147" s="260" t="str">
        <f>IF(AE$4="","",IF(HLOOKUP(AE$4,'Physical Effects-Numbers'!$B$1:$AZ$173,$B147,FALSE)&lt;0,HLOOKUP(AE$4,'Physical Effects-Numbers'!$B$1:$AZ$173,$B147,FALSE),""))</f>
        <v/>
      </c>
      <c r="AF147" s="260" t="e">
        <f>IF(AF$4="","",IF(HLOOKUP(AF$4,'Physical Effects-Numbers'!$B$1:$AZ$173,$B147,FALSE)&lt;0,HLOOKUP(AF$4,'Physical Effects-Numbers'!$B$1:$AZ$173,$B147,FALSE),""))</f>
        <v>#REF!</v>
      </c>
      <c r="AG147" s="260" t="e">
        <f>IF(AG$4="","",IF(HLOOKUP(AG$4,'Physical Effects-Numbers'!$B$1:$AZ$173,$B147,FALSE)&lt;0,HLOOKUP(AG$4,'Physical Effects-Numbers'!$B$1:$AZ$173,$B147,FALSE),""))</f>
        <v>#REF!</v>
      </c>
      <c r="AH147" s="260" t="str">
        <f>IF(AH$4="","",IF(HLOOKUP(AH$4,'Physical Effects-Numbers'!$B$1:$AZ$173,$B147,FALSE)&lt;0,HLOOKUP(AH$4,'Physical Effects-Numbers'!$B$1:$AZ$173,$B147,FALSE),""))</f>
        <v/>
      </c>
      <c r="AI147" s="260">
        <f>IF(AI$4="","",IF(HLOOKUP(AI$4,'Physical Effects-Numbers'!$B$1:$AZ$173,$B147,FALSE)&lt;0,HLOOKUP(AI$4,'Physical Effects-Numbers'!$B$1:$AZ$173,$B147,FALSE),""))</f>
        <v>-1</v>
      </c>
      <c r="AJ147" s="260" t="str">
        <f>IF(AJ$4="","",IF(HLOOKUP(AJ$4,'Physical Effects-Numbers'!$B$1:$AZ$173,$B147,FALSE)&lt;0,HLOOKUP(AJ$4,'Physical Effects-Numbers'!$B$1:$AZ$173,$B147,FALSE),""))</f>
        <v/>
      </c>
      <c r="AK147" s="260" t="str">
        <f>IF(AK$4="","",IF(HLOOKUP(AK$4,'Physical Effects-Numbers'!$B$1:$AZ$173,$B147,FALSE)&lt;0,HLOOKUP(AK$4,'Physical Effects-Numbers'!$B$1:$AZ$173,$B147,FALSE),""))</f>
        <v/>
      </c>
      <c r="AL147" s="260" t="str">
        <f>IF(AL$4="","",IF(HLOOKUP(AL$4,'Physical Effects-Numbers'!$B$1:$AZ$173,$B147,FALSE)&lt;0,HLOOKUP(AL$4,'Physical Effects-Numbers'!$B$1:$AZ$173,$B147,FALSE),""))</f>
        <v/>
      </c>
      <c r="AM147" s="260" t="str">
        <f>IF(AM$4="","",IF(HLOOKUP(AM$4,'Physical Effects-Numbers'!$B$1:$AZ$173,$B147,FALSE)&lt;0,HLOOKUP(AM$4,'Physical Effects-Numbers'!$B$1:$AZ$173,$B147,FALSE),""))</f>
        <v/>
      </c>
      <c r="AN147" s="260" t="str">
        <f>IF(AN$4="","",IF(HLOOKUP(AN$4,'Physical Effects-Numbers'!$B$1:$AZ$173,$B147,FALSE)&lt;0,HLOOKUP(AN$4,'Physical Effects-Numbers'!$B$1:$AZ$173,$B147,FALSE),""))</f>
        <v/>
      </c>
      <c r="AO147" s="260" t="str">
        <f>IF(AO$4="","",IF(HLOOKUP(AO$4,'Physical Effects-Numbers'!$B$1:$AZ$173,$B147,FALSE)&lt;0,HLOOKUP(AO$4,'Physical Effects-Numbers'!$B$1:$AZ$173,$B147,FALSE),""))</f>
        <v/>
      </c>
      <c r="AP147" s="260" t="str">
        <f>IF(AP$4="","",IF(HLOOKUP(AP$4,'Physical Effects-Numbers'!$B$1:$AZ$173,$B147,FALSE)&lt;0,HLOOKUP(AP$4,'Physical Effects-Numbers'!$B$1:$AZ$173,$B147,FALSE),""))</f>
        <v/>
      </c>
      <c r="AQ147" s="260" t="str">
        <f>IF(AQ$4="","",IF(HLOOKUP(AQ$4,'Physical Effects-Numbers'!$B$1:$AZ$173,$B147,FALSE)&lt;0,HLOOKUP(AQ$4,'Physical Effects-Numbers'!$B$1:$AZ$173,$B147,FALSE),""))</f>
        <v/>
      </c>
      <c r="AR147" s="260" t="str">
        <f>IF(AR$4="","",IF(HLOOKUP(AR$4,'Physical Effects-Numbers'!$B$1:$AZ$173,$B147,FALSE)&lt;0,HLOOKUP(AR$4,'Physical Effects-Numbers'!$B$1:$AZ$173,$B147,FALSE),""))</f>
        <v/>
      </c>
      <c r="AS147" s="260" t="str">
        <f>IF(AS$4="","",IF(HLOOKUP(AS$4,'Physical Effects-Numbers'!$B$1:$AZ$173,$B147,FALSE)&lt;0,HLOOKUP(AS$4,'Physical Effects-Numbers'!$B$1:$AZ$173,$B147,FALSE),""))</f>
        <v/>
      </c>
      <c r="AT147" s="260" t="str">
        <f>IF(AT$4="","",IF(HLOOKUP(AT$4,'Physical Effects-Numbers'!$B$1:$AZ$173,$B147,FALSE)&lt;0,HLOOKUP(AT$4,'Physical Effects-Numbers'!$B$1:$AZ$173,$B147,FALSE),""))</f>
        <v/>
      </c>
      <c r="AU147" s="260" t="str">
        <f>IF(AU$4="","",IF(HLOOKUP(AU$4,'Physical Effects-Numbers'!$B$1:$AZ$173,$B147,FALSE)&lt;0,HLOOKUP(AU$4,'Physical Effects-Numbers'!$B$1:$AZ$173,$B147,FALSE),""))</f>
        <v/>
      </c>
      <c r="AV147" s="260" t="str">
        <f>IF(AV$4="","",IF(HLOOKUP(AV$4,'Physical Effects-Numbers'!$B$1:$AZ$173,$B147,FALSE)&lt;0,HLOOKUP(AV$4,'Physical Effects-Numbers'!$B$1:$AZ$173,$B147,FALSE),""))</f>
        <v/>
      </c>
      <c r="AW147" s="260" t="str">
        <f>IF(AW$4="","",IF(HLOOKUP(AW$4,'Physical Effects-Numbers'!$B$1:$AZ$173,$B147,FALSE)&lt;0,HLOOKUP(AW$4,'Physical Effects-Numbers'!$B$1:$AZ$173,$B147,FALSE),""))</f>
        <v/>
      </c>
      <c r="AX147" s="260" t="str">
        <f>IF(AX$4="","",IF(HLOOKUP(AX$4,'Physical Effects-Numbers'!$B$1:$AZ$173,$B147,FALSE)&lt;0,HLOOKUP(AX$4,'Physical Effects-Numbers'!$B$1:$AZ$173,$B147,FALSE),""))</f>
        <v/>
      </c>
      <c r="AY147" s="260" t="str">
        <f>IF(AY$4="","",IF(HLOOKUP(AY$4,'Physical Effects-Numbers'!$B$1:$AZ$173,$B147,FALSE)&lt;0,HLOOKUP(AY$4,'Physical Effects-Numbers'!$B$1:$AZ$173,$B147,FALSE),""))</f>
        <v/>
      </c>
      <c r="AZ147" s="260" t="str">
        <f>IF(AZ$4="","",IF(HLOOKUP(AZ$4,'Physical Effects-Numbers'!$B$1:$AZ$173,$B147,FALSE)&lt;0,HLOOKUP(AZ$4,'Physical Effects-Numbers'!$B$1:$AZ$173,$B147,FALSE),""))</f>
        <v/>
      </c>
      <c r="BA147" s="260" t="e">
        <f>IF(BA$4="","",IF(HLOOKUP(BA$4,'Physical Effects-Numbers'!$B$1:$AZ$173,$B147,FALSE)&lt;0,HLOOKUP(BA$4,'Physical Effects-Numbers'!$B$1:$AZ$173,$B147,FALSE),""))</f>
        <v>#N/A</v>
      </c>
      <c r="BB147" s="260" t="e">
        <f>IF(BB$4="","",IF(HLOOKUP(BB$4,'Physical Effects-Numbers'!$B$1:$AZ$173,$B147,FALSE)&lt;0,HLOOKUP(BB$4,'Physical Effects-Numbers'!$B$1:$AZ$173,$B147,FALSE),""))</f>
        <v>#N/A</v>
      </c>
      <c r="BC147" s="260" t="e">
        <f>IF(BC$4="","",IF(HLOOKUP(BC$4,'Physical Effects-Numbers'!$B$1:$AZ$173,$B147,FALSE)&lt;0,HLOOKUP(BC$4,'Physical Effects-Numbers'!$B$1:$AZ$173,$B147,FALSE),""))</f>
        <v>#REF!</v>
      </c>
      <c r="BD147" s="260" t="e">
        <f>IF(BD$4="","",IF(HLOOKUP(BD$4,'Physical Effects-Numbers'!$B$1:$AZ$173,$B147,FALSE)&lt;0,HLOOKUP(BD$4,'Physical Effects-Numbers'!$B$1:$AZ$173,$B147,FALSE),""))</f>
        <v>#REF!</v>
      </c>
      <c r="BE147" s="260" t="e">
        <f>IF(BE$4="","",IF(HLOOKUP(BE$4,'Physical Effects-Numbers'!$B$1:$AZ$173,$B147,FALSE)&lt;0,HLOOKUP(BE$4,'Physical Effects-Numbers'!$B$1:$AZ$173,$B147,FALSE),""))</f>
        <v>#REF!</v>
      </c>
      <c r="BF147" s="260" t="e">
        <f>IF(BF$4="","",IF(HLOOKUP(BF$4,'Physical Effects-Numbers'!$B$1:$AZ$173,$B147,FALSE)&lt;0,HLOOKUP(BF$4,'Physical Effects-Numbers'!$B$1:$AZ$173,$B147,FALSE),""))</f>
        <v>#REF!</v>
      </c>
      <c r="BG147" s="260" t="e">
        <f>IF(BG$4="","",IF(HLOOKUP(BG$4,'Physical Effects-Numbers'!$B$1:$AZ$173,$B147,FALSE)&lt;0,HLOOKUP(BG$4,'Physical Effects-Numbers'!$B$1:$AZ$173,$B147,FALSE),""))</f>
        <v>#REF!</v>
      </c>
      <c r="BH147" s="260" t="e">
        <f>IF(BH$4="","",IF(HLOOKUP(BH$4,'Physical Effects-Numbers'!$B$1:$AZ$173,$B147,FALSE)&lt;0,HLOOKUP(BH$4,'Physical Effects-Numbers'!$B$1:$AZ$173,$B147,FALSE),""))</f>
        <v>#REF!</v>
      </c>
      <c r="BI147" s="260" t="e">
        <f>IF(BI$4="","",IF(HLOOKUP(BI$4,'Physical Effects-Numbers'!$B$1:$AZ$173,$B147,FALSE)&lt;0,HLOOKUP(BI$4,'Physical Effects-Numbers'!$B$1:$AZ$173,$B147,FALSE),""))</f>
        <v>#REF!</v>
      </c>
      <c r="BJ147" s="260" t="e">
        <f>IF(BJ$4="","",IF(HLOOKUP(BJ$4,'Physical Effects-Numbers'!$B$1:$AZ$173,$B147,FALSE)&lt;0,HLOOKUP(BJ$4,'Physical Effects-Numbers'!$B$1:$AZ$173,$B147,FALSE),""))</f>
        <v>#REF!</v>
      </c>
      <c r="BK147" s="260" t="e">
        <f>IF(BK$4="","",IF(HLOOKUP(BK$4,'Physical Effects-Numbers'!$B$1:$AZ$173,$B147,FALSE)&lt;0,HLOOKUP(BK$4,'Physical Effects-Numbers'!$B$1:$AZ$173,$B147,FALSE),""))</f>
        <v>#REF!</v>
      </c>
      <c r="BL147" s="260" t="e">
        <f>IF(BL$4="","",IF(HLOOKUP(BL$4,'Physical Effects-Numbers'!$B$1:$AZ$173,$B147,FALSE)&lt;0,HLOOKUP(BL$4,'Physical Effects-Numbers'!$B$1:$AZ$173,$B147,FALSE),""))</f>
        <v>#REF!</v>
      </c>
      <c r="BM147" s="260" t="e">
        <f>IF(BM$4="","",IF(HLOOKUP(BM$4,'Physical Effects-Numbers'!$B$1:$AZ$173,$B147,FALSE)&lt;0,HLOOKUP(BM$4,'Physical Effects-Numbers'!$B$1:$AZ$173,$B147,FALSE),""))</f>
        <v>#REF!</v>
      </c>
      <c r="BN147" s="260" t="e">
        <f>IF(BN$4="","",IF(HLOOKUP(BN$4,'Physical Effects-Numbers'!$B$1:$AZ$173,$B147,FALSE)&lt;0,HLOOKUP(BN$4,'Physical Effects-Numbers'!$B$1:$AZ$173,$B147,FALSE),""))</f>
        <v>#REF!</v>
      </c>
      <c r="BO147" s="260" t="e">
        <f>IF(BO$4="","",IF(HLOOKUP(BO$4,'Physical Effects-Numbers'!$B$1:$AZ$173,$B147,FALSE)&lt;0,HLOOKUP(BO$4,'Physical Effects-Numbers'!$B$1:$AZ$173,$B147,FALSE),""))</f>
        <v>#REF!</v>
      </c>
    </row>
    <row r="148" spans="2:67" x14ac:dyDescent="0.2">
      <c r="B148" s="259">
        <f t="shared" si="2"/>
        <v>145</v>
      </c>
      <c r="C148" s="258" t="str">
        <f>+'Physical Effects-Numbers'!B145</f>
        <v>Tree-Shrub Pruning (ac)</v>
      </c>
      <c r="D148" s="260" t="str">
        <f>IF(D$4="","",IF(HLOOKUP(D$4,'Physical Effects-Numbers'!$B$1:$AZ$173,$B148,FALSE)&lt;0,HLOOKUP(D$4,'Physical Effects-Numbers'!$B$1:$AZ$173,$B148,FALSE),""))</f>
        <v/>
      </c>
      <c r="E148" s="260" t="str">
        <f>IF(E$4="","",IF(HLOOKUP(E$4,'Physical Effects-Numbers'!$B$1:$AZ$173,$B148,FALSE)&lt;0,HLOOKUP(E$4,'Physical Effects-Numbers'!$B$1:$AZ$173,$B148,FALSE),""))</f>
        <v/>
      </c>
      <c r="F148" s="260" t="str">
        <f>IF(F$4="","",IF(HLOOKUP(F$4,'Physical Effects-Numbers'!$B$1:$AZ$173,$B148,FALSE)&lt;0,HLOOKUP(F$4,'Physical Effects-Numbers'!$B$1:$AZ$173,$B148,FALSE),""))</f>
        <v/>
      </c>
      <c r="G148" s="260" t="str">
        <f>IF(G$4="","",IF(HLOOKUP(G$4,'Physical Effects-Numbers'!$B$1:$AZ$173,$B148,FALSE)&lt;0,HLOOKUP(G$4,'Physical Effects-Numbers'!$B$1:$AZ$173,$B148,FALSE),""))</f>
        <v/>
      </c>
      <c r="H148" s="260" t="str">
        <f>IF(H$4="","",IF(HLOOKUP(H$4,'Physical Effects-Numbers'!$B$1:$AZ$173,$B148,FALSE)&lt;0,HLOOKUP(H$4,'Physical Effects-Numbers'!$B$1:$AZ$173,$B148,FALSE),""))</f>
        <v/>
      </c>
      <c r="I148" s="260" t="str">
        <f>IF(I$4="","",IF(HLOOKUP(I$4,'Physical Effects-Numbers'!$B$1:$AZ$173,$B148,FALSE)&lt;0,HLOOKUP(I$4,'Physical Effects-Numbers'!$B$1:$AZ$173,$B148,FALSE),""))</f>
        <v/>
      </c>
      <c r="J148" s="260" t="str">
        <f>IF(J$4="","",IF(HLOOKUP(J$4,'Physical Effects-Numbers'!$B$1:$AZ$173,$B148,FALSE)&lt;0,HLOOKUP(J$4,'Physical Effects-Numbers'!$B$1:$AZ$173,$B148,FALSE),""))</f>
        <v/>
      </c>
      <c r="K148" s="260" t="str">
        <f>IF(K$4="","",IF(HLOOKUP(K$4,'Physical Effects-Numbers'!$B$1:$AZ$173,$B148,FALSE)&lt;0,HLOOKUP(K$4,'Physical Effects-Numbers'!$B$1:$AZ$173,$B148,FALSE),""))</f>
        <v/>
      </c>
      <c r="L148" s="260" t="str">
        <f>IF(L$4="","",IF(HLOOKUP(L$4,'Physical Effects-Numbers'!$B$1:$AZ$173,$B148,FALSE)&lt;0,HLOOKUP(L$4,'Physical Effects-Numbers'!$B$1:$AZ$173,$B148,FALSE),""))</f>
        <v/>
      </c>
      <c r="M148" s="260" t="str">
        <f>IF(M$4="","",IF(HLOOKUP(M$4,'Physical Effects-Numbers'!$B$1:$AZ$173,$B148,FALSE)&lt;0,HLOOKUP(M$4,'Physical Effects-Numbers'!$B$1:$AZ$173,$B148,FALSE),""))</f>
        <v/>
      </c>
      <c r="N148" s="260" t="str">
        <f>IF(N$4="","",IF(HLOOKUP(N$4,'Physical Effects-Numbers'!$B$1:$AZ$173,$B148,FALSE)&lt;0,HLOOKUP(N$4,'Physical Effects-Numbers'!$B$1:$AZ$173,$B148,FALSE),""))</f>
        <v/>
      </c>
      <c r="O148" s="260" t="str">
        <f>IF(O$4="","",IF(HLOOKUP(O$4,'Physical Effects-Numbers'!$B$1:$AZ$173,$B148,FALSE)&lt;0,HLOOKUP(O$4,'Physical Effects-Numbers'!$B$1:$AZ$173,$B148,FALSE),""))</f>
        <v/>
      </c>
      <c r="P148" s="260" t="str">
        <f>IF(P$4="","",IF(HLOOKUP(P$4,'Physical Effects-Numbers'!$B$1:$AZ$173,$B148,FALSE)&lt;0,HLOOKUP(P$4,'Physical Effects-Numbers'!$B$1:$AZ$173,$B148,FALSE),""))</f>
        <v/>
      </c>
      <c r="Q148" s="260" t="str">
        <f>IF(Q$4="","",IF(HLOOKUP(Q$4,'Physical Effects-Numbers'!$B$1:$AZ$173,$B148,FALSE)&lt;0,HLOOKUP(Q$4,'Physical Effects-Numbers'!$B$1:$AZ$173,$B148,FALSE),""))</f>
        <v/>
      </c>
      <c r="R148" s="260" t="str">
        <f>IF(R$4="","",IF(HLOOKUP(R$4,'Physical Effects-Numbers'!$B$1:$AZ$173,$B148,FALSE)&lt;0,HLOOKUP(R$4,'Physical Effects-Numbers'!$B$1:$AZ$173,$B148,FALSE),""))</f>
        <v/>
      </c>
      <c r="S148" s="260" t="str">
        <f>IF(S$4="","",IF(HLOOKUP(S$4,'Physical Effects-Numbers'!$B$1:$AZ$173,$B148,FALSE)&lt;0,HLOOKUP(S$4,'Physical Effects-Numbers'!$B$1:$AZ$173,$B148,FALSE),""))</f>
        <v/>
      </c>
      <c r="T148" s="260" t="str">
        <f>IF(T$4="","",IF(HLOOKUP(T$4,'Physical Effects-Numbers'!$B$1:$AZ$173,$B148,FALSE)&lt;0,HLOOKUP(T$4,'Physical Effects-Numbers'!$B$1:$AZ$173,$B148,FALSE),""))</f>
        <v/>
      </c>
      <c r="U148" s="260" t="str">
        <f>IF(U$4="","",IF(HLOOKUP(U$4,'Physical Effects-Numbers'!$B$1:$AZ$173,$B148,FALSE)&lt;0,HLOOKUP(U$4,'Physical Effects-Numbers'!$B$1:$AZ$173,$B148,FALSE),""))</f>
        <v/>
      </c>
      <c r="V148" s="260" t="str">
        <f>IF(V$4="","",IF(HLOOKUP(V$4,'Physical Effects-Numbers'!$B$1:$AZ$173,$B148,FALSE)&lt;0,HLOOKUP(V$4,'Physical Effects-Numbers'!$B$1:$AZ$173,$B148,FALSE),""))</f>
        <v/>
      </c>
      <c r="W148" s="260" t="str">
        <f>IF(W$4="","",IF(HLOOKUP(W$4,'Physical Effects-Numbers'!$B$1:$AZ$173,$B148,FALSE)&lt;0,HLOOKUP(W$4,'Physical Effects-Numbers'!$B$1:$AZ$173,$B148,FALSE),""))</f>
        <v/>
      </c>
      <c r="X148" s="260" t="str">
        <f>IF(X$4="","",IF(HLOOKUP(X$4,'Physical Effects-Numbers'!$B$1:$AZ$173,$B148,FALSE)&lt;0,HLOOKUP(X$4,'Physical Effects-Numbers'!$B$1:$AZ$173,$B148,FALSE),""))</f>
        <v/>
      </c>
      <c r="Y148" s="260" t="str">
        <f>IF(Y$4="","",IF(HLOOKUP(Y$4,'Physical Effects-Numbers'!$B$1:$AZ$173,$B148,FALSE)&lt;0,HLOOKUP(Y$4,'Physical Effects-Numbers'!$B$1:$AZ$173,$B148,FALSE),""))</f>
        <v/>
      </c>
      <c r="Z148" s="260" t="str">
        <f>IF(Z$4="","",IF(HLOOKUP(Z$4,'Physical Effects-Numbers'!$B$1:$AZ$173,$B148,FALSE)&lt;0,HLOOKUP(Z$4,'Physical Effects-Numbers'!$B$1:$AZ$173,$B148,FALSE),""))</f>
        <v/>
      </c>
      <c r="AA148" s="260" t="str">
        <f>IF(AA$4="","",IF(HLOOKUP(AA$4,'Physical Effects-Numbers'!$B$1:$AZ$173,$B148,FALSE)&lt;0,HLOOKUP(AA$4,'Physical Effects-Numbers'!$B$1:$AZ$173,$B148,FALSE),""))</f>
        <v/>
      </c>
      <c r="AB148" s="260" t="str">
        <f>IF(AB$4="","",IF(HLOOKUP(AB$4,'Physical Effects-Numbers'!$B$1:$AZ$173,$B148,FALSE)&lt;0,HLOOKUP(AB$4,'Physical Effects-Numbers'!$B$1:$AZ$173,$B148,FALSE),""))</f>
        <v/>
      </c>
      <c r="AC148" s="260" t="str">
        <f>IF(AC$4="","",IF(HLOOKUP(AC$4,'Physical Effects-Numbers'!$B$1:$AZ$173,$B148,FALSE)&lt;0,HLOOKUP(AC$4,'Physical Effects-Numbers'!$B$1:$AZ$173,$B148,FALSE),""))</f>
        <v/>
      </c>
      <c r="AD148" s="260" t="str">
        <f>IF(AD$4="","",IF(HLOOKUP(AD$4,'Physical Effects-Numbers'!$B$1:$AZ$173,$B148,FALSE)&lt;0,HLOOKUP(AD$4,'Physical Effects-Numbers'!$B$1:$AZ$173,$B148,FALSE),""))</f>
        <v/>
      </c>
      <c r="AE148" s="260" t="str">
        <f>IF(AE$4="","",IF(HLOOKUP(AE$4,'Physical Effects-Numbers'!$B$1:$AZ$173,$B148,FALSE)&lt;0,HLOOKUP(AE$4,'Physical Effects-Numbers'!$B$1:$AZ$173,$B148,FALSE),""))</f>
        <v/>
      </c>
      <c r="AF148" s="260" t="e">
        <f>IF(AF$4="","",IF(HLOOKUP(AF$4,'Physical Effects-Numbers'!$B$1:$AZ$173,$B148,FALSE)&lt;0,HLOOKUP(AF$4,'Physical Effects-Numbers'!$B$1:$AZ$173,$B148,FALSE),""))</f>
        <v>#REF!</v>
      </c>
      <c r="AG148" s="260" t="e">
        <f>IF(AG$4="","",IF(HLOOKUP(AG$4,'Physical Effects-Numbers'!$B$1:$AZ$173,$B148,FALSE)&lt;0,HLOOKUP(AG$4,'Physical Effects-Numbers'!$B$1:$AZ$173,$B148,FALSE),""))</f>
        <v>#REF!</v>
      </c>
      <c r="AH148" s="260" t="str">
        <f>IF(AH$4="","",IF(HLOOKUP(AH$4,'Physical Effects-Numbers'!$B$1:$AZ$173,$B148,FALSE)&lt;0,HLOOKUP(AH$4,'Physical Effects-Numbers'!$B$1:$AZ$173,$B148,FALSE),""))</f>
        <v/>
      </c>
      <c r="AI148" s="260" t="str">
        <f>IF(AI$4="","",IF(HLOOKUP(AI$4,'Physical Effects-Numbers'!$B$1:$AZ$173,$B148,FALSE)&lt;0,HLOOKUP(AI$4,'Physical Effects-Numbers'!$B$1:$AZ$173,$B148,FALSE),""))</f>
        <v/>
      </c>
      <c r="AJ148" s="260" t="str">
        <f>IF(AJ$4="","",IF(HLOOKUP(AJ$4,'Physical Effects-Numbers'!$B$1:$AZ$173,$B148,FALSE)&lt;0,HLOOKUP(AJ$4,'Physical Effects-Numbers'!$B$1:$AZ$173,$B148,FALSE),""))</f>
        <v/>
      </c>
      <c r="AK148" s="260" t="str">
        <f>IF(AK$4="","",IF(HLOOKUP(AK$4,'Physical Effects-Numbers'!$B$1:$AZ$173,$B148,FALSE)&lt;0,HLOOKUP(AK$4,'Physical Effects-Numbers'!$B$1:$AZ$173,$B148,FALSE),""))</f>
        <v/>
      </c>
      <c r="AL148" s="260" t="str">
        <f>IF(AL$4="","",IF(HLOOKUP(AL$4,'Physical Effects-Numbers'!$B$1:$AZ$173,$B148,FALSE)&lt;0,HLOOKUP(AL$4,'Physical Effects-Numbers'!$B$1:$AZ$173,$B148,FALSE),""))</f>
        <v/>
      </c>
      <c r="AM148" s="260" t="str">
        <f>IF(AM$4="","",IF(HLOOKUP(AM$4,'Physical Effects-Numbers'!$B$1:$AZ$173,$B148,FALSE)&lt;0,HLOOKUP(AM$4,'Physical Effects-Numbers'!$B$1:$AZ$173,$B148,FALSE),""))</f>
        <v/>
      </c>
      <c r="AN148" s="260" t="str">
        <f>IF(AN$4="","",IF(HLOOKUP(AN$4,'Physical Effects-Numbers'!$B$1:$AZ$173,$B148,FALSE)&lt;0,HLOOKUP(AN$4,'Physical Effects-Numbers'!$B$1:$AZ$173,$B148,FALSE),""))</f>
        <v/>
      </c>
      <c r="AO148" s="260" t="str">
        <f>IF(AO$4="","",IF(HLOOKUP(AO$4,'Physical Effects-Numbers'!$B$1:$AZ$173,$B148,FALSE)&lt;0,HLOOKUP(AO$4,'Physical Effects-Numbers'!$B$1:$AZ$173,$B148,FALSE),""))</f>
        <v/>
      </c>
      <c r="AP148" s="260" t="str">
        <f>IF(AP$4="","",IF(HLOOKUP(AP$4,'Physical Effects-Numbers'!$B$1:$AZ$173,$B148,FALSE)&lt;0,HLOOKUP(AP$4,'Physical Effects-Numbers'!$B$1:$AZ$173,$B148,FALSE),""))</f>
        <v/>
      </c>
      <c r="AQ148" s="260" t="str">
        <f>IF(AQ$4="","",IF(HLOOKUP(AQ$4,'Physical Effects-Numbers'!$B$1:$AZ$173,$B148,FALSE)&lt;0,HLOOKUP(AQ$4,'Physical Effects-Numbers'!$B$1:$AZ$173,$B148,FALSE),""))</f>
        <v/>
      </c>
      <c r="AR148" s="260" t="str">
        <f>IF(AR$4="","",IF(HLOOKUP(AR$4,'Physical Effects-Numbers'!$B$1:$AZ$173,$B148,FALSE)&lt;0,HLOOKUP(AR$4,'Physical Effects-Numbers'!$B$1:$AZ$173,$B148,FALSE),""))</f>
        <v/>
      </c>
      <c r="AS148" s="260" t="str">
        <f>IF(AS$4="","",IF(HLOOKUP(AS$4,'Physical Effects-Numbers'!$B$1:$AZ$173,$B148,FALSE)&lt;0,HLOOKUP(AS$4,'Physical Effects-Numbers'!$B$1:$AZ$173,$B148,FALSE),""))</f>
        <v/>
      </c>
      <c r="AT148" s="260" t="str">
        <f>IF(AT$4="","",IF(HLOOKUP(AT$4,'Physical Effects-Numbers'!$B$1:$AZ$173,$B148,FALSE)&lt;0,HLOOKUP(AT$4,'Physical Effects-Numbers'!$B$1:$AZ$173,$B148,FALSE),""))</f>
        <v/>
      </c>
      <c r="AU148" s="260" t="str">
        <f>IF(AU$4="","",IF(HLOOKUP(AU$4,'Physical Effects-Numbers'!$B$1:$AZ$173,$B148,FALSE)&lt;0,HLOOKUP(AU$4,'Physical Effects-Numbers'!$B$1:$AZ$173,$B148,FALSE),""))</f>
        <v/>
      </c>
      <c r="AV148" s="260" t="str">
        <f>IF(AV$4="","",IF(HLOOKUP(AV$4,'Physical Effects-Numbers'!$B$1:$AZ$173,$B148,FALSE)&lt;0,HLOOKUP(AV$4,'Physical Effects-Numbers'!$B$1:$AZ$173,$B148,FALSE),""))</f>
        <v/>
      </c>
      <c r="AW148" s="260" t="str">
        <f>IF(AW$4="","",IF(HLOOKUP(AW$4,'Physical Effects-Numbers'!$B$1:$AZ$173,$B148,FALSE)&lt;0,HLOOKUP(AW$4,'Physical Effects-Numbers'!$B$1:$AZ$173,$B148,FALSE),""))</f>
        <v/>
      </c>
      <c r="AX148" s="260" t="str">
        <f>IF(AX$4="","",IF(HLOOKUP(AX$4,'Physical Effects-Numbers'!$B$1:$AZ$173,$B148,FALSE)&lt;0,HLOOKUP(AX$4,'Physical Effects-Numbers'!$B$1:$AZ$173,$B148,FALSE),""))</f>
        <v/>
      </c>
      <c r="AY148" s="260" t="str">
        <f>IF(AY$4="","",IF(HLOOKUP(AY$4,'Physical Effects-Numbers'!$B$1:$AZ$173,$B148,FALSE)&lt;0,HLOOKUP(AY$4,'Physical Effects-Numbers'!$B$1:$AZ$173,$B148,FALSE),""))</f>
        <v/>
      </c>
      <c r="AZ148" s="260" t="str">
        <f>IF(AZ$4="","",IF(HLOOKUP(AZ$4,'Physical Effects-Numbers'!$B$1:$AZ$173,$B148,FALSE)&lt;0,HLOOKUP(AZ$4,'Physical Effects-Numbers'!$B$1:$AZ$173,$B148,FALSE),""))</f>
        <v/>
      </c>
      <c r="BA148" s="260" t="e">
        <f>IF(BA$4="","",IF(HLOOKUP(BA$4,'Physical Effects-Numbers'!$B$1:$AZ$173,$B148,FALSE)&lt;0,HLOOKUP(BA$4,'Physical Effects-Numbers'!$B$1:$AZ$173,$B148,FALSE),""))</f>
        <v>#N/A</v>
      </c>
      <c r="BB148" s="260" t="e">
        <f>IF(BB$4="","",IF(HLOOKUP(BB$4,'Physical Effects-Numbers'!$B$1:$AZ$173,$B148,FALSE)&lt;0,HLOOKUP(BB$4,'Physical Effects-Numbers'!$B$1:$AZ$173,$B148,FALSE),""))</f>
        <v>#N/A</v>
      </c>
      <c r="BC148" s="260" t="e">
        <f>IF(BC$4="","",IF(HLOOKUP(BC$4,'Physical Effects-Numbers'!$B$1:$AZ$173,$B148,FALSE)&lt;0,HLOOKUP(BC$4,'Physical Effects-Numbers'!$B$1:$AZ$173,$B148,FALSE),""))</f>
        <v>#REF!</v>
      </c>
      <c r="BD148" s="260" t="e">
        <f>IF(BD$4="","",IF(HLOOKUP(BD$4,'Physical Effects-Numbers'!$B$1:$AZ$173,$B148,FALSE)&lt;0,HLOOKUP(BD$4,'Physical Effects-Numbers'!$B$1:$AZ$173,$B148,FALSE),""))</f>
        <v>#REF!</v>
      </c>
      <c r="BE148" s="260" t="e">
        <f>IF(BE$4="","",IF(HLOOKUP(BE$4,'Physical Effects-Numbers'!$B$1:$AZ$173,$B148,FALSE)&lt;0,HLOOKUP(BE$4,'Physical Effects-Numbers'!$B$1:$AZ$173,$B148,FALSE),""))</f>
        <v>#REF!</v>
      </c>
      <c r="BF148" s="260" t="e">
        <f>IF(BF$4="","",IF(HLOOKUP(BF$4,'Physical Effects-Numbers'!$B$1:$AZ$173,$B148,FALSE)&lt;0,HLOOKUP(BF$4,'Physical Effects-Numbers'!$B$1:$AZ$173,$B148,FALSE),""))</f>
        <v>#REF!</v>
      </c>
      <c r="BG148" s="260" t="e">
        <f>IF(BG$4="","",IF(HLOOKUP(BG$4,'Physical Effects-Numbers'!$B$1:$AZ$173,$B148,FALSE)&lt;0,HLOOKUP(BG$4,'Physical Effects-Numbers'!$B$1:$AZ$173,$B148,FALSE),""))</f>
        <v>#REF!</v>
      </c>
      <c r="BH148" s="260" t="e">
        <f>IF(BH$4="","",IF(HLOOKUP(BH$4,'Physical Effects-Numbers'!$B$1:$AZ$173,$B148,FALSE)&lt;0,HLOOKUP(BH$4,'Physical Effects-Numbers'!$B$1:$AZ$173,$B148,FALSE),""))</f>
        <v>#REF!</v>
      </c>
      <c r="BI148" s="260" t="e">
        <f>IF(BI$4="","",IF(HLOOKUP(BI$4,'Physical Effects-Numbers'!$B$1:$AZ$173,$B148,FALSE)&lt;0,HLOOKUP(BI$4,'Physical Effects-Numbers'!$B$1:$AZ$173,$B148,FALSE),""))</f>
        <v>#REF!</v>
      </c>
      <c r="BJ148" s="260" t="e">
        <f>IF(BJ$4="","",IF(HLOOKUP(BJ$4,'Physical Effects-Numbers'!$B$1:$AZ$173,$B148,FALSE)&lt;0,HLOOKUP(BJ$4,'Physical Effects-Numbers'!$B$1:$AZ$173,$B148,FALSE),""))</f>
        <v>#REF!</v>
      </c>
      <c r="BK148" s="260" t="e">
        <f>IF(BK$4="","",IF(HLOOKUP(BK$4,'Physical Effects-Numbers'!$B$1:$AZ$173,$B148,FALSE)&lt;0,HLOOKUP(BK$4,'Physical Effects-Numbers'!$B$1:$AZ$173,$B148,FALSE),""))</f>
        <v>#REF!</v>
      </c>
      <c r="BL148" s="260" t="e">
        <f>IF(BL$4="","",IF(HLOOKUP(BL$4,'Physical Effects-Numbers'!$B$1:$AZ$173,$B148,FALSE)&lt;0,HLOOKUP(BL$4,'Physical Effects-Numbers'!$B$1:$AZ$173,$B148,FALSE),""))</f>
        <v>#REF!</v>
      </c>
      <c r="BM148" s="260" t="e">
        <f>IF(BM$4="","",IF(HLOOKUP(BM$4,'Physical Effects-Numbers'!$B$1:$AZ$173,$B148,FALSE)&lt;0,HLOOKUP(BM$4,'Physical Effects-Numbers'!$B$1:$AZ$173,$B148,FALSE),""))</f>
        <v>#REF!</v>
      </c>
      <c r="BN148" s="260" t="e">
        <f>IF(BN$4="","",IF(HLOOKUP(BN$4,'Physical Effects-Numbers'!$B$1:$AZ$173,$B148,FALSE)&lt;0,HLOOKUP(BN$4,'Physical Effects-Numbers'!$B$1:$AZ$173,$B148,FALSE),""))</f>
        <v>#REF!</v>
      </c>
      <c r="BO148" s="260" t="e">
        <f>IF(BO$4="","",IF(HLOOKUP(BO$4,'Physical Effects-Numbers'!$B$1:$AZ$173,$B148,FALSE)&lt;0,HLOOKUP(BO$4,'Physical Effects-Numbers'!$B$1:$AZ$173,$B148,FALSE),""))</f>
        <v>#REF!</v>
      </c>
    </row>
    <row r="149" spans="2:67" x14ac:dyDescent="0.2">
      <c r="B149" s="259">
        <f t="shared" si="2"/>
        <v>146</v>
      </c>
      <c r="C149" s="258" t="str">
        <f>+'Physical Effects-Numbers'!B146</f>
        <v>Underground Outlet (ft)</v>
      </c>
      <c r="D149" s="260" t="str">
        <f>IF(D$4="","",IF(HLOOKUP(D$4,'Physical Effects-Numbers'!$B$1:$AZ$173,$B149,FALSE)&lt;0,HLOOKUP(D$4,'Physical Effects-Numbers'!$B$1:$AZ$173,$B149,FALSE),""))</f>
        <v/>
      </c>
      <c r="E149" s="260" t="str">
        <f>IF(E$4="","",IF(HLOOKUP(E$4,'Physical Effects-Numbers'!$B$1:$AZ$173,$B149,FALSE)&lt;0,HLOOKUP(E$4,'Physical Effects-Numbers'!$B$1:$AZ$173,$B149,FALSE),""))</f>
        <v/>
      </c>
      <c r="F149" s="260" t="str">
        <f>IF(F$4="","",IF(HLOOKUP(F$4,'Physical Effects-Numbers'!$B$1:$AZ$173,$B149,FALSE)&lt;0,HLOOKUP(F$4,'Physical Effects-Numbers'!$B$1:$AZ$173,$B149,FALSE),""))</f>
        <v/>
      </c>
      <c r="G149" s="260" t="str">
        <f>IF(G$4="","",IF(HLOOKUP(G$4,'Physical Effects-Numbers'!$B$1:$AZ$173,$B149,FALSE)&lt;0,HLOOKUP(G$4,'Physical Effects-Numbers'!$B$1:$AZ$173,$B149,FALSE),""))</f>
        <v/>
      </c>
      <c r="H149" s="260">
        <f>IF(H$4="","",IF(HLOOKUP(H$4,'Physical Effects-Numbers'!$B$1:$AZ$173,$B149,FALSE)&lt;0,HLOOKUP(H$4,'Physical Effects-Numbers'!$B$1:$AZ$173,$B149,FALSE),""))</f>
        <v>-1</v>
      </c>
      <c r="I149" s="260" t="str">
        <f>IF(I$4="","",IF(HLOOKUP(I$4,'Physical Effects-Numbers'!$B$1:$AZ$173,$B149,FALSE)&lt;0,HLOOKUP(I$4,'Physical Effects-Numbers'!$B$1:$AZ$173,$B149,FALSE),""))</f>
        <v/>
      </c>
      <c r="J149" s="260" t="str">
        <f>IF(J$4="","",IF(HLOOKUP(J$4,'Physical Effects-Numbers'!$B$1:$AZ$173,$B149,FALSE)&lt;0,HLOOKUP(J$4,'Physical Effects-Numbers'!$B$1:$AZ$173,$B149,FALSE),""))</f>
        <v/>
      </c>
      <c r="K149" s="260" t="str">
        <f>IF(K$4="","",IF(HLOOKUP(K$4,'Physical Effects-Numbers'!$B$1:$AZ$173,$B149,FALSE)&lt;0,HLOOKUP(K$4,'Physical Effects-Numbers'!$B$1:$AZ$173,$B149,FALSE),""))</f>
        <v/>
      </c>
      <c r="L149" s="260" t="str">
        <f>IF(L$4="","",IF(HLOOKUP(L$4,'Physical Effects-Numbers'!$B$1:$AZ$173,$B149,FALSE)&lt;0,HLOOKUP(L$4,'Physical Effects-Numbers'!$B$1:$AZ$173,$B149,FALSE),""))</f>
        <v/>
      </c>
      <c r="M149" s="260" t="str">
        <f>IF(M$4="","",IF(HLOOKUP(M$4,'Physical Effects-Numbers'!$B$1:$AZ$173,$B149,FALSE)&lt;0,HLOOKUP(M$4,'Physical Effects-Numbers'!$B$1:$AZ$173,$B149,FALSE),""))</f>
        <v/>
      </c>
      <c r="N149" s="260" t="str">
        <f>IF(N$4="","",IF(HLOOKUP(N$4,'Physical Effects-Numbers'!$B$1:$AZ$173,$B149,FALSE)&lt;0,HLOOKUP(N$4,'Physical Effects-Numbers'!$B$1:$AZ$173,$B149,FALSE),""))</f>
        <v/>
      </c>
      <c r="O149" s="260" t="str">
        <f>IF(O$4="","",IF(HLOOKUP(O$4,'Physical Effects-Numbers'!$B$1:$AZ$173,$B149,FALSE)&lt;0,HLOOKUP(O$4,'Physical Effects-Numbers'!$B$1:$AZ$173,$B149,FALSE),""))</f>
        <v/>
      </c>
      <c r="P149" s="260" t="str">
        <f>IF(P$4="","",IF(HLOOKUP(P$4,'Physical Effects-Numbers'!$B$1:$AZ$173,$B149,FALSE)&lt;0,HLOOKUP(P$4,'Physical Effects-Numbers'!$B$1:$AZ$173,$B149,FALSE),""))</f>
        <v/>
      </c>
      <c r="Q149" s="260" t="str">
        <f>IF(Q$4="","",IF(HLOOKUP(Q$4,'Physical Effects-Numbers'!$B$1:$AZ$173,$B149,FALSE)&lt;0,HLOOKUP(Q$4,'Physical Effects-Numbers'!$B$1:$AZ$173,$B149,FALSE),""))</f>
        <v/>
      </c>
      <c r="R149" s="260" t="str">
        <f>IF(R$4="","",IF(HLOOKUP(R$4,'Physical Effects-Numbers'!$B$1:$AZ$173,$B149,FALSE)&lt;0,HLOOKUP(R$4,'Physical Effects-Numbers'!$B$1:$AZ$173,$B149,FALSE),""))</f>
        <v/>
      </c>
      <c r="S149" s="260">
        <f>IF(S$4="","",IF(HLOOKUP(S$4,'Physical Effects-Numbers'!$B$1:$AZ$173,$B149,FALSE)&lt;0,HLOOKUP(S$4,'Physical Effects-Numbers'!$B$1:$AZ$173,$B149,FALSE),""))</f>
        <v>-1</v>
      </c>
      <c r="T149" s="260" t="str">
        <f>IF(T$4="","",IF(HLOOKUP(T$4,'Physical Effects-Numbers'!$B$1:$AZ$173,$B149,FALSE)&lt;0,HLOOKUP(T$4,'Physical Effects-Numbers'!$B$1:$AZ$173,$B149,FALSE),""))</f>
        <v/>
      </c>
      <c r="U149" s="260" t="str">
        <f>IF(U$4="","",IF(HLOOKUP(U$4,'Physical Effects-Numbers'!$B$1:$AZ$173,$B149,FALSE)&lt;0,HLOOKUP(U$4,'Physical Effects-Numbers'!$B$1:$AZ$173,$B149,FALSE),""))</f>
        <v/>
      </c>
      <c r="V149" s="260" t="str">
        <f>IF(V$4="","",IF(HLOOKUP(V$4,'Physical Effects-Numbers'!$B$1:$AZ$173,$B149,FALSE)&lt;0,HLOOKUP(V$4,'Physical Effects-Numbers'!$B$1:$AZ$173,$B149,FALSE),""))</f>
        <v/>
      </c>
      <c r="W149" s="260">
        <f>IF(W$4="","",IF(HLOOKUP(W$4,'Physical Effects-Numbers'!$B$1:$AZ$173,$B149,FALSE)&lt;0,HLOOKUP(W$4,'Physical Effects-Numbers'!$B$1:$AZ$173,$B149,FALSE),""))</f>
        <v>-1</v>
      </c>
      <c r="X149" s="260" t="str">
        <f>IF(X$4="","",IF(HLOOKUP(X$4,'Physical Effects-Numbers'!$B$1:$AZ$173,$B149,FALSE)&lt;0,HLOOKUP(X$4,'Physical Effects-Numbers'!$B$1:$AZ$173,$B149,FALSE),""))</f>
        <v/>
      </c>
      <c r="Y149" s="260">
        <f>IF(Y$4="","",IF(HLOOKUP(Y$4,'Physical Effects-Numbers'!$B$1:$AZ$173,$B149,FALSE)&lt;0,HLOOKUP(Y$4,'Physical Effects-Numbers'!$B$1:$AZ$173,$B149,FALSE),""))</f>
        <v>-1</v>
      </c>
      <c r="Z149" s="260" t="str">
        <f>IF(Z$4="","",IF(HLOOKUP(Z$4,'Physical Effects-Numbers'!$B$1:$AZ$173,$B149,FALSE)&lt;0,HLOOKUP(Z$4,'Physical Effects-Numbers'!$B$1:$AZ$173,$B149,FALSE),""))</f>
        <v/>
      </c>
      <c r="AA149" s="260">
        <f>IF(AA$4="","",IF(HLOOKUP(AA$4,'Physical Effects-Numbers'!$B$1:$AZ$173,$B149,FALSE)&lt;0,HLOOKUP(AA$4,'Physical Effects-Numbers'!$B$1:$AZ$173,$B149,FALSE),""))</f>
        <v>-1</v>
      </c>
      <c r="AB149" s="260" t="str">
        <f>IF(AB$4="","",IF(HLOOKUP(AB$4,'Physical Effects-Numbers'!$B$1:$AZ$173,$B149,FALSE)&lt;0,HLOOKUP(AB$4,'Physical Effects-Numbers'!$B$1:$AZ$173,$B149,FALSE),""))</f>
        <v/>
      </c>
      <c r="AC149" s="260" t="str">
        <f>IF(AC$4="","",IF(HLOOKUP(AC$4,'Physical Effects-Numbers'!$B$1:$AZ$173,$B149,FALSE)&lt;0,HLOOKUP(AC$4,'Physical Effects-Numbers'!$B$1:$AZ$173,$B149,FALSE),""))</f>
        <v/>
      </c>
      <c r="AD149" s="260" t="str">
        <f>IF(AD$4="","",IF(HLOOKUP(AD$4,'Physical Effects-Numbers'!$B$1:$AZ$173,$B149,FALSE)&lt;0,HLOOKUP(AD$4,'Physical Effects-Numbers'!$B$1:$AZ$173,$B149,FALSE),""))</f>
        <v/>
      </c>
      <c r="AE149" s="260" t="str">
        <f>IF(AE$4="","",IF(HLOOKUP(AE$4,'Physical Effects-Numbers'!$B$1:$AZ$173,$B149,FALSE)&lt;0,HLOOKUP(AE$4,'Physical Effects-Numbers'!$B$1:$AZ$173,$B149,FALSE),""))</f>
        <v/>
      </c>
      <c r="AF149" s="260" t="e">
        <f>IF(AF$4="","",IF(HLOOKUP(AF$4,'Physical Effects-Numbers'!$B$1:$AZ$173,$B149,FALSE)&lt;0,HLOOKUP(AF$4,'Physical Effects-Numbers'!$B$1:$AZ$173,$B149,FALSE),""))</f>
        <v>#REF!</v>
      </c>
      <c r="AG149" s="260" t="e">
        <f>IF(AG$4="","",IF(HLOOKUP(AG$4,'Physical Effects-Numbers'!$B$1:$AZ$173,$B149,FALSE)&lt;0,HLOOKUP(AG$4,'Physical Effects-Numbers'!$B$1:$AZ$173,$B149,FALSE),""))</f>
        <v>#REF!</v>
      </c>
      <c r="AH149" s="260" t="str">
        <f>IF(AH$4="","",IF(HLOOKUP(AH$4,'Physical Effects-Numbers'!$B$1:$AZ$173,$B149,FALSE)&lt;0,HLOOKUP(AH$4,'Physical Effects-Numbers'!$B$1:$AZ$173,$B149,FALSE),""))</f>
        <v/>
      </c>
      <c r="AI149" s="260" t="str">
        <f>IF(AI$4="","",IF(HLOOKUP(AI$4,'Physical Effects-Numbers'!$B$1:$AZ$173,$B149,FALSE)&lt;0,HLOOKUP(AI$4,'Physical Effects-Numbers'!$B$1:$AZ$173,$B149,FALSE),""))</f>
        <v/>
      </c>
      <c r="AJ149" s="260" t="str">
        <f>IF(AJ$4="","",IF(HLOOKUP(AJ$4,'Physical Effects-Numbers'!$B$1:$AZ$173,$B149,FALSE)&lt;0,HLOOKUP(AJ$4,'Physical Effects-Numbers'!$B$1:$AZ$173,$B149,FALSE),""))</f>
        <v/>
      </c>
      <c r="AK149" s="260" t="str">
        <f>IF(AK$4="","",IF(HLOOKUP(AK$4,'Physical Effects-Numbers'!$B$1:$AZ$173,$B149,FALSE)&lt;0,HLOOKUP(AK$4,'Physical Effects-Numbers'!$B$1:$AZ$173,$B149,FALSE),""))</f>
        <v/>
      </c>
      <c r="AL149" s="260" t="str">
        <f>IF(AL$4="","",IF(HLOOKUP(AL$4,'Physical Effects-Numbers'!$B$1:$AZ$173,$B149,FALSE)&lt;0,HLOOKUP(AL$4,'Physical Effects-Numbers'!$B$1:$AZ$173,$B149,FALSE),""))</f>
        <v/>
      </c>
      <c r="AM149" s="260" t="str">
        <f>IF(AM$4="","",IF(HLOOKUP(AM$4,'Physical Effects-Numbers'!$B$1:$AZ$173,$B149,FALSE)&lt;0,HLOOKUP(AM$4,'Physical Effects-Numbers'!$B$1:$AZ$173,$B149,FALSE),""))</f>
        <v/>
      </c>
      <c r="AN149" s="260" t="str">
        <f>IF(AN$4="","",IF(HLOOKUP(AN$4,'Physical Effects-Numbers'!$B$1:$AZ$173,$B149,FALSE)&lt;0,HLOOKUP(AN$4,'Physical Effects-Numbers'!$B$1:$AZ$173,$B149,FALSE),""))</f>
        <v/>
      </c>
      <c r="AO149" s="260" t="str">
        <f>IF(AO$4="","",IF(HLOOKUP(AO$4,'Physical Effects-Numbers'!$B$1:$AZ$173,$B149,FALSE)&lt;0,HLOOKUP(AO$4,'Physical Effects-Numbers'!$B$1:$AZ$173,$B149,FALSE),""))</f>
        <v/>
      </c>
      <c r="AP149" s="260" t="str">
        <f>IF(AP$4="","",IF(HLOOKUP(AP$4,'Physical Effects-Numbers'!$B$1:$AZ$173,$B149,FALSE)&lt;0,HLOOKUP(AP$4,'Physical Effects-Numbers'!$B$1:$AZ$173,$B149,FALSE),""))</f>
        <v/>
      </c>
      <c r="AQ149" s="260" t="str">
        <f>IF(AQ$4="","",IF(HLOOKUP(AQ$4,'Physical Effects-Numbers'!$B$1:$AZ$173,$B149,FALSE)&lt;0,HLOOKUP(AQ$4,'Physical Effects-Numbers'!$B$1:$AZ$173,$B149,FALSE),""))</f>
        <v/>
      </c>
      <c r="AR149" s="260" t="str">
        <f>IF(AR$4="","",IF(HLOOKUP(AR$4,'Physical Effects-Numbers'!$B$1:$AZ$173,$B149,FALSE)&lt;0,HLOOKUP(AR$4,'Physical Effects-Numbers'!$B$1:$AZ$173,$B149,FALSE),""))</f>
        <v/>
      </c>
      <c r="AS149" s="260" t="str">
        <f>IF(AS$4="","",IF(HLOOKUP(AS$4,'Physical Effects-Numbers'!$B$1:$AZ$173,$B149,FALSE)&lt;0,HLOOKUP(AS$4,'Physical Effects-Numbers'!$B$1:$AZ$173,$B149,FALSE),""))</f>
        <v/>
      </c>
      <c r="AT149" s="260" t="str">
        <f>IF(AT$4="","",IF(HLOOKUP(AT$4,'Physical Effects-Numbers'!$B$1:$AZ$173,$B149,FALSE)&lt;0,HLOOKUP(AT$4,'Physical Effects-Numbers'!$B$1:$AZ$173,$B149,FALSE),""))</f>
        <v/>
      </c>
      <c r="AU149" s="260" t="str">
        <f>IF(AU$4="","",IF(HLOOKUP(AU$4,'Physical Effects-Numbers'!$B$1:$AZ$173,$B149,FALSE)&lt;0,HLOOKUP(AU$4,'Physical Effects-Numbers'!$B$1:$AZ$173,$B149,FALSE),""))</f>
        <v/>
      </c>
      <c r="AV149" s="260" t="str">
        <f>IF(AV$4="","",IF(HLOOKUP(AV$4,'Physical Effects-Numbers'!$B$1:$AZ$173,$B149,FALSE)&lt;0,HLOOKUP(AV$4,'Physical Effects-Numbers'!$B$1:$AZ$173,$B149,FALSE),""))</f>
        <v/>
      </c>
      <c r="AW149" s="260" t="str">
        <f>IF(AW$4="","",IF(HLOOKUP(AW$4,'Physical Effects-Numbers'!$B$1:$AZ$173,$B149,FALSE)&lt;0,HLOOKUP(AW$4,'Physical Effects-Numbers'!$B$1:$AZ$173,$B149,FALSE),""))</f>
        <v/>
      </c>
      <c r="AX149" s="260" t="str">
        <f>IF(AX$4="","",IF(HLOOKUP(AX$4,'Physical Effects-Numbers'!$B$1:$AZ$173,$B149,FALSE)&lt;0,HLOOKUP(AX$4,'Physical Effects-Numbers'!$B$1:$AZ$173,$B149,FALSE),""))</f>
        <v/>
      </c>
      <c r="AY149" s="260" t="str">
        <f>IF(AY$4="","",IF(HLOOKUP(AY$4,'Physical Effects-Numbers'!$B$1:$AZ$173,$B149,FALSE)&lt;0,HLOOKUP(AY$4,'Physical Effects-Numbers'!$B$1:$AZ$173,$B149,FALSE),""))</f>
        <v/>
      </c>
      <c r="AZ149" s="260" t="str">
        <f>IF(AZ$4="","",IF(HLOOKUP(AZ$4,'Physical Effects-Numbers'!$B$1:$AZ$173,$B149,FALSE)&lt;0,HLOOKUP(AZ$4,'Physical Effects-Numbers'!$B$1:$AZ$173,$B149,FALSE),""))</f>
        <v/>
      </c>
      <c r="BA149" s="260" t="e">
        <f>IF(BA$4="","",IF(HLOOKUP(BA$4,'Physical Effects-Numbers'!$B$1:$AZ$173,$B149,FALSE)&lt;0,HLOOKUP(BA$4,'Physical Effects-Numbers'!$B$1:$AZ$173,$B149,FALSE),""))</f>
        <v>#N/A</v>
      </c>
      <c r="BB149" s="260" t="e">
        <f>IF(BB$4="","",IF(HLOOKUP(BB$4,'Physical Effects-Numbers'!$B$1:$AZ$173,$B149,FALSE)&lt;0,HLOOKUP(BB$4,'Physical Effects-Numbers'!$B$1:$AZ$173,$B149,FALSE),""))</f>
        <v>#N/A</v>
      </c>
      <c r="BC149" s="260" t="e">
        <f>IF(BC$4="","",IF(HLOOKUP(BC$4,'Physical Effects-Numbers'!$B$1:$AZ$173,$B149,FALSE)&lt;0,HLOOKUP(BC$4,'Physical Effects-Numbers'!$B$1:$AZ$173,$B149,FALSE),""))</f>
        <v>#REF!</v>
      </c>
      <c r="BD149" s="260" t="e">
        <f>IF(BD$4="","",IF(HLOOKUP(BD$4,'Physical Effects-Numbers'!$B$1:$AZ$173,$B149,FALSE)&lt;0,HLOOKUP(BD$4,'Physical Effects-Numbers'!$B$1:$AZ$173,$B149,FALSE),""))</f>
        <v>#REF!</v>
      </c>
      <c r="BE149" s="260" t="e">
        <f>IF(BE$4="","",IF(HLOOKUP(BE$4,'Physical Effects-Numbers'!$B$1:$AZ$173,$B149,FALSE)&lt;0,HLOOKUP(BE$4,'Physical Effects-Numbers'!$B$1:$AZ$173,$B149,FALSE),""))</f>
        <v>#REF!</v>
      </c>
      <c r="BF149" s="260" t="e">
        <f>IF(BF$4="","",IF(HLOOKUP(BF$4,'Physical Effects-Numbers'!$B$1:$AZ$173,$B149,FALSE)&lt;0,HLOOKUP(BF$4,'Physical Effects-Numbers'!$B$1:$AZ$173,$B149,FALSE),""))</f>
        <v>#REF!</v>
      </c>
      <c r="BG149" s="260" t="e">
        <f>IF(BG$4="","",IF(HLOOKUP(BG$4,'Physical Effects-Numbers'!$B$1:$AZ$173,$B149,FALSE)&lt;0,HLOOKUP(BG$4,'Physical Effects-Numbers'!$B$1:$AZ$173,$B149,FALSE),""))</f>
        <v>#REF!</v>
      </c>
      <c r="BH149" s="260" t="e">
        <f>IF(BH$4="","",IF(HLOOKUP(BH$4,'Physical Effects-Numbers'!$B$1:$AZ$173,$B149,FALSE)&lt;0,HLOOKUP(BH$4,'Physical Effects-Numbers'!$B$1:$AZ$173,$B149,FALSE),""))</f>
        <v>#REF!</v>
      </c>
      <c r="BI149" s="260" t="e">
        <f>IF(BI$4="","",IF(HLOOKUP(BI$4,'Physical Effects-Numbers'!$B$1:$AZ$173,$B149,FALSE)&lt;0,HLOOKUP(BI$4,'Physical Effects-Numbers'!$B$1:$AZ$173,$B149,FALSE),""))</f>
        <v>#REF!</v>
      </c>
      <c r="BJ149" s="260" t="e">
        <f>IF(BJ$4="","",IF(HLOOKUP(BJ$4,'Physical Effects-Numbers'!$B$1:$AZ$173,$B149,FALSE)&lt;0,HLOOKUP(BJ$4,'Physical Effects-Numbers'!$B$1:$AZ$173,$B149,FALSE),""))</f>
        <v>#REF!</v>
      </c>
      <c r="BK149" s="260" t="e">
        <f>IF(BK$4="","",IF(HLOOKUP(BK$4,'Physical Effects-Numbers'!$B$1:$AZ$173,$B149,FALSE)&lt;0,HLOOKUP(BK$4,'Physical Effects-Numbers'!$B$1:$AZ$173,$B149,FALSE),""))</f>
        <v>#REF!</v>
      </c>
      <c r="BL149" s="260" t="e">
        <f>IF(BL$4="","",IF(HLOOKUP(BL$4,'Physical Effects-Numbers'!$B$1:$AZ$173,$B149,FALSE)&lt;0,HLOOKUP(BL$4,'Physical Effects-Numbers'!$B$1:$AZ$173,$B149,FALSE),""))</f>
        <v>#REF!</v>
      </c>
      <c r="BM149" s="260" t="e">
        <f>IF(BM$4="","",IF(HLOOKUP(BM$4,'Physical Effects-Numbers'!$B$1:$AZ$173,$B149,FALSE)&lt;0,HLOOKUP(BM$4,'Physical Effects-Numbers'!$B$1:$AZ$173,$B149,FALSE),""))</f>
        <v>#REF!</v>
      </c>
      <c r="BN149" s="260" t="e">
        <f>IF(BN$4="","",IF(HLOOKUP(BN$4,'Physical Effects-Numbers'!$B$1:$AZ$173,$B149,FALSE)&lt;0,HLOOKUP(BN$4,'Physical Effects-Numbers'!$B$1:$AZ$173,$B149,FALSE),""))</f>
        <v>#REF!</v>
      </c>
      <c r="BO149" s="260" t="e">
        <f>IF(BO$4="","",IF(HLOOKUP(BO$4,'Physical Effects-Numbers'!$B$1:$AZ$173,$B149,FALSE)&lt;0,HLOOKUP(BO$4,'Physical Effects-Numbers'!$B$1:$AZ$173,$B149,FALSE),""))</f>
        <v>#REF!</v>
      </c>
    </row>
    <row r="150" spans="2:67" x14ac:dyDescent="0.2">
      <c r="B150" s="259">
        <f t="shared" si="2"/>
        <v>147</v>
      </c>
      <c r="C150" s="258" t="str">
        <f>+'Physical Effects-Numbers'!B147</f>
        <v>Upland Wildlife Habitat Management (ac)</v>
      </c>
      <c r="D150" s="260" t="str">
        <f>IF(D$4="","",IF(HLOOKUP(D$4,'Physical Effects-Numbers'!$B$1:$AZ$173,$B150,FALSE)&lt;0,HLOOKUP(D$4,'Physical Effects-Numbers'!$B$1:$AZ$173,$B150,FALSE),""))</f>
        <v/>
      </c>
      <c r="E150" s="260" t="str">
        <f>IF(E$4="","",IF(HLOOKUP(E$4,'Physical Effects-Numbers'!$B$1:$AZ$173,$B150,FALSE)&lt;0,HLOOKUP(E$4,'Physical Effects-Numbers'!$B$1:$AZ$173,$B150,FALSE),""))</f>
        <v/>
      </c>
      <c r="F150" s="260" t="str">
        <f>IF(F$4="","",IF(HLOOKUP(F$4,'Physical Effects-Numbers'!$B$1:$AZ$173,$B150,FALSE)&lt;0,HLOOKUP(F$4,'Physical Effects-Numbers'!$B$1:$AZ$173,$B150,FALSE),""))</f>
        <v/>
      </c>
      <c r="G150" s="260" t="str">
        <f>IF(G$4="","",IF(HLOOKUP(G$4,'Physical Effects-Numbers'!$B$1:$AZ$173,$B150,FALSE)&lt;0,HLOOKUP(G$4,'Physical Effects-Numbers'!$B$1:$AZ$173,$B150,FALSE),""))</f>
        <v/>
      </c>
      <c r="H150" s="260" t="str">
        <f>IF(H$4="","",IF(HLOOKUP(H$4,'Physical Effects-Numbers'!$B$1:$AZ$173,$B150,FALSE)&lt;0,HLOOKUP(H$4,'Physical Effects-Numbers'!$B$1:$AZ$173,$B150,FALSE),""))</f>
        <v/>
      </c>
      <c r="I150" s="260" t="str">
        <f>IF(I$4="","",IF(HLOOKUP(I$4,'Physical Effects-Numbers'!$B$1:$AZ$173,$B150,FALSE)&lt;0,HLOOKUP(I$4,'Physical Effects-Numbers'!$B$1:$AZ$173,$B150,FALSE),""))</f>
        <v/>
      </c>
      <c r="J150" s="260" t="str">
        <f>IF(J$4="","",IF(HLOOKUP(J$4,'Physical Effects-Numbers'!$B$1:$AZ$173,$B150,FALSE)&lt;0,HLOOKUP(J$4,'Physical Effects-Numbers'!$B$1:$AZ$173,$B150,FALSE),""))</f>
        <v/>
      </c>
      <c r="K150" s="260" t="str">
        <f>IF(K$4="","",IF(HLOOKUP(K$4,'Physical Effects-Numbers'!$B$1:$AZ$173,$B150,FALSE)&lt;0,HLOOKUP(K$4,'Physical Effects-Numbers'!$B$1:$AZ$173,$B150,FALSE),""))</f>
        <v/>
      </c>
      <c r="L150" s="260" t="str">
        <f>IF(L$4="","",IF(HLOOKUP(L$4,'Physical Effects-Numbers'!$B$1:$AZ$173,$B150,FALSE)&lt;0,HLOOKUP(L$4,'Physical Effects-Numbers'!$B$1:$AZ$173,$B150,FALSE),""))</f>
        <v/>
      </c>
      <c r="M150" s="260" t="str">
        <f>IF(M$4="","",IF(HLOOKUP(M$4,'Physical Effects-Numbers'!$B$1:$AZ$173,$B150,FALSE)&lt;0,HLOOKUP(M$4,'Physical Effects-Numbers'!$B$1:$AZ$173,$B150,FALSE),""))</f>
        <v/>
      </c>
      <c r="N150" s="260" t="str">
        <f>IF(N$4="","",IF(HLOOKUP(N$4,'Physical Effects-Numbers'!$B$1:$AZ$173,$B150,FALSE)&lt;0,HLOOKUP(N$4,'Physical Effects-Numbers'!$B$1:$AZ$173,$B150,FALSE),""))</f>
        <v/>
      </c>
      <c r="O150" s="260">
        <f>IF(O$4="","",IF(HLOOKUP(O$4,'Physical Effects-Numbers'!$B$1:$AZ$173,$B150,FALSE)&lt;0,HLOOKUP(O$4,'Physical Effects-Numbers'!$B$1:$AZ$173,$B150,FALSE),""))</f>
        <v>-3</v>
      </c>
      <c r="P150" s="260" t="str">
        <f>IF(P$4="","",IF(HLOOKUP(P$4,'Physical Effects-Numbers'!$B$1:$AZ$173,$B150,FALSE)&lt;0,HLOOKUP(P$4,'Physical Effects-Numbers'!$B$1:$AZ$173,$B150,FALSE),""))</f>
        <v/>
      </c>
      <c r="Q150" s="260" t="str">
        <f>IF(Q$4="","",IF(HLOOKUP(Q$4,'Physical Effects-Numbers'!$B$1:$AZ$173,$B150,FALSE)&lt;0,HLOOKUP(Q$4,'Physical Effects-Numbers'!$B$1:$AZ$173,$B150,FALSE),""))</f>
        <v/>
      </c>
      <c r="R150" s="260" t="str">
        <f>IF(R$4="","",IF(HLOOKUP(R$4,'Physical Effects-Numbers'!$B$1:$AZ$173,$B150,FALSE)&lt;0,HLOOKUP(R$4,'Physical Effects-Numbers'!$B$1:$AZ$173,$B150,FALSE),""))</f>
        <v/>
      </c>
      <c r="S150" s="260" t="str">
        <f>IF(S$4="","",IF(HLOOKUP(S$4,'Physical Effects-Numbers'!$B$1:$AZ$173,$B150,FALSE)&lt;0,HLOOKUP(S$4,'Physical Effects-Numbers'!$B$1:$AZ$173,$B150,FALSE),""))</f>
        <v/>
      </c>
      <c r="T150" s="260" t="str">
        <f>IF(T$4="","",IF(HLOOKUP(T$4,'Physical Effects-Numbers'!$B$1:$AZ$173,$B150,FALSE)&lt;0,HLOOKUP(T$4,'Physical Effects-Numbers'!$B$1:$AZ$173,$B150,FALSE),""))</f>
        <v/>
      </c>
      <c r="U150" s="260" t="str">
        <f>IF(U$4="","",IF(HLOOKUP(U$4,'Physical Effects-Numbers'!$B$1:$AZ$173,$B150,FALSE)&lt;0,HLOOKUP(U$4,'Physical Effects-Numbers'!$B$1:$AZ$173,$B150,FALSE),""))</f>
        <v/>
      </c>
      <c r="V150" s="260" t="str">
        <f>IF(V$4="","",IF(HLOOKUP(V$4,'Physical Effects-Numbers'!$B$1:$AZ$173,$B150,FALSE)&lt;0,HLOOKUP(V$4,'Physical Effects-Numbers'!$B$1:$AZ$173,$B150,FALSE),""))</f>
        <v/>
      </c>
      <c r="W150" s="260" t="str">
        <f>IF(W$4="","",IF(HLOOKUP(W$4,'Physical Effects-Numbers'!$B$1:$AZ$173,$B150,FALSE)&lt;0,HLOOKUP(W$4,'Physical Effects-Numbers'!$B$1:$AZ$173,$B150,FALSE),""))</f>
        <v/>
      </c>
      <c r="X150" s="260" t="str">
        <f>IF(X$4="","",IF(HLOOKUP(X$4,'Physical Effects-Numbers'!$B$1:$AZ$173,$B150,FALSE)&lt;0,HLOOKUP(X$4,'Physical Effects-Numbers'!$B$1:$AZ$173,$B150,FALSE),""))</f>
        <v/>
      </c>
      <c r="Y150" s="260" t="str">
        <f>IF(Y$4="","",IF(HLOOKUP(Y$4,'Physical Effects-Numbers'!$B$1:$AZ$173,$B150,FALSE)&lt;0,HLOOKUP(Y$4,'Physical Effects-Numbers'!$B$1:$AZ$173,$B150,FALSE),""))</f>
        <v/>
      </c>
      <c r="Z150" s="260" t="str">
        <f>IF(Z$4="","",IF(HLOOKUP(Z$4,'Physical Effects-Numbers'!$B$1:$AZ$173,$B150,FALSE)&lt;0,HLOOKUP(Z$4,'Physical Effects-Numbers'!$B$1:$AZ$173,$B150,FALSE),""))</f>
        <v/>
      </c>
      <c r="AA150" s="260" t="str">
        <f>IF(AA$4="","",IF(HLOOKUP(AA$4,'Physical Effects-Numbers'!$B$1:$AZ$173,$B150,FALSE)&lt;0,HLOOKUP(AA$4,'Physical Effects-Numbers'!$B$1:$AZ$173,$B150,FALSE),""))</f>
        <v/>
      </c>
      <c r="AB150" s="260" t="str">
        <f>IF(AB$4="","",IF(HLOOKUP(AB$4,'Physical Effects-Numbers'!$B$1:$AZ$173,$B150,FALSE)&lt;0,HLOOKUP(AB$4,'Physical Effects-Numbers'!$B$1:$AZ$173,$B150,FALSE),""))</f>
        <v/>
      </c>
      <c r="AC150" s="260" t="str">
        <f>IF(AC$4="","",IF(HLOOKUP(AC$4,'Physical Effects-Numbers'!$B$1:$AZ$173,$B150,FALSE)&lt;0,HLOOKUP(AC$4,'Physical Effects-Numbers'!$B$1:$AZ$173,$B150,FALSE),""))</f>
        <v/>
      </c>
      <c r="AD150" s="260" t="str">
        <f>IF(AD$4="","",IF(HLOOKUP(AD$4,'Physical Effects-Numbers'!$B$1:$AZ$173,$B150,FALSE)&lt;0,HLOOKUP(AD$4,'Physical Effects-Numbers'!$B$1:$AZ$173,$B150,FALSE),""))</f>
        <v/>
      </c>
      <c r="AE150" s="260" t="str">
        <f>IF(AE$4="","",IF(HLOOKUP(AE$4,'Physical Effects-Numbers'!$B$1:$AZ$173,$B150,FALSE)&lt;0,HLOOKUP(AE$4,'Physical Effects-Numbers'!$B$1:$AZ$173,$B150,FALSE),""))</f>
        <v/>
      </c>
      <c r="AF150" s="260" t="e">
        <f>IF(AF$4="","",IF(HLOOKUP(AF$4,'Physical Effects-Numbers'!$B$1:$AZ$173,$B150,FALSE)&lt;0,HLOOKUP(AF$4,'Physical Effects-Numbers'!$B$1:$AZ$173,$B150,FALSE),""))</f>
        <v>#REF!</v>
      </c>
      <c r="AG150" s="260" t="e">
        <f>IF(AG$4="","",IF(HLOOKUP(AG$4,'Physical Effects-Numbers'!$B$1:$AZ$173,$B150,FALSE)&lt;0,HLOOKUP(AG$4,'Physical Effects-Numbers'!$B$1:$AZ$173,$B150,FALSE),""))</f>
        <v>#REF!</v>
      </c>
      <c r="AH150" s="260" t="str">
        <f>IF(AH$4="","",IF(HLOOKUP(AH$4,'Physical Effects-Numbers'!$B$1:$AZ$173,$B150,FALSE)&lt;0,HLOOKUP(AH$4,'Physical Effects-Numbers'!$B$1:$AZ$173,$B150,FALSE),""))</f>
        <v/>
      </c>
      <c r="AI150" s="260" t="str">
        <f>IF(AI$4="","",IF(HLOOKUP(AI$4,'Physical Effects-Numbers'!$B$1:$AZ$173,$B150,FALSE)&lt;0,HLOOKUP(AI$4,'Physical Effects-Numbers'!$B$1:$AZ$173,$B150,FALSE),""))</f>
        <v/>
      </c>
      <c r="AJ150" s="260" t="str">
        <f>IF(AJ$4="","",IF(HLOOKUP(AJ$4,'Physical Effects-Numbers'!$B$1:$AZ$173,$B150,FALSE)&lt;0,HLOOKUP(AJ$4,'Physical Effects-Numbers'!$B$1:$AZ$173,$B150,FALSE),""))</f>
        <v/>
      </c>
      <c r="AK150" s="260" t="str">
        <f>IF(AK$4="","",IF(HLOOKUP(AK$4,'Physical Effects-Numbers'!$B$1:$AZ$173,$B150,FALSE)&lt;0,HLOOKUP(AK$4,'Physical Effects-Numbers'!$B$1:$AZ$173,$B150,FALSE),""))</f>
        <v/>
      </c>
      <c r="AL150" s="260" t="str">
        <f>IF(AL$4="","",IF(HLOOKUP(AL$4,'Physical Effects-Numbers'!$B$1:$AZ$173,$B150,FALSE)&lt;0,HLOOKUP(AL$4,'Physical Effects-Numbers'!$B$1:$AZ$173,$B150,FALSE),""))</f>
        <v/>
      </c>
      <c r="AM150" s="260" t="str">
        <f>IF(AM$4="","",IF(HLOOKUP(AM$4,'Physical Effects-Numbers'!$B$1:$AZ$173,$B150,FALSE)&lt;0,HLOOKUP(AM$4,'Physical Effects-Numbers'!$B$1:$AZ$173,$B150,FALSE),""))</f>
        <v/>
      </c>
      <c r="AN150" s="260" t="str">
        <f>IF(AN$4="","",IF(HLOOKUP(AN$4,'Physical Effects-Numbers'!$B$1:$AZ$173,$B150,FALSE)&lt;0,HLOOKUP(AN$4,'Physical Effects-Numbers'!$B$1:$AZ$173,$B150,FALSE),""))</f>
        <v/>
      </c>
      <c r="AO150" s="260" t="str">
        <f>IF(AO$4="","",IF(HLOOKUP(AO$4,'Physical Effects-Numbers'!$B$1:$AZ$173,$B150,FALSE)&lt;0,HLOOKUP(AO$4,'Physical Effects-Numbers'!$B$1:$AZ$173,$B150,FALSE),""))</f>
        <v/>
      </c>
      <c r="AP150" s="260" t="str">
        <f>IF(AP$4="","",IF(HLOOKUP(AP$4,'Physical Effects-Numbers'!$B$1:$AZ$173,$B150,FALSE)&lt;0,HLOOKUP(AP$4,'Physical Effects-Numbers'!$B$1:$AZ$173,$B150,FALSE),""))</f>
        <v/>
      </c>
      <c r="AQ150" s="260" t="str">
        <f>IF(AQ$4="","",IF(HLOOKUP(AQ$4,'Physical Effects-Numbers'!$B$1:$AZ$173,$B150,FALSE)&lt;0,HLOOKUP(AQ$4,'Physical Effects-Numbers'!$B$1:$AZ$173,$B150,FALSE),""))</f>
        <v/>
      </c>
      <c r="AR150" s="260" t="str">
        <f>IF(AR$4="","",IF(HLOOKUP(AR$4,'Physical Effects-Numbers'!$B$1:$AZ$173,$B150,FALSE)&lt;0,HLOOKUP(AR$4,'Physical Effects-Numbers'!$B$1:$AZ$173,$B150,FALSE),""))</f>
        <v/>
      </c>
      <c r="AS150" s="260" t="str">
        <f>IF(AS$4="","",IF(HLOOKUP(AS$4,'Physical Effects-Numbers'!$B$1:$AZ$173,$B150,FALSE)&lt;0,HLOOKUP(AS$4,'Physical Effects-Numbers'!$B$1:$AZ$173,$B150,FALSE),""))</f>
        <v/>
      </c>
      <c r="AT150" s="260" t="str">
        <f>IF(AT$4="","",IF(HLOOKUP(AT$4,'Physical Effects-Numbers'!$B$1:$AZ$173,$B150,FALSE)&lt;0,HLOOKUP(AT$4,'Physical Effects-Numbers'!$B$1:$AZ$173,$B150,FALSE),""))</f>
        <v/>
      </c>
      <c r="AU150" s="260" t="str">
        <f>IF(AU$4="","",IF(HLOOKUP(AU$4,'Physical Effects-Numbers'!$B$1:$AZ$173,$B150,FALSE)&lt;0,HLOOKUP(AU$4,'Physical Effects-Numbers'!$B$1:$AZ$173,$B150,FALSE),""))</f>
        <v/>
      </c>
      <c r="AV150" s="260" t="str">
        <f>IF(AV$4="","",IF(HLOOKUP(AV$4,'Physical Effects-Numbers'!$B$1:$AZ$173,$B150,FALSE)&lt;0,HLOOKUP(AV$4,'Physical Effects-Numbers'!$B$1:$AZ$173,$B150,FALSE),""))</f>
        <v/>
      </c>
      <c r="AW150" s="260" t="str">
        <f>IF(AW$4="","",IF(HLOOKUP(AW$4,'Physical Effects-Numbers'!$B$1:$AZ$173,$B150,FALSE)&lt;0,HLOOKUP(AW$4,'Physical Effects-Numbers'!$B$1:$AZ$173,$B150,FALSE),""))</f>
        <v/>
      </c>
      <c r="AX150" s="260" t="str">
        <f>IF(AX$4="","",IF(HLOOKUP(AX$4,'Physical Effects-Numbers'!$B$1:$AZ$173,$B150,FALSE)&lt;0,HLOOKUP(AX$4,'Physical Effects-Numbers'!$B$1:$AZ$173,$B150,FALSE),""))</f>
        <v/>
      </c>
      <c r="AY150" s="260" t="str">
        <f>IF(AY$4="","",IF(HLOOKUP(AY$4,'Physical Effects-Numbers'!$B$1:$AZ$173,$B150,FALSE)&lt;0,HLOOKUP(AY$4,'Physical Effects-Numbers'!$B$1:$AZ$173,$B150,FALSE),""))</f>
        <v/>
      </c>
      <c r="AZ150" s="260" t="str">
        <f>IF(AZ$4="","",IF(HLOOKUP(AZ$4,'Physical Effects-Numbers'!$B$1:$AZ$173,$B150,FALSE)&lt;0,HLOOKUP(AZ$4,'Physical Effects-Numbers'!$B$1:$AZ$173,$B150,FALSE),""))</f>
        <v/>
      </c>
      <c r="BA150" s="260" t="e">
        <f>IF(BA$4="","",IF(HLOOKUP(BA$4,'Physical Effects-Numbers'!$B$1:$AZ$173,$B150,FALSE)&lt;0,HLOOKUP(BA$4,'Physical Effects-Numbers'!$B$1:$AZ$173,$B150,FALSE),""))</f>
        <v>#N/A</v>
      </c>
      <c r="BB150" s="260" t="e">
        <f>IF(BB$4="","",IF(HLOOKUP(BB$4,'Physical Effects-Numbers'!$B$1:$AZ$173,$B150,FALSE)&lt;0,HLOOKUP(BB$4,'Physical Effects-Numbers'!$B$1:$AZ$173,$B150,FALSE),""))</f>
        <v>#N/A</v>
      </c>
      <c r="BC150" s="260" t="e">
        <f>IF(BC$4="","",IF(HLOOKUP(BC$4,'Physical Effects-Numbers'!$B$1:$AZ$173,$B150,FALSE)&lt;0,HLOOKUP(BC$4,'Physical Effects-Numbers'!$B$1:$AZ$173,$B150,FALSE),""))</f>
        <v>#REF!</v>
      </c>
      <c r="BD150" s="260" t="e">
        <f>IF(BD$4="","",IF(HLOOKUP(BD$4,'Physical Effects-Numbers'!$B$1:$AZ$173,$B150,FALSE)&lt;0,HLOOKUP(BD$4,'Physical Effects-Numbers'!$B$1:$AZ$173,$B150,FALSE),""))</f>
        <v>#REF!</v>
      </c>
      <c r="BE150" s="260" t="e">
        <f>IF(BE$4="","",IF(HLOOKUP(BE$4,'Physical Effects-Numbers'!$B$1:$AZ$173,$B150,FALSE)&lt;0,HLOOKUP(BE$4,'Physical Effects-Numbers'!$B$1:$AZ$173,$B150,FALSE),""))</f>
        <v>#REF!</v>
      </c>
      <c r="BF150" s="260" t="e">
        <f>IF(BF$4="","",IF(HLOOKUP(BF$4,'Physical Effects-Numbers'!$B$1:$AZ$173,$B150,FALSE)&lt;0,HLOOKUP(BF$4,'Physical Effects-Numbers'!$B$1:$AZ$173,$B150,FALSE),""))</f>
        <v>#REF!</v>
      </c>
      <c r="BG150" s="260" t="e">
        <f>IF(BG$4="","",IF(HLOOKUP(BG$4,'Physical Effects-Numbers'!$B$1:$AZ$173,$B150,FALSE)&lt;0,HLOOKUP(BG$4,'Physical Effects-Numbers'!$B$1:$AZ$173,$B150,FALSE),""))</f>
        <v>#REF!</v>
      </c>
      <c r="BH150" s="260" t="e">
        <f>IF(BH$4="","",IF(HLOOKUP(BH$4,'Physical Effects-Numbers'!$B$1:$AZ$173,$B150,FALSE)&lt;0,HLOOKUP(BH$4,'Physical Effects-Numbers'!$B$1:$AZ$173,$B150,FALSE),""))</f>
        <v>#REF!</v>
      </c>
      <c r="BI150" s="260" t="e">
        <f>IF(BI$4="","",IF(HLOOKUP(BI$4,'Physical Effects-Numbers'!$B$1:$AZ$173,$B150,FALSE)&lt;0,HLOOKUP(BI$4,'Physical Effects-Numbers'!$B$1:$AZ$173,$B150,FALSE),""))</f>
        <v>#REF!</v>
      </c>
      <c r="BJ150" s="260" t="e">
        <f>IF(BJ$4="","",IF(HLOOKUP(BJ$4,'Physical Effects-Numbers'!$B$1:$AZ$173,$B150,FALSE)&lt;0,HLOOKUP(BJ$4,'Physical Effects-Numbers'!$B$1:$AZ$173,$B150,FALSE),""))</f>
        <v>#REF!</v>
      </c>
      <c r="BK150" s="260" t="e">
        <f>IF(BK$4="","",IF(HLOOKUP(BK$4,'Physical Effects-Numbers'!$B$1:$AZ$173,$B150,FALSE)&lt;0,HLOOKUP(BK$4,'Physical Effects-Numbers'!$B$1:$AZ$173,$B150,FALSE),""))</f>
        <v>#REF!</v>
      </c>
      <c r="BL150" s="260" t="e">
        <f>IF(BL$4="","",IF(HLOOKUP(BL$4,'Physical Effects-Numbers'!$B$1:$AZ$173,$B150,FALSE)&lt;0,HLOOKUP(BL$4,'Physical Effects-Numbers'!$B$1:$AZ$173,$B150,FALSE),""))</f>
        <v>#REF!</v>
      </c>
      <c r="BM150" s="260" t="e">
        <f>IF(BM$4="","",IF(HLOOKUP(BM$4,'Physical Effects-Numbers'!$B$1:$AZ$173,$B150,FALSE)&lt;0,HLOOKUP(BM$4,'Physical Effects-Numbers'!$B$1:$AZ$173,$B150,FALSE),""))</f>
        <v>#REF!</v>
      </c>
      <c r="BN150" s="260" t="e">
        <f>IF(BN$4="","",IF(HLOOKUP(BN$4,'Physical Effects-Numbers'!$B$1:$AZ$173,$B150,FALSE)&lt;0,HLOOKUP(BN$4,'Physical Effects-Numbers'!$B$1:$AZ$173,$B150,FALSE),""))</f>
        <v>#REF!</v>
      </c>
      <c r="BO150" s="260" t="e">
        <f>IF(BO$4="","",IF(HLOOKUP(BO$4,'Physical Effects-Numbers'!$B$1:$AZ$173,$B150,FALSE)&lt;0,HLOOKUP(BO$4,'Physical Effects-Numbers'!$B$1:$AZ$173,$B150,FALSE),""))</f>
        <v>#REF!</v>
      </c>
    </row>
    <row r="151" spans="2:67" x14ac:dyDescent="0.2">
      <c r="B151" s="259">
        <f t="shared" si="2"/>
        <v>148</v>
      </c>
      <c r="C151" s="258" t="str">
        <f>+'Physical Effects-Numbers'!B148</f>
        <v>Vegetated Treatment Area (ac)</v>
      </c>
      <c r="D151" s="260" t="str">
        <f>IF(D$4="","",IF(HLOOKUP(D$4,'Physical Effects-Numbers'!$B$1:$AZ$173,$B151,FALSE)&lt;0,HLOOKUP(D$4,'Physical Effects-Numbers'!$B$1:$AZ$173,$B151,FALSE),""))</f>
        <v/>
      </c>
      <c r="E151" s="260" t="str">
        <f>IF(E$4="","",IF(HLOOKUP(E$4,'Physical Effects-Numbers'!$B$1:$AZ$173,$B151,FALSE)&lt;0,HLOOKUP(E$4,'Physical Effects-Numbers'!$B$1:$AZ$173,$B151,FALSE),""))</f>
        <v/>
      </c>
      <c r="F151" s="260" t="str">
        <f>IF(F$4="","",IF(HLOOKUP(F$4,'Physical Effects-Numbers'!$B$1:$AZ$173,$B151,FALSE)&lt;0,HLOOKUP(F$4,'Physical Effects-Numbers'!$B$1:$AZ$173,$B151,FALSE),""))</f>
        <v/>
      </c>
      <c r="G151" s="260" t="str">
        <f>IF(G$4="","",IF(HLOOKUP(G$4,'Physical Effects-Numbers'!$B$1:$AZ$173,$B151,FALSE)&lt;0,HLOOKUP(G$4,'Physical Effects-Numbers'!$B$1:$AZ$173,$B151,FALSE),""))</f>
        <v/>
      </c>
      <c r="H151" s="260" t="str">
        <f>IF(H$4="","",IF(HLOOKUP(H$4,'Physical Effects-Numbers'!$B$1:$AZ$173,$B151,FALSE)&lt;0,HLOOKUP(H$4,'Physical Effects-Numbers'!$B$1:$AZ$173,$B151,FALSE),""))</f>
        <v/>
      </c>
      <c r="I151" s="260" t="str">
        <f>IF(I$4="","",IF(HLOOKUP(I$4,'Physical Effects-Numbers'!$B$1:$AZ$173,$B151,FALSE)&lt;0,HLOOKUP(I$4,'Physical Effects-Numbers'!$B$1:$AZ$173,$B151,FALSE),""))</f>
        <v/>
      </c>
      <c r="J151" s="260" t="str">
        <f>IF(J$4="","",IF(HLOOKUP(J$4,'Physical Effects-Numbers'!$B$1:$AZ$173,$B151,FALSE)&lt;0,HLOOKUP(J$4,'Physical Effects-Numbers'!$B$1:$AZ$173,$B151,FALSE),""))</f>
        <v/>
      </c>
      <c r="K151" s="260" t="str">
        <f>IF(K$4="","",IF(HLOOKUP(K$4,'Physical Effects-Numbers'!$B$1:$AZ$173,$B151,FALSE)&lt;0,HLOOKUP(K$4,'Physical Effects-Numbers'!$B$1:$AZ$173,$B151,FALSE),""))</f>
        <v/>
      </c>
      <c r="L151" s="260">
        <f>IF(L$4="","",IF(HLOOKUP(L$4,'Physical Effects-Numbers'!$B$1:$AZ$173,$B151,FALSE)&lt;0,HLOOKUP(L$4,'Physical Effects-Numbers'!$B$1:$AZ$173,$B151,FALSE),""))</f>
        <v>-2</v>
      </c>
      <c r="M151" s="260" t="str">
        <f>IF(M$4="","",IF(HLOOKUP(M$4,'Physical Effects-Numbers'!$B$1:$AZ$173,$B151,FALSE)&lt;0,HLOOKUP(M$4,'Physical Effects-Numbers'!$B$1:$AZ$173,$B151,FALSE),""))</f>
        <v/>
      </c>
      <c r="N151" s="260" t="str">
        <f>IF(N$4="","",IF(HLOOKUP(N$4,'Physical Effects-Numbers'!$B$1:$AZ$173,$B151,FALSE)&lt;0,HLOOKUP(N$4,'Physical Effects-Numbers'!$B$1:$AZ$173,$B151,FALSE),""))</f>
        <v/>
      </c>
      <c r="O151" s="260" t="str">
        <f>IF(O$4="","",IF(HLOOKUP(O$4,'Physical Effects-Numbers'!$B$1:$AZ$173,$B151,FALSE)&lt;0,HLOOKUP(O$4,'Physical Effects-Numbers'!$B$1:$AZ$173,$B151,FALSE),""))</f>
        <v/>
      </c>
      <c r="P151" s="260">
        <f>IF(P$4="","",IF(HLOOKUP(P$4,'Physical Effects-Numbers'!$B$1:$AZ$173,$B151,FALSE)&lt;0,HLOOKUP(P$4,'Physical Effects-Numbers'!$B$1:$AZ$173,$B151,FALSE),""))</f>
        <v>-2</v>
      </c>
      <c r="Q151" s="260">
        <f>IF(Q$4="","",IF(HLOOKUP(Q$4,'Physical Effects-Numbers'!$B$1:$AZ$173,$B151,FALSE)&lt;0,HLOOKUP(Q$4,'Physical Effects-Numbers'!$B$1:$AZ$173,$B151,FALSE),""))</f>
        <v>-1</v>
      </c>
      <c r="R151" s="260" t="str">
        <f>IF(R$4="","",IF(HLOOKUP(R$4,'Physical Effects-Numbers'!$B$1:$AZ$173,$B151,FALSE)&lt;0,HLOOKUP(R$4,'Physical Effects-Numbers'!$B$1:$AZ$173,$B151,FALSE),""))</f>
        <v/>
      </c>
      <c r="S151" s="260" t="str">
        <f>IF(S$4="","",IF(HLOOKUP(S$4,'Physical Effects-Numbers'!$B$1:$AZ$173,$B151,FALSE)&lt;0,HLOOKUP(S$4,'Physical Effects-Numbers'!$B$1:$AZ$173,$B151,FALSE),""))</f>
        <v/>
      </c>
      <c r="T151" s="260" t="str">
        <f>IF(T$4="","",IF(HLOOKUP(T$4,'Physical Effects-Numbers'!$B$1:$AZ$173,$B151,FALSE)&lt;0,HLOOKUP(T$4,'Physical Effects-Numbers'!$B$1:$AZ$173,$B151,FALSE),""))</f>
        <v/>
      </c>
      <c r="U151" s="260" t="str">
        <f>IF(U$4="","",IF(HLOOKUP(U$4,'Physical Effects-Numbers'!$B$1:$AZ$173,$B151,FALSE)&lt;0,HLOOKUP(U$4,'Physical Effects-Numbers'!$B$1:$AZ$173,$B151,FALSE),""))</f>
        <v/>
      </c>
      <c r="V151" s="260" t="str">
        <f>IF(V$4="","",IF(HLOOKUP(V$4,'Physical Effects-Numbers'!$B$1:$AZ$173,$B151,FALSE)&lt;0,HLOOKUP(V$4,'Physical Effects-Numbers'!$B$1:$AZ$173,$B151,FALSE),""))</f>
        <v/>
      </c>
      <c r="W151" s="260" t="str">
        <f>IF(W$4="","",IF(HLOOKUP(W$4,'Physical Effects-Numbers'!$B$1:$AZ$173,$B151,FALSE)&lt;0,HLOOKUP(W$4,'Physical Effects-Numbers'!$B$1:$AZ$173,$B151,FALSE),""))</f>
        <v/>
      </c>
      <c r="X151" s="260">
        <f>IF(X$4="","",IF(HLOOKUP(X$4,'Physical Effects-Numbers'!$B$1:$AZ$173,$B151,FALSE)&lt;0,HLOOKUP(X$4,'Physical Effects-Numbers'!$B$1:$AZ$173,$B151,FALSE),""))</f>
        <v>-2</v>
      </c>
      <c r="Y151" s="260" t="str">
        <f>IF(Y$4="","",IF(HLOOKUP(Y$4,'Physical Effects-Numbers'!$B$1:$AZ$173,$B151,FALSE)&lt;0,HLOOKUP(Y$4,'Physical Effects-Numbers'!$B$1:$AZ$173,$B151,FALSE),""))</f>
        <v/>
      </c>
      <c r="Z151" s="260" t="str">
        <f>IF(Z$4="","",IF(HLOOKUP(Z$4,'Physical Effects-Numbers'!$B$1:$AZ$173,$B151,FALSE)&lt;0,HLOOKUP(Z$4,'Physical Effects-Numbers'!$B$1:$AZ$173,$B151,FALSE),""))</f>
        <v/>
      </c>
      <c r="AA151" s="260" t="str">
        <f>IF(AA$4="","",IF(HLOOKUP(AA$4,'Physical Effects-Numbers'!$B$1:$AZ$173,$B151,FALSE)&lt;0,HLOOKUP(AA$4,'Physical Effects-Numbers'!$B$1:$AZ$173,$B151,FALSE),""))</f>
        <v/>
      </c>
      <c r="AB151" s="260" t="str">
        <f>IF(AB$4="","",IF(HLOOKUP(AB$4,'Physical Effects-Numbers'!$B$1:$AZ$173,$B151,FALSE)&lt;0,HLOOKUP(AB$4,'Physical Effects-Numbers'!$B$1:$AZ$173,$B151,FALSE),""))</f>
        <v/>
      </c>
      <c r="AC151" s="260" t="str">
        <f>IF(AC$4="","",IF(HLOOKUP(AC$4,'Physical Effects-Numbers'!$B$1:$AZ$173,$B151,FALSE)&lt;0,HLOOKUP(AC$4,'Physical Effects-Numbers'!$B$1:$AZ$173,$B151,FALSE),""))</f>
        <v/>
      </c>
      <c r="AD151" s="260">
        <f>IF(AD$4="","",IF(HLOOKUP(AD$4,'Physical Effects-Numbers'!$B$1:$AZ$173,$B151,FALSE)&lt;0,HLOOKUP(AD$4,'Physical Effects-Numbers'!$B$1:$AZ$173,$B151,FALSE),""))</f>
        <v>-2</v>
      </c>
      <c r="AE151" s="260" t="str">
        <f>IF(AE$4="","",IF(HLOOKUP(AE$4,'Physical Effects-Numbers'!$B$1:$AZ$173,$B151,FALSE)&lt;0,HLOOKUP(AE$4,'Physical Effects-Numbers'!$B$1:$AZ$173,$B151,FALSE),""))</f>
        <v/>
      </c>
      <c r="AF151" s="260" t="e">
        <f>IF(AF$4="","",IF(HLOOKUP(AF$4,'Physical Effects-Numbers'!$B$1:$AZ$173,$B151,FALSE)&lt;0,HLOOKUP(AF$4,'Physical Effects-Numbers'!$B$1:$AZ$173,$B151,FALSE),""))</f>
        <v>#REF!</v>
      </c>
      <c r="AG151" s="260" t="e">
        <f>IF(AG$4="","",IF(HLOOKUP(AG$4,'Physical Effects-Numbers'!$B$1:$AZ$173,$B151,FALSE)&lt;0,HLOOKUP(AG$4,'Physical Effects-Numbers'!$B$1:$AZ$173,$B151,FALSE),""))</f>
        <v>#REF!</v>
      </c>
      <c r="AH151" s="260" t="str">
        <f>IF(AH$4="","",IF(HLOOKUP(AH$4,'Physical Effects-Numbers'!$B$1:$AZ$173,$B151,FALSE)&lt;0,HLOOKUP(AH$4,'Physical Effects-Numbers'!$B$1:$AZ$173,$B151,FALSE),""))</f>
        <v/>
      </c>
      <c r="AI151" s="260" t="str">
        <f>IF(AI$4="","",IF(HLOOKUP(AI$4,'Physical Effects-Numbers'!$B$1:$AZ$173,$B151,FALSE)&lt;0,HLOOKUP(AI$4,'Physical Effects-Numbers'!$B$1:$AZ$173,$B151,FALSE),""))</f>
        <v/>
      </c>
      <c r="AJ151" s="260" t="str">
        <f>IF(AJ$4="","",IF(HLOOKUP(AJ$4,'Physical Effects-Numbers'!$B$1:$AZ$173,$B151,FALSE)&lt;0,HLOOKUP(AJ$4,'Physical Effects-Numbers'!$B$1:$AZ$173,$B151,FALSE),""))</f>
        <v/>
      </c>
      <c r="AK151" s="260" t="str">
        <f>IF(AK$4="","",IF(HLOOKUP(AK$4,'Physical Effects-Numbers'!$B$1:$AZ$173,$B151,FALSE)&lt;0,HLOOKUP(AK$4,'Physical Effects-Numbers'!$B$1:$AZ$173,$B151,FALSE),""))</f>
        <v/>
      </c>
      <c r="AL151" s="260" t="str">
        <f>IF(AL$4="","",IF(HLOOKUP(AL$4,'Physical Effects-Numbers'!$B$1:$AZ$173,$B151,FALSE)&lt;0,HLOOKUP(AL$4,'Physical Effects-Numbers'!$B$1:$AZ$173,$B151,FALSE),""))</f>
        <v/>
      </c>
      <c r="AM151" s="260" t="str">
        <f>IF(AM$4="","",IF(HLOOKUP(AM$4,'Physical Effects-Numbers'!$B$1:$AZ$173,$B151,FALSE)&lt;0,HLOOKUP(AM$4,'Physical Effects-Numbers'!$B$1:$AZ$173,$B151,FALSE),""))</f>
        <v/>
      </c>
      <c r="AN151" s="260" t="str">
        <f>IF(AN$4="","",IF(HLOOKUP(AN$4,'Physical Effects-Numbers'!$B$1:$AZ$173,$B151,FALSE)&lt;0,HLOOKUP(AN$4,'Physical Effects-Numbers'!$B$1:$AZ$173,$B151,FALSE),""))</f>
        <v/>
      </c>
      <c r="AO151" s="260" t="str">
        <f>IF(AO$4="","",IF(HLOOKUP(AO$4,'Physical Effects-Numbers'!$B$1:$AZ$173,$B151,FALSE)&lt;0,HLOOKUP(AO$4,'Physical Effects-Numbers'!$B$1:$AZ$173,$B151,FALSE),""))</f>
        <v/>
      </c>
      <c r="AP151" s="260" t="str">
        <f>IF(AP$4="","",IF(HLOOKUP(AP$4,'Physical Effects-Numbers'!$B$1:$AZ$173,$B151,FALSE)&lt;0,HLOOKUP(AP$4,'Physical Effects-Numbers'!$B$1:$AZ$173,$B151,FALSE),""))</f>
        <v/>
      </c>
      <c r="AQ151" s="260" t="str">
        <f>IF(AQ$4="","",IF(HLOOKUP(AQ$4,'Physical Effects-Numbers'!$B$1:$AZ$173,$B151,FALSE)&lt;0,HLOOKUP(AQ$4,'Physical Effects-Numbers'!$B$1:$AZ$173,$B151,FALSE),""))</f>
        <v/>
      </c>
      <c r="AR151" s="260" t="str">
        <f>IF(AR$4="","",IF(HLOOKUP(AR$4,'Physical Effects-Numbers'!$B$1:$AZ$173,$B151,FALSE)&lt;0,HLOOKUP(AR$4,'Physical Effects-Numbers'!$B$1:$AZ$173,$B151,FALSE),""))</f>
        <v/>
      </c>
      <c r="AS151" s="260" t="str">
        <f>IF(AS$4="","",IF(HLOOKUP(AS$4,'Physical Effects-Numbers'!$B$1:$AZ$173,$B151,FALSE)&lt;0,HLOOKUP(AS$4,'Physical Effects-Numbers'!$B$1:$AZ$173,$B151,FALSE),""))</f>
        <v/>
      </c>
      <c r="AT151" s="260" t="str">
        <f>IF(AT$4="","",IF(HLOOKUP(AT$4,'Physical Effects-Numbers'!$B$1:$AZ$173,$B151,FALSE)&lt;0,HLOOKUP(AT$4,'Physical Effects-Numbers'!$B$1:$AZ$173,$B151,FALSE),""))</f>
        <v/>
      </c>
      <c r="AU151" s="260" t="str">
        <f>IF(AU$4="","",IF(HLOOKUP(AU$4,'Physical Effects-Numbers'!$B$1:$AZ$173,$B151,FALSE)&lt;0,HLOOKUP(AU$4,'Physical Effects-Numbers'!$B$1:$AZ$173,$B151,FALSE),""))</f>
        <v/>
      </c>
      <c r="AV151" s="260" t="str">
        <f>IF(AV$4="","",IF(HLOOKUP(AV$4,'Physical Effects-Numbers'!$B$1:$AZ$173,$B151,FALSE)&lt;0,HLOOKUP(AV$4,'Physical Effects-Numbers'!$B$1:$AZ$173,$B151,FALSE),""))</f>
        <v/>
      </c>
      <c r="AW151" s="260" t="str">
        <f>IF(AW$4="","",IF(HLOOKUP(AW$4,'Physical Effects-Numbers'!$B$1:$AZ$173,$B151,FALSE)&lt;0,HLOOKUP(AW$4,'Physical Effects-Numbers'!$B$1:$AZ$173,$B151,FALSE),""))</f>
        <v/>
      </c>
      <c r="AX151" s="260" t="str">
        <f>IF(AX$4="","",IF(HLOOKUP(AX$4,'Physical Effects-Numbers'!$B$1:$AZ$173,$B151,FALSE)&lt;0,HLOOKUP(AX$4,'Physical Effects-Numbers'!$B$1:$AZ$173,$B151,FALSE),""))</f>
        <v/>
      </c>
      <c r="AY151" s="260" t="str">
        <f>IF(AY$4="","",IF(HLOOKUP(AY$4,'Physical Effects-Numbers'!$B$1:$AZ$173,$B151,FALSE)&lt;0,HLOOKUP(AY$4,'Physical Effects-Numbers'!$B$1:$AZ$173,$B151,FALSE),""))</f>
        <v/>
      </c>
      <c r="AZ151" s="260" t="str">
        <f>IF(AZ$4="","",IF(HLOOKUP(AZ$4,'Physical Effects-Numbers'!$B$1:$AZ$173,$B151,FALSE)&lt;0,HLOOKUP(AZ$4,'Physical Effects-Numbers'!$B$1:$AZ$173,$B151,FALSE),""))</f>
        <v/>
      </c>
      <c r="BA151" s="260" t="e">
        <f>IF(BA$4="","",IF(HLOOKUP(BA$4,'Physical Effects-Numbers'!$B$1:$AZ$173,$B151,FALSE)&lt;0,HLOOKUP(BA$4,'Physical Effects-Numbers'!$B$1:$AZ$173,$B151,FALSE),""))</f>
        <v>#N/A</v>
      </c>
      <c r="BB151" s="260" t="e">
        <f>IF(BB$4="","",IF(HLOOKUP(BB$4,'Physical Effects-Numbers'!$B$1:$AZ$173,$B151,FALSE)&lt;0,HLOOKUP(BB$4,'Physical Effects-Numbers'!$B$1:$AZ$173,$B151,FALSE),""))</f>
        <v>#N/A</v>
      </c>
      <c r="BC151" s="260" t="e">
        <f>IF(BC$4="","",IF(HLOOKUP(BC$4,'Physical Effects-Numbers'!$B$1:$AZ$173,$B151,FALSE)&lt;0,HLOOKUP(BC$4,'Physical Effects-Numbers'!$B$1:$AZ$173,$B151,FALSE),""))</f>
        <v>#REF!</v>
      </c>
      <c r="BD151" s="260" t="e">
        <f>IF(BD$4="","",IF(HLOOKUP(BD$4,'Physical Effects-Numbers'!$B$1:$AZ$173,$B151,FALSE)&lt;0,HLOOKUP(BD$4,'Physical Effects-Numbers'!$B$1:$AZ$173,$B151,FALSE),""))</f>
        <v>#REF!</v>
      </c>
      <c r="BE151" s="260" t="e">
        <f>IF(BE$4="","",IF(HLOOKUP(BE$4,'Physical Effects-Numbers'!$B$1:$AZ$173,$B151,FALSE)&lt;0,HLOOKUP(BE$4,'Physical Effects-Numbers'!$B$1:$AZ$173,$B151,FALSE),""))</f>
        <v>#REF!</v>
      </c>
      <c r="BF151" s="260" t="e">
        <f>IF(BF$4="","",IF(HLOOKUP(BF$4,'Physical Effects-Numbers'!$B$1:$AZ$173,$B151,FALSE)&lt;0,HLOOKUP(BF$4,'Physical Effects-Numbers'!$B$1:$AZ$173,$B151,FALSE),""))</f>
        <v>#REF!</v>
      </c>
      <c r="BG151" s="260" t="e">
        <f>IF(BG$4="","",IF(HLOOKUP(BG$4,'Physical Effects-Numbers'!$B$1:$AZ$173,$B151,FALSE)&lt;0,HLOOKUP(BG$4,'Physical Effects-Numbers'!$B$1:$AZ$173,$B151,FALSE),""))</f>
        <v>#REF!</v>
      </c>
      <c r="BH151" s="260" t="e">
        <f>IF(BH$4="","",IF(HLOOKUP(BH$4,'Physical Effects-Numbers'!$B$1:$AZ$173,$B151,FALSE)&lt;0,HLOOKUP(BH$4,'Physical Effects-Numbers'!$B$1:$AZ$173,$B151,FALSE),""))</f>
        <v>#REF!</v>
      </c>
      <c r="BI151" s="260" t="e">
        <f>IF(BI$4="","",IF(HLOOKUP(BI$4,'Physical Effects-Numbers'!$B$1:$AZ$173,$B151,FALSE)&lt;0,HLOOKUP(BI$4,'Physical Effects-Numbers'!$B$1:$AZ$173,$B151,FALSE),""))</f>
        <v>#REF!</v>
      </c>
      <c r="BJ151" s="260" t="e">
        <f>IF(BJ$4="","",IF(HLOOKUP(BJ$4,'Physical Effects-Numbers'!$B$1:$AZ$173,$B151,FALSE)&lt;0,HLOOKUP(BJ$4,'Physical Effects-Numbers'!$B$1:$AZ$173,$B151,FALSE),""))</f>
        <v>#REF!</v>
      </c>
      <c r="BK151" s="260" t="e">
        <f>IF(BK$4="","",IF(HLOOKUP(BK$4,'Physical Effects-Numbers'!$B$1:$AZ$173,$B151,FALSE)&lt;0,HLOOKUP(BK$4,'Physical Effects-Numbers'!$B$1:$AZ$173,$B151,FALSE),""))</f>
        <v>#REF!</v>
      </c>
      <c r="BL151" s="260" t="e">
        <f>IF(BL$4="","",IF(HLOOKUP(BL$4,'Physical Effects-Numbers'!$B$1:$AZ$173,$B151,FALSE)&lt;0,HLOOKUP(BL$4,'Physical Effects-Numbers'!$B$1:$AZ$173,$B151,FALSE),""))</f>
        <v>#REF!</v>
      </c>
      <c r="BM151" s="260" t="e">
        <f>IF(BM$4="","",IF(HLOOKUP(BM$4,'Physical Effects-Numbers'!$B$1:$AZ$173,$B151,FALSE)&lt;0,HLOOKUP(BM$4,'Physical Effects-Numbers'!$B$1:$AZ$173,$B151,FALSE),""))</f>
        <v>#REF!</v>
      </c>
      <c r="BN151" s="260" t="e">
        <f>IF(BN$4="","",IF(HLOOKUP(BN$4,'Physical Effects-Numbers'!$B$1:$AZ$173,$B151,FALSE)&lt;0,HLOOKUP(BN$4,'Physical Effects-Numbers'!$B$1:$AZ$173,$B151,FALSE),""))</f>
        <v>#REF!</v>
      </c>
      <c r="BO151" s="260" t="e">
        <f>IF(BO$4="","",IF(HLOOKUP(BO$4,'Physical Effects-Numbers'!$B$1:$AZ$173,$B151,FALSE)&lt;0,HLOOKUP(BO$4,'Physical Effects-Numbers'!$B$1:$AZ$173,$B151,FALSE),""))</f>
        <v>#REF!</v>
      </c>
    </row>
    <row r="152" spans="2:67" x14ac:dyDescent="0.2">
      <c r="B152" s="259">
        <f t="shared" si="2"/>
        <v>149</v>
      </c>
      <c r="C152" s="258" t="str">
        <f>+'Physical Effects-Numbers'!B149</f>
        <v>Vegetative Barrier (ft)</v>
      </c>
      <c r="D152" s="260" t="str">
        <f>IF(D$4="","",IF(HLOOKUP(D$4,'Physical Effects-Numbers'!$B$1:$AZ$173,$B152,FALSE)&lt;0,HLOOKUP(D$4,'Physical Effects-Numbers'!$B$1:$AZ$173,$B152,FALSE),""))</f>
        <v/>
      </c>
      <c r="E152" s="260" t="str">
        <f>IF(E$4="","",IF(HLOOKUP(E$4,'Physical Effects-Numbers'!$B$1:$AZ$173,$B152,FALSE)&lt;0,HLOOKUP(E$4,'Physical Effects-Numbers'!$B$1:$AZ$173,$B152,FALSE),""))</f>
        <v/>
      </c>
      <c r="F152" s="260" t="str">
        <f>IF(F$4="","",IF(HLOOKUP(F$4,'Physical Effects-Numbers'!$B$1:$AZ$173,$B152,FALSE)&lt;0,HLOOKUP(F$4,'Physical Effects-Numbers'!$B$1:$AZ$173,$B152,FALSE),""))</f>
        <v/>
      </c>
      <c r="G152" s="260" t="str">
        <f>IF(G$4="","",IF(HLOOKUP(G$4,'Physical Effects-Numbers'!$B$1:$AZ$173,$B152,FALSE)&lt;0,HLOOKUP(G$4,'Physical Effects-Numbers'!$B$1:$AZ$173,$B152,FALSE),""))</f>
        <v/>
      </c>
      <c r="H152" s="260" t="str">
        <f>IF(H$4="","",IF(HLOOKUP(H$4,'Physical Effects-Numbers'!$B$1:$AZ$173,$B152,FALSE)&lt;0,HLOOKUP(H$4,'Physical Effects-Numbers'!$B$1:$AZ$173,$B152,FALSE),""))</f>
        <v/>
      </c>
      <c r="I152" s="260" t="str">
        <f>IF(I$4="","",IF(HLOOKUP(I$4,'Physical Effects-Numbers'!$B$1:$AZ$173,$B152,FALSE)&lt;0,HLOOKUP(I$4,'Physical Effects-Numbers'!$B$1:$AZ$173,$B152,FALSE),""))</f>
        <v/>
      </c>
      <c r="J152" s="260" t="str">
        <f>IF(J$4="","",IF(HLOOKUP(J$4,'Physical Effects-Numbers'!$B$1:$AZ$173,$B152,FALSE)&lt;0,HLOOKUP(J$4,'Physical Effects-Numbers'!$B$1:$AZ$173,$B152,FALSE),""))</f>
        <v/>
      </c>
      <c r="K152" s="260" t="str">
        <f>IF(K$4="","",IF(HLOOKUP(K$4,'Physical Effects-Numbers'!$B$1:$AZ$173,$B152,FALSE)&lt;0,HLOOKUP(K$4,'Physical Effects-Numbers'!$B$1:$AZ$173,$B152,FALSE),""))</f>
        <v/>
      </c>
      <c r="L152" s="260">
        <f>IF(L$4="","",IF(HLOOKUP(L$4,'Physical Effects-Numbers'!$B$1:$AZ$173,$B152,FALSE)&lt;0,HLOOKUP(L$4,'Physical Effects-Numbers'!$B$1:$AZ$173,$B152,FALSE),""))</f>
        <v>-2</v>
      </c>
      <c r="M152" s="260" t="str">
        <f>IF(M$4="","",IF(HLOOKUP(M$4,'Physical Effects-Numbers'!$B$1:$AZ$173,$B152,FALSE)&lt;0,HLOOKUP(M$4,'Physical Effects-Numbers'!$B$1:$AZ$173,$B152,FALSE),""))</f>
        <v/>
      </c>
      <c r="N152" s="260" t="str">
        <f>IF(N$4="","",IF(HLOOKUP(N$4,'Physical Effects-Numbers'!$B$1:$AZ$173,$B152,FALSE)&lt;0,HLOOKUP(N$4,'Physical Effects-Numbers'!$B$1:$AZ$173,$B152,FALSE),""))</f>
        <v/>
      </c>
      <c r="O152" s="260" t="str">
        <f>IF(O$4="","",IF(HLOOKUP(O$4,'Physical Effects-Numbers'!$B$1:$AZ$173,$B152,FALSE)&lt;0,HLOOKUP(O$4,'Physical Effects-Numbers'!$B$1:$AZ$173,$B152,FALSE),""))</f>
        <v/>
      </c>
      <c r="P152" s="260" t="str">
        <f>IF(P$4="","",IF(HLOOKUP(P$4,'Physical Effects-Numbers'!$B$1:$AZ$173,$B152,FALSE)&lt;0,HLOOKUP(P$4,'Physical Effects-Numbers'!$B$1:$AZ$173,$B152,FALSE),""))</f>
        <v/>
      </c>
      <c r="Q152" s="260" t="str">
        <f>IF(Q$4="","",IF(HLOOKUP(Q$4,'Physical Effects-Numbers'!$B$1:$AZ$173,$B152,FALSE)&lt;0,HLOOKUP(Q$4,'Physical Effects-Numbers'!$B$1:$AZ$173,$B152,FALSE),""))</f>
        <v/>
      </c>
      <c r="R152" s="260" t="str">
        <f>IF(R$4="","",IF(HLOOKUP(R$4,'Physical Effects-Numbers'!$B$1:$AZ$173,$B152,FALSE)&lt;0,HLOOKUP(R$4,'Physical Effects-Numbers'!$B$1:$AZ$173,$B152,FALSE),""))</f>
        <v/>
      </c>
      <c r="S152" s="260" t="str">
        <f>IF(S$4="","",IF(HLOOKUP(S$4,'Physical Effects-Numbers'!$B$1:$AZ$173,$B152,FALSE)&lt;0,HLOOKUP(S$4,'Physical Effects-Numbers'!$B$1:$AZ$173,$B152,FALSE),""))</f>
        <v/>
      </c>
      <c r="T152" s="260" t="str">
        <f>IF(T$4="","",IF(HLOOKUP(T$4,'Physical Effects-Numbers'!$B$1:$AZ$173,$B152,FALSE)&lt;0,HLOOKUP(T$4,'Physical Effects-Numbers'!$B$1:$AZ$173,$B152,FALSE),""))</f>
        <v/>
      </c>
      <c r="U152" s="260" t="str">
        <f>IF(U$4="","",IF(HLOOKUP(U$4,'Physical Effects-Numbers'!$B$1:$AZ$173,$B152,FALSE)&lt;0,HLOOKUP(U$4,'Physical Effects-Numbers'!$B$1:$AZ$173,$B152,FALSE),""))</f>
        <v/>
      </c>
      <c r="V152" s="260" t="str">
        <f>IF(V$4="","",IF(HLOOKUP(V$4,'Physical Effects-Numbers'!$B$1:$AZ$173,$B152,FALSE)&lt;0,HLOOKUP(V$4,'Physical Effects-Numbers'!$B$1:$AZ$173,$B152,FALSE),""))</f>
        <v/>
      </c>
      <c r="W152" s="260" t="str">
        <f>IF(W$4="","",IF(HLOOKUP(W$4,'Physical Effects-Numbers'!$B$1:$AZ$173,$B152,FALSE)&lt;0,HLOOKUP(W$4,'Physical Effects-Numbers'!$B$1:$AZ$173,$B152,FALSE),""))</f>
        <v/>
      </c>
      <c r="X152" s="260" t="str">
        <f>IF(X$4="","",IF(HLOOKUP(X$4,'Physical Effects-Numbers'!$B$1:$AZ$173,$B152,FALSE)&lt;0,HLOOKUP(X$4,'Physical Effects-Numbers'!$B$1:$AZ$173,$B152,FALSE),""))</f>
        <v/>
      </c>
      <c r="Y152" s="260" t="str">
        <f>IF(Y$4="","",IF(HLOOKUP(Y$4,'Physical Effects-Numbers'!$B$1:$AZ$173,$B152,FALSE)&lt;0,HLOOKUP(Y$4,'Physical Effects-Numbers'!$B$1:$AZ$173,$B152,FALSE),""))</f>
        <v/>
      </c>
      <c r="Z152" s="260" t="str">
        <f>IF(Z$4="","",IF(HLOOKUP(Z$4,'Physical Effects-Numbers'!$B$1:$AZ$173,$B152,FALSE)&lt;0,HLOOKUP(Z$4,'Physical Effects-Numbers'!$B$1:$AZ$173,$B152,FALSE),""))</f>
        <v/>
      </c>
      <c r="AA152" s="260" t="str">
        <f>IF(AA$4="","",IF(HLOOKUP(AA$4,'Physical Effects-Numbers'!$B$1:$AZ$173,$B152,FALSE)&lt;0,HLOOKUP(AA$4,'Physical Effects-Numbers'!$B$1:$AZ$173,$B152,FALSE),""))</f>
        <v/>
      </c>
      <c r="AB152" s="260" t="str">
        <f>IF(AB$4="","",IF(HLOOKUP(AB$4,'Physical Effects-Numbers'!$B$1:$AZ$173,$B152,FALSE)&lt;0,HLOOKUP(AB$4,'Physical Effects-Numbers'!$B$1:$AZ$173,$B152,FALSE),""))</f>
        <v/>
      </c>
      <c r="AC152" s="260" t="str">
        <f>IF(AC$4="","",IF(HLOOKUP(AC$4,'Physical Effects-Numbers'!$B$1:$AZ$173,$B152,FALSE)&lt;0,HLOOKUP(AC$4,'Physical Effects-Numbers'!$B$1:$AZ$173,$B152,FALSE),""))</f>
        <v/>
      </c>
      <c r="AD152" s="260" t="str">
        <f>IF(AD$4="","",IF(HLOOKUP(AD$4,'Physical Effects-Numbers'!$B$1:$AZ$173,$B152,FALSE)&lt;0,HLOOKUP(AD$4,'Physical Effects-Numbers'!$B$1:$AZ$173,$B152,FALSE),""))</f>
        <v/>
      </c>
      <c r="AE152" s="260" t="str">
        <f>IF(AE$4="","",IF(HLOOKUP(AE$4,'Physical Effects-Numbers'!$B$1:$AZ$173,$B152,FALSE)&lt;0,HLOOKUP(AE$4,'Physical Effects-Numbers'!$B$1:$AZ$173,$B152,FALSE),""))</f>
        <v/>
      </c>
      <c r="AF152" s="260" t="e">
        <f>IF(AF$4="","",IF(HLOOKUP(AF$4,'Physical Effects-Numbers'!$B$1:$AZ$173,$B152,FALSE)&lt;0,HLOOKUP(AF$4,'Physical Effects-Numbers'!$B$1:$AZ$173,$B152,FALSE),""))</f>
        <v>#REF!</v>
      </c>
      <c r="AG152" s="260" t="e">
        <f>IF(AG$4="","",IF(HLOOKUP(AG$4,'Physical Effects-Numbers'!$B$1:$AZ$173,$B152,FALSE)&lt;0,HLOOKUP(AG$4,'Physical Effects-Numbers'!$B$1:$AZ$173,$B152,FALSE),""))</f>
        <v>#REF!</v>
      </c>
      <c r="AH152" s="260" t="str">
        <f>IF(AH$4="","",IF(HLOOKUP(AH$4,'Physical Effects-Numbers'!$B$1:$AZ$173,$B152,FALSE)&lt;0,HLOOKUP(AH$4,'Physical Effects-Numbers'!$B$1:$AZ$173,$B152,FALSE),""))</f>
        <v/>
      </c>
      <c r="AI152" s="260" t="str">
        <f>IF(AI$4="","",IF(HLOOKUP(AI$4,'Physical Effects-Numbers'!$B$1:$AZ$173,$B152,FALSE)&lt;0,HLOOKUP(AI$4,'Physical Effects-Numbers'!$B$1:$AZ$173,$B152,FALSE),""))</f>
        <v/>
      </c>
      <c r="AJ152" s="260" t="str">
        <f>IF(AJ$4="","",IF(HLOOKUP(AJ$4,'Physical Effects-Numbers'!$B$1:$AZ$173,$B152,FALSE)&lt;0,HLOOKUP(AJ$4,'Physical Effects-Numbers'!$B$1:$AZ$173,$B152,FALSE),""))</f>
        <v/>
      </c>
      <c r="AK152" s="260" t="str">
        <f>IF(AK$4="","",IF(HLOOKUP(AK$4,'Physical Effects-Numbers'!$B$1:$AZ$173,$B152,FALSE)&lt;0,HLOOKUP(AK$4,'Physical Effects-Numbers'!$B$1:$AZ$173,$B152,FALSE),""))</f>
        <v/>
      </c>
      <c r="AL152" s="260" t="str">
        <f>IF(AL$4="","",IF(HLOOKUP(AL$4,'Physical Effects-Numbers'!$B$1:$AZ$173,$B152,FALSE)&lt;0,HLOOKUP(AL$4,'Physical Effects-Numbers'!$B$1:$AZ$173,$B152,FALSE),""))</f>
        <v/>
      </c>
      <c r="AM152" s="260" t="str">
        <f>IF(AM$4="","",IF(HLOOKUP(AM$4,'Physical Effects-Numbers'!$B$1:$AZ$173,$B152,FALSE)&lt;0,HLOOKUP(AM$4,'Physical Effects-Numbers'!$B$1:$AZ$173,$B152,FALSE),""))</f>
        <v/>
      </c>
      <c r="AN152" s="260" t="str">
        <f>IF(AN$4="","",IF(HLOOKUP(AN$4,'Physical Effects-Numbers'!$B$1:$AZ$173,$B152,FALSE)&lt;0,HLOOKUP(AN$4,'Physical Effects-Numbers'!$B$1:$AZ$173,$B152,FALSE),""))</f>
        <v/>
      </c>
      <c r="AO152" s="260" t="str">
        <f>IF(AO$4="","",IF(HLOOKUP(AO$4,'Physical Effects-Numbers'!$B$1:$AZ$173,$B152,FALSE)&lt;0,HLOOKUP(AO$4,'Physical Effects-Numbers'!$B$1:$AZ$173,$B152,FALSE),""))</f>
        <v/>
      </c>
      <c r="AP152" s="260" t="str">
        <f>IF(AP$4="","",IF(HLOOKUP(AP$4,'Physical Effects-Numbers'!$B$1:$AZ$173,$B152,FALSE)&lt;0,HLOOKUP(AP$4,'Physical Effects-Numbers'!$B$1:$AZ$173,$B152,FALSE),""))</f>
        <v/>
      </c>
      <c r="AQ152" s="260" t="str">
        <f>IF(AQ$4="","",IF(HLOOKUP(AQ$4,'Physical Effects-Numbers'!$B$1:$AZ$173,$B152,FALSE)&lt;0,HLOOKUP(AQ$4,'Physical Effects-Numbers'!$B$1:$AZ$173,$B152,FALSE),""))</f>
        <v/>
      </c>
      <c r="AR152" s="260" t="str">
        <f>IF(AR$4="","",IF(HLOOKUP(AR$4,'Physical Effects-Numbers'!$B$1:$AZ$173,$B152,FALSE)&lt;0,HLOOKUP(AR$4,'Physical Effects-Numbers'!$B$1:$AZ$173,$B152,FALSE),""))</f>
        <v/>
      </c>
      <c r="AS152" s="260" t="str">
        <f>IF(AS$4="","",IF(HLOOKUP(AS$4,'Physical Effects-Numbers'!$B$1:$AZ$173,$B152,FALSE)&lt;0,HLOOKUP(AS$4,'Physical Effects-Numbers'!$B$1:$AZ$173,$B152,FALSE),""))</f>
        <v/>
      </c>
      <c r="AT152" s="260" t="str">
        <f>IF(AT$4="","",IF(HLOOKUP(AT$4,'Physical Effects-Numbers'!$B$1:$AZ$173,$B152,FALSE)&lt;0,HLOOKUP(AT$4,'Physical Effects-Numbers'!$B$1:$AZ$173,$B152,FALSE),""))</f>
        <v/>
      </c>
      <c r="AU152" s="260" t="str">
        <f>IF(AU$4="","",IF(HLOOKUP(AU$4,'Physical Effects-Numbers'!$B$1:$AZ$173,$B152,FALSE)&lt;0,HLOOKUP(AU$4,'Physical Effects-Numbers'!$B$1:$AZ$173,$B152,FALSE),""))</f>
        <v/>
      </c>
      <c r="AV152" s="260" t="str">
        <f>IF(AV$4="","",IF(HLOOKUP(AV$4,'Physical Effects-Numbers'!$B$1:$AZ$173,$B152,FALSE)&lt;0,HLOOKUP(AV$4,'Physical Effects-Numbers'!$B$1:$AZ$173,$B152,FALSE),""))</f>
        <v/>
      </c>
      <c r="AW152" s="260" t="str">
        <f>IF(AW$4="","",IF(HLOOKUP(AW$4,'Physical Effects-Numbers'!$B$1:$AZ$173,$B152,FALSE)&lt;0,HLOOKUP(AW$4,'Physical Effects-Numbers'!$B$1:$AZ$173,$B152,FALSE),""))</f>
        <v/>
      </c>
      <c r="AX152" s="260" t="str">
        <f>IF(AX$4="","",IF(HLOOKUP(AX$4,'Physical Effects-Numbers'!$B$1:$AZ$173,$B152,FALSE)&lt;0,HLOOKUP(AX$4,'Physical Effects-Numbers'!$B$1:$AZ$173,$B152,FALSE),""))</f>
        <v/>
      </c>
      <c r="AY152" s="260" t="str">
        <f>IF(AY$4="","",IF(HLOOKUP(AY$4,'Physical Effects-Numbers'!$B$1:$AZ$173,$B152,FALSE)&lt;0,HLOOKUP(AY$4,'Physical Effects-Numbers'!$B$1:$AZ$173,$B152,FALSE),""))</f>
        <v/>
      </c>
      <c r="AZ152" s="260" t="str">
        <f>IF(AZ$4="","",IF(HLOOKUP(AZ$4,'Physical Effects-Numbers'!$B$1:$AZ$173,$B152,FALSE)&lt;0,HLOOKUP(AZ$4,'Physical Effects-Numbers'!$B$1:$AZ$173,$B152,FALSE),""))</f>
        <v/>
      </c>
      <c r="BA152" s="260" t="e">
        <f>IF(BA$4="","",IF(HLOOKUP(BA$4,'Physical Effects-Numbers'!$B$1:$AZ$173,$B152,FALSE)&lt;0,HLOOKUP(BA$4,'Physical Effects-Numbers'!$B$1:$AZ$173,$B152,FALSE),""))</f>
        <v>#N/A</v>
      </c>
      <c r="BB152" s="260" t="e">
        <f>IF(BB$4="","",IF(HLOOKUP(BB$4,'Physical Effects-Numbers'!$B$1:$AZ$173,$B152,FALSE)&lt;0,HLOOKUP(BB$4,'Physical Effects-Numbers'!$B$1:$AZ$173,$B152,FALSE),""))</f>
        <v>#N/A</v>
      </c>
      <c r="BC152" s="260" t="e">
        <f>IF(BC$4="","",IF(HLOOKUP(BC$4,'Physical Effects-Numbers'!$B$1:$AZ$173,$B152,FALSE)&lt;0,HLOOKUP(BC$4,'Physical Effects-Numbers'!$B$1:$AZ$173,$B152,FALSE),""))</f>
        <v>#REF!</v>
      </c>
      <c r="BD152" s="260" t="e">
        <f>IF(BD$4="","",IF(HLOOKUP(BD$4,'Physical Effects-Numbers'!$B$1:$AZ$173,$B152,FALSE)&lt;0,HLOOKUP(BD$4,'Physical Effects-Numbers'!$B$1:$AZ$173,$B152,FALSE),""))</f>
        <v>#REF!</v>
      </c>
      <c r="BE152" s="260" t="e">
        <f>IF(BE$4="","",IF(HLOOKUP(BE$4,'Physical Effects-Numbers'!$B$1:$AZ$173,$B152,FALSE)&lt;0,HLOOKUP(BE$4,'Physical Effects-Numbers'!$B$1:$AZ$173,$B152,FALSE),""))</f>
        <v>#REF!</v>
      </c>
      <c r="BF152" s="260" t="e">
        <f>IF(BF$4="","",IF(HLOOKUP(BF$4,'Physical Effects-Numbers'!$B$1:$AZ$173,$B152,FALSE)&lt;0,HLOOKUP(BF$4,'Physical Effects-Numbers'!$B$1:$AZ$173,$B152,FALSE),""))</f>
        <v>#REF!</v>
      </c>
      <c r="BG152" s="260" t="e">
        <f>IF(BG$4="","",IF(HLOOKUP(BG$4,'Physical Effects-Numbers'!$B$1:$AZ$173,$B152,FALSE)&lt;0,HLOOKUP(BG$4,'Physical Effects-Numbers'!$B$1:$AZ$173,$B152,FALSE),""))</f>
        <v>#REF!</v>
      </c>
      <c r="BH152" s="260" t="e">
        <f>IF(BH$4="","",IF(HLOOKUP(BH$4,'Physical Effects-Numbers'!$B$1:$AZ$173,$B152,FALSE)&lt;0,HLOOKUP(BH$4,'Physical Effects-Numbers'!$B$1:$AZ$173,$B152,FALSE),""))</f>
        <v>#REF!</v>
      </c>
      <c r="BI152" s="260" t="e">
        <f>IF(BI$4="","",IF(HLOOKUP(BI$4,'Physical Effects-Numbers'!$B$1:$AZ$173,$B152,FALSE)&lt;0,HLOOKUP(BI$4,'Physical Effects-Numbers'!$B$1:$AZ$173,$B152,FALSE),""))</f>
        <v>#REF!</v>
      </c>
      <c r="BJ152" s="260" t="e">
        <f>IF(BJ$4="","",IF(HLOOKUP(BJ$4,'Physical Effects-Numbers'!$B$1:$AZ$173,$B152,FALSE)&lt;0,HLOOKUP(BJ$4,'Physical Effects-Numbers'!$B$1:$AZ$173,$B152,FALSE),""))</f>
        <v>#REF!</v>
      </c>
      <c r="BK152" s="260" t="e">
        <f>IF(BK$4="","",IF(HLOOKUP(BK$4,'Physical Effects-Numbers'!$B$1:$AZ$173,$B152,FALSE)&lt;0,HLOOKUP(BK$4,'Physical Effects-Numbers'!$B$1:$AZ$173,$B152,FALSE),""))</f>
        <v>#REF!</v>
      </c>
      <c r="BL152" s="260" t="e">
        <f>IF(BL$4="","",IF(HLOOKUP(BL$4,'Physical Effects-Numbers'!$B$1:$AZ$173,$B152,FALSE)&lt;0,HLOOKUP(BL$4,'Physical Effects-Numbers'!$B$1:$AZ$173,$B152,FALSE),""))</f>
        <v>#REF!</v>
      </c>
      <c r="BM152" s="260" t="e">
        <f>IF(BM$4="","",IF(HLOOKUP(BM$4,'Physical Effects-Numbers'!$B$1:$AZ$173,$B152,FALSE)&lt;0,HLOOKUP(BM$4,'Physical Effects-Numbers'!$B$1:$AZ$173,$B152,FALSE),""))</f>
        <v>#REF!</v>
      </c>
      <c r="BN152" s="260" t="e">
        <f>IF(BN$4="","",IF(HLOOKUP(BN$4,'Physical Effects-Numbers'!$B$1:$AZ$173,$B152,FALSE)&lt;0,HLOOKUP(BN$4,'Physical Effects-Numbers'!$B$1:$AZ$173,$B152,FALSE),""))</f>
        <v>#REF!</v>
      </c>
      <c r="BO152" s="260" t="e">
        <f>IF(BO$4="","",IF(HLOOKUP(BO$4,'Physical Effects-Numbers'!$B$1:$AZ$173,$B152,FALSE)&lt;0,HLOOKUP(BO$4,'Physical Effects-Numbers'!$B$1:$AZ$173,$B152,FALSE),""))</f>
        <v>#REF!</v>
      </c>
    </row>
    <row r="153" spans="2:67" x14ac:dyDescent="0.2">
      <c r="B153" s="259">
        <f t="shared" si="2"/>
        <v>150</v>
      </c>
      <c r="C153" s="258" t="str">
        <f>+'Physical Effects-Numbers'!B150</f>
        <v>Vertical Drain (no)</v>
      </c>
      <c r="D153" s="260" t="str">
        <f>IF(D$4="","",IF(HLOOKUP(D$4,'Physical Effects-Numbers'!$B$1:$AZ$173,$B153,FALSE)&lt;0,HLOOKUP(D$4,'Physical Effects-Numbers'!$B$1:$AZ$173,$B153,FALSE),""))</f>
        <v/>
      </c>
      <c r="E153" s="260" t="str">
        <f>IF(E$4="","",IF(HLOOKUP(E$4,'Physical Effects-Numbers'!$B$1:$AZ$173,$B153,FALSE)&lt;0,HLOOKUP(E$4,'Physical Effects-Numbers'!$B$1:$AZ$173,$B153,FALSE),""))</f>
        <v/>
      </c>
      <c r="F153" s="260" t="str">
        <f>IF(F$4="","",IF(HLOOKUP(F$4,'Physical Effects-Numbers'!$B$1:$AZ$173,$B153,FALSE)&lt;0,HLOOKUP(F$4,'Physical Effects-Numbers'!$B$1:$AZ$173,$B153,FALSE),""))</f>
        <v/>
      </c>
      <c r="G153" s="260" t="str">
        <f>IF(G$4="","",IF(HLOOKUP(G$4,'Physical Effects-Numbers'!$B$1:$AZ$173,$B153,FALSE)&lt;0,HLOOKUP(G$4,'Physical Effects-Numbers'!$B$1:$AZ$173,$B153,FALSE),""))</f>
        <v/>
      </c>
      <c r="H153" s="260" t="str">
        <f>IF(H$4="","",IF(HLOOKUP(H$4,'Physical Effects-Numbers'!$B$1:$AZ$173,$B153,FALSE)&lt;0,HLOOKUP(H$4,'Physical Effects-Numbers'!$B$1:$AZ$173,$B153,FALSE),""))</f>
        <v/>
      </c>
      <c r="I153" s="260" t="str">
        <f>IF(I$4="","",IF(HLOOKUP(I$4,'Physical Effects-Numbers'!$B$1:$AZ$173,$B153,FALSE)&lt;0,HLOOKUP(I$4,'Physical Effects-Numbers'!$B$1:$AZ$173,$B153,FALSE),""))</f>
        <v/>
      </c>
      <c r="J153" s="260" t="str">
        <f>IF(J$4="","",IF(HLOOKUP(J$4,'Physical Effects-Numbers'!$B$1:$AZ$173,$B153,FALSE)&lt;0,HLOOKUP(J$4,'Physical Effects-Numbers'!$B$1:$AZ$173,$B153,FALSE),""))</f>
        <v/>
      </c>
      <c r="K153" s="260" t="str">
        <f>IF(K$4="","",IF(HLOOKUP(K$4,'Physical Effects-Numbers'!$B$1:$AZ$173,$B153,FALSE)&lt;0,HLOOKUP(K$4,'Physical Effects-Numbers'!$B$1:$AZ$173,$B153,FALSE),""))</f>
        <v/>
      </c>
      <c r="L153" s="260" t="str">
        <f>IF(L$4="","",IF(HLOOKUP(L$4,'Physical Effects-Numbers'!$B$1:$AZ$173,$B153,FALSE)&lt;0,HLOOKUP(L$4,'Physical Effects-Numbers'!$B$1:$AZ$173,$B153,FALSE),""))</f>
        <v/>
      </c>
      <c r="M153" s="260" t="str">
        <f>IF(M$4="","",IF(HLOOKUP(M$4,'Physical Effects-Numbers'!$B$1:$AZ$173,$B153,FALSE)&lt;0,HLOOKUP(M$4,'Physical Effects-Numbers'!$B$1:$AZ$173,$B153,FALSE),""))</f>
        <v/>
      </c>
      <c r="N153" s="260" t="str">
        <f>IF(N$4="","",IF(HLOOKUP(N$4,'Physical Effects-Numbers'!$B$1:$AZ$173,$B153,FALSE)&lt;0,HLOOKUP(N$4,'Physical Effects-Numbers'!$B$1:$AZ$173,$B153,FALSE),""))</f>
        <v/>
      </c>
      <c r="O153" s="260" t="str">
        <f>IF(O$4="","",IF(HLOOKUP(O$4,'Physical Effects-Numbers'!$B$1:$AZ$173,$B153,FALSE)&lt;0,HLOOKUP(O$4,'Physical Effects-Numbers'!$B$1:$AZ$173,$B153,FALSE),""))</f>
        <v/>
      </c>
      <c r="P153" s="260">
        <f>IF(P$4="","",IF(HLOOKUP(P$4,'Physical Effects-Numbers'!$B$1:$AZ$173,$B153,FALSE)&lt;0,HLOOKUP(P$4,'Physical Effects-Numbers'!$B$1:$AZ$173,$B153,FALSE),""))</f>
        <v>-2</v>
      </c>
      <c r="Q153" s="260" t="str">
        <f>IF(Q$4="","",IF(HLOOKUP(Q$4,'Physical Effects-Numbers'!$B$1:$AZ$173,$B153,FALSE)&lt;0,HLOOKUP(Q$4,'Physical Effects-Numbers'!$B$1:$AZ$173,$B153,FALSE),""))</f>
        <v/>
      </c>
      <c r="R153" s="260" t="str">
        <f>IF(R$4="","",IF(HLOOKUP(R$4,'Physical Effects-Numbers'!$B$1:$AZ$173,$B153,FALSE)&lt;0,HLOOKUP(R$4,'Physical Effects-Numbers'!$B$1:$AZ$173,$B153,FALSE),""))</f>
        <v/>
      </c>
      <c r="S153" s="260">
        <f>IF(S$4="","",IF(HLOOKUP(S$4,'Physical Effects-Numbers'!$B$1:$AZ$173,$B153,FALSE)&lt;0,HLOOKUP(S$4,'Physical Effects-Numbers'!$B$1:$AZ$173,$B153,FALSE),""))</f>
        <v>-2</v>
      </c>
      <c r="T153" s="260" t="str">
        <f>IF(T$4="","",IF(HLOOKUP(T$4,'Physical Effects-Numbers'!$B$1:$AZ$173,$B153,FALSE)&lt;0,HLOOKUP(T$4,'Physical Effects-Numbers'!$B$1:$AZ$173,$B153,FALSE),""))</f>
        <v/>
      </c>
      <c r="U153" s="260" t="str">
        <f>IF(U$4="","",IF(HLOOKUP(U$4,'Physical Effects-Numbers'!$B$1:$AZ$173,$B153,FALSE)&lt;0,HLOOKUP(U$4,'Physical Effects-Numbers'!$B$1:$AZ$173,$B153,FALSE),""))</f>
        <v/>
      </c>
      <c r="V153" s="260" t="str">
        <f>IF(V$4="","",IF(HLOOKUP(V$4,'Physical Effects-Numbers'!$B$1:$AZ$173,$B153,FALSE)&lt;0,HLOOKUP(V$4,'Physical Effects-Numbers'!$B$1:$AZ$173,$B153,FALSE),""))</f>
        <v/>
      </c>
      <c r="W153" s="260" t="str">
        <f>IF(W$4="","",IF(HLOOKUP(W$4,'Physical Effects-Numbers'!$B$1:$AZ$173,$B153,FALSE)&lt;0,HLOOKUP(W$4,'Physical Effects-Numbers'!$B$1:$AZ$173,$B153,FALSE),""))</f>
        <v/>
      </c>
      <c r="X153" s="260">
        <f>IF(X$4="","",IF(HLOOKUP(X$4,'Physical Effects-Numbers'!$B$1:$AZ$173,$B153,FALSE)&lt;0,HLOOKUP(X$4,'Physical Effects-Numbers'!$B$1:$AZ$173,$B153,FALSE),""))</f>
        <v>-2</v>
      </c>
      <c r="Y153" s="260" t="str">
        <f>IF(Y$4="","",IF(HLOOKUP(Y$4,'Physical Effects-Numbers'!$B$1:$AZ$173,$B153,FALSE)&lt;0,HLOOKUP(Y$4,'Physical Effects-Numbers'!$B$1:$AZ$173,$B153,FALSE),""))</f>
        <v/>
      </c>
      <c r="Z153" s="260">
        <f>IF(Z$4="","",IF(HLOOKUP(Z$4,'Physical Effects-Numbers'!$B$1:$AZ$173,$B153,FALSE)&lt;0,HLOOKUP(Z$4,'Physical Effects-Numbers'!$B$1:$AZ$173,$B153,FALSE),""))</f>
        <v>-2</v>
      </c>
      <c r="AA153" s="260" t="str">
        <f>IF(AA$4="","",IF(HLOOKUP(AA$4,'Physical Effects-Numbers'!$B$1:$AZ$173,$B153,FALSE)&lt;0,HLOOKUP(AA$4,'Physical Effects-Numbers'!$B$1:$AZ$173,$B153,FALSE),""))</f>
        <v/>
      </c>
      <c r="AB153" s="260">
        <f>IF(AB$4="","",IF(HLOOKUP(AB$4,'Physical Effects-Numbers'!$B$1:$AZ$173,$B153,FALSE)&lt;0,HLOOKUP(AB$4,'Physical Effects-Numbers'!$B$1:$AZ$173,$B153,FALSE),""))</f>
        <v>-1</v>
      </c>
      <c r="AC153" s="260" t="str">
        <f>IF(AC$4="","",IF(HLOOKUP(AC$4,'Physical Effects-Numbers'!$B$1:$AZ$173,$B153,FALSE)&lt;0,HLOOKUP(AC$4,'Physical Effects-Numbers'!$B$1:$AZ$173,$B153,FALSE),""))</f>
        <v/>
      </c>
      <c r="AD153" s="260">
        <f>IF(AD$4="","",IF(HLOOKUP(AD$4,'Physical Effects-Numbers'!$B$1:$AZ$173,$B153,FALSE)&lt;0,HLOOKUP(AD$4,'Physical Effects-Numbers'!$B$1:$AZ$173,$B153,FALSE),""))</f>
        <v>-1</v>
      </c>
      <c r="AE153" s="260" t="str">
        <f>IF(AE$4="","",IF(HLOOKUP(AE$4,'Physical Effects-Numbers'!$B$1:$AZ$173,$B153,FALSE)&lt;0,HLOOKUP(AE$4,'Physical Effects-Numbers'!$B$1:$AZ$173,$B153,FALSE),""))</f>
        <v/>
      </c>
      <c r="AF153" s="260" t="e">
        <f>IF(AF$4="","",IF(HLOOKUP(AF$4,'Physical Effects-Numbers'!$B$1:$AZ$173,$B153,FALSE)&lt;0,HLOOKUP(AF$4,'Physical Effects-Numbers'!$B$1:$AZ$173,$B153,FALSE),""))</f>
        <v>#REF!</v>
      </c>
      <c r="AG153" s="260" t="e">
        <f>IF(AG$4="","",IF(HLOOKUP(AG$4,'Physical Effects-Numbers'!$B$1:$AZ$173,$B153,FALSE)&lt;0,HLOOKUP(AG$4,'Physical Effects-Numbers'!$B$1:$AZ$173,$B153,FALSE),""))</f>
        <v>#REF!</v>
      </c>
      <c r="AH153" s="260">
        <f>IF(AH$4="","",IF(HLOOKUP(AH$4,'Physical Effects-Numbers'!$B$1:$AZ$173,$B153,FALSE)&lt;0,HLOOKUP(AH$4,'Physical Effects-Numbers'!$B$1:$AZ$173,$B153,FALSE),""))</f>
        <v>-1</v>
      </c>
      <c r="AI153" s="260" t="str">
        <f>IF(AI$4="","",IF(HLOOKUP(AI$4,'Physical Effects-Numbers'!$B$1:$AZ$173,$B153,FALSE)&lt;0,HLOOKUP(AI$4,'Physical Effects-Numbers'!$B$1:$AZ$173,$B153,FALSE),""))</f>
        <v/>
      </c>
      <c r="AJ153" s="260" t="str">
        <f>IF(AJ$4="","",IF(HLOOKUP(AJ$4,'Physical Effects-Numbers'!$B$1:$AZ$173,$B153,FALSE)&lt;0,HLOOKUP(AJ$4,'Physical Effects-Numbers'!$B$1:$AZ$173,$B153,FALSE),""))</f>
        <v/>
      </c>
      <c r="AK153" s="260" t="str">
        <f>IF(AK$4="","",IF(HLOOKUP(AK$4,'Physical Effects-Numbers'!$B$1:$AZ$173,$B153,FALSE)&lt;0,HLOOKUP(AK$4,'Physical Effects-Numbers'!$B$1:$AZ$173,$B153,FALSE),""))</f>
        <v/>
      </c>
      <c r="AL153" s="260" t="str">
        <f>IF(AL$4="","",IF(HLOOKUP(AL$4,'Physical Effects-Numbers'!$B$1:$AZ$173,$B153,FALSE)&lt;0,HLOOKUP(AL$4,'Physical Effects-Numbers'!$B$1:$AZ$173,$B153,FALSE),""))</f>
        <v/>
      </c>
      <c r="AM153" s="260" t="str">
        <f>IF(AM$4="","",IF(HLOOKUP(AM$4,'Physical Effects-Numbers'!$B$1:$AZ$173,$B153,FALSE)&lt;0,HLOOKUP(AM$4,'Physical Effects-Numbers'!$B$1:$AZ$173,$B153,FALSE),""))</f>
        <v/>
      </c>
      <c r="AN153" s="260" t="str">
        <f>IF(AN$4="","",IF(HLOOKUP(AN$4,'Physical Effects-Numbers'!$B$1:$AZ$173,$B153,FALSE)&lt;0,HLOOKUP(AN$4,'Physical Effects-Numbers'!$B$1:$AZ$173,$B153,FALSE),""))</f>
        <v/>
      </c>
      <c r="AO153" s="260" t="str">
        <f>IF(AO$4="","",IF(HLOOKUP(AO$4,'Physical Effects-Numbers'!$B$1:$AZ$173,$B153,FALSE)&lt;0,HLOOKUP(AO$4,'Physical Effects-Numbers'!$B$1:$AZ$173,$B153,FALSE),""))</f>
        <v/>
      </c>
      <c r="AP153" s="260" t="str">
        <f>IF(AP$4="","",IF(HLOOKUP(AP$4,'Physical Effects-Numbers'!$B$1:$AZ$173,$B153,FALSE)&lt;0,HLOOKUP(AP$4,'Physical Effects-Numbers'!$B$1:$AZ$173,$B153,FALSE),""))</f>
        <v/>
      </c>
      <c r="AQ153" s="260" t="str">
        <f>IF(AQ$4="","",IF(HLOOKUP(AQ$4,'Physical Effects-Numbers'!$B$1:$AZ$173,$B153,FALSE)&lt;0,HLOOKUP(AQ$4,'Physical Effects-Numbers'!$B$1:$AZ$173,$B153,FALSE),""))</f>
        <v/>
      </c>
      <c r="AR153" s="260" t="str">
        <f>IF(AR$4="","",IF(HLOOKUP(AR$4,'Physical Effects-Numbers'!$B$1:$AZ$173,$B153,FALSE)&lt;0,HLOOKUP(AR$4,'Physical Effects-Numbers'!$B$1:$AZ$173,$B153,FALSE),""))</f>
        <v/>
      </c>
      <c r="AS153" s="260" t="str">
        <f>IF(AS$4="","",IF(HLOOKUP(AS$4,'Physical Effects-Numbers'!$B$1:$AZ$173,$B153,FALSE)&lt;0,HLOOKUP(AS$4,'Physical Effects-Numbers'!$B$1:$AZ$173,$B153,FALSE),""))</f>
        <v/>
      </c>
      <c r="AT153" s="260" t="str">
        <f>IF(AT$4="","",IF(HLOOKUP(AT$4,'Physical Effects-Numbers'!$B$1:$AZ$173,$B153,FALSE)&lt;0,HLOOKUP(AT$4,'Physical Effects-Numbers'!$B$1:$AZ$173,$B153,FALSE),""))</f>
        <v/>
      </c>
      <c r="AU153" s="260" t="str">
        <f>IF(AU$4="","",IF(HLOOKUP(AU$4,'Physical Effects-Numbers'!$B$1:$AZ$173,$B153,FALSE)&lt;0,HLOOKUP(AU$4,'Physical Effects-Numbers'!$B$1:$AZ$173,$B153,FALSE),""))</f>
        <v/>
      </c>
      <c r="AV153" s="260" t="str">
        <f>IF(AV$4="","",IF(HLOOKUP(AV$4,'Physical Effects-Numbers'!$B$1:$AZ$173,$B153,FALSE)&lt;0,HLOOKUP(AV$4,'Physical Effects-Numbers'!$B$1:$AZ$173,$B153,FALSE),""))</f>
        <v/>
      </c>
      <c r="AW153" s="260" t="str">
        <f>IF(AW$4="","",IF(HLOOKUP(AW$4,'Physical Effects-Numbers'!$B$1:$AZ$173,$B153,FALSE)&lt;0,HLOOKUP(AW$4,'Physical Effects-Numbers'!$B$1:$AZ$173,$B153,FALSE),""))</f>
        <v/>
      </c>
      <c r="AX153" s="260" t="str">
        <f>IF(AX$4="","",IF(HLOOKUP(AX$4,'Physical Effects-Numbers'!$B$1:$AZ$173,$B153,FALSE)&lt;0,HLOOKUP(AX$4,'Physical Effects-Numbers'!$B$1:$AZ$173,$B153,FALSE),""))</f>
        <v/>
      </c>
      <c r="AY153" s="260" t="str">
        <f>IF(AY$4="","",IF(HLOOKUP(AY$4,'Physical Effects-Numbers'!$B$1:$AZ$173,$B153,FALSE)&lt;0,HLOOKUP(AY$4,'Physical Effects-Numbers'!$B$1:$AZ$173,$B153,FALSE),""))</f>
        <v/>
      </c>
      <c r="AZ153" s="260" t="str">
        <f>IF(AZ$4="","",IF(HLOOKUP(AZ$4,'Physical Effects-Numbers'!$B$1:$AZ$173,$B153,FALSE)&lt;0,HLOOKUP(AZ$4,'Physical Effects-Numbers'!$B$1:$AZ$173,$B153,FALSE),""))</f>
        <v/>
      </c>
      <c r="BA153" s="260" t="e">
        <f>IF(BA$4="","",IF(HLOOKUP(BA$4,'Physical Effects-Numbers'!$B$1:$AZ$173,$B153,FALSE)&lt;0,HLOOKUP(BA$4,'Physical Effects-Numbers'!$B$1:$AZ$173,$B153,FALSE),""))</f>
        <v>#N/A</v>
      </c>
      <c r="BB153" s="260" t="e">
        <f>IF(BB$4="","",IF(HLOOKUP(BB$4,'Physical Effects-Numbers'!$B$1:$AZ$173,$B153,FALSE)&lt;0,HLOOKUP(BB$4,'Physical Effects-Numbers'!$B$1:$AZ$173,$B153,FALSE),""))</f>
        <v>#N/A</v>
      </c>
      <c r="BC153" s="260" t="e">
        <f>IF(BC$4="","",IF(HLOOKUP(BC$4,'Physical Effects-Numbers'!$B$1:$AZ$173,$B153,FALSE)&lt;0,HLOOKUP(BC$4,'Physical Effects-Numbers'!$B$1:$AZ$173,$B153,FALSE),""))</f>
        <v>#REF!</v>
      </c>
      <c r="BD153" s="260" t="e">
        <f>IF(BD$4="","",IF(HLOOKUP(BD$4,'Physical Effects-Numbers'!$B$1:$AZ$173,$B153,FALSE)&lt;0,HLOOKUP(BD$4,'Physical Effects-Numbers'!$B$1:$AZ$173,$B153,FALSE),""))</f>
        <v>#REF!</v>
      </c>
      <c r="BE153" s="260" t="e">
        <f>IF(BE$4="","",IF(HLOOKUP(BE$4,'Physical Effects-Numbers'!$B$1:$AZ$173,$B153,FALSE)&lt;0,HLOOKUP(BE$4,'Physical Effects-Numbers'!$B$1:$AZ$173,$B153,FALSE),""))</f>
        <v>#REF!</v>
      </c>
      <c r="BF153" s="260" t="e">
        <f>IF(BF$4="","",IF(HLOOKUP(BF$4,'Physical Effects-Numbers'!$B$1:$AZ$173,$B153,FALSE)&lt;0,HLOOKUP(BF$4,'Physical Effects-Numbers'!$B$1:$AZ$173,$B153,FALSE),""))</f>
        <v>#REF!</v>
      </c>
      <c r="BG153" s="260" t="e">
        <f>IF(BG$4="","",IF(HLOOKUP(BG$4,'Physical Effects-Numbers'!$B$1:$AZ$173,$B153,FALSE)&lt;0,HLOOKUP(BG$4,'Physical Effects-Numbers'!$B$1:$AZ$173,$B153,FALSE),""))</f>
        <v>#REF!</v>
      </c>
      <c r="BH153" s="260" t="e">
        <f>IF(BH$4="","",IF(HLOOKUP(BH$4,'Physical Effects-Numbers'!$B$1:$AZ$173,$B153,FALSE)&lt;0,HLOOKUP(BH$4,'Physical Effects-Numbers'!$B$1:$AZ$173,$B153,FALSE),""))</f>
        <v>#REF!</v>
      </c>
      <c r="BI153" s="260" t="e">
        <f>IF(BI$4="","",IF(HLOOKUP(BI$4,'Physical Effects-Numbers'!$B$1:$AZ$173,$B153,FALSE)&lt;0,HLOOKUP(BI$4,'Physical Effects-Numbers'!$B$1:$AZ$173,$B153,FALSE),""))</f>
        <v>#REF!</v>
      </c>
      <c r="BJ153" s="260" t="e">
        <f>IF(BJ$4="","",IF(HLOOKUP(BJ$4,'Physical Effects-Numbers'!$B$1:$AZ$173,$B153,FALSE)&lt;0,HLOOKUP(BJ$4,'Physical Effects-Numbers'!$B$1:$AZ$173,$B153,FALSE),""))</f>
        <v>#REF!</v>
      </c>
      <c r="BK153" s="260" t="e">
        <f>IF(BK$4="","",IF(HLOOKUP(BK$4,'Physical Effects-Numbers'!$B$1:$AZ$173,$B153,FALSE)&lt;0,HLOOKUP(BK$4,'Physical Effects-Numbers'!$B$1:$AZ$173,$B153,FALSE),""))</f>
        <v>#REF!</v>
      </c>
      <c r="BL153" s="260" t="e">
        <f>IF(BL$4="","",IF(HLOOKUP(BL$4,'Physical Effects-Numbers'!$B$1:$AZ$173,$B153,FALSE)&lt;0,HLOOKUP(BL$4,'Physical Effects-Numbers'!$B$1:$AZ$173,$B153,FALSE),""))</f>
        <v>#REF!</v>
      </c>
      <c r="BM153" s="260" t="e">
        <f>IF(BM$4="","",IF(HLOOKUP(BM$4,'Physical Effects-Numbers'!$B$1:$AZ$173,$B153,FALSE)&lt;0,HLOOKUP(BM$4,'Physical Effects-Numbers'!$B$1:$AZ$173,$B153,FALSE),""))</f>
        <v>#REF!</v>
      </c>
      <c r="BN153" s="260" t="e">
        <f>IF(BN$4="","",IF(HLOOKUP(BN$4,'Physical Effects-Numbers'!$B$1:$AZ$173,$B153,FALSE)&lt;0,HLOOKUP(BN$4,'Physical Effects-Numbers'!$B$1:$AZ$173,$B153,FALSE),""))</f>
        <v>#REF!</v>
      </c>
      <c r="BO153" s="260" t="e">
        <f>IF(BO$4="","",IF(HLOOKUP(BO$4,'Physical Effects-Numbers'!$B$1:$AZ$173,$B153,FALSE)&lt;0,HLOOKUP(BO$4,'Physical Effects-Numbers'!$B$1:$AZ$173,$B153,FALSE),""))</f>
        <v>#REF!</v>
      </c>
    </row>
    <row r="154" spans="2:67" x14ac:dyDescent="0.2">
      <c r="B154" s="259">
        <f t="shared" si="2"/>
        <v>151</v>
      </c>
      <c r="C154" s="258" t="str">
        <f>+'Physical Effects-Numbers'!B151</f>
        <v>Waste Facility Closure (no)</v>
      </c>
      <c r="D154" s="260" t="str">
        <f>IF(D$4="","",IF(HLOOKUP(D$4,'Physical Effects-Numbers'!$B$1:$AZ$173,$B154,FALSE)&lt;0,HLOOKUP(D$4,'Physical Effects-Numbers'!$B$1:$AZ$173,$B154,FALSE),""))</f>
        <v/>
      </c>
      <c r="E154" s="260" t="str">
        <f>IF(E$4="","",IF(HLOOKUP(E$4,'Physical Effects-Numbers'!$B$1:$AZ$173,$B154,FALSE)&lt;0,HLOOKUP(E$4,'Physical Effects-Numbers'!$B$1:$AZ$173,$B154,FALSE),""))</f>
        <v/>
      </c>
      <c r="F154" s="260" t="str">
        <f>IF(F$4="","",IF(HLOOKUP(F$4,'Physical Effects-Numbers'!$B$1:$AZ$173,$B154,FALSE)&lt;0,HLOOKUP(F$4,'Physical Effects-Numbers'!$B$1:$AZ$173,$B154,FALSE),""))</f>
        <v/>
      </c>
      <c r="G154" s="260" t="str">
        <f>IF(G$4="","",IF(HLOOKUP(G$4,'Physical Effects-Numbers'!$B$1:$AZ$173,$B154,FALSE)&lt;0,HLOOKUP(G$4,'Physical Effects-Numbers'!$B$1:$AZ$173,$B154,FALSE),""))</f>
        <v/>
      </c>
      <c r="H154" s="260" t="str">
        <f>IF(H$4="","",IF(HLOOKUP(H$4,'Physical Effects-Numbers'!$B$1:$AZ$173,$B154,FALSE)&lt;0,HLOOKUP(H$4,'Physical Effects-Numbers'!$B$1:$AZ$173,$B154,FALSE),""))</f>
        <v/>
      </c>
      <c r="I154" s="260" t="str">
        <f>IF(I$4="","",IF(HLOOKUP(I$4,'Physical Effects-Numbers'!$B$1:$AZ$173,$B154,FALSE)&lt;0,HLOOKUP(I$4,'Physical Effects-Numbers'!$B$1:$AZ$173,$B154,FALSE),""))</f>
        <v/>
      </c>
      <c r="J154" s="260" t="str">
        <f>IF(J$4="","",IF(HLOOKUP(J$4,'Physical Effects-Numbers'!$B$1:$AZ$173,$B154,FALSE)&lt;0,HLOOKUP(J$4,'Physical Effects-Numbers'!$B$1:$AZ$173,$B154,FALSE),""))</f>
        <v/>
      </c>
      <c r="K154" s="260" t="str">
        <f>IF(K$4="","",IF(HLOOKUP(K$4,'Physical Effects-Numbers'!$B$1:$AZ$173,$B154,FALSE)&lt;0,HLOOKUP(K$4,'Physical Effects-Numbers'!$B$1:$AZ$173,$B154,FALSE),""))</f>
        <v/>
      </c>
      <c r="L154" s="260" t="str">
        <f>IF(L$4="","",IF(HLOOKUP(L$4,'Physical Effects-Numbers'!$B$1:$AZ$173,$B154,FALSE)&lt;0,HLOOKUP(L$4,'Physical Effects-Numbers'!$B$1:$AZ$173,$B154,FALSE),""))</f>
        <v/>
      </c>
      <c r="M154" s="260" t="str">
        <f>IF(M$4="","",IF(HLOOKUP(M$4,'Physical Effects-Numbers'!$B$1:$AZ$173,$B154,FALSE)&lt;0,HLOOKUP(M$4,'Physical Effects-Numbers'!$B$1:$AZ$173,$B154,FALSE),""))</f>
        <v/>
      </c>
      <c r="N154" s="260" t="str">
        <f>IF(N$4="","",IF(HLOOKUP(N$4,'Physical Effects-Numbers'!$B$1:$AZ$173,$B154,FALSE)&lt;0,HLOOKUP(N$4,'Physical Effects-Numbers'!$B$1:$AZ$173,$B154,FALSE),""))</f>
        <v/>
      </c>
      <c r="O154" s="260" t="str">
        <f>IF(O$4="","",IF(HLOOKUP(O$4,'Physical Effects-Numbers'!$B$1:$AZ$173,$B154,FALSE)&lt;0,HLOOKUP(O$4,'Physical Effects-Numbers'!$B$1:$AZ$173,$B154,FALSE),""))</f>
        <v/>
      </c>
      <c r="P154" s="260" t="str">
        <f>IF(P$4="","",IF(HLOOKUP(P$4,'Physical Effects-Numbers'!$B$1:$AZ$173,$B154,FALSE)&lt;0,HLOOKUP(P$4,'Physical Effects-Numbers'!$B$1:$AZ$173,$B154,FALSE),""))</f>
        <v/>
      </c>
      <c r="Q154" s="260" t="str">
        <f>IF(Q$4="","",IF(HLOOKUP(Q$4,'Physical Effects-Numbers'!$B$1:$AZ$173,$B154,FALSE)&lt;0,HLOOKUP(Q$4,'Physical Effects-Numbers'!$B$1:$AZ$173,$B154,FALSE),""))</f>
        <v/>
      </c>
      <c r="R154" s="260" t="str">
        <f>IF(R$4="","",IF(HLOOKUP(R$4,'Physical Effects-Numbers'!$B$1:$AZ$173,$B154,FALSE)&lt;0,HLOOKUP(R$4,'Physical Effects-Numbers'!$B$1:$AZ$173,$B154,FALSE),""))</f>
        <v/>
      </c>
      <c r="S154" s="260" t="str">
        <f>IF(S$4="","",IF(HLOOKUP(S$4,'Physical Effects-Numbers'!$B$1:$AZ$173,$B154,FALSE)&lt;0,HLOOKUP(S$4,'Physical Effects-Numbers'!$B$1:$AZ$173,$B154,FALSE),""))</f>
        <v/>
      </c>
      <c r="T154" s="260" t="str">
        <f>IF(T$4="","",IF(HLOOKUP(T$4,'Physical Effects-Numbers'!$B$1:$AZ$173,$B154,FALSE)&lt;0,HLOOKUP(T$4,'Physical Effects-Numbers'!$B$1:$AZ$173,$B154,FALSE),""))</f>
        <v/>
      </c>
      <c r="U154" s="260" t="str">
        <f>IF(U$4="","",IF(HLOOKUP(U$4,'Physical Effects-Numbers'!$B$1:$AZ$173,$B154,FALSE)&lt;0,HLOOKUP(U$4,'Physical Effects-Numbers'!$B$1:$AZ$173,$B154,FALSE),""))</f>
        <v/>
      </c>
      <c r="V154" s="260" t="str">
        <f>IF(V$4="","",IF(HLOOKUP(V$4,'Physical Effects-Numbers'!$B$1:$AZ$173,$B154,FALSE)&lt;0,HLOOKUP(V$4,'Physical Effects-Numbers'!$B$1:$AZ$173,$B154,FALSE),""))</f>
        <v/>
      </c>
      <c r="W154" s="260" t="str">
        <f>IF(W$4="","",IF(HLOOKUP(W$4,'Physical Effects-Numbers'!$B$1:$AZ$173,$B154,FALSE)&lt;0,HLOOKUP(W$4,'Physical Effects-Numbers'!$B$1:$AZ$173,$B154,FALSE),""))</f>
        <v/>
      </c>
      <c r="X154" s="260" t="str">
        <f>IF(X$4="","",IF(HLOOKUP(X$4,'Physical Effects-Numbers'!$B$1:$AZ$173,$B154,FALSE)&lt;0,HLOOKUP(X$4,'Physical Effects-Numbers'!$B$1:$AZ$173,$B154,FALSE),""))</f>
        <v/>
      </c>
      <c r="Y154" s="260" t="str">
        <f>IF(Y$4="","",IF(HLOOKUP(Y$4,'Physical Effects-Numbers'!$B$1:$AZ$173,$B154,FALSE)&lt;0,HLOOKUP(Y$4,'Physical Effects-Numbers'!$B$1:$AZ$173,$B154,FALSE),""))</f>
        <v/>
      </c>
      <c r="Z154" s="260" t="str">
        <f>IF(Z$4="","",IF(HLOOKUP(Z$4,'Physical Effects-Numbers'!$B$1:$AZ$173,$B154,FALSE)&lt;0,HLOOKUP(Z$4,'Physical Effects-Numbers'!$B$1:$AZ$173,$B154,FALSE),""))</f>
        <v/>
      </c>
      <c r="AA154" s="260" t="str">
        <f>IF(AA$4="","",IF(HLOOKUP(AA$4,'Physical Effects-Numbers'!$B$1:$AZ$173,$B154,FALSE)&lt;0,HLOOKUP(AA$4,'Physical Effects-Numbers'!$B$1:$AZ$173,$B154,FALSE),""))</f>
        <v/>
      </c>
      <c r="AB154" s="260" t="str">
        <f>IF(AB$4="","",IF(HLOOKUP(AB$4,'Physical Effects-Numbers'!$B$1:$AZ$173,$B154,FALSE)&lt;0,HLOOKUP(AB$4,'Physical Effects-Numbers'!$B$1:$AZ$173,$B154,FALSE),""))</f>
        <v/>
      </c>
      <c r="AC154" s="260" t="str">
        <f>IF(AC$4="","",IF(HLOOKUP(AC$4,'Physical Effects-Numbers'!$B$1:$AZ$173,$B154,FALSE)&lt;0,HLOOKUP(AC$4,'Physical Effects-Numbers'!$B$1:$AZ$173,$B154,FALSE),""))</f>
        <v/>
      </c>
      <c r="AD154" s="260" t="str">
        <f>IF(AD$4="","",IF(HLOOKUP(AD$4,'Physical Effects-Numbers'!$B$1:$AZ$173,$B154,FALSE)&lt;0,HLOOKUP(AD$4,'Physical Effects-Numbers'!$B$1:$AZ$173,$B154,FALSE),""))</f>
        <v/>
      </c>
      <c r="AE154" s="260" t="str">
        <f>IF(AE$4="","",IF(HLOOKUP(AE$4,'Physical Effects-Numbers'!$B$1:$AZ$173,$B154,FALSE)&lt;0,HLOOKUP(AE$4,'Physical Effects-Numbers'!$B$1:$AZ$173,$B154,FALSE),""))</f>
        <v/>
      </c>
      <c r="AF154" s="260" t="e">
        <f>IF(AF$4="","",IF(HLOOKUP(AF$4,'Physical Effects-Numbers'!$B$1:$AZ$173,$B154,FALSE)&lt;0,HLOOKUP(AF$4,'Physical Effects-Numbers'!$B$1:$AZ$173,$B154,FALSE),""))</f>
        <v>#REF!</v>
      </c>
      <c r="AG154" s="260" t="e">
        <f>IF(AG$4="","",IF(HLOOKUP(AG$4,'Physical Effects-Numbers'!$B$1:$AZ$173,$B154,FALSE)&lt;0,HLOOKUP(AG$4,'Physical Effects-Numbers'!$B$1:$AZ$173,$B154,FALSE),""))</f>
        <v>#REF!</v>
      </c>
      <c r="AH154" s="260" t="str">
        <f>IF(AH$4="","",IF(HLOOKUP(AH$4,'Physical Effects-Numbers'!$B$1:$AZ$173,$B154,FALSE)&lt;0,HLOOKUP(AH$4,'Physical Effects-Numbers'!$B$1:$AZ$173,$B154,FALSE),""))</f>
        <v/>
      </c>
      <c r="AI154" s="260" t="str">
        <f>IF(AI$4="","",IF(HLOOKUP(AI$4,'Physical Effects-Numbers'!$B$1:$AZ$173,$B154,FALSE)&lt;0,HLOOKUP(AI$4,'Physical Effects-Numbers'!$B$1:$AZ$173,$B154,FALSE),""))</f>
        <v/>
      </c>
      <c r="AJ154" s="260" t="str">
        <f>IF(AJ$4="","",IF(HLOOKUP(AJ$4,'Physical Effects-Numbers'!$B$1:$AZ$173,$B154,FALSE)&lt;0,HLOOKUP(AJ$4,'Physical Effects-Numbers'!$B$1:$AZ$173,$B154,FALSE),""))</f>
        <v/>
      </c>
      <c r="AK154" s="260" t="str">
        <f>IF(AK$4="","",IF(HLOOKUP(AK$4,'Physical Effects-Numbers'!$B$1:$AZ$173,$B154,FALSE)&lt;0,HLOOKUP(AK$4,'Physical Effects-Numbers'!$B$1:$AZ$173,$B154,FALSE),""))</f>
        <v/>
      </c>
      <c r="AL154" s="260" t="str">
        <f>IF(AL$4="","",IF(HLOOKUP(AL$4,'Physical Effects-Numbers'!$B$1:$AZ$173,$B154,FALSE)&lt;0,HLOOKUP(AL$4,'Physical Effects-Numbers'!$B$1:$AZ$173,$B154,FALSE),""))</f>
        <v/>
      </c>
      <c r="AM154" s="260" t="str">
        <f>IF(AM$4="","",IF(HLOOKUP(AM$4,'Physical Effects-Numbers'!$B$1:$AZ$173,$B154,FALSE)&lt;0,HLOOKUP(AM$4,'Physical Effects-Numbers'!$B$1:$AZ$173,$B154,FALSE),""))</f>
        <v/>
      </c>
      <c r="AN154" s="260" t="str">
        <f>IF(AN$4="","",IF(HLOOKUP(AN$4,'Physical Effects-Numbers'!$B$1:$AZ$173,$B154,FALSE)&lt;0,HLOOKUP(AN$4,'Physical Effects-Numbers'!$B$1:$AZ$173,$B154,FALSE),""))</f>
        <v/>
      </c>
      <c r="AO154" s="260" t="str">
        <f>IF(AO$4="","",IF(HLOOKUP(AO$4,'Physical Effects-Numbers'!$B$1:$AZ$173,$B154,FALSE)&lt;0,HLOOKUP(AO$4,'Physical Effects-Numbers'!$B$1:$AZ$173,$B154,FALSE),""))</f>
        <v/>
      </c>
      <c r="AP154" s="260" t="str">
        <f>IF(AP$4="","",IF(HLOOKUP(AP$4,'Physical Effects-Numbers'!$B$1:$AZ$173,$B154,FALSE)&lt;0,HLOOKUP(AP$4,'Physical Effects-Numbers'!$B$1:$AZ$173,$B154,FALSE),""))</f>
        <v/>
      </c>
      <c r="AQ154" s="260" t="str">
        <f>IF(AQ$4="","",IF(HLOOKUP(AQ$4,'Physical Effects-Numbers'!$B$1:$AZ$173,$B154,FALSE)&lt;0,HLOOKUP(AQ$4,'Physical Effects-Numbers'!$B$1:$AZ$173,$B154,FALSE),""))</f>
        <v/>
      </c>
      <c r="AR154" s="260" t="str">
        <f>IF(AR$4="","",IF(HLOOKUP(AR$4,'Physical Effects-Numbers'!$B$1:$AZ$173,$B154,FALSE)&lt;0,HLOOKUP(AR$4,'Physical Effects-Numbers'!$B$1:$AZ$173,$B154,FALSE),""))</f>
        <v/>
      </c>
      <c r="AS154" s="260" t="str">
        <f>IF(AS$4="","",IF(HLOOKUP(AS$4,'Physical Effects-Numbers'!$B$1:$AZ$173,$B154,FALSE)&lt;0,HLOOKUP(AS$4,'Physical Effects-Numbers'!$B$1:$AZ$173,$B154,FALSE),""))</f>
        <v/>
      </c>
      <c r="AT154" s="260" t="str">
        <f>IF(AT$4="","",IF(HLOOKUP(AT$4,'Physical Effects-Numbers'!$B$1:$AZ$173,$B154,FALSE)&lt;0,HLOOKUP(AT$4,'Physical Effects-Numbers'!$B$1:$AZ$173,$B154,FALSE),""))</f>
        <v/>
      </c>
      <c r="AU154" s="260" t="str">
        <f>IF(AU$4="","",IF(HLOOKUP(AU$4,'Physical Effects-Numbers'!$B$1:$AZ$173,$B154,FALSE)&lt;0,HLOOKUP(AU$4,'Physical Effects-Numbers'!$B$1:$AZ$173,$B154,FALSE),""))</f>
        <v/>
      </c>
      <c r="AV154" s="260" t="str">
        <f>IF(AV$4="","",IF(HLOOKUP(AV$4,'Physical Effects-Numbers'!$B$1:$AZ$173,$B154,FALSE)&lt;0,HLOOKUP(AV$4,'Physical Effects-Numbers'!$B$1:$AZ$173,$B154,FALSE),""))</f>
        <v/>
      </c>
      <c r="AW154" s="260" t="str">
        <f>IF(AW$4="","",IF(HLOOKUP(AW$4,'Physical Effects-Numbers'!$B$1:$AZ$173,$B154,FALSE)&lt;0,HLOOKUP(AW$4,'Physical Effects-Numbers'!$B$1:$AZ$173,$B154,FALSE),""))</f>
        <v/>
      </c>
      <c r="AX154" s="260" t="str">
        <f>IF(AX$4="","",IF(HLOOKUP(AX$4,'Physical Effects-Numbers'!$B$1:$AZ$173,$B154,FALSE)&lt;0,HLOOKUP(AX$4,'Physical Effects-Numbers'!$B$1:$AZ$173,$B154,FALSE),""))</f>
        <v/>
      </c>
      <c r="AY154" s="260" t="str">
        <f>IF(AY$4="","",IF(HLOOKUP(AY$4,'Physical Effects-Numbers'!$B$1:$AZ$173,$B154,FALSE)&lt;0,HLOOKUP(AY$4,'Physical Effects-Numbers'!$B$1:$AZ$173,$B154,FALSE),""))</f>
        <v/>
      </c>
      <c r="AZ154" s="260" t="str">
        <f>IF(AZ$4="","",IF(HLOOKUP(AZ$4,'Physical Effects-Numbers'!$B$1:$AZ$173,$B154,FALSE)&lt;0,HLOOKUP(AZ$4,'Physical Effects-Numbers'!$B$1:$AZ$173,$B154,FALSE),""))</f>
        <v/>
      </c>
      <c r="BA154" s="260" t="e">
        <f>IF(BA$4="","",IF(HLOOKUP(BA$4,'Physical Effects-Numbers'!$B$1:$AZ$173,$B154,FALSE)&lt;0,HLOOKUP(BA$4,'Physical Effects-Numbers'!$B$1:$AZ$173,$B154,FALSE),""))</f>
        <v>#N/A</v>
      </c>
      <c r="BB154" s="260" t="e">
        <f>IF(BB$4="","",IF(HLOOKUP(BB$4,'Physical Effects-Numbers'!$B$1:$AZ$173,$B154,FALSE)&lt;0,HLOOKUP(BB$4,'Physical Effects-Numbers'!$B$1:$AZ$173,$B154,FALSE),""))</f>
        <v>#N/A</v>
      </c>
      <c r="BC154" s="260" t="e">
        <f>IF(BC$4="","",IF(HLOOKUP(BC$4,'Physical Effects-Numbers'!$B$1:$AZ$173,$B154,FALSE)&lt;0,HLOOKUP(BC$4,'Physical Effects-Numbers'!$B$1:$AZ$173,$B154,FALSE),""))</f>
        <v>#REF!</v>
      </c>
      <c r="BD154" s="260" t="e">
        <f>IF(BD$4="","",IF(HLOOKUP(BD$4,'Physical Effects-Numbers'!$B$1:$AZ$173,$B154,FALSE)&lt;0,HLOOKUP(BD$4,'Physical Effects-Numbers'!$B$1:$AZ$173,$B154,FALSE),""))</f>
        <v>#REF!</v>
      </c>
      <c r="BE154" s="260" t="e">
        <f>IF(BE$4="","",IF(HLOOKUP(BE$4,'Physical Effects-Numbers'!$B$1:$AZ$173,$B154,FALSE)&lt;0,HLOOKUP(BE$4,'Physical Effects-Numbers'!$B$1:$AZ$173,$B154,FALSE),""))</f>
        <v>#REF!</v>
      </c>
      <c r="BF154" s="260" t="e">
        <f>IF(BF$4="","",IF(HLOOKUP(BF$4,'Physical Effects-Numbers'!$B$1:$AZ$173,$B154,FALSE)&lt;0,HLOOKUP(BF$4,'Physical Effects-Numbers'!$B$1:$AZ$173,$B154,FALSE),""))</f>
        <v>#REF!</v>
      </c>
      <c r="BG154" s="260" t="e">
        <f>IF(BG$4="","",IF(HLOOKUP(BG$4,'Physical Effects-Numbers'!$B$1:$AZ$173,$B154,FALSE)&lt;0,HLOOKUP(BG$4,'Physical Effects-Numbers'!$B$1:$AZ$173,$B154,FALSE),""))</f>
        <v>#REF!</v>
      </c>
      <c r="BH154" s="260" t="e">
        <f>IF(BH$4="","",IF(HLOOKUP(BH$4,'Physical Effects-Numbers'!$B$1:$AZ$173,$B154,FALSE)&lt;0,HLOOKUP(BH$4,'Physical Effects-Numbers'!$B$1:$AZ$173,$B154,FALSE),""))</f>
        <v>#REF!</v>
      </c>
      <c r="BI154" s="260" t="e">
        <f>IF(BI$4="","",IF(HLOOKUP(BI$4,'Physical Effects-Numbers'!$B$1:$AZ$173,$B154,FALSE)&lt;0,HLOOKUP(BI$4,'Physical Effects-Numbers'!$B$1:$AZ$173,$B154,FALSE),""))</f>
        <v>#REF!</v>
      </c>
      <c r="BJ154" s="260" t="e">
        <f>IF(BJ$4="","",IF(HLOOKUP(BJ$4,'Physical Effects-Numbers'!$B$1:$AZ$173,$B154,FALSE)&lt;0,HLOOKUP(BJ$4,'Physical Effects-Numbers'!$B$1:$AZ$173,$B154,FALSE),""))</f>
        <v>#REF!</v>
      </c>
      <c r="BK154" s="260" t="e">
        <f>IF(BK$4="","",IF(HLOOKUP(BK$4,'Physical Effects-Numbers'!$B$1:$AZ$173,$B154,FALSE)&lt;0,HLOOKUP(BK$4,'Physical Effects-Numbers'!$B$1:$AZ$173,$B154,FALSE),""))</f>
        <v>#REF!</v>
      </c>
      <c r="BL154" s="260" t="e">
        <f>IF(BL$4="","",IF(HLOOKUP(BL$4,'Physical Effects-Numbers'!$B$1:$AZ$173,$B154,FALSE)&lt;0,HLOOKUP(BL$4,'Physical Effects-Numbers'!$B$1:$AZ$173,$B154,FALSE),""))</f>
        <v>#REF!</v>
      </c>
      <c r="BM154" s="260" t="e">
        <f>IF(BM$4="","",IF(HLOOKUP(BM$4,'Physical Effects-Numbers'!$B$1:$AZ$173,$B154,FALSE)&lt;0,HLOOKUP(BM$4,'Physical Effects-Numbers'!$B$1:$AZ$173,$B154,FALSE),""))</f>
        <v>#REF!</v>
      </c>
      <c r="BN154" s="260" t="e">
        <f>IF(BN$4="","",IF(HLOOKUP(BN$4,'Physical Effects-Numbers'!$B$1:$AZ$173,$B154,FALSE)&lt;0,HLOOKUP(BN$4,'Physical Effects-Numbers'!$B$1:$AZ$173,$B154,FALSE),""))</f>
        <v>#REF!</v>
      </c>
      <c r="BO154" s="260" t="e">
        <f>IF(BO$4="","",IF(HLOOKUP(BO$4,'Physical Effects-Numbers'!$B$1:$AZ$173,$B154,FALSE)&lt;0,HLOOKUP(BO$4,'Physical Effects-Numbers'!$B$1:$AZ$173,$B154,FALSE),""))</f>
        <v>#REF!</v>
      </c>
    </row>
    <row r="155" spans="2:67" x14ac:dyDescent="0.2">
      <c r="B155" s="259">
        <f t="shared" si="2"/>
        <v>152</v>
      </c>
      <c r="C155" s="258" t="str">
        <f>+'Physical Effects-Numbers'!B152</f>
        <v>Waste Recycling (no)</v>
      </c>
      <c r="D155" s="260" t="str">
        <f>IF(D$4="","",IF(HLOOKUP(D$4,'Physical Effects-Numbers'!$B$1:$AZ$173,$B155,FALSE)&lt;0,HLOOKUP(D$4,'Physical Effects-Numbers'!$B$1:$AZ$173,$B155,FALSE),""))</f>
        <v/>
      </c>
      <c r="E155" s="260" t="str">
        <f>IF(E$4="","",IF(HLOOKUP(E$4,'Physical Effects-Numbers'!$B$1:$AZ$173,$B155,FALSE)&lt;0,HLOOKUP(E$4,'Physical Effects-Numbers'!$B$1:$AZ$173,$B155,FALSE),""))</f>
        <v/>
      </c>
      <c r="F155" s="260" t="str">
        <f>IF(F$4="","",IF(HLOOKUP(F$4,'Physical Effects-Numbers'!$B$1:$AZ$173,$B155,FALSE)&lt;0,HLOOKUP(F$4,'Physical Effects-Numbers'!$B$1:$AZ$173,$B155,FALSE),""))</f>
        <v/>
      </c>
      <c r="G155" s="260" t="str">
        <f>IF(G$4="","",IF(HLOOKUP(G$4,'Physical Effects-Numbers'!$B$1:$AZ$173,$B155,FALSE)&lt;0,HLOOKUP(G$4,'Physical Effects-Numbers'!$B$1:$AZ$173,$B155,FALSE),""))</f>
        <v/>
      </c>
      <c r="H155" s="260" t="str">
        <f>IF(H$4="","",IF(HLOOKUP(H$4,'Physical Effects-Numbers'!$B$1:$AZ$173,$B155,FALSE)&lt;0,HLOOKUP(H$4,'Physical Effects-Numbers'!$B$1:$AZ$173,$B155,FALSE),""))</f>
        <v/>
      </c>
      <c r="I155" s="260" t="str">
        <f>IF(I$4="","",IF(HLOOKUP(I$4,'Physical Effects-Numbers'!$B$1:$AZ$173,$B155,FALSE)&lt;0,HLOOKUP(I$4,'Physical Effects-Numbers'!$B$1:$AZ$173,$B155,FALSE),""))</f>
        <v/>
      </c>
      <c r="J155" s="260" t="str">
        <f>IF(J$4="","",IF(HLOOKUP(J$4,'Physical Effects-Numbers'!$B$1:$AZ$173,$B155,FALSE)&lt;0,HLOOKUP(J$4,'Physical Effects-Numbers'!$B$1:$AZ$173,$B155,FALSE),""))</f>
        <v/>
      </c>
      <c r="K155" s="260" t="str">
        <f>IF(K$4="","",IF(HLOOKUP(K$4,'Physical Effects-Numbers'!$B$1:$AZ$173,$B155,FALSE)&lt;0,HLOOKUP(K$4,'Physical Effects-Numbers'!$B$1:$AZ$173,$B155,FALSE),""))</f>
        <v/>
      </c>
      <c r="L155" s="260" t="str">
        <f>IF(L$4="","",IF(HLOOKUP(L$4,'Physical Effects-Numbers'!$B$1:$AZ$173,$B155,FALSE)&lt;0,HLOOKUP(L$4,'Physical Effects-Numbers'!$B$1:$AZ$173,$B155,FALSE),""))</f>
        <v/>
      </c>
      <c r="M155" s="260" t="str">
        <f>IF(M$4="","",IF(HLOOKUP(M$4,'Physical Effects-Numbers'!$B$1:$AZ$173,$B155,FALSE)&lt;0,HLOOKUP(M$4,'Physical Effects-Numbers'!$B$1:$AZ$173,$B155,FALSE),""))</f>
        <v/>
      </c>
      <c r="N155" s="260" t="str">
        <f>IF(N$4="","",IF(HLOOKUP(N$4,'Physical Effects-Numbers'!$B$1:$AZ$173,$B155,FALSE)&lt;0,HLOOKUP(N$4,'Physical Effects-Numbers'!$B$1:$AZ$173,$B155,FALSE),""))</f>
        <v/>
      </c>
      <c r="O155" s="260" t="str">
        <f>IF(O$4="","",IF(HLOOKUP(O$4,'Physical Effects-Numbers'!$B$1:$AZ$173,$B155,FALSE)&lt;0,HLOOKUP(O$4,'Physical Effects-Numbers'!$B$1:$AZ$173,$B155,FALSE),""))</f>
        <v/>
      </c>
      <c r="P155" s="260" t="str">
        <f>IF(P$4="","",IF(HLOOKUP(P$4,'Physical Effects-Numbers'!$B$1:$AZ$173,$B155,FALSE)&lt;0,HLOOKUP(P$4,'Physical Effects-Numbers'!$B$1:$AZ$173,$B155,FALSE),""))</f>
        <v/>
      </c>
      <c r="Q155" s="260" t="str">
        <f>IF(Q$4="","",IF(HLOOKUP(Q$4,'Physical Effects-Numbers'!$B$1:$AZ$173,$B155,FALSE)&lt;0,HLOOKUP(Q$4,'Physical Effects-Numbers'!$B$1:$AZ$173,$B155,FALSE),""))</f>
        <v/>
      </c>
      <c r="R155" s="260" t="str">
        <f>IF(R$4="","",IF(HLOOKUP(R$4,'Physical Effects-Numbers'!$B$1:$AZ$173,$B155,FALSE)&lt;0,HLOOKUP(R$4,'Physical Effects-Numbers'!$B$1:$AZ$173,$B155,FALSE),""))</f>
        <v/>
      </c>
      <c r="S155" s="260" t="str">
        <f>IF(S$4="","",IF(HLOOKUP(S$4,'Physical Effects-Numbers'!$B$1:$AZ$173,$B155,FALSE)&lt;0,HLOOKUP(S$4,'Physical Effects-Numbers'!$B$1:$AZ$173,$B155,FALSE),""))</f>
        <v/>
      </c>
      <c r="T155" s="260" t="str">
        <f>IF(T$4="","",IF(HLOOKUP(T$4,'Physical Effects-Numbers'!$B$1:$AZ$173,$B155,FALSE)&lt;0,HLOOKUP(T$4,'Physical Effects-Numbers'!$B$1:$AZ$173,$B155,FALSE),""))</f>
        <v/>
      </c>
      <c r="U155" s="260" t="str">
        <f>IF(U$4="","",IF(HLOOKUP(U$4,'Physical Effects-Numbers'!$B$1:$AZ$173,$B155,FALSE)&lt;0,HLOOKUP(U$4,'Physical Effects-Numbers'!$B$1:$AZ$173,$B155,FALSE),""))</f>
        <v/>
      </c>
      <c r="V155" s="260" t="str">
        <f>IF(V$4="","",IF(HLOOKUP(V$4,'Physical Effects-Numbers'!$B$1:$AZ$173,$B155,FALSE)&lt;0,HLOOKUP(V$4,'Physical Effects-Numbers'!$B$1:$AZ$173,$B155,FALSE),""))</f>
        <v/>
      </c>
      <c r="W155" s="260" t="str">
        <f>IF(W$4="","",IF(HLOOKUP(W$4,'Physical Effects-Numbers'!$B$1:$AZ$173,$B155,FALSE)&lt;0,HLOOKUP(W$4,'Physical Effects-Numbers'!$B$1:$AZ$173,$B155,FALSE),""))</f>
        <v/>
      </c>
      <c r="X155" s="260" t="str">
        <f>IF(X$4="","",IF(HLOOKUP(X$4,'Physical Effects-Numbers'!$B$1:$AZ$173,$B155,FALSE)&lt;0,HLOOKUP(X$4,'Physical Effects-Numbers'!$B$1:$AZ$173,$B155,FALSE),""))</f>
        <v/>
      </c>
      <c r="Y155" s="260" t="str">
        <f>IF(Y$4="","",IF(HLOOKUP(Y$4,'Physical Effects-Numbers'!$B$1:$AZ$173,$B155,FALSE)&lt;0,HLOOKUP(Y$4,'Physical Effects-Numbers'!$B$1:$AZ$173,$B155,FALSE),""))</f>
        <v/>
      </c>
      <c r="Z155" s="260" t="str">
        <f>IF(Z$4="","",IF(HLOOKUP(Z$4,'Physical Effects-Numbers'!$B$1:$AZ$173,$B155,FALSE)&lt;0,HLOOKUP(Z$4,'Physical Effects-Numbers'!$B$1:$AZ$173,$B155,FALSE),""))</f>
        <v/>
      </c>
      <c r="AA155" s="260" t="str">
        <f>IF(AA$4="","",IF(HLOOKUP(AA$4,'Physical Effects-Numbers'!$B$1:$AZ$173,$B155,FALSE)&lt;0,HLOOKUP(AA$4,'Physical Effects-Numbers'!$B$1:$AZ$173,$B155,FALSE),""))</f>
        <v/>
      </c>
      <c r="AB155" s="260" t="str">
        <f>IF(AB$4="","",IF(HLOOKUP(AB$4,'Physical Effects-Numbers'!$B$1:$AZ$173,$B155,FALSE)&lt;0,HLOOKUP(AB$4,'Physical Effects-Numbers'!$B$1:$AZ$173,$B155,FALSE),""))</f>
        <v/>
      </c>
      <c r="AC155" s="260" t="str">
        <f>IF(AC$4="","",IF(HLOOKUP(AC$4,'Physical Effects-Numbers'!$B$1:$AZ$173,$B155,FALSE)&lt;0,HLOOKUP(AC$4,'Physical Effects-Numbers'!$B$1:$AZ$173,$B155,FALSE),""))</f>
        <v/>
      </c>
      <c r="AD155" s="260" t="str">
        <f>IF(AD$4="","",IF(HLOOKUP(AD$4,'Physical Effects-Numbers'!$B$1:$AZ$173,$B155,FALSE)&lt;0,HLOOKUP(AD$4,'Physical Effects-Numbers'!$B$1:$AZ$173,$B155,FALSE),""))</f>
        <v/>
      </c>
      <c r="AE155" s="260" t="str">
        <f>IF(AE$4="","",IF(HLOOKUP(AE$4,'Physical Effects-Numbers'!$B$1:$AZ$173,$B155,FALSE)&lt;0,HLOOKUP(AE$4,'Physical Effects-Numbers'!$B$1:$AZ$173,$B155,FALSE),""))</f>
        <v/>
      </c>
      <c r="AF155" s="260" t="e">
        <f>IF(AF$4="","",IF(HLOOKUP(AF$4,'Physical Effects-Numbers'!$B$1:$AZ$173,$B155,FALSE)&lt;0,HLOOKUP(AF$4,'Physical Effects-Numbers'!$B$1:$AZ$173,$B155,FALSE),""))</f>
        <v>#REF!</v>
      </c>
      <c r="AG155" s="260" t="e">
        <f>IF(AG$4="","",IF(HLOOKUP(AG$4,'Physical Effects-Numbers'!$B$1:$AZ$173,$B155,FALSE)&lt;0,HLOOKUP(AG$4,'Physical Effects-Numbers'!$B$1:$AZ$173,$B155,FALSE),""))</f>
        <v>#REF!</v>
      </c>
      <c r="AH155" s="260" t="str">
        <f>IF(AH$4="","",IF(HLOOKUP(AH$4,'Physical Effects-Numbers'!$B$1:$AZ$173,$B155,FALSE)&lt;0,HLOOKUP(AH$4,'Physical Effects-Numbers'!$B$1:$AZ$173,$B155,FALSE),""))</f>
        <v/>
      </c>
      <c r="AI155" s="260" t="str">
        <f>IF(AI$4="","",IF(HLOOKUP(AI$4,'Physical Effects-Numbers'!$B$1:$AZ$173,$B155,FALSE)&lt;0,HLOOKUP(AI$4,'Physical Effects-Numbers'!$B$1:$AZ$173,$B155,FALSE),""))</f>
        <v/>
      </c>
      <c r="AJ155" s="260" t="str">
        <f>IF(AJ$4="","",IF(HLOOKUP(AJ$4,'Physical Effects-Numbers'!$B$1:$AZ$173,$B155,FALSE)&lt;0,HLOOKUP(AJ$4,'Physical Effects-Numbers'!$B$1:$AZ$173,$B155,FALSE),""))</f>
        <v/>
      </c>
      <c r="AK155" s="260">
        <f>IF(AK$4="","",IF(HLOOKUP(AK$4,'Physical Effects-Numbers'!$B$1:$AZ$173,$B155,FALSE)&lt;0,HLOOKUP(AK$4,'Physical Effects-Numbers'!$B$1:$AZ$173,$B155,FALSE),""))</f>
        <v>-1</v>
      </c>
      <c r="AL155" s="260">
        <f>IF(AL$4="","",IF(HLOOKUP(AL$4,'Physical Effects-Numbers'!$B$1:$AZ$173,$B155,FALSE)&lt;0,HLOOKUP(AL$4,'Physical Effects-Numbers'!$B$1:$AZ$173,$B155,FALSE),""))</f>
        <v>-1</v>
      </c>
      <c r="AM155" s="260">
        <f>IF(AM$4="","",IF(HLOOKUP(AM$4,'Physical Effects-Numbers'!$B$1:$AZ$173,$B155,FALSE)&lt;0,HLOOKUP(AM$4,'Physical Effects-Numbers'!$B$1:$AZ$173,$B155,FALSE),""))</f>
        <v>-1</v>
      </c>
      <c r="AN155" s="260">
        <f>IF(AN$4="","",IF(HLOOKUP(AN$4,'Physical Effects-Numbers'!$B$1:$AZ$173,$B155,FALSE)&lt;0,HLOOKUP(AN$4,'Physical Effects-Numbers'!$B$1:$AZ$173,$B155,FALSE),""))</f>
        <v>-1</v>
      </c>
      <c r="AO155" s="260">
        <f>IF(AO$4="","",IF(HLOOKUP(AO$4,'Physical Effects-Numbers'!$B$1:$AZ$173,$B155,FALSE)&lt;0,HLOOKUP(AO$4,'Physical Effects-Numbers'!$B$1:$AZ$173,$B155,FALSE),""))</f>
        <v>-1</v>
      </c>
      <c r="AP155" s="260" t="str">
        <f>IF(AP$4="","",IF(HLOOKUP(AP$4,'Physical Effects-Numbers'!$B$1:$AZ$173,$B155,FALSE)&lt;0,HLOOKUP(AP$4,'Physical Effects-Numbers'!$B$1:$AZ$173,$B155,FALSE),""))</f>
        <v/>
      </c>
      <c r="AQ155" s="260" t="str">
        <f>IF(AQ$4="","",IF(HLOOKUP(AQ$4,'Physical Effects-Numbers'!$B$1:$AZ$173,$B155,FALSE)&lt;0,HLOOKUP(AQ$4,'Physical Effects-Numbers'!$B$1:$AZ$173,$B155,FALSE),""))</f>
        <v/>
      </c>
      <c r="AR155" s="260" t="str">
        <f>IF(AR$4="","",IF(HLOOKUP(AR$4,'Physical Effects-Numbers'!$B$1:$AZ$173,$B155,FALSE)&lt;0,HLOOKUP(AR$4,'Physical Effects-Numbers'!$B$1:$AZ$173,$B155,FALSE),""))</f>
        <v/>
      </c>
      <c r="AS155" s="260" t="str">
        <f>IF(AS$4="","",IF(HLOOKUP(AS$4,'Physical Effects-Numbers'!$B$1:$AZ$173,$B155,FALSE)&lt;0,HLOOKUP(AS$4,'Physical Effects-Numbers'!$B$1:$AZ$173,$B155,FALSE),""))</f>
        <v/>
      </c>
      <c r="AT155" s="260" t="str">
        <f>IF(AT$4="","",IF(HLOOKUP(AT$4,'Physical Effects-Numbers'!$B$1:$AZ$173,$B155,FALSE)&lt;0,HLOOKUP(AT$4,'Physical Effects-Numbers'!$B$1:$AZ$173,$B155,FALSE),""))</f>
        <v/>
      </c>
      <c r="AU155" s="260" t="str">
        <f>IF(AU$4="","",IF(HLOOKUP(AU$4,'Physical Effects-Numbers'!$B$1:$AZ$173,$B155,FALSE)&lt;0,HLOOKUP(AU$4,'Physical Effects-Numbers'!$B$1:$AZ$173,$B155,FALSE),""))</f>
        <v/>
      </c>
      <c r="AV155" s="260" t="str">
        <f>IF(AV$4="","",IF(HLOOKUP(AV$4,'Physical Effects-Numbers'!$B$1:$AZ$173,$B155,FALSE)&lt;0,HLOOKUP(AV$4,'Physical Effects-Numbers'!$B$1:$AZ$173,$B155,FALSE),""))</f>
        <v/>
      </c>
      <c r="AW155" s="260" t="str">
        <f>IF(AW$4="","",IF(HLOOKUP(AW$4,'Physical Effects-Numbers'!$B$1:$AZ$173,$B155,FALSE)&lt;0,HLOOKUP(AW$4,'Physical Effects-Numbers'!$B$1:$AZ$173,$B155,FALSE),""))</f>
        <v/>
      </c>
      <c r="AX155" s="260" t="str">
        <f>IF(AX$4="","",IF(HLOOKUP(AX$4,'Physical Effects-Numbers'!$B$1:$AZ$173,$B155,FALSE)&lt;0,HLOOKUP(AX$4,'Physical Effects-Numbers'!$B$1:$AZ$173,$B155,FALSE),""))</f>
        <v/>
      </c>
      <c r="AY155" s="260" t="str">
        <f>IF(AY$4="","",IF(HLOOKUP(AY$4,'Physical Effects-Numbers'!$B$1:$AZ$173,$B155,FALSE)&lt;0,HLOOKUP(AY$4,'Physical Effects-Numbers'!$B$1:$AZ$173,$B155,FALSE),""))</f>
        <v/>
      </c>
      <c r="AZ155" s="260" t="str">
        <f>IF(AZ$4="","",IF(HLOOKUP(AZ$4,'Physical Effects-Numbers'!$B$1:$AZ$173,$B155,FALSE)&lt;0,HLOOKUP(AZ$4,'Physical Effects-Numbers'!$B$1:$AZ$173,$B155,FALSE),""))</f>
        <v/>
      </c>
      <c r="BA155" s="260" t="e">
        <f>IF(BA$4="","",IF(HLOOKUP(BA$4,'Physical Effects-Numbers'!$B$1:$AZ$173,$B155,FALSE)&lt;0,HLOOKUP(BA$4,'Physical Effects-Numbers'!$B$1:$AZ$173,$B155,FALSE),""))</f>
        <v>#N/A</v>
      </c>
      <c r="BB155" s="260" t="e">
        <f>IF(BB$4="","",IF(HLOOKUP(BB$4,'Physical Effects-Numbers'!$B$1:$AZ$173,$B155,FALSE)&lt;0,HLOOKUP(BB$4,'Physical Effects-Numbers'!$B$1:$AZ$173,$B155,FALSE),""))</f>
        <v>#N/A</v>
      </c>
      <c r="BC155" s="260" t="e">
        <f>IF(BC$4="","",IF(HLOOKUP(BC$4,'Physical Effects-Numbers'!$B$1:$AZ$173,$B155,FALSE)&lt;0,HLOOKUP(BC$4,'Physical Effects-Numbers'!$B$1:$AZ$173,$B155,FALSE),""))</f>
        <v>#REF!</v>
      </c>
      <c r="BD155" s="260" t="e">
        <f>IF(BD$4="","",IF(HLOOKUP(BD$4,'Physical Effects-Numbers'!$B$1:$AZ$173,$B155,FALSE)&lt;0,HLOOKUP(BD$4,'Physical Effects-Numbers'!$B$1:$AZ$173,$B155,FALSE),""))</f>
        <v>#REF!</v>
      </c>
      <c r="BE155" s="260" t="e">
        <f>IF(BE$4="","",IF(HLOOKUP(BE$4,'Physical Effects-Numbers'!$B$1:$AZ$173,$B155,FALSE)&lt;0,HLOOKUP(BE$4,'Physical Effects-Numbers'!$B$1:$AZ$173,$B155,FALSE),""))</f>
        <v>#REF!</v>
      </c>
      <c r="BF155" s="260" t="e">
        <f>IF(BF$4="","",IF(HLOOKUP(BF$4,'Physical Effects-Numbers'!$B$1:$AZ$173,$B155,FALSE)&lt;0,HLOOKUP(BF$4,'Physical Effects-Numbers'!$B$1:$AZ$173,$B155,FALSE),""))</f>
        <v>#REF!</v>
      </c>
      <c r="BG155" s="260" t="e">
        <f>IF(BG$4="","",IF(HLOOKUP(BG$4,'Physical Effects-Numbers'!$B$1:$AZ$173,$B155,FALSE)&lt;0,HLOOKUP(BG$4,'Physical Effects-Numbers'!$B$1:$AZ$173,$B155,FALSE),""))</f>
        <v>#REF!</v>
      </c>
      <c r="BH155" s="260" t="e">
        <f>IF(BH$4="","",IF(HLOOKUP(BH$4,'Physical Effects-Numbers'!$B$1:$AZ$173,$B155,FALSE)&lt;0,HLOOKUP(BH$4,'Physical Effects-Numbers'!$B$1:$AZ$173,$B155,FALSE),""))</f>
        <v>#REF!</v>
      </c>
      <c r="BI155" s="260" t="e">
        <f>IF(BI$4="","",IF(HLOOKUP(BI$4,'Physical Effects-Numbers'!$B$1:$AZ$173,$B155,FALSE)&lt;0,HLOOKUP(BI$4,'Physical Effects-Numbers'!$B$1:$AZ$173,$B155,FALSE),""))</f>
        <v>#REF!</v>
      </c>
      <c r="BJ155" s="260" t="e">
        <f>IF(BJ$4="","",IF(HLOOKUP(BJ$4,'Physical Effects-Numbers'!$B$1:$AZ$173,$B155,FALSE)&lt;0,HLOOKUP(BJ$4,'Physical Effects-Numbers'!$B$1:$AZ$173,$B155,FALSE),""))</f>
        <v>#REF!</v>
      </c>
      <c r="BK155" s="260" t="e">
        <f>IF(BK$4="","",IF(HLOOKUP(BK$4,'Physical Effects-Numbers'!$B$1:$AZ$173,$B155,FALSE)&lt;0,HLOOKUP(BK$4,'Physical Effects-Numbers'!$B$1:$AZ$173,$B155,FALSE),""))</f>
        <v>#REF!</v>
      </c>
      <c r="BL155" s="260" t="e">
        <f>IF(BL$4="","",IF(HLOOKUP(BL$4,'Physical Effects-Numbers'!$B$1:$AZ$173,$B155,FALSE)&lt;0,HLOOKUP(BL$4,'Physical Effects-Numbers'!$B$1:$AZ$173,$B155,FALSE),""))</f>
        <v>#REF!</v>
      </c>
      <c r="BM155" s="260" t="e">
        <f>IF(BM$4="","",IF(HLOOKUP(BM$4,'Physical Effects-Numbers'!$B$1:$AZ$173,$B155,FALSE)&lt;0,HLOOKUP(BM$4,'Physical Effects-Numbers'!$B$1:$AZ$173,$B155,FALSE),""))</f>
        <v>#REF!</v>
      </c>
      <c r="BN155" s="260" t="e">
        <f>IF(BN$4="","",IF(HLOOKUP(BN$4,'Physical Effects-Numbers'!$B$1:$AZ$173,$B155,FALSE)&lt;0,HLOOKUP(BN$4,'Physical Effects-Numbers'!$B$1:$AZ$173,$B155,FALSE),""))</f>
        <v>#REF!</v>
      </c>
      <c r="BO155" s="260" t="e">
        <f>IF(BO$4="","",IF(HLOOKUP(BO$4,'Physical Effects-Numbers'!$B$1:$AZ$173,$B155,FALSE)&lt;0,HLOOKUP(BO$4,'Physical Effects-Numbers'!$B$1:$AZ$173,$B155,FALSE),""))</f>
        <v>#REF!</v>
      </c>
    </row>
    <row r="156" spans="2:67" x14ac:dyDescent="0.2">
      <c r="B156" s="259">
        <f t="shared" si="2"/>
        <v>153</v>
      </c>
      <c r="C156" s="258" t="str">
        <f>+'Physical Effects-Numbers'!B153</f>
        <v>Waste Separation Facility (no)</v>
      </c>
      <c r="D156" s="260" t="str">
        <f>IF(D$4="","",IF(HLOOKUP(D$4,'Physical Effects-Numbers'!$B$1:$AZ$173,$B156,FALSE)&lt;0,HLOOKUP(D$4,'Physical Effects-Numbers'!$B$1:$AZ$173,$B156,FALSE),""))</f>
        <v/>
      </c>
      <c r="E156" s="260" t="str">
        <f>IF(E$4="","",IF(HLOOKUP(E$4,'Physical Effects-Numbers'!$B$1:$AZ$173,$B156,FALSE)&lt;0,HLOOKUP(E$4,'Physical Effects-Numbers'!$B$1:$AZ$173,$B156,FALSE),""))</f>
        <v/>
      </c>
      <c r="F156" s="260" t="str">
        <f>IF(F$4="","",IF(HLOOKUP(F$4,'Physical Effects-Numbers'!$B$1:$AZ$173,$B156,FALSE)&lt;0,HLOOKUP(F$4,'Physical Effects-Numbers'!$B$1:$AZ$173,$B156,FALSE),""))</f>
        <v/>
      </c>
      <c r="G156" s="260" t="str">
        <f>IF(G$4="","",IF(HLOOKUP(G$4,'Physical Effects-Numbers'!$B$1:$AZ$173,$B156,FALSE)&lt;0,HLOOKUP(G$4,'Physical Effects-Numbers'!$B$1:$AZ$173,$B156,FALSE),""))</f>
        <v/>
      </c>
      <c r="H156" s="260" t="str">
        <f>IF(H$4="","",IF(HLOOKUP(H$4,'Physical Effects-Numbers'!$B$1:$AZ$173,$B156,FALSE)&lt;0,HLOOKUP(H$4,'Physical Effects-Numbers'!$B$1:$AZ$173,$B156,FALSE),""))</f>
        <v/>
      </c>
      <c r="I156" s="260" t="str">
        <f>IF(I$4="","",IF(HLOOKUP(I$4,'Physical Effects-Numbers'!$B$1:$AZ$173,$B156,FALSE)&lt;0,HLOOKUP(I$4,'Physical Effects-Numbers'!$B$1:$AZ$173,$B156,FALSE),""))</f>
        <v/>
      </c>
      <c r="J156" s="260" t="str">
        <f>IF(J$4="","",IF(HLOOKUP(J$4,'Physical Effects-Numbers'!$B$1:$AZ$173,$B156,FALSE)&lt;0,HLOOKUP(J$4,'Physical Effects-Numbers'!$B$1:$AZ$173,$B156,FALSE),""))</f>
        <v/>
      </c>
      <c r="K156" s="260" t="str">
        <f>IF(K$4="","",IF(HLOOKUP(K$4,'Physical Effects-Numbers'!$B$1:$AZ$173,$B156,FALSE)&lt;0,HLOOKUP(K$4,'Physical Effects-Numbers'!$B$1:$AZ$173,$B156,FALSE),""))</f>
        <v/>
      </c>
      <c r="L156" s="260" t="str">
        <f>IF(L$4="","",IF(HLOOKUP(L$4,'Physical Effects-Numbers'!$B$1:$AZ$173,$B156,FALSE)&lt;0,HLOOKUP(L$4,'Physical Effects-Numbers'!$B$1:$AZ$173,$B156,FALSE),""))</f>
        <v/>
      </c>
      <c r="M156" s="260" t="str">
        <f>IF(M$4="","",IF(HLOOKUP(M$4,'Physical Effects-Numbers'!$B$1:$AZ$173,$B156,FALSE)&lt;0,HLOOKUP(M$4,'Physical Effects-Numbers'!$B$1:$AZ$173,$B156,FALSE),""))</f>
        <v/>
      </c>
      <c r="N156" s="260" t="str">
        <f>IF(N$4="","",IF(HLOOKUP(N$4,'Physical Effects-Numbers'!$B$1:$AZ$173,$B156,FALSE)&lt;0,HLOOKUP(N$4,'Physical Effects-Numbers'!$B$1:$AZ$173,$B156,FALSE),""))</f>
        <v/>
      </c>
      <c r="O156" s="260" t="str">
        <f>IF(O$4="","",IF(HLOOKUP(O$4,'Physical Effects-Numbers'!$B$1:$AZ$173,$B156,FALSE)&lt;0,HLOOKUP(O$4,'Physical Effects-Numbers'!$B$1:$AZ$173,$B156,FALSE),""))</f>
        <v/>
      </c>
      <c r="P156" s="260" t="str">
        <f>IF(P$4="","",IF(HLOOKUP(P$4,'Physical Effects-Numbers'!$B$1:$AZ$173,$B156,FALSE)&lt;0,HLOOKUP(P$4,'Physical Effects-Numbers'!$B$1:$AZ$173,$B156,FALSE),""))</f>
        <v/>
      </c>
      <c r="Q156" s="260" t="str">
        <f>IF(Q$4="","",IF(HLOOKUP(Q$4,'Physical Effects-Numbers'!$B$1:$AZ$173,$B156,FALSE)&lt;0,HLOOKUP(Q$4,'Physical Effects-Numbers'!$B$1:$AZ$173,$B156,FALSE),""))</f>
        <v/>
      </c>
      <c r="R156" s="260" t="str">
        <f>IF(R$4="","",IF(HLOOKUP(R$4,'Physical Effects-Numbers'!$B$1:$AZ$173,$B156,FALSE)&lt;0,HLOOKUP(R$4,'Physical Effects-Numbers'!$B$1:$AZ$173,$B156,FALSE),""))</f>
        <v/>
      </c>
      <c r="S156" s="260" t="str">
        <f>IF(S$4="","",IF(HLOOKUP(S$4,'Physical Effects-Numbers'!$B$1:$AZ$173,$B156,FALSE)&lt;0,HLOOKUP(S$4,'Physical Effects-Numbers'!$B$1:$AZ$173,$B156,FALSE),""))</f>
        <v/>
      </c>
      <c r="T156" s="260" t="str">
        <f>IF(T$4="","",IF(HLOOKUP(T$4,'Physical Effects-Numbers'!$B$1:$AZ$173,$B156,FALSE)&lt;0,HLOOKUP(T$4,'Physical Effects-Numbers'!$B$1:$AZ$173,$B156,FALSE),""))</f>
        <v/>
      </c>
      <c r="U156" s="260" t="str">
        <f>IF(U$4="","",IF(HLOOKUP(U$4,'Physical Effects-Numbers'!$B$1:$AZ$173,$B156,FALSE)&lt;0,HLOOKUP(U$4,'Physical Effects-Numbers'!$B$1:$AZ$173,$B156,FALSE),""))</f>
        <v/>
      </c>
      <c r="V156" s="260" t="str">
        <f>IF(V$4="","",IF(HLOOKUP(V$4,'Physical Effects-Numbers'!$B$1:$AZ$173,$B156,FALSE)&lt;0,HLOOKUP(V$4,'Physical Effects-Numbers'!$B$1:$AZ$173,$B156,FALSE),""))</f>
        <v/>
      </c>
      <c r="W156" s="260" t="str">
        <f>IF(W$4="","",IF(HLOOKUP(W$4,'Physical Effects-Numbers'!$B$1:$AZ$173,$B156,FALSE)&lt;0,HLOOKUP(W$4,'Physical Effects-Numbers'!$B$1:$AZ$173,$B156,FALSE),""))</f>
        <v/>
      </c>
      <c r="X156" s="260" t="str">
        <f>IF(X$4="","",IF(HLOOKUP(X$4,'Physical Effects-Numbers'!$B$1:$AZ$173,$B156,FALSE)&lt;0,HLOOKUP(X$4,'Physical Effects-Numbers'!$B$1:$AZ$173,$B156,FALSE),""))</f>
        <v/>
      </c>
      <c r="Y156" s="260" t="str">
        <f>IF(Y$4="","",IF(HLOOKUP(Y$4,'Physical Effects-Numbers'!$B$1:$AZ$173,$B156,FALSE)&lt;0,HLOOKUP(Y$4,'Physical Effects-Numbers'!$B$1:$AZ$173,$B156,FALSE),""))</f>
        <v/>
      </c>
      <c r="Z156" s="260" t="str">
        <f>IF(Z$4="","",IF(HLOOKUP(Z$4,'Physical Effects-Numbers'!$B$1:$AZ$173,$B156,FALSE)&lt;0,HLOOKUP(Z$4,'Physical Effects-Numbers'!$B$1:$AZ$173,$B156,FALSE),""))</f>
        <v/>
      </c>
      <c r="AA156" s="260" t="str">
        <f>IF(AA$4="","",IF(HLOOKUP(AA$4,'Physical Effects-Numbers'!$B$1:$AZ$173,$B156,FALSE)&lt;0,HLOOKUP(AA$4,'Physical Effects-Numbers'!$B$1:$AZ$173,$B156,FALSE),""))</f>
        <v/>
      </c>
      <c r="AB156" s="260" t="str">
        <f>IF(AB$4="","",IF(HLOOKUP(AB$4,'Physical Effects-Numbers'!$B$1:$AZ$173,$B156,FALSE)&lt;0,HLOOKUP(AB$4,'Physical Effects-Numbers'!$B$1:$AZ$173,$B156,FALSE),""))</f>
        <v/>
      </c>
      <c r="AC156" s="260" t="str">
        <f>IF(AC$4="","",IF(HLOOKUP(AC$4,'Physical Effects-Numbers'!$B$1:$AZ$173,$B156,FALSE)&lt;0,HLOOKUP(AC$4,'Physical Effects-Numbers'!$B$1:$AZ$173,$B156,FALSE),""))</f>
        <v/>
      </c>
      <c r="AD156" s="260" t="str">
        <f>IF(AD$4="","",IF(HLOOKUP(AD$4,'Physical Effects-Numbers'!$B$1:$AZ$173,$B156,FALSE)&lt;0,HLOOKUP(AD$4,'Physical Effects-Numbers'!$B$1:$AZ$173,$B156,FALSE),""))</f>
        <v/>
      </c>
      <c r="AE156" s="260" t="str">
        <f>IF(AE$4="","",IF(HLOOKUP(AE$4,'Physical Effects-Numbers'!$B$1:$AZ$173,$B156,FALSE)&lt;0,HLOOKUP(AE$4,'Physical Effects-Numbers'!$B$1:$AZ$173,$B156,FALSE),""))</f>
        <v/>
      </c>
      <c r="AF156" s="260" t="e">
        <f>IF(AF$4="","",IF(HLOOKUP(AF$4,'Physical Effects-Numbers'!$B$1:$AZ$173,$B156,FALSE)&lt;0,HLOOKUP(AF$4,'Physical Effects-Numbers'!$B$1:$AZ$173,$B156,FALSE),""))</f>
        <v>#REF!</v>
      </c>
      <c r="AG156" s="260" t="e">
        <f>IF(AG$4="","",IF(HLOOKUP(AG$4,'Physical Effects-Numbers'!$B$1:$AZ$173,$B156,FALSE)&lt;0,HLOOKUP(AG$4,'Physical Effects-Numbers'!$B$1:$AZ$173,$B156,FALSE),""))</f>
        <v>#REF!</v>
      </c>
      <c r="AH156" s="260" t="str">
        <f>IF(AH$4="","",IF(HLOOKUP(AH$4,'Physical Effects-Numbers'!$B$1:$AZ$173,$B156,FALSE)&lt;0,HLOOKUP(AH$4,'Physical Effects-Numbers'!$B$1:$AZ$173,$B156,FALSE),""))</f>
        <v/>
      </c>
      <c r="AI156" s="260" t="str">
        <f>IF(AI$4="","",IF(HLOOKUP(AI$4,'Physical Effects-Numbers'!$B$1:$AZ$173,$B156,FALSE)&lt;0,HLOOKUP(AI$4,'Physical Effects-Numbers'!$B$1:$AZ$173,$B156,FALSE),""))</f>
        <v/>
      </c>
      <c r="AJ156" s="260" t="str">
        <f>IF(AJ$4="","",IF(HLOOKUP(AJ$4,'Physical Effects-Numbers'!$B$1:$AZ$173,$B156,FALSE)&lt;0,HLOOKUP(AJ$4,'Physical Effects-Numbers'!$B$1:$AZ$173,$B156,FALSE),""))</f>
        <v/>
      </c>
      <c r="AK156" s="260" t="str">
        <f>IF(AK$4="","",IF(HLOOKUP(AK$4,'Physical Effects-Numbers'!$B$1:$AZ$173,$B156,FALSE)&lt;0,HLOOKUP(AK$4,'Physical Effects-Numbers'!$B$1:$AZ$173,$B156,FALSE),""))</f>
        <v/>
      </c>
      <c r="AL156" s="260" t="str">
        <f>IF(AL$4="","",IF(HLOOKUP(AL$4,'Physical Effects-Numbers'!$B$1:$AZ$173,$B156,FALSE)&lt;0,HLOOKUP(AL$4,'Physical Effects-Numbers'!$B$1:$AZ$173,$B156,FALSE),""))</f>
        <v/>
      </c>
      <c r="AM156" s="260" t="str">
        <f>IF(AM$4="","",IF(HLOOKUP(AM$4,'Physical Effects-Numbers'!$B$1:$AZ$173,$B156,FALSE)&lt;0,HLOOKUP(AM$4,'Physical Effects-Numbers'!$B$1:$AZ$173,$B156,FALSE),""))</f>
        <v/>
      </c>
      <c r="AN156" s="260" t="str">
        <f>IF(AN$4="","",IF(HLOOKUP(AN$4,'Physical Effects-Numbers'!$B$1:$AZ$173,$B156,FALSE)&lt;0,HLOOKUP(AN$4,'Physical Effects-Numbers'!$B$1:$AZ$173,$B156,FALSE),""))</f>
        <v/>
      </c>
      <c r="AO156" s="260" t="str">
        <f>IF(AO$4="","",IF(HLOOKUP(AO$4,'Physical Effects-Numbers'!$B$1:$AZ$173,$B156,FALSE)&lt;0,HLOOKUP(AO$4,'Physical Effects-Numbers'!$B$1:$AZ$173,$B156,FALSE),""))</f>
        <v/>
      </c>
      <c r="AP156" s="260" t="str">
        <f>IF(AP$4="","",IF(HLOOKUP(AP$4,'Physical Effects-Numbers'!$B$1:$AZ$173,$B156,FALSE)&lt;0,HLOOKUP(AP$4,'Physical Effects-Numbers'!$B$1:$AZ$173,$B156,FALSE),""))</f>
        <v/>
      </c>
      <c r="AQ156" s="260" t="str">
        <f>IF(AQ$4="","",IF(HLOOKUP(AQ$4,'Physical Effects-Numbers'!$B$1:$AZ$173,$B156,FALSE)&lt;0,HLOOKUP(AQ$4,'Physical Effects-Numbers'!$B$1:$AZ$173,$B156,FALSE),""))</f>
        <v/>
      </c>
      <c r="AR156" s="260" t="str">
        <f>IF(AR$4="","",IF(HLOOKUP(AR$4,'Physical Effects-Numbers'!$B$1:$AZ$173,$B156,FALSE)&lt;0,HLOOKUP(AR$4,'Physical Effects-Numbers'!$B$1:$AZ$173,$B156,FALSE),""))</f>
        <v/>
      </c>
      <c r="AS156" s="260" t="str">
        <f>IF(AS$4="","",IF(HLOOKUP(AS$4,'Physical Effects-Numbers'!$B$1:$AZ$173,$B156,FALSE)&lt;0,HLOOKUP(AS$4,'Physical Effects-Numbers'!$B$1:$AZ$173,$B156,FALSE),""))</f>
        <v/>
      </c>
      <c r="AT156" s="260" t="str">
        <f>IF(AT$4="","",IF(HLOOKUP(AT$4,'Physical Effects-Numbers'!$B$1:$AZ$173,$B156,FALSE)&lt;0,HLOOKUP(AT$4,'Physical Effects-Numbers'!$B$1:$AZ$173,$B156,FALSE),""))</f>
        <v/>
      </c>
      <c r="AU156" s="260" t="str">
        <f>IF(AU$4="","",IF(HLOOKUP(AU$4,'Physical Effects-Numbers'!$B$1:$AZ$173,$B156,FALSE)&lt;0,HLOOKUP(AU$4,'Physical Effects-Numbers'!$B$1:$AZ$173,$B156,FALSE),""))</f>
        <v/>
      </c>
      <c r="AV156" s="260" t="str">
        <f>IF(AV$4="","",IF(HLOOKUP(AV$4,'Physical Effects-Numbers'!$B$1:$AZ$173,$B156,FALSE)&lt;0,HLOOKUP(AV$4,'Physical Effects-Numbers'!$B$1:$AZ$173,$B156,FALSE),""))</f>
        <v/>
      </c>
      <c r="AW156" s="260" t="str">
        <f>IF(AW$4="","",IF(HLOOKUP(AW$4,'Physical Effects-Numbers'!$B$1:$AZ$173,$B156,FALSE)&lt;0,HLOOKUP(AW$4,'Physical Effects-Numbers'!$B$1:$AZ$173,$B156,FALSE),""))</f>
        <v/>
      </c>
      <c r="AX156" s="260" t="str">
        <f>IF(AX$4="","",IF(HLOOKUP(AX$4,'Physical Effects-Numbers'!$B$1:$AZ$173,$B156,FALSE)&lt;0,HLOOKUP(AX$4,'Physical Effects-Numbers'!$B$1:$AZ$173,$B156,FALSE),""))</f>
        <v/>
      </c>
      <c r="AY156" s="260" t="str">
        <f>IF(AY$4="","",IF(HLOOKUP(AY$4,'Physical Effects-Numbers'!$B$1:$AZ$173,$B156,FALSE)&lt;0,HLOOKUP(AY$4,'Physical Effects-Numbers'!$B$1:$AZ$173,$B156,FALSE),""))</f>
        <v/>
      </c>
      <c r="AZ156" s="260" t="str">
        <f>IF(AZ$4="","",IF(HLOOKUP(AZ$4,'Physical Effects-Numbers'!$B$1:$AZ$173,$B156,FALSE)&lt;0,HLOOKUP(AZ$4,'Physical Effects-Numbers'!$B$1:$AZ$173,$B156,FALSE),""))</f>
        <v/>
      </c>
      <c r="BA156" s="260" t="e">
        <f>IF(BA$4="","",IF(HLOOKUP(BA$4,'Physical Effects-Numbers'!$B$1:$AZ$173,$B156,FALSE)&lt;0,HLOOKUP(BA$4,'Physical Effects-Numbers'!$B$1:$AZ$173,$B156,FALSE),""))</f>
        <v>#N/A</v>
      </c>
      <c r="BB156" s="260" t="e">
        <f>IF(BB$4="","",IF(HLOOKUP(BB$4,'Physical Effects-Numbers'!$B$1:$AZ$173,$B156,FALSE)&lt;0,HLOOKUP(BB$4,'Physical Effects-Numbers'!$B$1:$AZ$173,$B156,FALSE),""))</f>
        <v>#N/A</v>
      </c>
      <c r="BC156" s="260" t="e">
        <f>IF(BC$4="","",IF(HLOOKUP(BC$4,'Physical Effects-Numbers'!$B$1:$AZ$173,$B156,FALSE)&lt;0,HLOOKUP(BC$4,'Physical Effects-Numbers'!$B$1:$AZ$173,$B156,FALSE),""))</f>
        <v>#REF!</v>
      </c>
      <c r="BD156" s="260" t="e">
        <f>IF(BD$4="","",IF(HLOOKUP(BD$4,'Physical Effects-Numbers'!$B$1:$AZ$173,$B156,FALSE)&lt;0,HLOOKUP(BD$4,'Physical Effects-Numbers'!$B$1:$AZ$173,$B156,FALSE),""))</f>
        <v>#REF!</v>
      </c>
      <c r="BE156" s="260" t="e">
        <f>IF(BE$4="","",IF(HLOOKUP(BE$4,'Physical Effects-Numbers'!$B$1:$AZ$173,$B156,FALSE)&lt;0,HLOOKUP(BE$4,'Physical Effects-Numbers'!$B$1:$AZ$173,$B156,FALSE),""))</f>
        <v>#REF!</v>
      </c>
      <c r="BF156" s="260" t="e">
        <f>IF(BF$4="","",IF(HLOOKUP(BF$4,'Physical Effects-Numbers'!$B$1:$AZ$173,$B156,FALSE)&lt;0,HLOOKUP(BF$4,'Physical Effects-Numbers'!$B$1:$AZ$173,$B156,FALSE),""))</f>
        <v>#REF!</v>
      </c>
      <c r="BG156" s="260" t="e">
        <f>IF(BG$4="","",IF(HLOOKUP(BG$4,'Physical Effects-Numbers'!$B$1:$AZ$173,$B156,FALSE)&lt;0,HLOOKUP(BG$4,'Physical Effects-Numbers'!$B$1:$AZ$173,$B156,FALSE),""))</f>
        <v>#REF!</v>
      </c>
      <c r="BH156" s="260" t="e">
        <f>IF(BH$4="","",IF(HLOOKUP(BH$4,'Physical Effects-Numbers'!$B$1:$AZ$173,$B156,FALSE)&lt;0,HLOOKUP(BH$4,'Physical Effects-Numbers'!$B$1:$AZ$173,$B156,FALSE),""))</f>
        <v>#REF!</v>
      </c>
      <c r="BI156" s="260" t="e">
        <f>IF(BI$4="","",IF(HLOOKUP(BI$4,'Physical Effects-Numbers'!$B$1:$AZ$173,$B156,FALSE)&lt;0,HLOOKUP(BI$4,'Physical Effects-Numbers'!$B$1:$AZ$173,$B156,FALSE),""))</f>
        <v>#REF!</v>
      </c>
      <c r="BJ156" s="260" t="e">
        <f>IF(BJ$4="","",IF(HLOOKUP(BJ$4,'Physical Effects-Numbers'!$B$1:$AZ$173,$B156,FALSE)&lt;0,HLOOKUP(BJ$4,'Physical Effects-Numbers'!$B$1:$AZ$173,$B156,FALSE),""))</f>
        <v>#REF!</v>
      </c>
      <c r="BK156" s="260" t="e">
        <f>IF(BK$4="","",IF(HLOOKUP(BK$4,'Physical Effects-Numbers'!$B$1:$AZ$173,$B156,FALSE)&lt;0,HLOOKUP(BK$4,'Physical Effects-Numbers'!$B$1:$AZ$173,$B156,FALSE),""))</f>
        <v>#REF!</v>
      </c>
      <c r="BL156" s="260" t="e">
        <f>IF(BL$4="","",IF(HLOOKUP(BL$4,'Physical Effects-Numbers'!$B$1:$AZ$173,$B156,FALSE)&lt;0,HLOOKUP(BL$4,'Physical Effects-Numbers'!$B$1:$AZ$173,$B156,FALSE),""))</f>
        <v>#REF!</v>
      </c>
      <c r="BM156" s="260" t="e">
        <f>IF(BM$4="","",IF(HLOOKUP(BM$4,'Physical Effects-Numbers'!$B$1:$AZ$173,$B156,FALSE)&lt;0,HLOOKUP(BM$4,'Physical Effects-Numbers'!$B$1:$AZ$173,$B156,FALSE),""))</f>
        <v>#REF!</v>
      </c>
      <c r="BN156" s="260" t="e">
        <f>IF(BN$4="","",IF(HLOOKUP(BN$4,'Physical Effects-Numbers'!$B$1:$AZ$173,$B156,FALSE)&lt;0,HLOOKUP(BN$4,'Physical Effects-Numbers'!$B$1:$AZ$173,$B156,FALSE),""))</f>
        <v>#REF!</v>
      </c>
      <c r="BO156" s="260" t="e">
        <f>IF(BO$4="","",IF(HLOOKUP(BO$4,'Physical Effects-Numbers'!$B$1:$AZ$173,$B156,FALSE)&lt;0,HLOOKUP(BO$4,'Physical Effects-Numbers'!$B$1:$AZ$173,$B156,FALSE),""))</f>
        <v>#REF!</v>
      </c>
    </row>
    <row r="157" spans="2:67" x14ac:dyDescent="0.2">
      <c r="B157" s="259">
        <f t="shared" si="2"/>
        <v>154</v>
      </c>
      <c r="C157" s="258" t="str">
        <f>+'Physical Effects-Numbers'!B154</f>
        <v>Waste Storage Facility (no)</v>
      </c>
      <c r="D157" s="260" t="str">
        <f>IF(D$4="","",IF(HLOOKUP(D$4,'Physical Effects-Numbers'!$B$1:$AZ$173,$B157,FALSE)&lt;0,HLOOKUP(D$4,'Physical Effects-Numbers'!$B$1:$AZ$173,$B157,FALSE),""))</f>
        <v/>
      </c>
      <c r="E157" s="260" t="str">
        <f>IF(E$4="","",IF(HLOOKUP(E$4,'Physical Effects-Numbers'!$B$1:$AZ$173,$B157,FALSE)&lt;0,HLOOKUP(E$4,'Physical Effects-Numbers'!$B$1:$AZ$173,$B157,FALSE),""))</f>
        <v/>
      </c>
      <c r="F157" s="260" t="str">
        <f>IF(F$4="","",IF(HLOOKUP(F$4,'Physical Effects-Numbers'!$B$1:$AZ$173,$B157,FALSE)&lt;0,HLOOKUP(F$4,'Physical Effects-Numbers'!$B$1:$AZ$173,$B157,FALSE),""))</f>
        <v/>
      </c>
      <c r="G157" s="260" t="str">
        <f>IF(G$4="","",IF(HLOOKUP(G$4,'Physical Effects-Numbers'!$B$1:$AZ$173,$B157,FALSE)&lt;0,HLOOKUP(G$4,'Physical Effects-Numbers'!$B$1:$AZ$173,$B157,FALSE),""))</f>
        <v/>
      </c>
      <c r="H157" s="260" t="str">
        <f>IF(H$4="","",IF(HLOOKUP(H$4,'Physical Effects-Numbers'!$B$1:$AZ$173,$B157,FALSE)&lt;0,HLOOKUP(H$4,'Physical Effects-Numbers'!$B$1:$AZ$173,$B157,FALSE),""))</f>
        <v/>
      </c>
      <c r="I157" s="260" t="str">
        <f>IF(I$4="","",IF(HLOOKUP(I$4,'Physical Effects-Numbers'!$B$1:$AZ$173,$B157,FALSE)&lt;0,HLOOKUP(I$4,'Physical Effects-Numbers'!$B$1:$AZ$173,$B157,FALSE),""))</f>
        <v/>
      </c>
      <c r="J157" s="260" t="str">
        <f>IF(J$4="","",IF(HLOOKUP(J$4,'Physical Effects-Numbers'!$B$1:$AZ$173,$B157,FALSE)&lt;0,HLOOKUP(J$4,'Physical Effects-Numbers'!$B$1:$AZ$173,$B157,FALSE),""))</f>
        <v/>
      </c>
      <c r="K157" s="260" t="str">
        <f>IF(K$4="","",IF(HLOOKUP(K$4,'Physical Effects-Numbers'!$B$1:$AZ$173,$B157,FALSE)&lt;0,HLOOKUP(K$4,'Physical Effects-Numbers'!$B$1:$AZ$173,$B157,FALSE),""))</f>
        <v/>
      </c>
      <c r="L157" s="260" t="str">
        <f>IF(L$4="","",IF(HLOOKUP(L$4,'Physical Effects-Numbers'!$B$1:$AZ$173,$B157,FALSE)&lt;0,HLOOKUP(L$4,'Physical Effects-Numbers'!$B$1:$AZ$173,$B157,FALSE),""))</f>
        <v/>
      </c>
      <c r="M157" s="260" t="str">
        <f>IF(M$4="","",IF(HLOOKUP(M$4,'Physical Effects-Numbers'!$B$1:$AZ$173,$B157,FALSE)&lt;0,HLOOKUP(M$4,'Physical Effects-Numbers'!$B$1:$AZ$173,$B157,FALSE),""))</f>
        <v/>
      </c>
      <c r="N157" s="260" t="str">
        <f>IF(N$4="","",IF(HLOOKUP(N$4,'Physical Effects-Numbers'!$B$1:$AZ$173,$B157,FALSE)&lt;0,HLOOKUP(N$4,'Physical Effects-Numbers'!$B$1:$AZ$173,$B157,FALSE),""))</f>
        <v/>
      </c>
      <c r="O157" s="260" t="str">
        <f>IF(O$4="","",IF(HLOOKUP(O$4,'Physical Effects-Numbers'!$B$1:$AZ$173,$B157,FALSE)&lt;0,HLOOKUP(O$4,'Physical Effects-Numbers'!$B$1:$AZ$173,$B157,FALSE),""))</f>
        <v/>
      </c>
      <c r="P157" s="260" t="str">
        <f>IF(P$4="","",IF(HLOOKUP(P$4,'Physical Effects-Numbers'!$B$1:$AZ$173,$B157,FALSE)&lt;0,HLOOKUP(P$4,'Physical Effects-Numbers'!$B$1:$AZ$173,$B157,FALSE),""))</f>
        <v/>
      </c>
      <c r="Q157" s="260" t="str">
        <f>IF(Q$4="","",IF(HLOOKUP(Q$4,'Physical Effects-Numbers'!$B$1:$AZ$173,$B157,FALSE)&lt;0,HLOOKUP(Q$4,'Physical Effects-Numbers'!$B$1:$AZ$173,$B157,FALSE),""))</f>
        <v/>
      </c>
      <c r="R157" s="260" t="str">
        <f>IF(R$4="","",IF(HLOOKUP(R$4,'Physical Effects-Numbers'!$B$1:$AZ$173,$B157,FALSE)&lt;0,HLOOKUP(R$4,'Physical Effects-Numbers'!$B$1:$AZ$173,$B157,FALSE),""))</f>
        <v/>
      </c>
      <c r="S157" s="260" t="str">
        <f>IF(S$4="","",IF(HLOOKUP(S$4,'Physical Effects-Numbers'!$B$1:$AZ$173,$B157,FALSE)&lt;0,HLOOKUP(S$4,'Physical Effects-Numbers'!$B$1:$AZ$173,$B157,FALSE),""))</f>
        <v/>
      </c>
      <c r="T157" s="260" t="str">
        <f>IF(T$4="","",IF(HLOOKUP(T$4,'Physical Effects-Numbers'!$B$1:$AZ$173,$B157,FALSE)&lt;0,HLOOKUP(T$4,'Physical Effects-Numbers'!$B$1:$AZ$173,$B157,FALSE),""))</f>
        <v/>
      </c>
      <c r="U157" s="260" t="str">
        <f>IF(U$4="","",IF(HLOOKUP(U$4,'Physical Effects-Numbers'!$B$1:$AZ$173,$B157,FALSE)&lt;0,HLOOKUP(U$4,'Physical Effects-Numbers'!$B$1:$AZ$173,$B157,FALSE),""))</f>
        <v/>
      </c>
      <c r="V157" s="260" t="str">
        <f>IF(V$4="","",IF(HLOOKUP(V$4,'Physical Effects-Numbers'!$B$1:$AZ$173,$B157,FALSE)&lt;0,HLOOKUP(V$4,'Physical Effects-Numbers'!$B$1:$AZ$173,$B157,FALSE),""))</f>
        <v/>
      </c>
      <c r="W157" s="260" t="str">
        <f>IF(W$4="","",IF(HLOOKUP(W$4,'Physical Effects-Numbers'!$B$1:$AZ$173,$B157,FALSE)&lt;0,HLOOKUP(W$4,'Physical Effects-Numbers'!$B$1:$AZ$173,$B157,FALSE),""))</f>
        <v/>
      </c>
      <c r="X157" s="260" t="str">
        <f>IF(X$4="","",IF(HLOOKUP(X$4,'Physical Effects-Numbers'!$B$1:$AZ$173,$B157,FALSE)&lt;0,HLOOKUP(X$4,'Physical Effects-Numbers'!$B$1:$AZ$173,$B157,FALSE),""))</f>
        <v/>
      </c>
      <c r="Y157" s="260" t="str">
        <f>IF(Y$4="","",IF(HLOOKUP(Y$4,'Physical Effects-Numbers'!$B$1:$AZ$173,$B157,FALSE)&lt;0,HLOOKUP(Y$4,'Physical Effects-Numbers'!$B$1:$AZ$173,$B157,FALSE),""))</f>
        <v/>
      </c>
      <c r="Z157" s="260" t="str">
        <f>IF(Z$4="","",IF(HLOOKUP(Z$4,'Physical Effects-Numbers'!$B$1:$AZ$173,$B157,FALSE)&lt;0,HLOOKUP(Z$4,'Physical Effects-Numbers'!$B$1:$AZ$173,$B157,FALSE),""))</f>
        <v/>
      </c>
      <c r="AA157" s="260" t="str">
        <f>IF(AA$4="","",IF(HLOOKUP(AA$4,'Physical Effects-Numbers'!$B$1:$AZ$173,$B157,FALSE)&lt;0,HLOOKUP(AA$4,'Physical Effects-Numbers'!$B$1:$AZ$173,$B157,FALSE),""))</f>
        <v/>
      </c>
      <c r="AB157" s="260" t="str">
        <f>IF(AB$4="","",IF(HLOOKUP(AB$4,'Physical Effects-Numbers'!$B$1:$AZ$173,$B157,FALSE)&lt;0,HLOOKUP(AB$4,'Physical Effects-Numbers'!$B$1:$AZ$173,$B157,FALSE),""))</f>
        <v/>
      </c>
      <c r="AC157" s="260" t="str">
        <f>IF(AC$4="","",IF(HLOOKUP(AC$4,'Physical Effects-Numbers'!$B$1:$AZ$173,$B157,FALSE)&lt;0,HLOOKUP(AC$4,'Physical Effects-Numbers'!$B$1:$AZ$173,$B157,FALSE),""))</f>
        <v/>
      </c>
      <c r="AD157" s="260" t="str">
        <f>IF(AD$4="","",IF(HLOOKUP(AD$4,'Physical Effects-Numbers'!$B$1:$AZ$173,$B157,FALSE)&lt;0,HLOOKUP(AD$4,'Physical Effects-Numbers'!$B$1:$AZ$173,$B157,FALSE),""))</f>
        <v/>
      </c>
      <c r="AE157" s="260" t="str">
        <f>IF(AE$4="","",IF(HLOOKUP(AE$4,'Physical Effects-Numbers'!$B$1:$AZ$173,$B157,FALSE)&lt;0,HLOOKUP(AE$4,'Physical Effects-Numbers'!$B$1:$AZ$173,$B157,FALSE),""))</f>
        <v/>
      </c>
      <c r="AF157" s="260" t="e">
        <f>IF(AF$4="","",IF(HLOOKUP(AF$4,'Physical Effects-Numbers'!$B$1:$AZ$173,$B157,FALSE)&lt;0,HLOOKUP(AF$4,'Physical Effects-Numbers'!$B$1:$AZ$173,$B157,FALSE),""))</f>
        <v>#REF!</v>
      </c>
      <c r="AG157" s="260" t="e">
        <f>IF(AG$4="","",IF(HLOOKUP(AG$4,'Physical Effects-Numbers'!$B$1:$AZ$173,$B157,FALSE)&lt;0,HLOOKUP(AG$4,'Physical Effects-Numbers'!$B$1:$AZ$173,$B157,FALSE),""))</f>
        <v>#REF!</v>
      </c>
      <c r="AH157" s="260" t="str">
        <f>IF(AH$4="","",IF(HLOOKUP(AH$4,'Physical Effects-Numbers'!$B$1:$AZ$173,$B157,FALSE)&lt;0,HLOOKUP(AH$4,'Physical Effects-Numbers'!$B$1:$AZ$173,$B157,FALSE),""))</f>
        <v/>
      </c>
      <c r="AI157" s="260" t="str">
        <f>IF(AI$4="","",IF(HLOOKUP(AI$4,'Physical Effects-Numbers'!$B$1:$AZ$173,$B157,FALSE)&lt;0,HLOOKUP(AI$4,'Physical Effects-Numbers'!$B$1:$AZ$173,$B157,FALSE),""))</f>
        <v/>
      </c>
      <c r="AJ157" s="260" t="str">
        <f>IF(AJ$4="","",IF(HLOOKUP(AJ$4,'Physical Effects-Numbers'!$B$1:$AZ$173,$B157,FALSE)&lt;0,HLOOKUP(AJ$4,'Physical Effects-Numbers'!$B$1:$AZ$173,$B157,FALSE),""))</f>
        <v/>
      </c>
      <c r="AK157" s="260">
        <f>IF(AK$4="","",IF(HLOOKUP(AK$4,'Physical Effects-Numbers'!$B$1:$AZ$173,$B157,FALSE)&lt;0,HLOOKUP(AK$4,'Physical Effects-Numbers'!$B$1:$AZ$173,$B157,FALSE),""))</f>
        <v>-1</v>
      </c>
      <c r="AL157" s="260">
        <f>IF(AL$4="","",IF(HLOOKUP(AL$4,'Physical Effects-Numbers'!$B$1:$AZ$173,$B157,FALSE)&lt;0,HLOOKUP(AL$4,'Physical Effects-Numbers'!$B$1:$AZ$173,$B157,FALSE),""))</f>
        <v>-1</v>
      </c>
      <c r="AM157" s="260">
        <f>IF(AM$4="","",IF(HLOOKUP(AM$4,'Physical Effects-Numbers'!$B$1:$AZ$173,$B157,FALSE)&lt;0,HLOOKUP(AM$4,'Physical Effects-Numbers'!$B$1:$AZ$173,$B157,FALSE),""))</f>
        <v>-1</v>
      </c>
      <c r="AN157" s="260">
        <f>IF(AN$4="","",IF(HLOOKUP(AN$4,'Physical Effects-Numbers'!$B$1:$AZ$173,$B157,FALSE)&lt;0,HLOOKUP(AN$4,'Physical Effects-Numbers'!$B$1:$AZ$173,$B157,FALSE),""))</f>
        <v>-2</v>
      </c>
      <c r="AO157" s="260">
        <f>IF(AO$4="","",IF(HLOOKUP(AO$4,'Physical Effects-Numbers'!$B$1:$AZ$173,$B157,FALSE)&lt;0,HLOOKUP(AO$4,'Physical Effects-Numbers'!$B$1:$AZ$173,$B157,FALSE),""))</f>
        <v>-1</v>
      </c>
      <c r="AP157" s="260" t="str">
        <f>IF(AP$4="","",IF(HLOOKUP(AP$4,'Physical Effects-Numbers'!$B$1:$AZ$173,$B157,FALSE)&lt;0,HLOOKUP(AP$4,'Physical Effects-Numbers'!$B$1:$AZ$173,$B157,FALSE),""))</f>
        <v/>
      </c>
      <c r="AQ157" s="260" t="str">
        <f>IF(AQ$4="","",IF(HLOOKUP(AQ$4,'Physical Effects-Numbers'!$B$1:$AZ$173,$B157,FALSE)&lt;0,HLOOKUP(AQ$4,'Physical Effects-Numbers'!$B$1:$AZ$173,$B157,FALSE),""))</f>
        <v/>
      </c>
      <c r="AR157" s="260" t="str">
        <f>IF(AR$4="","",IF(HLOOKUP(AR$4,'Physical Effects-Numbers'!$B$1:$AZ$173,$B157,FALSE)&lt;0,HLOOKUP(AR$4,'Physical Effects-Numbers'!$B$1:$AZ$173,$B157,FALSE),""))</f>
        <v/>
      </c>
      <c r="AS157" s="260" t="str">
        <f>IF(AS$4="","",IF(HLOOKUP(AS$4,'Physical Effects-Numbers'!$B$1:$AZ$173,$B157,FALSE)&lt;0,HLOOKUP(AS$4,'Physical Effects-Numbers'!$B$1:$AZ$173,$B157,FALSE),""))</f>
        <v/>
      </c>
      <c r="AT157" s="260" t="str">
        <f>IF(AT$4="","",IF(HLOOKUP(AT$4,'Physical Effects-Numbers'!$B$1:$AZ$173,$B157,FALSE)&lt;0,HLOOKUP(AT$4,'Physical Effects-Numbers'!$B$1:$AZ$173,$B157,FALSE),""))</f>
        <v/>
      </c>
      <c r="AU157" s="260" t="str">
        <f>IF(AU$4="","",IF(HLOOKUP(AU$4,'Physical Effects-Numbers'!$B$1:$AZ$173,$B157,FALSE)&lt;0,HLOOKUP(AU$4,'Physical Effects-Numbers'!$B$1:$AZ$173,$B157,FALSE),""))</f>
        <v/>
      </c>
      <c r="AV157" s="260" t="str">
        <f>IF(AV$4="","",IF(HLOOKUP(AV$4,'Physical Effects-Numbers'!$B$1:$AZ$173,$B157,FALSE)&lt;0,HLOOKUP(AV$4,'Physical Effects-Numbers'!$B$1:$AZ$173,$B157,FALSE),""))</f>
        <v/>
      </c>
      <c r="AW157" s="260" t="str">
        <f>IF(AW$4="","",IF(HLOOKUP(AW$4,'Physical Effects-Numbers'!$B$1:$AZ$173,$B157,FALSE)&lt;0,HLOOKUP(AW$4,'Physical Effects-Numbers'!$B$1:$AZ$173,$B157,FALSE),""))</f>
        <v/>
      </c>
      <c r="AX157" s="260" t="str">
        <f>IF(AX$4="","",IF(HLOOKUP(AX$4,'Physical Effects-Numbers'!$B$1:$AZ$173,$B157,FALSE)&lt;0,HLOOKUP(AX$4,'Physical Effects-Numbers'!$B$1:$AZ$173,$B157,FALSE),""))</f>
        <v/>
      </c>
      <c r="AY157" s="260" t="str">
        <f>IF(AY$4="","",IF(HLOOKUP(AY$4,'Physical Effects-Numbers'!$B$1:$AZ$173,$B157,FALSE)&lt;0,HLOOKUP(AY$4,'Physical Effects-Numbers'!$B$1:$AZ$173,$B157,FALSE),""))</f>
        <v/>
      </c>
      <c r="AZ157" s="260" t="str">
        <f>IF(AZ$4="","",IF(HLOOKUP(AZ$4,'Physical Effects-Numbers'!$B$1:$AZ$173,$B157,FALSE)&lt;0,HLOOKUP(AZ$4,'Physical Effects-Numbers'!$B$1:$AZ$173,$B157,FALSE),""))</f>
        <v/>
      </c>
      <c r="BA157" s="260" t="e">
        <f>IF(BA$4="","",IF(HLOOKUP(BA$4,'Physical Effects-Numbers'!$B$1:$AZ$173,$B157,FALSE)&lt;0,HLOOKUP(BA$4,'Physical Effects-Numbers'!$B$1:$AZ$173,$B157,FALSE),""))</f>
        <v>#N/A</v>
      </c>
      <c r="BB157" s="260" t="e">
        <f>IF(BB$4="","",IF(HLOOKUP(BB$4,'Physical Effects-Numbers'!$B$1:$AZ$173,$B157,FALSE)&lt;0,HLOOKUP(BB$4,'Physical Effects-Numbers'!$B$1:$AZ$173,$B157,FALSE),""))</f>
        <v>#N/A</v>
      </c>
      <c r="BC157" s="260" t="e">
        <f>IF(BC$4="","",IF(HLOOKUP(BC$4,'Physical Effects-Numbers'!$B$1:$AZ$173,$B157,FALSE)&lt;0,HLOOKUP(BC$4,'Physical Effects-Numbers'!$B$1:$AZ$173,$B157,FALSE),""))</f>
        <v>#REF!</v>
      </c>
      <c r="BD157" s="260" t="e">
        <f>IF(BD$4="","",IF(HLOOKUP(BD$4,'Physical Effects-Numbers'!$B$1:$AZ$173,$B157,FALSE)&lt;0,HLOOKUP(BD$4,'Physical Effects-Numbers'!$B$1:$AZ$173,$B157,FALSE),""))</f>
        <v>#REF!</v>
      </c>
      <c r="BE157" s="260" t="e">
        <f>IF(BE$4="","",IF(HLOOKUP(BE$4,'Physical Effects-Numbers'!$B$1:$AZ$173,$B157,FALSE)&lt;0,HLOOKUP(BE$4,'Physical Effects-Numbers'!$B$1:$AZ$173,$B157,FALSE),""))</f>
        <v>#REF!</v>
      </c>
      <c r="BF157" s="260" t="e">
        <f>IF(BF$4="","",IF(HLOOKUP(BF$4,'Physical Effects-Numbers'!$B$1:$AZ$173,$B157,FALSE)&lt;0,HLOOKUP(BF$4,'Physical Effects-Numbers'!$B$1:$AZ$173,$B157,FALSE),""))</f>
        <v>#REF!</v>
      </c>
      <c r="BG157" s="260" t="e">
        <f>IF(BG$4="","",IF(HLOOKUP(BG$4,'Physical Effects-Numbers'!$B$1:$AZ$173,$B157,FALSE)&lt;0,HLOOKUP(BG$4,'Physical Effects-Numbers'!$B$1:$AZ$173,$B157,FALSE),""))</f>
        <v>#REF!</v>
      </c>
      <c r="BH157" s="260" t="e">
        <f>IF(BH$4="","",IF(HLOOKUP(BH$4,'Physical Effects-Numbers'!$B$1:$AZ$173,$B157,FALSE)&lt;0,HLOOKUP(BH$4,'Physical Effects-Numbers'!$B$1:$AZ$173,$B157,FALSE),""))</f>
        <v>#REF!</v>
      </c>
      <c r="BI157" s="260" t="e">
        <f>IF(BI$4="","",IF(HLOOKUP(BI$4,'Physical Effects-Numbers'!$B$1:$AZ$173,$B157,FALSE)&lt;0,HLOOKUP(BI$4,'Physical Effects-Numbers'!$B$1:$AZ$173,$B157,FALSE),""))</f>
        <v>#REF!</v>
      </c>
      <c r="BJ157" s="260" t="e">
        <f>IF(BJ$4="","",IF(HLOOKUP(BJ$4,'Physical Effects-Numbers'!$B$1:$AZ$173,$B157,FALSE)&lt;0,HLOOKUP(BJ$4,'Physical Effects-Numbers'!$B$1:$AZ$173,$B157,FALSE),""))</f>
        <v>#REF!</v>
      </c>
      <c r="BK157" s="260" t="e">
        <f>IF(BK$4="","",IF(HLOOKUP(BK$4,'Physical Effects-Numbers'!$B$1:$AZ$173,$B157,FALSE)&lt;0,HLOOKUP(BK$4,'Physical Effects-Numbers'!$B$1:$AZ$173,$B157,FALSE),""))</f>
        <v>#REF!</v>
      </c>
      <c r="BL157" s="260" t="e">
        <f>IF(BL$4="","",IF(HLOOKUP(BL$4,'Physical Effects-Numbers'!$B$1:$AZ$173,$B157,FALSE)&lt;0,HLOOKUP(BL$4,'Physical Effects-Numbers'!$B$1:$AZ$173,$B157,FALSE),""))</f>
        <v>#REF!</v>
      </c>
      <c r="BM157" s="260" t="e">
        <f>IF(BM$4="","",IF(HLOOKUP(BM$4,'Physical Effects-Numbers'!$B$1:$AZ$173,$B157,FALSE)&lt;0,HLOOKUP(BM$4,'Physical Effects-Numbers'!$B$1:$AZ$173,$B157,FALSE),""))</f>
        <v>#REF!</v>
      </c>
      <c r="BN157" s="260" t="e">
        <f>IF(BN$4="","",IF(HLOOKUP(BN$4,'Physical Effects-Numbers'!$B$1:$AZ$173,$B157,FALSE)&lt;0,HLOOKUP(BN$4,'Physical Effects-Numbers'!$B$1:$AZ$173,$B157,FALSE),""))</f>
        <v>#REF!</v>
      </c>
      <c r="BO157" s="260" t="e">
        <f>IF(BO$4="","",IF(HLOOKUP(BO$4,'Physical Effects-Numbers'!$B$1:$AZ$173,$B157,FALSE)&lt;0,HLOOKUP(BO$4,'Physical Effects-Numbers'!$B$1:$AZ$173,$B157,FALSE),""))</f>
        <v>#REF!</v>
      </c>
    </row>
    <row r="158" spans="2:67" x14ac:dyDescent="0.2">
      <c r="B158" s="259">
        <f t="shared" si="2"/>
        <v>155</v>
      </c>
      <c r="C158" s="258" t="str">
        <f>+'Physical Effects-Numbers'!B155</f>
        <v>Waste Transfer (no)</v>
      </c>
      <c r="D158" s="260">
        <f>IF(D$4="","",IF(HLOOKUP(D$4,'Physical Effects-Numbers'!$B$1:$AZ$173,$B158,FALSE)&lt;0,HLOOKUP(D$4,'Physical Effects-Numbers'!$B$1:$AZ$173,$B158,FALSE),""))</f>
        <v>-1</v>
      </c>
      <c r="E158" s="260">
        <f>IF(E$4="","",IF(HLOOKUP(E$4,'Physical Effects-Numbers'!$B$1:$AZ$173,$B158,FALSE)&lt;0,HLOOKUP(E$4,'Physical Effects-Numbers'!$B$1:$AZ$173,$B158,FALSE),""))</f>
        <v>-1</v>
      </c>
      <c r="F158" s="260">
        <f>IF(F$4="","",IF(HLOOKUP(F$4,'Physical Effects-Numbers'!$B$1:$AZ$173,$B158,FALSE)&lt;0,HLOOKUP(F$4,'Physical Effects-Numbers'!$B$1:$AZ$173,$B158,FALSE),""))</f>
        <v>-1</v>
      </c>
      <c r="G158" s="260" t="str">
        <f>IF(G$4="","",IF(HLOOKUP(G$4,'Physical Effects-Numbers'!$B$1:$AZ$173,$B158,FALSE)&lt;0,HLOOKUP(G$4,'Physical Effects-Numbers'!$B$1:$AZ$173,$B158,FALSE),""))</f>
        <v/>
      </c>
      <c r="H158" s="260" t="str">
        <f>IF(H$4="","",IF(HLOOKUP(H$4,'Physical Effects-Numbers'!$B$1:$AZ$173,$B158,FALSE)&lt;0,HLOOKUP(H$4,'Physical Effects-Numbers'!$B$1:$AZ$173,$B158,FALSE),""))</f>
        <v/>
      </c>
      <c r="I158" s="260" t="str">
        <f>IF(I$4="","",IF(HLOOKUP(I$4,'Physical Effects-Numbers'!$B$1:$AZ$173,$B158,FALSE)&lt;0,HLOOKUP(I$4,'Physical Effects-Numbers'!$B$1:$AZ$173,$B158,FALSE),""))</f>
        <v/>
      </c>
      <c r="J158" s="260">
        <f>IF(J$4="","",IF(HLOOKUP(J$4,'Physical Effects-Numbers'!$B$1:$AZ$173,$B158,FALSE)&lt;0,HLOOKUP(J$4,'Physical Effects-Numbers'!$B$1:$AZ$173,$B158,FALSE),""))</f>
        <v>-1</v>
      </c>
      <c r="K158" s="260" t="str">
        <f>IF(K$4="","",IF(HLOOKUP(K$4,'Physical Effects-Numbers'!$B$1:$AZ$173,$B158,FALSE)&lt;0,HLOOKUP(K$4,'Physical Effects-Numbers'!$B$1:$AZ$173,$B158,FALSE),""))</f>
        <v/>
      </c>
      <c r="L158" s="260" t="str">
        <f>IF(L$4="","",IF(HLOOKUP(L$4,'Physical Effects-Numbers'!$B$1:$AZ$173,$B158,FALSE)&lt;0,HLOOKUP(L$4,'Physical Effects-Numbers'!$B$1:$AZ$173,$B158,FALSE),""))</f>
        <v/>
      </c>
      <c r="M158" s="260" t="str">
        <f>IF(M$4="","",IF(HLOOKUP(M$4,'Physical Effects-Numbers'!$B$1:$AZ$173,$B158,FALSE)&lt;0,HLOOKUP(M$4,'Physical Effects-Numbers'!$B$1:$AZ$173,$B158,FALSE),""))</f>
        <v/>
      </c>
      <c r="N158" s="260" t="str">
        <f>IF(N$4="","",IF(HLOOKUP(N$4,'Physical Effects-Numbers'!$B$1:$AZ$173,$B158,FALSE)&lt;0,HLOOKUP(N$4,'Physical Effects-Numbers'!$B$1:$AZ$173,$B158,FALSE),""))</f>
        <v/>
      </c>
      <c r="O158" s="260" t="str">
        <f>IF(O$4="","",IF(HLOOKUP(O$4,'Physical Effects-Numbers'!$B$1:$AZ$173,$B158,FALSE)&lt;0,HLOOKUP(O$4,'Physical Effects-Numbers'!$B$1:$AZ$173,$B158,FALSE),""))</f>
        <v/>
      </c>
      <c r="P158" s="260" t="str">
        <f>IF(P$4="","",IF(HLOOKUP(P$4,'Physical Effects-Numbers'!$B$1:$AZ$173,$B158,FALSE)&lt;0,HLOOKUP(P$4,'Physical Effects-Numbers'!$B$1:$AZ$173,$B158,FALSE),""))</f>
        <v/>
      </c>
      <c r="Q158" s="260" t="str">
        <f>IF(Q$4="","",IF(HLOOKUP(Q$4,'Physical Effects-Numbers'!$B$1:$AZ$173,$B158,FALSE)&lt;0,HLOOKUP(Q$4,'Physical Effects-Numbers'!$B$1:$AZ$173,$B158,FALSE),""))</f>
        <v/>
      </c>
      <c r="R158" s="260" t="str">
        <f>IF(R$4="","",IF(HLOOKUP(R$4,'Physical Effects-Numbers'!$B$1:$AZ$173,$B158,FALSE)&lt;0,HLOOKUP(R$4,'Physical Effects-Numbers'!$B$1:$AZ$173,$B158,FALSE),""))</f>
        <v/>
      </c>
      <c r="S158" s="260" t="str">
        <f>IF(S$4="","",IF(HLOOKUP(S$4,'Physical Effects-Numbers'!$B$1:$AZ$173,$B158,FALSE)&lt;0,HLOOKUP(S$4,'Physical Effects-Numbers'!$B$1:$AZ$173,$B158,FALSE),""))</f>
        <v/>
      </c>
      <c r="T158" s="260" t="str">
        <f>IF(T$4="","",IF(HLOOKUP(T$4,'Physical Effects-Numbers'!$B$1:$AZ$173,$B158,FALSE)&lt;0,HLOOKUP(T$4,'Physical Effects-Numbers'!$B$1:$AZ$173,$B158,FALSE),""))</f>
        <v/>
      </c>
      <c r="U158" s="260" t="str">
        <f>IF(U$4="","",IF(HLOOKUP(U$4,'Physical Effects-Numbers'!$B$1:$AZ$173,$B158,FALSE)&lt;0,HLOOKUP(U$4,'Physical Effects-Numbers'!$B$1:$AZ$173,$B158,FALSE),""))</f>
        <v/>
      </c>
      <c r="V158" s="260" t="str">
        <f>IF(V$4="","",IF(HLOOKUP(V$4,'Physical Effects-Numbers'!$B$1:$AZ$173,$B158,FALSE)&lt;0,HLOOKUP(V$4,'Physical Effects-Numbers'!$B$1:$AZ$173,$B158,FALSE),""))</f>
        <v/>
      </c>
      <c r="W158" s="260" t="str">
        <f>IF(W$4="","",IF(HLOOKUP(W$4,'Physical Effects-Numbers'!$B$1:$AZ$173,$B158,FALSE)&lt;0,HLOOKUP(W$4,'Physical Effects-Numbers'!$B$1:$AZ$173,$B158,FALSE),""))</f>
        <v/>
      </c>
      <c r="X158" s="260" t="str">
        <f>IF(X$4="","",IF(HLOOKUP(X$4,'Physical Effects-Numbers'!$B$1:$AZ$173,$B158,FALSE)&lt;0,HLOOKUP(X$4,'Physical Effects-Numbers'!$B$1:$AZ$173,$B158,FALSE),""))</f>
        <v/>
      </c>
      <c r="Y158" s="260" t="str">
        <f>IF(Y$4="","",IF(HLOOKUP(Y$4,'Physical Effects-Numbers'!$B$1:$AZ$173,$B158,FALSE)&lt;0,HLOOKUP(Y$4,'Physical Effects-Numbers'!$B$1:$AZ$173,$B158,FALSE),""))</f>
        <v/>
      </c>
      <c r="Z158" s="260" t="str">
        <f>IF(Z$4="","",IF(HLOOKUP(Z$4,'Physical Effects-Numbers'!$B$1:$AZ$173,$B158,FALSE)&lt;0,HLOOKUP(Z$4,'Physical Effects-Numbers'!$B$1:$AZ$173,$B158,FALSE),""))</f>
        <v/>
      </c>
      <c r="AA158" s="260" t="str">
        <f>IF(AA$4="","",IF(HLOOKUP(AA$4,'Physical Effects-Numbers'!$B$1:$AZ$173,$B158,FALSE)&lt;0,HLOOKUP(AA$4,'Physical Effects-Numbers'!$B$1:$AZ$173,$B158,FALSE),""))</f>
        <v/>
      </c>
      <c r="AB158" s="260" t="str">
        <f>IF(AB$4="","",IF(HLOOKUP(AB$4,'Physical Effects-Numbers'!$B$1:$AZ$173,$B158,FALSE)&lt;0,HLOOKUP(AB$4,'Physical Effects-Numbers'!$B$1:$AZ$173,$B158,FALSE),""))</f>
        <v/>
      </c>
      <c r="AC158" s="260" t="str">
        <f>IF(AC$4="","",IF(HLOOKUP(AC$4,'Physical Effects-Numbers'!$B$1:$AZ$173,$B158,FALSE)&lt;0,HLOOKUP(AC$4,'Physical Effects-Numbers'!$B$1:$AZ$173,$B158,FALSE),""))</f>
        <v/>
      </c>
      <c r="AD158" s="260" t="str">
        <f>IF(AD$4="","",IF(HLOOKUP(AD$4,'Physical Effects-Numbers'!$B$1:$AZ$173,$B158,FALSE)&lt;0,HLOOKUP(AD$4,'Physical Effects-Numbers'!$B$1:$AZ$173,$B158,FALSE),""))</f>
        <v/>
      </c>
      <c r="AE158" s="260" t="str">
        <f>IF(AE$4="","",IF(HLOOKUP(AE$4,'Physical Effects-Numbers'!$B$1:$AZ$173,$B158,FALSE)&lt;0,HLOOKUP(AE$4,'Physical Effects-Numbers'!$B$1:$AZ$173,$B158,FALSE),""))</f>
        <v/>
      </c>
      <c r="AF158" s="260" t="e">
        <f>IF(AF$4="","",IF(HLOOKUP(AF$4,'Physical Effects-Numbers'!$B$1:$AZ$173,$B158,FALSE)&lt;0,HLOOKUP(AF$4,'Physical Effects-Numbers'!$B$1:$AZ$173,$B158,FALSE),""))</f>
        <v>#REF!</v>
      </c>
      <c r="AG158" s="260" t="e">
        <f>IF(AG$4="","",IF(HLOOKUP(AG$4,'Physical Effects-Numbers'!$B$1:$AZ$173,$B158,FALSE)&lt;0,HLOOKUP(AG$4,'Physical Effects-Numbers'!$B$1:$AZ$173,$B158,FALSE),""))</f>
        <v>#REF!</v>
      </c>
      <c r="AH158" s="260" t="str">
        <f>IF(AH$4="","",IF(HLOOKUP(AH$4,'Physical Effects-Numbers'!$B$1:$AZ$173,$B158,FALSE)&lt;0,HLOOKUP(AH$4,'Physical Effects-Numbers'!$B$1:$AZ$173,$B158,FALSE),""))</f>
        <v/>
      </c>
      <c r="AI158" s="260" t="str">
        <f>IF(AI$4="","",IF(HLOOKUP(AI$4,'Physical Effects-Numbers'!$B$1:$AZ$173,$B158,FALSE)&lt;0,HLOOKUP(AI$4,'Physical Effects-Numbers'!$B$1:$AZ$173,$B158,FALSE),""))</f>
        <v/>
      </c>
      <c r="AJ158" s="260" t="str">
        <f>IF(AJ$4="","",IF(HLOOKUP(AJ$4,'Physical Effects-Numbers'!$B$1:$AZ$173,$B158,FALSE)&lt;0,HLOOKUP(AJ$4,'Physical Effects-Numbers'!$B$1:$AZ$173,$B158,FALSE),""))</f>
        <v/>
      </c>
      <c r="AK158" s="260">
        <f>IF(AK$4="","",IF(HLOOKUP(AK$4,'Physical Effects-Numbers'!$B$1:$AZ$173,$B158,FALSE)&lt;0,HLOOKUP(AK$4,'Physical Effects-Numbers'!$B$1:$AZ$173,$B158,FALSE),""))</f>
        <v>-1</v>
      </c>
      <c r="AL158" s="260" t="str">
        <f>IF(AL$4="","",IF(HLOOKUP(AL$4,'Physical Effects-Numbers'!$B$1:$AZ$173,$B158,FALSE)&lt;0,HLOOKUP(AL$4,'Physical Effects-Numbers'!$B$1:$AZ$173,$B158,FALSE),""))</f>
        <v/>
      </c>
      <c r="AM158" s="260">
        <f>IF(AM$4="","",IF(HLOOKUP(AM$4,'Physical Effects-Numbers'!$B$1:$AZ$173,$B158,FALSE)&lt;0,HLOOKUP(AM$4,'Physical Effects-Numbers'!$B$1:$AZ$173,$B158,FALSE),""))</f>
        <v>-1</v>
      </c>
      <c r="AN158" s="260">
        <f>IF(AN$4="","",IF(HLOOKUP(AN$4,'Physical Effects-Numbers'!$B$1:$AZ$173,$B158,FALSE)&lt;0,HLOOKUP(AN$4,'Physical Effects-Numbers'!$B$1:$AZ$173,$B158,FALSE),""))</f>
        <v>-1</v>
      </c>
      <c r="AO158" s="260">
        <f>IF(AO$4="","",IF(HLOOKUP(AO$4,'Physical Effects-Numbers'!$B$1:$AZ$173,$B158,FALSE)&lt;0,HLOOKUP(AO$4,'Physical Effects-Numbers'!$B$1:$AZ$173,$B158,FALSE),""))</f>
        <v>-1</v>
      </c>
      <c r="AP158" s="260" t="str">
        <f>IF(AP$4="","",IF(HLOOKUP(AP$4,'Physical Effects-Numbers'!$B$1:$AZ$173,$B158,FALSE)&lt;0,HLOOKUP(AP$4,'Physical Effects-Numbers'!$B$1:$AZ$173,$B158,FALSE),""))</f>
        <v/>
      </c>
      <c r="AQ158" s="260" t="str">
        <f>IF(AQ$4="","",IF(HLOOKUP(AQ$4,'Physical Effects-Numbers'!$B$1:$AZ$173,$B158,FALSE)&lt;0,HLOOKUP(AQ$4,'Physical Effects-Numbers'!$B$1:$AZ$173,$B158,FALSE),""))</f>
        <v/>
      </c>
      <c r="AR158" s="260">
        <f>IF(AR$4="","",IF(HLOOKUP(AR$4,'Physical Effects-Numbers'!$B$1:$AZ$173,$B158,FALSE)&lt;0,HLOOKUP(AR$4,'Physical Effects-Numbers'!$B$1:$AZ$173,$B158,FALSE),""))</f>
        <v>-1</v>
      </c>
      <c r="AS158" s="260" t="str">
        <f>IF(AS$4="","",IF(HLOOKUP(AS$4,'Physical Effects-Numbers'!$B$1:$AZ$173,$B158,FALSE)&lt;0,HLOOKUP(AS$4,'Physical Effects-Numbers'!$B$1:$AZ$173,$B158,FALSE),""))</f>
        <v/>
      </c>
      <c r="AT158" s="260" t="str">
        <f>IF(AT$4="","",IF(HLOOKUP(AT$4,'Physical Effects-Numbers'!$B$1:$AZ$173,$B158,FALSE)&lt;0,HLOOKUP(AT$4,'Physical Effects-Numbers'!$B$1:$AZ$173,$B158,FALSE),""))</f>
        <v/>
      </c>
      <c r="AU158" s="260" t="str">
        <f>IF(AU$4="","",IF(HLOOKUP(AU$4,'Physical Effects-Numbers'!$B$1:$AZ$173,$B158,FALSE)&lt;0,HLOOKUP(AU$4,'Physical Effects-Numbers'!$B$1:$AZ$173,$B158,FALSE),""))</f>
        <v/>
      </c>
      <c r="AV158" s="260" t="str">
        <f>IF(AV$4="","",IF(HLOOKUP(AV$4,'Physical Effects-Numbers'!$B$1:$AZ$173,$B158,FALSE)&lt;0,HLOOKUP(AV$4,'Physical Effects-Numbers'!$B$1:$AZ$173,$B158,FALSE),""))</f>
        <v/>
      </c>
      <c r="AW158" s="260" t="str">
        <f>IF(AW$4="","",IF(HLOOKUP(AW$4,'Physical Effects-Numbers'!$B$1:$AZ$173,$B158,FALSE)&lt;0,HLOOKUP(AW$4,'Physical Effects-Numbers'!$B$1:$AZ$173,$B158,FALSE),""))</f>
        <v/>
      </c>
      <c r="AX158" s="260" t="str">
        <f>IF(AX$4="","",IF(HLOOKUP(AX$4,'Physical Effects-Numbers'!$B$1:$AZ$173,$B158,FALSE)&lt;0,HLOOKUP(AX$4,'Physical Effects-Numbers'!$B$1:$AZ$173,$B158,FALSE),""))</f>
        <v/>
      </c>
      <c r="AY158" s="260" t="str">
        <f>IF(AY$4="","",IF(HLOOKUP(AY$4,'Physical Effects-Numbers'!$B$1:$AZ$173,$B158,FALSE)&lt;0,HLOOKUP(AY$4,'Physical Effects-Numbers'!$B$1:$AZ$173,$B158,FALSE),""))</f>
        <v/>
      </c>
      <c r="AZ158" s="260" t="str">
        <f>IF(AZ$4="","",IF(HLOOKUP(AZ$4,'Physical Effects-Numbers'!$B$1:$AZ$173,$B158,FALSE)&lt;0,HLOOKUP(AZ$4,'Physical Effects-Numbers'!$B$1:$AZ$173,$B158,FALSE),""))</f>
        <v/>
      </c>
      <c r="BA158" s="260" t="e">
        <f>IF(BA$4="","",IF(HLOOKUP(BA$4,'Physical Effects-Numbers'!$B$1:$AZ$173,$B158,FALSE)&lt;0,HLOOKUP(BA$4,'Physical Effects-Numbers'!$B$1:$AZ$173,$B158,FALSE),""))</f>
        <v>#N/A</v>
      </c>
      <c r="BB158" s="260" t="e">
        <f>IF(BB$4="","",IF(HLOOKUP(BB$4,'Physical Effects-Numbers'!$B$1:$AZ$173,$B158,FALSE)&lt;0,HLOOKUP(BB$4,'Physical Effects-Numbers'!$B$1:$AZ$173,$B158,FALSE),""))</f>
        <v>#N/A</v>
      </c>
      <c r="BC158" s="260" t="e">
        <f>IF(BC$4="","",IF(HLOOKUP(BC$4,'Physical Effects-Numbers'!$B$1:$AZ$173,$B158,FALSE)&lt;0,HLOOKUP(BC$4,'Physical Effects-Numbers'!$B$1:$AZ$173,$B158,FALSE),""))</f>
        <v>#REF!</v>
      </c>
      <c r="BD158" s="260" t="e">
        <f>IF(BD$4="","",IF(HLOOKUP(BD$4,'Physical Effects-Numbers'!$B$1:$AZ$173,$B158,FALSE)&lt;0,HLOOKUP(BD$4,'Physical Effects-Numbers'!$B$1:$AZ$173,$B158,FALSE),""))</f>
        <v>#REF!</v>
      </c>
      <c r="BE158" s="260" t="e">
        <f>IF(BE$4="","",IF(HLOOKUP(BE$4,'Physical Effects-Numbers'!$B$1:$AZ$173,$B158,FALSE)&lt;0,HLOOKUP(BE$4,'Physical Effects-Numbers'!$B$1:$AZ$173,$B158,FALSE),""))</f>
        <v>#REF!</v>
      </c>
      <c r="BF158" s="260" t="e">
        <f>IF(BF$4="","",IF(HLOOKUP(BF$4,'Physical Effects-Numbers'!$B$1:$AZ$173,$B158,FALSE)&lt;0,HLOOKUP(BF$4,'Physical Effects-Numbers'!$B$1:$AZ$173,$B158,FALSE),""))</f>
        <v>#REF!</v>
      </c>
      <c r="BG158" s="260" t="e">
        <f>IF(BG$4="","",IF(HLOOKUP(BG$4,'Physical Effects-Numbers'!$B$1:$AZ$173,$B158,FALSE)&lt;0,HLOOKUP(BG$4,'Physical Effects-Numbers'!$B$1:$AZ$173,$B158,FALSE),""))</f>
        <v>#REF!</v>
      </c>
      <c r="BH158" s="260" t="e">
        <f>IF(BH$4="","",IF(HLOOKUP(BH$4,'Physical Effects-Numbers'!$B$1:$AZ$173,$B158,FALSE)&lt;0,HLOOKUP(BH$4,'Physical Effects-Numbers'!$B$1:$AZ$173,$B158,FALSE),""))</f>
        <v>#REF!</v>
      </c>
      <c r="BI158" s="260" t="e">
        <f>IF(BI$4="","",IF(HLOOKUP(BI$4,'Physical Effects-Numbers'!$B$1:$AZ$173,$B158,FALSE)&lt;0,HLOOKUP(BI$4,'Physical Effects-Numbers'!$B$1:$AZ$173,$B158,FALSE),""))</f>
        <v>#REF!</v>
      </c>
      <c r="BJ158" s="260" t="e">
        <f>IF(BJ$4="","",IF(HLOOKUP(BJ$4,'Physical Effects-Numbers'!$B$1:$AZ$173,$B158,FALSE)&lt;0,HLOOKUP(BJ$4,'Physical Effects-Numbers'!$B$1:$AZ$173,$B158,FALSE),""))</f>
        <v>#REF!</v>
      </c>
      <c r="BK158" s="260" t="e">
        <f>IF(BK$4="","",IF(HLOOKUP(BK$4,'Physical Effects-Numbers'!$B$1:$AZ$173,$B158,FALSE)&lt;0,HLOOKUP(BK$4,'Physical Effects-Numbers'!$B$1:$AZ$173,$B158,FALSE),""))</f>
        <v>#REF!</v>
      </c>
      <c r="BL158" s="260" t="e">
        <f>IF(BL$4="","",IF(HLOOKUP(BL$4,'Physical Effects-Numbers'!$B$1:$AZ$173,$B158,FALSE)&lt;0,HLOOKUP(BL$4,'Physical Effects-Numbers'!$B$1:$AZ$173,$B158,FALSE),""))</f>
        <v>#REF!</v>
      </c>
      <c r="BM158" s="260" t="e">
        <f>IF(BM$4="","",IF(HLOOKUP(BM$4,'Physical Effects-Numbers'!$B$1:$AZ$173,$B158,FALSE)&lt;0,HLOOKUP(BM$4,'Physical Effects-Numbers'!$B$1:$AZ$173,$B158,FALSE),""))</f>
        <v>#REF!</v>
      </c>
      <c r="BN158" s="260" t="e">
        <f>IF(BN$4="","",IF(HLOOKUP(BN$4,'Physical Effects-Numbers'!$B$1:$AZ$173,$B158,FALSE)&lt;0,HLOOKUP(BN$4,'Physical Effects-Numbers'!$B$1:$AZ$173,$B158,FALSE),""))</f>
        <v>#REF!</v>
      </c>
      <c r="BO158" s="260" t="e">
        <f>IF(BO$4="","",IF(HLOOKUP(BO$4,'Physical Effects-Numbers'!$B$1:$AZ$173,$B158,FALSE)&lt;0,HLOOKUP(BO$4,'Physical Effects-Numbers'!$B$1:$AZ$173,$B158,FALSE),""))</f>
        <v>#REF!</v>
      </c>
    </row>
    <row r="159" spans="2:67" x14ac:dyDescent="0.2">
      <c r="B159" s="259">
        <f t="shared" si="2"/>
        <v>156</v>
      </c>
      <c r="C159" s="258" t="str">
        <f>+'Physical Effects-Numbers'!B156</f>
        <v>Waste Treatment (no)</v>
      </c>
      <c r="D159" s="260" t="str">
        <f>IF(D$4="","",IF(HLOOKUP(D$4,'Physical Effects-Numbers'!$B$1:$AZ$173,$B159,FALSE)&lt;0,HLOOKUP(D$4,'Physical Effects-Numbers'!$B$1:$AZ$173,$B159,FALSE),""))</f>
        <v/>
      </c>
      <c r="E159" s="260" t="str">
        <f>IF(E$4="","",IF(HLOOKUP(E$4,'Physical Effects-Numbers'!$B$1:$AZ$173,$B159,FALSE)&lt;0,HLOOKUP(E$4,'Physical Effects-Numbers'!$B$1:$AZ$173,$B159,FALSE),""))</f>
        <v/>
      </c>
      <c r="F159" s="260" t="str">
        <f>IF(F$4="","",IF(HLOOKUP(F$4,'Physical Effects-Numbers'!$B$1:$AZ$173,$B159,FALSE)&lt;0,HLOOKUP(F$4,'Physical Effects-Numbers'!$B$1:$AZ$173,$B159,FALSE),""))</f>
        <v/>
      </c>
      <c r="G159" s="260" t="str">
        <f>IF(G$4="","",IF(HLOOKUP(G$4,'Physical Effects-Numbers'!$B$1:$AZ$173,$B159,FALSE)&lt;0,HLOOKUP(G$4,'Physical Effects-Numbers'!$B$1:$AZ$173,$B159,FALSE),""))</f>
        <v/>
      </c>
      <c r="H159" s="260" t="str">
        <f>IF(H$4="","",IF(HLOOKUP(H$4,'Physical Effects-Numbers'!$B$1:$AZ$173,$B159,FALSE)&lt;0,HLOOKUP(H$4,'Physical Effects-Numbers'!$B$1:$AZ$173,$B159,FALSE),""))</f>
        <v/>
      </c>
      <c r="I159" s="260" t="str">
        <f>IF(I$4="","",IF(HLOOKUP(I$4,'Physical Effects-Numbers'!$B$1:$AZ$173,$B159,FALSE)&lt;0,HLOOKUP(I$4,'Physical Effects-Numbers'!$B$1:$AZ$173,$B159,FALSE),""))</f>
        <v/>
      </c>
      <c r="J159" s="260" t="str">
        <f>IF(J$4="","",IF(HLOOKUP(J$4,'Physical Effects-Numbers'!$B$1:$AZ$173,$B159,FALSE)&lt;0,HLOOKUP(J$4,'Physical Effects-Numbers'!$B$1:$AZ$173,$B159,FALSE),""))</f>
        <v/>
      </c>
      <c r="K159" s="260" t="str">
        <f>IF(K$4="","",IF(HLOOKUP(K$4,'Physical Effects-Numbers'!$B$1:$AZ$173,$B159,FALSE)&lt;0,HLOOKUP(K$4,'Physical Effects-Numbers'!$B$1:$AZ$173,$B159,FALSE),""))</f>
        <v/>
      </c>
      <c r="L159" s="260" t="str">
        <f>IF(L$4="","",IF(HLOOKUP(L$4,'Physical Effects-Numbers'!$B$1:$AZ$173,$B159,FALSE)&lt;0,HLOOKUP(L$4,'Physical Effects-Numbers'!$B$1:$AZ$173,$B159,FALSE),""))</f>
        <v/>
      </c>
      <c r="M159" s="260" t="str">
        <f>IF(M$4="","",IF(HLOOKUP(M$4,'Physical Effects-Numbers'!$B$1:$AZ$173,$B159,FALSE)&lt;0,HLOOKUP(M$4,'Physical Effects-Numbers'!$B$1:$AZ$173,$B159,FALSE),""))</f>
        <v/>
      </c>
      <c r="N159" s="260" t="str">
        <f>IF(N$4="","",IF(HLOOKUP(N$4,'Physical Effects-Numbers'!$B$1:$AZ$173,$B159,FALSE)&lt;0,HLOOKUP(N$4,'Physical Effects-Numbers'!$B$1:$AZ$173,$B159,FALSE),""))</f>
        <v/>
      </c>
      <c r="O159" s="260" t="str">
        <f>IF(O$4="","",IF(HLOOKUP(O$4,'Physical Effects-Numbers'!$B$1:$AZ$173,$B159,FALSE)&lt;0,HLOOKUP(O$4,'Physical Effects-Numbers'!$B$1:$AZ$173,$B159,FALSE),""))</f>
        <v/>
      </c>
      <c r="P159" s="260" t="str">
        <f>IF(P$4="","",IF(HLOOKUP(P$4,'Physical Effects-Numbers'!$B$1:$AZ$173,$B159,FALSE)&lt;0,HLOOKUP(P$4,'Physical Effects-Numbers'!$B$1:$AZ$173,$B159,FALSE),""))</f>
        <v/>
      </c>
      <c r="Q159" s="260" t="str">
        <f>IF(Q$4="","",IF(HLOOKUP(Q$4,'Physical Effects-Numbers'!$B$1:$AZ$173,$B159,FALSE)&lt;0,HLOOKUP(Q$4,'Physical Effects-Numbers'!$B$1:$AZ$173,$B159,FALSE),""))</f>
        <v/>
      </c>
      <c r="R159" s="260" t="str">
        <f>IF(R$4="","",IF(HLOOKUP(R$4,'Physical Effects-Numbers'!$B$1:$AZ$173,$B159,FALSE)&lt;0,HLOOKUP(R$4,'Physical Effects-Numbers'!$B$1:$AZ$173,$B159,FALSE),""))</f>
        <v/>
      </c>
      <c r="S159" s="260" t="str">
        <f>IF(S$4="","",IF(HLOOKUP(S$4,'Physical Effects-Numbers'!$B$1:$AZ$173,$B159,FALSE)&lt;0,HLOOKUP(S$4,'Physical Effects-Numbers'!$B$1:$AZ$173,$B159,FALSE),""))</f>
        <v/>
      </c>
      <c r="T159" s="260" t="str">
        <f>IF(T$4="","",IF(HLOOKUP(T$4,'Physical Effects-Numbers'!$B$1:$AZ$173,$B159,FALSE)&lt;0,HLOOKUP(T$4,'Physical Effects-Numbers'!$B$1:$AZ$173,$B159,FALSE),""))</f>
        <v/>
      </c>
      <c r="U159" s="260" t="str">
        <f>IF(U$4="","",IF(HLOOKUP(U$4,'Physical Effects-Numbers'!$B$1:$AZ$173,$B159,FALSE)&lt;0,HLOOKUP(U$4,'Physical Effects-Numbers'!$B$1:$AZ$173,$B159,FALSE),""))</f>
        <v/>
      </c>
      <c r="V159" s="260" t="str">
        <f>IF(V$4="","",IF(HLOOKUP(V$4,'Physical Effects-Numbers'!$B$1:$AZ$173,$B159,FALSE)&lt;0,HLOOKUP(V$4,'Physical Effects-Numbers'!$B$1:$AZ$173,$B159,FALSE),""))</f>
        <v/>
      </c>
      <c r="W159" s="260" t="str">
        <f>IF(W$4="","",IF(HLOOKUP(W$4,'Physical Effects-Numbers'!$B$1:$AZ$173,$B159,FALSE)&lt;0,HLOOKUP(W$4,'Physical Effects-Numbers'!$B$1:$AZ$173,$B159,FALSE),""))</f>
        <v/>
      </c>
      <c r="X159" s="260" t="str">
        <f>IF(X$4="","",IF(HLOOKUP(X$4,'Physical Effects-Numbers'!$B$1:$AZ$173,$B159,FALSE)&lt;0,HLOOKUP(X$4,'Physical Effects-Numbers'!$B$1:$AZ$173,$B159,FALSE),""))</f>
        <v/>
      </c>
      <c r="Y159" s="260" t="str">
        <f>IF(Y$4="","",IF(HLOOKUP(Y$4,'Physical Effects-Numbers'!$B$1:$AZ$173,$B159,FALSE)&lt;0,HLOOKUP(Y$4,'Physical Effects-Numbers'!$B$1:$AZ$173,$B159,FALSE),""))</f>
        <v/>
      </c>
      <c r="Z159" s="260" t="str">
        <f>IF(Z$4="","",IF(HLOOKUP(Z$4,'Physical Effects-Numbers'!$B$1:$AZ$173,$B159,FALSE)&lt;0,HLOOKUP(Z$4,'Physical Effects-Numbers'!$B$1:$AZ$173,$B159,FALSE),""))</f>
        <v/>
      </c>
      <c r="AA159" s="260" t="str">
        <f>IF(AA$4="","",IF(HLOOKUP(AA$4,'Physical Effects-Numbers'!$B$1:$AZ$173,$B159,FALSE)&lt;0,HLOOKUP(AA$4,'Physical Effects-Numbers'!$B$1:$AZ$173,$B159,FALSE),""))</f>
        <v/>
      </c>
      <c r="AB159" s="260" t="str">
        <f>IF(AB$4="","",IF(HLOOKUP(AB$4,'Physical Effects-Numbers'!$B$1:$AZ$173,$B159,FALSE)&lt;0,HLOOKUP(AB$4,'Physical Effects-Numbers'!$B$1:$AZ$173,$B159,FALSE),""))</f>
        <v/>
      </c>
      <c r="AC159" s="260" t="str">
        <f>IF(AC$4="","",IF(HLOOKUP(AC$4,'Physical Effects-Numbers'!$B$1:$AZ$173,$B159,FALSE)&lt;0,HLOOKUP(AC$4,'Physical Effects-Numbers'!$B$1:$AZ$173,$B159,FALSE),""))</f>
        <v/>
      </c>
      <c r="AD159" s="260" t="str">
        <f>IF(AD$4="","",IF(HLOOKUP(AD$4,'Physical Effects-Numbers'!$B$1:$AZ$173,$B159,FALSE)&lt;0,HLOOKUP(AD$4,'Physical Effects-Numbers'!$B$1:$AZ$173,$B159,FALSE),""))</f>
        <v/>
      </c>
      <c r="AE159" s="260" t="str">
        <f>IF(AE$4="","",IF(HLOOKUP(AE$4,'Physical Effects-Numbers'!$B$1:$AZ$173,$B159,FALSE)&lt;0,HLOOKUP(AE$4,'Physical Effects-Numbers'!$B$1:$AZ$173,$B159,FALSE),""))</f>
        <v/>
      </c>
      <c r="AF159" s="260" t="e">
        <f>IF(AF$4="","",IF(HLOOKUP(AF$4,'Physical Effects-Numbers'!$B$1:$AZ$173,$B159,FALSE)&lt;0,HLOOKUP(AF$4,'Physical Effects-Numbers'!$B$1:$AZ$173,$B159,FALSE),""))</f>
        <v>#REF!</v>
      </c>
      <c r="AG159" s="260" t="e">
        <f>IF(AG$4="","",IF(HLOOKUP(AG$4,'Physical Effects-Numbers'!$B$1:$AZ$173,$B159,FALSE)&lt;0,HLOOKUP(AG$4,'Physical Effects-Numbers'!$B$1:$AZ$173,$B159,FALSE),""))</f>
        <v>#REF!</v>
      </c>
      <c r="AH159" s="260" t="str">
        <f>IF(AH$4="","",IF(HLOOKUP(AH$4,'Physical Effects-Numbers'!$B$1:$AZ$173,$B159,FALSE)&lt;0,HLOOKUP(AH$4,'Physical Effects-Numbers'!$B$1:$AZ$173,$B159,FALSE),""))</f>
        <v/>
      </c>
      <c r="AI159" s="260" t="str">
        <f>IF(AI$4="","",IF(HLOOKUP(AI$4,'Physical Effects-Numbers'!$B$1:$AZ$173,$B159,FALSE)&lt;0,HLOOKUP(AI$4,'Physical Effects-Numbers'!$B$1:$AZ$173,$B159,FALSE),""))</f>
        <v/>
      </c>
      <c r="AJ159" s="260" t="str">
        <f>IF(AJ$4="","",IF(HLOOKUP(AJ$4,'Physical Effects-Numbers'!$B$1:$AZ$173,$B159,FALSE)&lt;0,HLOOKUP(AJ$4,'Physical Effects-Numbers'!$B$1:$AZ$173,$B159,FALSE),""))</f>
        <v/>
      </c>
      <c r="AK159" s="260" t="str">
        <f>IF(AK$4="","",IF(HLOOKUP(AK$4,'Physical Effects-Numbers'!$B$1:$AZ$173,$B159,FALSE)&lt;0,HLOOKUP(AK$4,'Physical Effects-Numbers'!$B$1:$AZ$173,$B159,FALSE),""))</f>
        <v/>
      </c>
      <c r="AL159" s="260" t="str">
        <f>IF(AL$4="","",IF(HLOOKUP(AL$4,'Physical Effects-Numbers'!$B$1:$AZ$173,$B159,FALSE)&lt;0,HLOOKUP(AL$4,'Physical Effects-Numbers'!$B$1:$AZ$173,$B159,FALSE),""))</f>
        <v/>
      </c>
      <c r="AM159" s="260" t="str">
        <f>IF(AM$4="","",IF(HLOOKUP(AM$4,'Physical Effects-Numbers'!$B$1:$AZ$173,$B159,FALSE)&lt;0,HLOOKUP(AM$4,'Physical Effects-Numbers'!$B$1:$AZ$173,$B159,FALSE),""))</f>
        <v/>
      </c>
      <c r="AN159" s="260" t="str">
        <f>IF(AN$4="","",IF(HLOOKUP(AN$4,'Physical Effects-Numbers'!$B$1:$AZ$173,$B159,FALSE)&lt;0,HLOOKUP(AN$4,'Physical Effects-Numbers'!$B$1:$AZ$173,$B159,FALSE),""))</f>
        <v/>
      </c>
      <c r="AO159" s="260" t="str">
        <f>IF(AO$4="","",IF(HLOOKUP(AO$4,'Physical Effects-Numbers'!$B$1:$AZ$173,$B159,FALSE)&lt;0,HLOOKUP(AO$4,'Physical Effects-Numbers'!$B$1:$AZ$173,$B159,FALSE),""))</f>
        <v/>
      </c>
      <c r="AP159" s="260" t="str">
        <f>IF(AP$4="","",IF(HLOOKUP(AP$4,'Physical Effects-Numbers'!$B$1:$AZ$173,$B159,FALSE)&lt;0,HLOOKUP(AP$4,'Physical Effects-Numbers'!$B$1:$AZ$173,$B159,FALSE),""))</f>
        <v/>
      </c>
      <c r="AQ159" s="260" t="str">
        <f>IF(AQ$4="","",IF(HLOOKUP(AQ$4,'Physical Effects-Numbers'!$B$1:$AZ$173,$B159,FALSE)&lt;0,HLOOKUP(AQ$4,'Physical Effects-Numbers'!$B$1:$AZ$173,$B159,FALSE),""))</f>
        <v/>
      </c>
      <c r="AR159" s="260" t="str">
        <f>IF(AR$4="","",IF(HLOOKUP(AR$4,'Physical Effects-Numbers'!$B$1:$AZ$173,$B159,FALSE)&lt;0,HLOOKUP(AR$4,'Physical Effects-Numbers'!$B$1:$AZ$173,$B159,FALSE),""))</f>
        <v/>
      </c>
      <c r="AS159" s="260" t="str">
        <f>IF(AS$4="","",IF(HLOOKUP(AS$4,'Physical Effects-Numbers'!$B$1:$AZ$173,$B159,FALSE)&lt;0,HLOOKUP(AS$4,'Physical Effects-Numbers'!$B$1:$AZ$173,$B159,FALSE),""))</f>
        <v/>
      </c>
      <c r="AT159" s="260" t="str">
        <f>IF(AT$4="","",IF(HLOOKUP(AT$4,'Physical Effects-Numbers'!$B$1:$AZ$173,$B159,FALSE)&lt;0,HLOOKUP(AT$4,'Physical Effects-Numbers'!$B$1:$AZ$173,$B159,FALSE),""))</f>
        <v/>
      </c>
      <c r="AU159" s="260" t="str">
        <f>IF(AU$4="","",IF(HLOOKUP(AU$4,'Physical Effects-Numbers'!$B$1:$AZ$173,$B159,FALSE)&lt;0,HLOOKUP(AU$4,'Physical Effects-Numbers'!$B$1:$AZ$173,$B159,FALSE),""))</f>
        <v/>
      </c>
      <c r="AV159" s="260" t="str">
        <f>IF(AV$4="","",IF(HLOOKUP(AV$4,'Physical Effects-Numbers'!$B$1:$AZ$173,$B159,FALSE)&lt;0,HLOOKUP(AV$4,'Physical Effects-Numbers'!$B$1:$AZ$173,$B159,FALSE),""))</f>
        <v/>
      </c>
      <c r="AW159" s="260" t="str">
        <f>IF(AW$4="","",IF(HLOOKUP(AW$4,'Physical Effects-Numbers'!$B$1:$AZ$173,$B159,FALSE)&lt;0,HLOOKUP(AW$4,'Physical Effects-Numbers'!$B$1:$AZ$173,$B159,FALSE),""))</f>
        <v/>
      </c>
      <c r="AX159" s="260" t="str">
        <f>IF(AX$4="","",IF(HLOOKUP(AX$4,'Physical Effects-Numbers'!$B$1:$AZ$173,$B159,FALSE)&lt;0,HLOOKUP(AX$4,'Physical Effects-Numbers'!$B$1:$AZ$173,$B159,FALSE),""))</f>
        <v/>
      </c>
      <c r="AY159" s="260" t="str">
        <f>IF(AY$4="","",IF(HLOOKUP(AY$4,'Physical Effects-Numbers'!$B$1:$AZ$173,$B159,FALSE)&lt;0,HLOOKUP(AY$4,'Physical Effects-Numbers'!$B$1:$AZ$173,$B159,FALSE),""))</f>
        <v/>
      </c>
      <c r="AZ159" s="260" t="str">
        <f>IF(AZ$4="","",IF(HLOOKUP(AZ$4,'Physical Effects-Numbers'!$B$1:$AZ$173,$B159,FALSE)&lt;0,HLOOKUP(AZ$4,'Physical Effects-Numbers'!$B$1:$AZ$173,$B159,FALSE),""))</f>
        <v/>
      </c>
      <c r="BA159" s="260" t="e">
        <f>IF(BA$4="","",IF(HLOOKUP(BA$4,'Physical Effects-Numbers'!$B$1:$AZ$173,$B159,FALSE)&lt;0,HLOOKUP(BA$4,'Physical Effects-Numbers'!$B$1:$AZ$173,$B159,FALSE),""))</f>
        <v>#N/A</v>
      </c>
      <c r="BB159" s="260" t="e">
        <f>IF(BB$4="","",IF(HLOOKUP(BB$4,'Physical Effects-Numbers'!$B$1:$AZ$173,$B159,FALSE)&lt;0,HLOOKUP(BB$4,'Physical Effects-Numbers'!$B$1:$AZ$173,$B159,FALSE),""))</f>
        <v>#N/A</v>
      </c>
      <c r="BC159" s="260" t="e">
        <f>IF(BC$4="","",IF(HLOOKUP(BC$4,'Physical Effects-Numbers'!$B$1:$AZ$173,$B159,FALSE)&lt;0,HLOOKUP(BC$4,'Physical Effects-Numbers'!$B$1:$AZ$173,$B159,FALSE),""))</f>
        <v>#REF!</v>
      </c>
      <c r="BD159" s="260" t="e">
        <f>IF(BD$4="","",IF(HLOOKUP(BD$4,'Physical Effects-Numbers'!$B$1:$AZ$173,$B159,FALSE)&lt;0,HLOOKUP(BD$4,'Physical Effects-Numbers'!$B$1:$AZ$173,$B159,FALSE),""))</f>
        <v>#REF!</v>
      </c>
      <c r="BE159" s="260" t="e">
        <f>IF(BE$4="","",IF(HLOOKUP(BE$4,'Physical Effects-Numbers'!$B$1:$AZ$173,$B159,FALSE)&lt;0,HLOOKUP(BE$4,'Physical Effects-Numbers'!$B$1:$AZ$173,$B159,FALSE),""))</f>
        <v>#REF!</v>
      </c>
      <c r="BF159" s="260" t="e">
        <f>IF(BF$4="","",IF(HLOOKUP(BF$4,'Physical Effects-Numbers'!$B$1:$AZ$173,$B159,FALSE)&lt;0,HLOOKUP(BF$4,'Physical Effects-Numbers'!$B$1:$AZ$173,$B159,FALSE),""))</f>
        <v>#REF!</v>
      </c>
      <c r="BG159" s="260" t="e">
        <f>IF(BG$4="","",IF(HLOOKUP(BG$4,'Physical Effects-Numbers'!$B$1:$AZ$173,$B159,FALSE)&lt;0,HLOOKUP(BG$4,'Physical Effects-Numbers'!$B$1:$AZ$173,$B159,FALSE),""))</f>
        <v>#REF!</v>
      </c>
      <c r="BH159" s="260" t="e">
        <f>IF(BH$4="","",IF(HLOOKUP(BH$4,'Physical Effects-Numbers'!$B$1:$AZ$173,$B159,FALSE)&lt;0,HLOOKUP(BH$4,'Physical Effects-Numbers'!$B$1:$AZ$173,$B159,FALSE),""))</f>
        <v>#REF!</v>
      </c>
      <c r="BI159" s="260" t="e">
        <f>IF(BI$4="","",IF(HLOOKUP(BI$4,'Physical Effects-Numbers'!$B$1:$AZ$173,$B159,FALSE)&lt;0,HLOOKUP(BI$4,'Physical Effects-Numbers'!$B$1:$AZ$173,$B159,FALSE),""))</f>
        <v>#REF!</v>
      </c>
      <c r="BJ159" s="260" t="e">
        <f>IF(BJ$4="","",IF(HLOOKUP(BJ$4,'Physical Effects-Numbers'!$B$1:$AZ$173,$B159,FALSE)&lt;0,HLOOKUP(BJ$4,'Physical Effects-Numbers'!$B$1:$AZ$173,$B159,FALSE),""))</f>
        <v>#REF!</v>
      </c>
      <c r="BK159" s="260" t="e">
        <f>IF(BK$4="","",IF(HLOOKUP(BK$4,'Physical Effects-Numbers'!$B$1:$AZ$173,$B159,FALSE)&lt;0,HLOOKUP(BK$4,'Physical Effects-Numbers'!$B$1:$AZ$173,$B159,FALSE),""))</f>
        <v>#REF!</v>
      </c>
      <c r="BL159" s="260" t="e">
        <f>IF(BL$4="","",IF(HLOOKUP(BL$4,'Physical Effects-Numbers'!$B$1:$AZ$173,$B159,FALSE)&lt;0,HLOOKUP(BL$4,'Physical Effects-Numbers'!$B$1:$AZ$173,$B159,FALSE),""))</f>
        <v>#REF!</v>
      </c>
      <c r="BM159" s="260" t="e">
        <f>IF(BM$4="","",IF(HLOOKUP(BM$4,'Physical Effects-Numbers'!$B$1:$AZ$173,$B159,FALSE)&lt;0,HLOOKUP(BM$4,'Physical Effects-Numbers'!$B$1:$AZ$173,$B159,FALSE),""))</f>
        <v>#REF!</v>
      </c>
      <c r="BN159" s="260" t="e">
        <f>IF(BN$4="","",IF(HLOOKUP(BN$4,'Physical Effects-Numbers'!$B$1:$AZ$173,$B159,FALSE)&lt;0,HLOOKUP(BN$4,'Physical Effects-Numbers'!$B$1:$AZ$173,$B159,FALSE),""))</f>
        <v>#REF!</v>
      </c>
      <c r="BO159" s="260" t="e">
        <f>IF(BO$4="","",IF(HLOOKUP(BO$4,'Physical Effects-Numbers'!$B$1:$AZ$173,$B159,FALSE)&lt;0,HLOOKUP(BO$4,'Physical Effects-Numbers'!$B$1:$AZ$173,$B159,FALSE),""))</f>
        <v>#REF!</v>
      </c>
    </row>
    <row r="160" spans="2:67" x14ac:dyDescent="0.2">
      <c r="B160" s="259">
        <f t="shared" si="2"/>
        <v>157</v>
      </c>
      <c r="C160" s="258" t="str">
        <f>+'Physical Effects-Numbers'!B157</f>
        <v>Waste Treatment Lagoon (no)</v>
      </c>
      <c r="D160" s="260" t="str">
        <f>IF(D$4="","",IF(HLOOKUP(D$4,'Physical Effects-Numbers'!$B$1:$AZ$173,$B160,FALSE)&lt;0,HLOOKUP(D$4,'Physical Effects-Numbers'!$B$1:$AZ$173,$B160,FALSE),""))</f>
        <v/>
      </c>
      <c r="E160" s="260" t="str">
        <f>IF(E$4="","",IF(HLOOKUP(E$4,'Physical Effects-Numbers'!$B$1:$AZ$173,$B160,FALSE)&lt;0,HLOOKUP(E$4,'Physical Effects-Numbers'!$B$1:$AZ$173,$B160,FALSE),""))</f>
        <v/>
      </c>
      <c r="F160" s="260" t="str">
        <f>IF(F$4="","",IF(HLOOKUP(F$4,'Physical Effects-Numbers'!$B$1:$AZ$173,$B160,FALSE)&lt;0,HLOOKUP(F$4,'Physical Effects-Numbers'!$B$1:$AZ$173,$B160,FALSE),""))</f>
        <v/>
      </c>
      <c r="G160" s="260" t="str">
        <f>IF(G$4="","",IF(HLOOKUP(G$4,'Physical Effects-Numbers'!$B$1:$AZ$173,$B160,FALSE)&lt;0,HLOOKUP(G$4,'Physical Effects-Numbers'!$B$1:$AZ$173,$B160,FALSE),""))</f>
        <v/>
      </c>
      <c r="H160" s="260" t="str">
        <f>IF(H$4="","",IF(HLOOKUP(H$4,'Physical Effects-Numbers'!$B$1:$AZ$173,$B160,FALSE)&lt;0,HLOOKUP(H$4,'Physical Effects-Numbers'!$B$1:$AZ$173,$B160,FALSE),""))</f>
        <v/>
      </c>
      <c r="I160" s="260" t="str">
        <f>IF(I$4="","",IF(HLOOKUP(I$4,'Physical Effects-Numbers'!$B$1:$AZ$173,$B160,FALSE)&lt;0,HLOOKUP(I$4,'Physical Effects-Numbers'!$B$1:$AZ$173,$B160,FALSE),""))</f>
        <v/>
      </c>
      <c r="J160" s="260" t="str">
        <f>IF(J$4="","",IF(HLOOKUP(J$4,'Physical Effects-Numbers'!$B$1:$AZ$173,$B160,FALSE)&lt;0,HLOOKUP(J$4,'Physical Effects-Numbers'!$B$1:$AZ$173,$B160,FALSE),""))</f>
        <v/>
      </c>
      <c r="K160" s="260" t="str">
        <f>IF(K$4="","",IF(HLOOKUP(K$4,'Physical Effects-Numbers'!$B$1:$AZ$173,$B160,FALSE)&lt;0,HLOOKUP(K$4,'Physical Effects-Numbers'!$B$1:$AZ$173,$B160,FALSE),""))</f>
        <v/>
      </c>
      <c r="L160" s="260" t="str">
        <f>IF(L$4="","",IF(HLOOKUP(L$4,'Physical Effects-Numbers'!$B$1:$AZ$173,$B160,FALSE)&lt;0,HLOOKUP(L$4,'Physical Effects-Numbers'!$B$1:$AZ$173,$B160,FALSE),""))</f>
        <v/>
      </c>
      <c r="M160" s="260" t="str">
        <f>IF(M$4="","",IF(HLOOKUP(M$4,'Physical Effects-Numbers'!$B$1:$AZ$173,$B160,FALSE)&lt;0,HLOOKUP(M$4,'Physical Effects-Numbers'!$B$1:$AZ$173,$B160,FALSE),""))</f>
        <v/>
      </c>
      <c r="N160" s="260" t="str">
        <f>IF(N$4="","",IF(HLOOKUP(N$4,'Physical Effects-Numbers'!$B$1:$AZ$173,$B160,FALSE)&lt;0,HLOOKUP(N$4,'Physical Effects-Numbers'!$B$1:$AZ$173,$B160,FALSE),""))</f>
        <v/>
      </c>
      <c r="O160" s="260" t="str">
        <f>IF(O$4="","",IF(HLOOKUP(O$4,'Physical Effects-Numbers'!$B$1:$AZ$173,$B160,FALSE)&lt;0,HLOOKUP(O$4,'Physical Effects-Numbers'!$B$1:$AZ$173,$B160,FALSE),""))</f>
        <v/>
      </c>
      <c r="P160" s="260" t="str">
        <f>IF(P$4="","",IF(HLOOKUP(P$4,'Physical Effects-Numbers'!$B$1:$AZ$173,$B160,FALSE)&lt;0,HLOOKUP(P$4,'Physical Effects-Numbers'!$B$1:$AZ$173,$B160,FALSE),""))</f>
        <v/>
      </c>
      <c r="Q160" s="260" t="str">
        <f>IF(Q$4="","",IF(HLOOKUP(Q$4,'Physical Effects-Numbers'!$B$1:$AZ$173,$B160,FALSE)&lt;0,HLOOKUP(Q$4,'Physical Effects-Numbers'!$B$1:$AZ$173,$B160,FALSE),""))</f>
        <v/>
      </c>
      <c r="R160" s="260" t="str">
        <f>IF(R$4="","",IF(HLOOKUP(R$4,'Physical Effects-Numbers'!$B$1:$AZ$173,$B160,FALSE)&lt;0,HLOOKUP(R$4,'Physical Effects-Numbers'!$B$1:$AZ$173,$B160,FALSE),""))</f>
        <v/>
      </c>
      <c r="S160" s="260" t="str">
        <f>IF(S$4="","",IF(HLOOKUP(S$4,'Physical Effects-Numbers'!$B$1:$AZ$173,$B160,FALSE)&lt;0,HLOOKUP(S$4,'Physical Effects-Numbers'!$B$1:$AZ$173,$B160,FALSE),""))</f>
        <v/>
      </c>
      <c r="T160" s="260" t="str">
        <f>IF(T$4="","",IF(HLOOKUP(T$4,'Physical Effects-Numbers'!$B$1:$AZ$173,$B160,FALSE)&lt;0,HLOOKUP(T$4,'Physical Effects-Numbers'!$B$1:$AZ$173,$B160,FALSE),""))</f>
        <v/>
      </c>
      <c r="U160" s="260" t="str">
        <f>IF(U$4="","",IF(HLOOKUP(U$4,'Physical Effects-Numbers'!$B$1:$AZ$173,$B160,FALSE)&lt;0,HLOOKUP(U$4,'Physical Effects-Numbers'!$B$1:$AZ$173,$B160,FALSE),""))</f>
        <v/>
      </c>
      <c r="V160" s="260" t="str">
        <f>IF(V$4="","",IF(HLOOKUP(V$4,'Physical Effects-Numbers'!$B$1:$AZ$173,$B160,FALSE)&lt;0,HLOOKUP(V$4,'Physical Effects-Numbers'!$B$1:$AZ$173,$B160,FALSE),""))</f>
        <v/>
      </c>
      <c r="W160" s="260" t="str">
        <f>IF(W$4="","",IF(HLOOKUP(W$4,'Physical Effects-Numbers'!$B$1:$AZ$173,$B160,FALSE)&lt;0,HLOOKUP(W$4,'Physical Effects-Numbers'!$B$1:$AZ$173,$B160,FALSE),""))</f>
        <v/>
      </c>
      <c r="X160" s="260" t="str">
        <f>IF(X$4="","",IF(HLOOKUP(X$4,'Physical Effects-Numbers'!$B$1:$AZ$173,$B160,FALSE)&lt;0,HLOOKUP(X$4,'Physical Effects-Numbers'!$B$1:$AZ$173,$B160,FALSE),""))</f>
        <v/>
      </c>
      <c r="Y160" s="260" t="str">
        <f>IF(Y$4="","",IF(HLOOKUP(Y$4,'Physical Effects-Numbers'!$B$1:$AZ$173,$B160,FALSE)&lt;0,HLOOKUP(Y$4,'Physical Effects-Numbers'!$B$1:$AZ$173,$B160,FALSE),""))</f>
        <v/>
      </c>
      <c r="Z160" s="260" t="str">
        <f>IF(Z$4="","",IF(HLOOKUP(Z$4,'Physical Effects-Numbers'!$B$1:$AZ$173,$B160,FALSE)&lt;0,HLOOKUP(Z$4,'Physical Effects-Numbers'!$B$1:$AZ$173,$B160,FALSE),""))</f>
        <v/>
      </c>
      <c r="AA160" s="260" t="str">
        <f>IF(AA$4="","",IF(HLOOKUP(AA$4,'Physical Effects-Numbers'!$B$1:$AZ$173,$B160,FALSE)&lt;0,HLOOKUP(AA$4,'Physical Effects-Numbers'!$B$1:$AZ$173,$B160,FALSE),""))</f>
        <v/>
      </c>
      <c r="AB160" s="260" t="str">
        <f>IF(AB$4="","",IF(HLOOKUP(AB$4,'Physical Effects-Numbers'!$B$1:$AZ$173,$B160,FALSE)&lt;0,HLOOKUP(AB$4,'Physical Effects-Numbers'!$B$1:$AZ$173,$B160,FALSE),""))</f>
        <v/>
      </c>
      <c r="AC160" s="260" t="str">
        <f>IF(AC$4="","",IF(HLOOKUP(AC$4,'Physical Effects-Numbers'!$B$1:$AZ$173,$B160,FALSE)&lt;0,HLOOKUP(AC$4,'Physical Effects-Numbers'!$B$1:$AZ$173,$B160,FALSE),""))</f>
        <v/>
      </c>
      <c r="AD160" s="260" t="str">
        <f>IF(AD$4="","",IF(HLOOKUP(AD$4,'Physical Effects-Numbers'!$B$1:$AZ$173,$B160,FALSE)&lt;0,HLOOKUP(AD$4,'Physical Effects-Numbers'!$B$1:$AZ$173,$B160,FALSE),""))</f>
        <v/>
      </c>
      <c r="AE160" s="260" t="str">
        <f>IF(AE$4="","",IF(HLOOKUP(AE$4,'Physical Effects-Numbers'!$B$1:$AZ$173,$B160,FALSE)&lt;0,HLOOKUP(AE$4,'Physical Effects-Numbers'!$B$1:$AZ$173,$B160,FALSE),""))</f>
        <v/>
      </c>
      <c r="AF160" s="260" t="e">
        <f>IF(AF$4="","",IF(HLOOKUP(AF$4,'Physical Effects-Numbers'!$B$1:$AZ$173,$B160,FALSE)&lt;0,HLOOKUP(AF$4,'Physical Effects-Numbers'!$B$1:$AZ$173,$B160,FALSE),""))</f>
        <v>#REF!</v>
      </c>
      <c r="AG160" s="260" t="e">
        <f>IF(AG$4="","",IF(HLOOKUP(AG$4,'Physical Effects-Numbers'!$B$1:$AZ$173,$B160,FALSE)&lt;0,HLOOKUP(AG$4,'Physical Effects-Numbers'!$B$1:$AZ$173,$B160,FALSE),""))</f>
        <v>#REF!</v>
      </c>
      <c r="AH160" s="260" t="str">
        <f>IF(AH$4="","",IF(HLOOKUP(AH$4,'Physical Effects-Numbers'!$B$1:$AZ$173,$B160,FALSE)&lt;0,HLOOKUP(AH$4,'Physical Effects-Numbers'!$B$1:$AZ$173,$B160,FALSE),""))</f>
        <v/>
      </c>
      <c r="AI160" s="260" t="str">
        <f>IF(AI$4="","",IF(HLOOKUP(AI$4,'Physical Effects-Numbers'!$B$1:$AZ$173,$B160,FALSE)&lt;0,HLOOKUP(AI$4,'Physical Effects-Numbers'!$B$1:$AZ$173,$B160,FALSE),""))</f>
        <v/>
      </c>
      <c r="AJ160" s="260" t="str">
        <f>IF(AJ$4="","",IF(HLOOKUP(AJ$4,'Physical Effects-Numbers'!$B$1:$AZ$173,$B160,FALSE)&lt;0,HLOOKUP(AJ$4,'Physical Effects-Numbers'!$B$1:$AZ$173,$B160,FALSE),""))</f>
        <v/>
      </c>
      <c r="AK160" s="260">
        <f>IF(AK$4="","",IF(HLOOKUP(AK$4,'Physical Effects-Numbers'!$B$1:$AZ$173,$B160,FALSE)&lt;0,HLOOKUP(AK$4,'Physical Effects-Numbers'!$B$1:$AZ$173,$B160,FALSE),""))</f>
        <v>-1</v>
      </c>
      <c r="AL160" s="260">
        <f>IF(AL$4="","",IF(HLOOKUP(AL$4,'Physical Effects-Numbers'!$B$1:$AZ$173,$B160,FALSE)&lt;0,HLOOKUP(AL$4,'Physical Effects-Numbers'!$B$1:$AZ$173,$B160,FALSE),""))</f>
        <v>-3</v>
      </c>
      <c r="AM160" s="260" t="str">
        <f>IF(AM$4="","",IF(HLOOKUP(AM$4,'Physical Effects-Numbers'!$B$1:$AZ$173,$B160,FALSE)&lt;0,HLOOKUP(AM$4,'Physical Effects-Numbers'!$B$1:$AZ$173,$B160,FALSE),""))</f>
        <v/>
      </c>
      <c r="AN160" s="260">
        <f>IF(AN$4="","",IF(HLOOKUP(AN$4,'Physical Effects-Numbers'!$B$1:$AZ$173,$B160,FALSE)&lt;0,HLOOKUP(AN$4,'Physical Effects-Numbers'!$B$1:$AZ$173,$B160,FALSE),""))</f>
        <v>-1</v>
      </c>
      <c r="AO160" s="260">
        <f>IF(AO$4="","",IF(HLOOKUP(AO$4,'Physical Effects-Numbers'!$B$1:$AZ$173,$B160,FALSE)&lt;0,HLOOKUP(AO$4,'Physical Effects-Numbers'!$B$1:$AZ$173,$B160,FALSE),""))</f>
        <v>-1</v>
      </c>
      <c r="AP160" s="260" t="str">
        <f>IF(AP$4="","",IF(HLOOKUP(AP$4,'Physical Effects-Numbers'!$B$1:$AZ$173,$B160,FALSE)&lt;0,HLOOKUP(AP$4,'Physical Effects-Numbers'!$B$1:$AZ$173,$B160,FALSE),""))</f>
        <v/>
      </c>
      <c r="AQ160" s="260" t="str">
        <f>IF(AQ$4="","",IF(HLOOKUP(AQ$4,'Physical Effects-Numbers'!$B$1:$AZ$173,$B160,FALSE)&lt;0,HLOOKUP(AQ$4,'Physical Effects-Numbers'!$B$1:$AZ$173,$B160,FALSE),""))</f>
        <v/>
      </c>
      <c r="AR160" s="260" t="str">
        <f>IF(AR$4="","",IF(HLOOKUP(AR$4,'Physical Effects-Numbers'!$B$1:$AZ$173,$B160,FALSE)&lt;0,HLOOKUP(AR$4,'Physical Effects-Numbers'!$B$1:$AZ$173,$B160,FALSE),""))</f>
        <v/>
      </c>
      <c r="AS160" s="260" t="str">
        <f>IF(AS$4="","",IF(HLOOKUP(AS$4,'Physical Effects-Numbers'!$B$1:$AZ$173,$B160,FALSE)&lt;0,HLOOKUP(AS$4,'Physical Effects-Numbers'!$B$1:$AZ$173,$B160,FALSE),""))</f>
        <v/>
      </c>
      <c r="AT160" s="260" t="str">
        <f>IF(AT$4="","",IF(HLOOKUP(AT$4,'Physical Effects-Numbers'!$B$1:$AZ$173,$B160,FALSE)&lt;0,HLOOKUP(AT$4,'Physical Effects-Numbers'!$B$1:$AZ$173,$B160,FALSE),""))</f>
        <v/>
      </c>
      <c r="AU160" s="260" t="str">
        <f>IF(AU$4="","",IF(HLOOKUP(AU$4,'Physical Effects-Numbers'!$B$1:$AZ$173,$B160,FALSE)&lt;0,HLOOKUP(AU$4,'Physical Effects-Numbers'!$B$1:$AZ$173,$B160,FALSE),""))</f>
        <v/>
      </c>
      <c r="AV160" s="260" t="str">
        <f>IF(AV$4="","",IF(HLOOKUP(AV$4,'Physical Effects-Numbers'!$B$1:$AZ$173,$B160,FALSE)&lt;0,HLOOKUP(AV$4,'Physical Effects-Numbers'!$B$1:$AZ$173,$B160,FALSE),""))</f>
        <v/>
      </c>
      <c r="AW160" s="260" t="str">
        <f>IF(AW$4="","",IF(HLOOKUP(AW$4,'Physical Effects-Numbers'!$B$1:$AZ$173,$B160,FALSE)&lt;0,HLOOKUP(AW$4,'Physical Effects-Numbers'!$B$1:$AZ$173,$B160,FALSE),""))</f>
        <v/>
      </c>
      <c r="AX160" s="260" t="str">
        <f>IF(AX$4="","",IF(HLOOKUP(AX$4,'Physical Effects-Numbers'!$B$1:$AZ$173,$B160,FALSE)&lt;0,HLOOKUP(AX$4,'Physical Effects-Numbers'!$B$1:$AZ$173,$B160,FALSE),""))</f>
        <v/>
      </c>
      <c r="AY160" s="260" t="str">
        <f>IF(AY$4="","",IF(HLOOKUP(AY$4,'Physical Effects-Numbers'!$B$1:$AZ$173,$B160,FALSE)&lt;0,HLOOKUP(AY$4,'Physical Effects-Numbers'!$B$1:$AZ$173,$B160,FALSE),""))</f>
        <v/>
      </c>
      <c r="AZ160" s="260" t="str">
        <f>IF(AZ$4="","",IF(HLOOKUP(AZ$4,'Physical Effects-Numbers'!$B$1:$AZ$173,$B160,FALSE)&lt;0,HLOOKUP(AZ$4,'Physical Effects-Numbers'!$B$1:$AZ$173,$B160,FALSE),""))</f>
        <v/>
      </c>
      <c r="BA160" s="260" t="e">
        <f>IF(BA$4="","",IF(HLOOKUP(BA$4,'Physical Effects-Numbers'!$B$1:$AZ$173,$B160,FALSE)&lt;0,HLOOKUP(BA$4,'Physical Effects-Numbers'!$B$1:$AZ$173,$B160,FALSE),""))</f>
        <v>#N/A</v>
      </c>
      <c r="BB160" s="260" t="e">
        <f>IF(BB$4="","",IF(HLOOKUP(BB$4,'Physical Effects-Numbers'!$B$1:$AZ$173,$B160,FALSE)&lt;0,HLOOKUP(BB$4,'Physical Effects-Numbers'!$B$1:$AZ$173,$B160,FALSE),""))</f>
        <v>#N/A</v>
      </c>
      <c r="BC160" s="260" t="e">
        <f>IF(BC$4="","",IF(HLOOKUP(BC$4,'Physical Effects-Numbers'!$B$1:$AZ$173,$B160,FALSE)&lt;0,HLOOKUP(BC$4,'Physical Effects-Numbers'!$B$1:$AZ$173,$B160,FALSE),""))</f>
        <v>#REF!</v>
      </c>
      <c r="BD160" s="260" t="e">
        <f>IF(BD$4="","",IF(HLOOKUP(BD$4,'Physical Effects-Numbers'!$B$1:$AZ$173,$B160,FALSE)&lt;0,HLOOKUP(BD$4,'Physical Effects-Numbers'!$B$1:$AZ$173,$B160,FALSE),""))</f>
        <v>#REF!</v>
      </c>
      <c r="BE160" s="260" t="e">
        <f>IF(BE$4="","",IF(HLOOKUP(BE$4,'Physical Effects-Numbers'!$B$1:$AZ$173,$B160,FALSE)&lt;0,HLOOKUP(BE$4,'Physical Effects-Numbers'!$B$1:$AZ$173,$B160,FALSE),""))</f>
        <v>#REF!</v>
      </c>
      <c r="BF160" s="260" t="e">
        <f>IF(BF$4="","",IF(HLOOKUP(BF$4,'Physical Effects-Numbers'!$B$1:$AZ$173,$B160,FALSE)&lt;0,HLOOKUP(BF$4,'Physical Effects-Numbers'!$B$1:$AZ$173,$B160,FALSE),""))</f>
        <v>#REF!</v>
      </c>
      <c r="BG160" s="260" t="e">
        <f>IF(BG$4="","",IF(HLOOKUP(BG$4,'Physical Effects-Numbers'!$B$1:$AZ$173,$B160,FALSE)&lt;0,HLOOKUP(BG$4,'Physical Effects-Numbers'!$B$1:$AZ$173,$B160,FALSE),""))</f>
        <v>#REF!</v>
      </c>
      <c r="BH160" s="260" t="e">
        <f>IF(BH$4="","",IF(HLOOKUP(BH$4,'Physical Effects-Numbers'!$B$1:$AZ$173,$B160,FALSE)&lt;0,HLOOKUP(BH$4,'Physical Effects-Numbers'!$B$1:$AZ$173,$B160,FALSE),""))</f>
        <v>#REF!</v>
      </c>
      <c r="BI160" s="260" t="e">
        <f>IF(BI$4="","",IF(HLOOKUP(BI$4,'Physical Effects-Numbers'!$B$1:$AZ$173,$B160,FALSE)&lt;0,HLOOKUP(BI$4,'Physical Effects-Numbers'!$B$1:$AZ$173,$B160,FALSE),""))</f>
        <v>#REF!</v>
      </c>
      <c r="BJ160" s="260" t="e">
        <f>IF(BJ$4="","",IF(HLOOKUP(BJ$4,'Physical Effects-Numbers'!$B$1:$AZ$173,$B160,FALSE)&lt;0,HLOOKUP(BJ$4,'Physical Effects-Numbers'!$B$1:$AZ$173,$B160,FALSE),""))</f>
        <v>#REF!</v>
      </c>
      <c r="BK160" s="260" t="e">
        <f>IF(BK$4="","",IF(HLOOKUP(BK$4,'Physical Effects-Numbers'!$B$1:$AZ$173,$B160,FALSE)&lt;0,HLOOKUP(BK$4,'Physical Effects-Numbers'!$B$1:$AZ$173,$B160,FALSE),""))</f>
        <v>#REF!</v>
      </c>
      <c r="BL160" s="260" t="e">
        <f>IF(BL$4="","",IF(HLOOKUP(BL$4,'Physical Effects-Numbers'!$B$1:$AZ$173,$B160,FALSE)&lt;0,HLOOKUP(BL$4,'Physical Effects-Numbers'!$B$1:$AZ$173,$B160,FALSE),""))</f>
        <v>#REF!</v>
      </c>
      <c r="BM160" s="260" t="e">
        <f>IF(BM$4="","",IF(HLOOKUP(BM$4,'Physical Effects-Numbers'!$B$1:$AZ$173,$B160,FALSE)&lt;0,HLOOKUP(BM$4,'Physical Effects-Numbers'!$B$1:$AZ$173,$B160,FALSE),""))</f>
        <v>#REF!</v>
      </c>
      <c r="BN160" s="260" t="e">
        <f>IF(BN$4="","",IF(HLOOKUP(BN$4,'Physical Effects-Numbers'!$B$1:$AZ$173,$B160,FALSE)&lt;0,HLOOKUP(BN$4,'Physical Effects-Numbers'!$B$1:$AZ$173,$B160,FALSE),""))</f>
        <v>#REF!</v>
      </c>
      <c r="BO160" s="260" t="e">
        <f>IF(BO$4="","",IF(HLOOKUP(BO$4,'Physical Effects-Numbers'!$B$1:$AZ$173,$B160,FALSE)&lt;0,HLOOKUP(BO$4,'Physical Effects-Numbers'!$B$1:$AZ$173,$B160,FALSE),""))</f>
        <v>#REF!</v>
      </c>
    </row>
    <row r="161" spans="2:67" x14ac:dyDescent="0.2">
      <c r="B161" s="259">
        <f t="shared" si="2"/>
        <v>158</v>
      </c>
      <c r="C161" s="258" t="str">
        <f>+'Physical Effects-Numbers'!B158</f>
        <v>Water and Sediment Control Basin (no)</v>
      </c>
      <c r="D161" s="260" t="str">
        <f>IF(D$4="","",IF(HLOOKUP(D$4,'Physical Effects-Numbers'!$B$1:$AZ$173,$B161,FALSE)&lt;0,HLOOKUP(D$4,'Physical Effects-Numbers'!$B$1:$AZ$173,$B161,FALSE),""))</f>
        <v/>
      </c>
      <c r="E161" s="260" t="str">
        <f>IF(E$4="","",IF(HLOOKUP(E$4,'Physical Effects-Numbers'!$B$1:$AZ$173,$B161,FALSE)&lt;0,HLOOKUP(E$4,'Physical Effects-Numbers'!$B$1:$AZ$173,$B161,FALSE),""))</f>
        <v/>
      </c>
      <c r="F161" s="260" t="str">
        <f>IF(F$4="","",IF(HLOOKUP(F$4,'Physical Effects-Numbers'!$B$1:$AZ$173,$B161,FALSE)&lt;0,HLOOKUP(F$4,'Physical Effects-Numbers'!$B$1:$AZ$173,$B161,FALSE),""))</f>
        <v/>
      </c>
      <c r="G161" s="260" t="str">
        <f>IF(G$4="","",IF(HLOOKUP(G$4,'Physical Effects-Numbers'!$B$1:$AZ$173,$B161,FALSE)&lt;0,HLOOKUP(G$4,'Physical Effects-Numbers'!$B$1:$AZ$173,$B161,FALSE),""))</f>
        <v/>
      </c>
      <c r="H161" s="260" t="str">
        <f>IF(H$4="","",IF(HLOOKUP(H$4,'Physical Effects-Numbers'!$B$1:$AZ$173,$B161,FALSE)&lt;0,HLOOKUP(H$4,'Physical Effects-Numbers'!$B$1:$AZ$173,$B161,FALSE),""))</f>
        <v/>
      </c>
      <c r="I161" s="260" t="str">
        <f>IF(I$4="","",IF(HLOOKUP(I$4,'Physical Effects-Numbers'!$B$1:$AZ$173,$B161,FALSE)&lt;0,HLOOKUP(I$4,'Physical Effects-Numbers'!$B$1:$AZ$173,$B161,FALSE),""))</f>
        <v/>
      </c>
      <c r="J161" s="260" t="str">
        <f>IF(J$4="","",IF(HLOOKUP(J$4,'Physical Effects-Numbers'!$B$1:$AZ$173,$B161,FALSE)&lt;0,HLOOKUP(J$4,'Physical Effects-Numbers'!$B$1:$AZ$173,$B161,FALSE),""))</f>
        <v/>
      </c>
      <c r="K161" s="260" t="str">
        <f>IF(K$4="","",IF(HLOOKUP(K$4,'Physical Effects-Numbers'!$B$1:$AZ$173,$B161,FALSE)&lt;0,HLOOKUP(K$4,'Physical Effects-Numbers'!$B$1:$AZ$173,$B161,FALSE),""))</f>
        <v/>
      </c>
      <c r="L161" s="260" t="str">
        <f>IF(L$4="","",IF(HLOOKUP(L$4,'Physical Effects-Numbers'!$B$1:$AZ$173,$B161,FALSE)&lt;0,HLOOKUP(L$4,'Physical Effects-Numbers'!$B$1:$AZ$173,$B161,FALSE),""))</f>
        <v/>
      </c>
      <c r="M161" s="260" t="str">
        <f>IF(M$4="","",IF(HLOOKUP(M$4,'Physical Effects-Numbers'!$B$1:$AZ$173,$B161,FALSE)&lt;0,HLOOKUP(M$4,'Physical Effects-Numbers'!$B$1:$AZ$173,$B161,FALSE),""))</f>
        <v/>
      </c>
      <c r="N161" s="260" t="str">
        <f>IF(N$4="","",IF(HLOOKUP(N$4,'Physical Effects-Numbers'!$B$1:$AZ$173,$B161,FALSE)&lt;0,HLOOKUP(N$4,'Physical Effects-Numbers'!$B$1:$AZ$173,$B161,FALSE),""))</f>
        <v/>
      </c>
      <c r="O161" s="260" t="str">
        <f>IF(O$4="","",IF(HLOOKUP(O$4,'Physical Effects-Numbers'!$B$1:$AZ$173,$B161,FALSE)&lt;0,HLOOKUP(O$4,'Physical Effects-Numbers'!$B$1:$AZ$173,$B161,FALSE),""))</f>
        <v/>
      </c>
      <c r="P161" s="260">
        <f>IF(P$4="","",IF(HLOOKUP(P$4,'Physical Effects-Numbers'!$B$1:$AZ$173,$B161,FALSE)&lt;0,HLOOKUP(P$4,'Physical Effects-Numbers'!$B$1:$AZ$173,$B161,FALSE),""))</f>
        <v>-2</v>
      </c>
      <c r="Q161" s="260">
        <f>IF(Q$4="","",IF(HLOOKUP(Q$4,'Physical Effects-Numbers'!$B$1:$AZ$173,$B161,FALSE)&lt;0,HLOOKUP(Q$4,'Physical Effects-Numbers'!$B$1:$AZ$173,$B161,FALSE),""))</f>
        <v>-2</v>
      </c>
      <c r="R161" s="260" t="str">
        <f>IF(R$4="","",IF(HLOOKUP(R$4,'Physical Effects-Numbers'!$B$1:$AZ$173,$B161,FALSE)&lt;0,HLOOKUP(R$4,'Physical Effects-Numbers'!$B$1:$AZ$173,$B161,FALSE),""))</f>
        <v/>
      </c>
      <c r="S161" s="260" t="str">
        <f>IF(S$4="","",IF(HLOOKUP(S$4,'Physical Effects-Numbers'!$B$1:$AZ$173,$B161,FALSE)&lt;0,HLOOKUP(S$4,'Physical Effects-Numbers'!$B$1:$AZ$173,$B161,FALSE),""))</f>
        <v/>
      </c>
      <c r="T161" s="260" t="str">
        <f>IF(T$4="","",IF(HLOOKUP(T$4,'Physical Effects-Numbers'!$B$1:$AZ$173,$B161,FALSE)&lt;0,HLOOKUP(T$4,'Physical Effects-Numbers'!$B$1:$AZ$173,$B161,FALSE),""))</f>
        <v/>
      </c>
      <c r="U161" s="260" t="str">
        <f>IF(U$4="","",IF(HLOOKUP(U$4,'Physical Effects-Numbers'!$B$1:$AZ$173,$B161,FALSE)&lt;0,HLOOKUP(U$4,'Physical Effects-Numbers'!$B$1:$AZ$173,$B161,FALSE),""))</f>
        <v/>
      </c>
      <c r="V161" s="260" t="str">
        <f>IF(V$4="","",IF(HLOOKUP(V$4,'Physical Effects-Numbers'!$B$1:$AZ$173,$B161,FALSE)&lt;0,HLOOKUP(V$4,'Physical Effects-Numbers'!$B$1:$AZ$173,$B161,FALSE),""))</f>
        <v/>
      </c>
      <c r="W161" s="260" t="str">
        <f>IF(W$4="","",IF(HLOOKUP(W$4,'Physical Effects-Numbers'!$B$1:$AZ$173,$B161,FALSE)&lt;0,HLOOKUP(W$4,'Physical Effects-Numbers'!$B$1:$AZ$173,$B161,FALSE),""))</f>
        <v/>
      </c>
      <c r="X161" s="260">
        <f>IF(X$4="","",IF(HLOOKUP(X$4,'Physical Effects-Numbers'!$B$1:$AZ$173,$B161,FALSE)&lt;0,HLOOKUP(X$4,'Physical Effects-Numbers'!$B$1:$AZ$173,$B161,FALSE),""))</f>
        <v>-1</v>
      </c>
      <c r="Y161" s="260" t="str">
        <f>IF(Y$4="","",IF(HLOOKUP(Y$4,'Physical Effects-Numbers'!$B$1:$AZ$173,$B161,FALSE)&lt;0,HLOOKUP(Y$4,'Physical Effects-Numbers'!$B$1:$AZ$173,$B161,FALSE),""))</f>
        <v/>
      </c>
      <c r="Z161" s="260">
        <f>IF(Z$4="","",IF(HLOOKUP(Z$4,'Physical Effects-Numbers'!$B$1:$AZ$173,$B161,FALSE)&lt;0,HLOOKUP(Z$4,'Physical Effects-Numbers'!$B$1:$AZ$173,$B161,FALSE),""))</f>
        <v>-1</v>
      </c>
      <c r="AA161" s="260" t="str">
        <f>IF(AA$4="","",IF(HLOOKUP(AA$4,'Physical Effects-Numbers'!$B$1:$AZ$173,$B161,FALSE)&lt;0,HLOOKUP(AA$4,'Physical Effects-Numbers'!$B$1:$AZ$173,$B161,FALSE),""))</f>
        <v/>
      </c>
      <c r="AB161" s="260">
        <f>IF(AB$4="","",IF(HLOOKUP(AB$4,'Physical Effects-Numbers'!$B$1:$AZ$173,$B161,FALSE)&lt;0,HLOOKUP(AB$4,'Physical Effects-Numbers'!$B$1:$AZ$173,$B161,FALSE),""))</f>
        <v>-1</v>
      </c>
      <c r="AC161" s="260" t="str">
        <f>IF(AC$4="","",IF(HLOOKUP(AC$4,'Physical Effects-Numbers'!$B$1:$AZ$173,$B161,FALSE)&lt;0,HLOOKUP(AC$4,'Physical Effects-Numbers'!$B$1:$AZ$173,$B161,FALSE),""))</f>
        <v/>
      </c>
      <c r="AD161" s="260">
        <f>IF(AD$4="","",IF(HLOOKUP(AD$4,'Physical Effects-Numbers'!$B$1:$AZ$173,$B161,FALSE)&lt;0,HLOOKUP(AD$4,'Physical Effects-Numbers'!$B$1:$AZ$173,$B161,FALSE),""))</f>
        <v>-1</v>
      </c>
      <c r="AE161" s="260" t="str">
        <f>IF(AE$4="","",IF(HLOOKUP(AE$4,'Physical Effects-Numbers'!$B$1:$AZ$173,$B161,FALSE)&lt;0,HLOOKUP(AE$4,'Physical Effects-Numbers'!$B$1:$AZ$173,$B161,FALSE),""))</f>
        <v/>
      </c>
      <c r="AF161" s="260" t="e">
        <f>IF(AF$4="","",IF(HLOOKUP(AF$4,'Physical Effects-Numbers'!$B$1:$AZ$173,$B161,FALSE)&lt;0,HLOOKUP(AF$4,'Physical Effects-Numbers'!$B$1:$AZ$173,$B161,FALSE),""))</f>
        <v>#REF!</v>
      </c>
      <c r="AG161" s="260" t="e">
        <f>IF(AG$4="","",IF(HLOOKUP(AG$4,'Physical Effects-Numbers'!$B$1:$AZ$173,$B161,FALSE)&lt;0,HLOOKUP(AG$4,'Physical Effects-Numbers'!$B$1:$AZ$173,$B161,FALSE),""))</f>
        <v>#REF!</v>
      </c>
      <c r="AH161" s="260">
        <f>IF(AH$4="","",IF(HLOOKUP(AH$4,'Physical Effects-Numbers'!$B$1:$AZ$173,$B161,FALSE)&lt;0,HLOOKUP(AH$4,'Physical Effects-Numbers'!$B$1:$AZ$173,$B161,FALSE),""))</f>
        <v>-1</v>
      </c>
      <c r="AI161" s="260" t="str">
        <f>IF(AI$4="","",IF(HLOOKUP(AI$4,'Physical Effects-Numbers'!$B$1:$AZ$173,$B161,FALSE)&lt;0,HLOOKUP(AI$4,'Physical Effects-Numbers'!$B$1:$AZ$173,$B161,FALSE),""))</f>
        <v/>
      </c>
      <c r="AJ161" s="260">
        <f>IF(AJ$4="","",IF(HLOOKUP(AJ$4,'Physical Effects-Numbers'!$B$1:$AZ$173,$B161,FALSE)&lt;0,HLOOKUP(AJ$4,'Physical Effects-Numbers'!$B$1:$AZ$173,$B161,FALSE),""))</f>
        <v>-2</v>
      </c>
      <c r="AK161" s="260" t="str">
        <f>IF(AK$4="","",IF(HLOOKUP(AK$4,'Physical Effects-Numbers'!$B$1:$AZ$173,$B161,FALSE)&lt;0,HLOOKUP(AK$4,'Physical Effects-Numbers'!$B$1:$AZ$173,$B161,FALSE),""))</f>
        <v/>
      </c>
      <c r="AL161" s="260" t="str">
        <f>IF(AL$4="","",IF(HLOOKUP(AL$4,'Physical Effects-Numbers'!$B$1:$AZ$173,$B161,FALSE)&lt;0,HLOOKUP(AL$4,'Physical Effects-Numbers'!$B$1:$AZ$173,$B161,FALSE),""))</f>
        <v/>
      </c>
      <c r="AM161" s="260" t="str">
        <f>IF(AM$4="","",IF(HLOOKUP(AM$4,'Physical Effects-Numbers'!$B$1:$AZ$173,$B161,FALSE)&lt;0,HLOOKUP(AM$4,'Physical Effects-Numbers'!$B$1:$AZ$173,$B161,FALSE),""))</f>
        <v/>
      </c>
      <c r="AN161" s="260" t="str">
        <f>IF(AN$4="","",IF(HLOOKUP(AN$4,'Physical Effects-Numbers'!$B$1:$AZ$173,$B161,FALSE)&lt;0,HLOOKUP(AN$4,'Physical Effects-Numbers'!$B$1:$AZ$173,$B161,FALSE),""))</f>
        <v/>
      </c>
      <c r="AO161" s="260" t="str">
        <f>IF(AO$4="","",IF(HLOOKUP(AO$4,'Physical Effects-Numbers'!$B$1:$AZ$173,$B161,FALSE)&lt;0,HLOOKUP(AO$4,'Physical Effects-Numbers'!$B$1:$AZ$173,$B161,FALSE),""))</f>
        <v/>
      </c>
      <c r="AP161" s="260" t="str">
        <f>IF(AP$4="","",IF(HLOOKUP(AP$4,'Physical Effects-Numbers'!$B$1:$AZ$173,$B161,FALSE)&lt;0,HLOOKUP(AP$4,'Physical Effects-Numbers'!$B$1:$AZ$173,$B161,FALSE),""))</f>
        <v/>
      </c>
      <c r="AQ161" s="260" t="str">
        <f>IF(AQ$4="","",IF(HLOOKUP(AQ$4,'Physical Effects-Numbers'!$B$1:$AZ$173,$B161,FALSE)&lt;0,HLOOKUP(AQ$4,'Physical Effects-Numbers'!$B$1:$AZ$173,$B161,FALSE),""))</f>
        <v/>
      </c>
      <c r="AR161" s="260" t="str">
        <f>IF(AR$4="","",IF(HLOOKUP(AR$4,'Physical Effects-Numbers'!$B$1:$AZ$173,$B161,FALSE)&lt;0,HLOOKUP(AR$4,'Physical Effects-Numbers'!$B$1:$AZ$173,$B161,FALSE),""))</f>
        <v/>
      </c>
      <c r="AS161" s="260" t="str">
        <f>IF(AS$4="","",IF(HLOOKUP(AS$4,'Physical Effects-Numbers'!$B$1:$AZ$173,$B161,FALSE)&lt;0,HLOOKUP(AS$4,'Physical Effects-Numbers'!$B$1:$AZ$173,$B161,FALSE),""))</f>
        <v/>
      </c>
      <c r="AT161" s="260" t="str">
        <f>IF(AT$4="","",IF(HLOOKUP(AT$4,'Physical Effects-Numbers'!$B$1:$AZ$173,$B161,FALSE)&lt;0,HLOOKUP(AT$4,'Physical Effects-Numbers'!$B$1:$AZ$173,$B161,FALSE),""))</f>
        <v/>
      </c>
      <c r="AU161" s="260" t="str">
        <f>IF(AU$4="","",IF(HLOOKUP(AU$4,'Physical Effects-Numbers'!$B$1:$AZ$173,$B161,FALSE)&lt;0,HLOOKUP(AU$4,'Physical Effects-Numbers'!$B$1:$AZ$173,$B161,FALSE),""))</f>
        <v/>
      </c>
      <c r="AV161" s="260" t="str">
        <f>IF(AV$4="","",IF(HLOOKUP(AV$4,'Physical Effects-Numbers'!$B$1:$AZ$173,$B161,FALSE)&lt;0,HLOOKUP(AV$4,'Physical Effects-Numbers'!$B$1:$AZ$173,$B161,FALSE),""))</f>
        <v/>
      </c>
      <c r="AW161" s="260" t="str">
        <f>IF(AW$4="","",IF(HLOOKUP(AW$4,'Physical Effects-Numbers'!$B$1:$AZ$173,$B161,FALSE)&lt;0,HLOOKUP(AW$4,'Physical Effects-Numbers'!$B$1:$AZ$173,$B161,FALSE),""))</f>
        <v/>
      </c>
      <c r="AX161" s="260" t="str">
        <f>IF(AX$4="","",IF(HLOOKUP(AX$4,'Physical Effects-Numbers'!$B$1:$AZ$173,$B161,FALSE)&lt;0,HLOOKUP(AX$4,'Physical Effects-Numbers'!$B$1:$AZ$173,$B161,FALSE),""))</f>
        <v/>
      </c>
      <c r="AY161" s="260" t="str">
        <f>IF(AY$4="","",IF(HLOOKUP(AY$4,'Physical Effects-Numbers'!$B$1:$AZ$173,$B161,FALSE)&lt;0,HLOOKUP(AY$4,'Physical Effects-Numbers'!$B$1:$AZ$173,$B161,FALSE),""))</f>
        <v/>
      </c>
      <c r="AZ161" s="260" t="str">
        <f>IF(AZ$4="","",IF(HLOOKUP(AZ$4,'Physical Effects-Numbers'!$B$1:$AZ$173,$B161,FALSE)&lt;0,HLOOKUP(AZ$4,'Physical Effects-Numbers'!$B$1:$AZ$173,$B161,FALSE),""))</f>
        <v/>
      </c>
      <c r="BA161" s="260" t="e">
        <f>IF(BA$4="","",IF(HLOOKUP(BA$4,'Physical Effects-Numbers'!$B$1:$AZ$173,$B161,FALSE)&lt;0,HLOOKUP(BA$4,'Physical Effects-Numbers'!$B$1:$AZ$173,$B161,FALSE),""))</f>
        <v>#N/A</v>
      </c>
      <c r="BB161" s="260" t="e">
        <f>IF(BB$4="","",IF(HLOOKUP(BB$4,'Physical Effects-Numbers'!$B$1:$AZ$173,$B161,FALSE)&lt;0,HLOOKUP(BB$4,'Physical Effects-Numbers'!$B$1:$AZ$173,$B161,FALSE),""))</f>
        <v>#N/A</v>
      </c>
      <c r="BC161" s="260" t="e">
        <f>IF(BC$4="","",IF(HLOOKUP(BC$4,'Physical Effects-Numbers'!$B$1:$AZ$173,$B161,FALSE)&lt;0,HLOOKUP(BC$4,'Physical Effects-Numbers'!$B$1:$AZ$173,$B161,FALSE),""))</f>
        <v>#REF!</v>
      </c>
      <c r="BD161" s="260" t="e">
        <f>IF(BD$4="","",IF(HLOOKUP(BD$4,'Physical Effects-Numbers'!$B$1:$AZ$173,$B161,FALSE)&lt;0,HLOOKUP(BD$4,'Physical Effects-Numbers'!$B$1:$AZ$173,$B161,FALSE),""))</f>
        <v>#REF!</v>
      </c>
      <c r="BE161" s="260" t="e">
        <f>IF(BE$4="","",IF(HLOOKUP(BE$4,'Physical Effects-Numbers'!$B$1:$AZ$173,$B161,FALSE)&lt;0,HLOOKUP(BE$4,'Physical Effects-Numbers'!$B$1:$AZ$173,$B161,FALSE),""))</f>
        <v>#REF!</v>
      </c>
      <c r="BF161" s="260" t="e">
        <f>IF(BF$4="","",IF(HLOOKUP(BF$4,'Physical Effects-Numbers'!$B$1:$AZ$173,$B161,FALSE)&lt;0,HLOOKUP(BF$4,'Physical Effects-Numbers'!$B$1:$AZ$173,$B161,FALSE),""))</f>
        <v>#REF!</v>
      </c>
      <c r="BG161" s="260" t="e">
        <f>IF(BG$4="","",IF(HLOOKUP(BG$4,'Physical Effects-Numbers'!$B$1:$AZ$173,$B161,FALSE)&lt;0,HLOOKUP(BG$4,'Physical Effects-Numbers'!$B$1:$AZ$173,$B161,FALSE),""))</f>
        <v>#REF!</v>
      </c>
      <c r="BH161" s="260" t="e">
        <f>IF(BH$4="","",IF(HLOOKUP(BH$4,'Physical Effects-Numbers'!$B$1:$AZ$173,$B161,FALSE)&lt;0,HLOOKUP(BH$4,'Physical Effects-Numbers'!$B$1:$AZ$173,$B161,FALSE),""))</f>
        <v>#REF!</v>
      </c>
      <c r="BI161" s="260" t="e">
        <f>IF(BI$4="","",IF(HLOOKUP(BI$4,'Physical Effects-Numbers'!$B$1:$AZ$173,$B161,FALSE)&lt;0,HLOOKUP(BI$4,'Physical Effects-Numbers'!$B$1:$AZ$173,$B161,FALSE),""))</f>
        <v>#REF!</v>
      </c>
      <c r="BJ161" s="260" t="e">
        <f>IF(BJ$4="","",IF(HLOOKUP(BJ$4,'Physical Effects-Numbers'!$B$1:$AZ$173,$B161,FALSE)&lt;0,HLOOKUP(BJ$4,'Physical Effects-Numbers'!$B$1:$AZ$173,$B161,FALSE),""))</f>
        <v>#REF!</v>
      </c>
      <c r="BK161" s="260" t="e">
        <f>IF(BK$4="","",IF(HLOOKUP(BK$4,'Physical Effects-Numbers'!$B$1:$AZ$173,$B161,FALSE)&lt;0,HLOOKUP(BK$4,'Physical Effects-Numbers'!$B$1:$AZ$173,$B161,FALSE),""))</f>
        <v>#REF!</v>
      </c>
      <c r="BL161" s="260" t="e">
        <f>IF(BL$4="","",IF(HLOOKUP(BL$4,'Physical Effects-Numbers'!$B$1:$AZ$173,$B161,FALSE)&lt;0,HLOOKUP(BL$4,'Physical Effects-Numbers'!$B$1:$AZ$173,$B161,FALSE),""))</f>
        <v>#REF!</v>
      </c>
      <c r="BM161" s="260" t="e">
        <f>IF(BM$4="","",IF(HLOOKUP(BM$4,'Physical Effects-Numbers'!$B$1:$AZ$173,$B161,FALSE)&lt;0,HLOOKUP(BM$4,'Physical Effects-Numbers'!$B$1:$AZ$173,$B161,FALSE),""))</f>
        <v>#REF!</v>
      </c>
      <c r="BN161" s="260" t="e">
        <f>IF(BN$4="","",IF(HLOOKUP(BN$4,'Physical Effects-Numbers'!$B$1:$AZ$173,$B161,FALSE)&lt;0,HLOOKUP(BN$4,'Physical Effects-Numbers'!$B$1:$AZ$173,$B161,FALSE),""))</f>
        <v>#REF!</v>
      </c>
      <c r="BO161" s="260" t="e">
        <f>IF(BO$4="","",IF(HLOOKUP(BO$4,'Physical Effects-Numbers'!$B$1:$AZ$173,$B161,FALSE)&lt;0,HLOOKUP(BO$4,'Physical Effects-Numbers'!$B$1:$AZ$173,$B161,FALSE),""))</f>
        <v>#REF!</v>
      </c>
    </row>
    <row r="162" spans="2:67" x14ac:dyDescent="0.2">
      <c r="B162" s="259">
        <f t="shared" si="2"/>
        <v>159</v>
      </c>
      <c r="C162" s="258" t="str">
        <f>+'Physical Effects-Numbers'!B159</f>
        <v>Water Harvesting Catchment (no)</v>
      </c>
      <c r="D162" s="260" t="str">
        <f>IF(D$4="","",IF(HLOOKUP(D$4,'Physical Effects-Numbers'!$B$1:$AZ$173,$B162,FALSE)&lt;0,HLOOKUP(D$4,'Physical Effects-Numbers'!$B$1:$AZ$173,$B162,FALSE),""))</f>
        <v/>
      </c>
      <c r="E162" s="260" t="str">
        <f>IF(E$4="","",IF(HLOOKUP(E$4,'Physical Effects-Numbers'!$B$1:$AZ$173,$B162,FALSE)&lt;0,HLOOKUP(E$4,'Physical Effects-Numbers'!$B$1:$AZ$173,$B162,FALSE),""))</f>
        <v/>
      </c>
      <c r="F162" s="260" t="str">
        <f>IF(F$4="","",IF(HLOOKUP(F$4,'Physical Effects-Numbers'!$B$1:$AZ$173,$B162,FALSE)&lt;0,HLOOKUP(F$4,'Physical Effects-Numbers'!$B$1:$AZ$173,$B162,FALSE),""))</f>
        <v/>
      </c>
      <c r="G162" s="260" t="str">
        <f>IF(G$4="","",IF(HLOOKUP(G$4,'Physical Effects-Numbers'!$B$1:$AZ$173,$B162,FALSE)&lt;0,HLOOKUP(G$4,'Physical Effects-Numbers'!$B$1:$AZ$173,$B162,FALSE),""))</f>
        <v/>
      </c>
      <c r="H162" s="260" t="str">
        <f>IF(H$4="","",IF(HLOOKUP(H$4,'Physical Effects-Numbers'!$B$1:$AZ$173,$B162,FALSE)&lt;0,HLOOKUP(H$4,'Physical Effects-Numbers'!$B$1:$AZ$173,$B162,FALSE),""))</f>
        <v/>
      </c>
      <c r="I162" s="260" t="str">
        <f>IF(I$4="","",IF(HLOOKUP(I$4,'Physical Effects-Numbers'!$B$1:$AZ$173,$B162,FALSE)&lt;0,HLOOKUP(I$4,'Physical Effects-Numbers'!$B$1:$AZ$173,$B162,FALSE),""))</f>
        <v/>
      </c>
      <c r="J162" s="260" t="str">
        <f>IF(J$4="","",IF(HLOOKUP(J$4,'Physical Effects-Numbers'!$B$1:$AZ$173,$B162,FALSE)&lt;0,HLOOKUP(J$4,'Physical Effects-Numbers'!$B$1:$AZ$173,$B162,FALSE),""))</f>
        <v/>
      </c>
      <c r="K162" s="260" t="str">
        <f>IF(K$4="","",IF(HLOOKUP(K$4,'Physical Effects-Numbers'!$B$1:$AZ$173,$B162,FALSE)&lt;0,HLOOKUP(K$4,'Physical Effects-Numbers'!$B$1:$AZ$173,$B162,FALSE),""))</f>
        <v/>
      </c>
      <c r="L162" s="260" t="str">
        <f>IF(L$4="","",IF(HLOOKUP(L$4,'Physical Effects-Numbers'!$B$1:$AZ$173,$B162,FALSE)&lt;0,HLOOKUP(L$4,'Physical Effects-Numbers'!$B$1:$AZ$173,$B162,FALSE),""))</f>
        <v/>
      </c>
      <c r="M162" s="260" t="str">
        <f>IF(M$4="","",IF(HLOOKUP(M$4,'Physical Effects-Numbers'!$B$1:$AZ$173,$B162,FALSE)&lt;0,HLOOKUP(M$4,'Physical Effects-Numbers'!$B$1:$AZ$173,$B162,FALSE),""))</f>
        <v/>
      </c>
      <c r="N162" s="260" t="str">
        <f>IF(N$4="","",IF(HLOOKUP(N$4,'Physical Effects-Numbers'!$B$1:$AZ$173,$B162,FALSE)&lt;0,HLOOKUP(N$4,'Physical Effects-Numbers'!$B$1:$AZ$173,$B162,FALSE),""))</f>
        <v/>
      </c>
      <c r="O162" s="260" t="str">
        <f>IF(O$4="","",IF(HLOOKUP(O$4,'Physical Effects-Numbers'!$B$1:$AZ$173,$B162,FALSE)&lt;0,HLOOKUP(O$4,'Physical Effects-Numbers'!$B$1:$AZ$173,$B162,FALSE),""))</f>
        <v/>
      </c>
      <c r="P162" s="260" t="str">
        <f>IF(P$4="","",IF(HLOOKUP(P$4,'Physical Effects-Numbers'!$B$1:$AZ$173,$B162,FALSE)&lt;0,HLOOKUP(P$4,'Physical Effects-Numbers'!$B$1:$AZ$173,$B162,FALSE),""))</f>
        <v/>
      </c>
      <c r="Q162" s="260" t="str">
        <f>IF(Q$4="","",IF(HLOOKUP(Q$4,'Physical Effects-Numbers'!$B$1:$AZ$173,$B162,FALSE)&lt;0,HLOOKUP(Q$4,'Physical Effects-Numbers'!$B$1:$AZ$173,$B162,FALSE),""))</f>
        <v/>
      </c>
      <c r="R162" s="260" t="str">
        <f>IF(R$4="","",IF(HLOOKUP(R$4,'Physical Effects-Numbers'!$B$1:$AZ$173,$B162,FALSE)&lt;0,HLOOKUP(R$4,'Physical Effects-Numbers'!$B$1:$AZ$173,$B162,FALSE),""))</f>
        <v/>
      </c>
      <c r="S162" s="260" t="str">
        <f>IF(S$4="","",IF(HLOOKUP(S$4,'Physical Effects-Numbers'!$B$1:$AZ$173,$B162,FALSE)&lt;0,HLOOKUP(S$4,'Physical Effects-Numbers'!$B$1:$AZ$173,$B162,FALSE),""))</f>
        <v/>
      </c>
      <c r="T162" s="260" t="str">
        <f>IF(T$4="","",IF(HLOOKUP(T$4,'Physical Effects-Numbers'!$B$1:$AZ$173,$B162,FALSE)&lt;0,HLOOKUP(T$4,'Physical Effects-Numbers'!$B$1:$AZ$173,$B162,FALSE),""))</f>
        <v/>
      </c>
      <c r="U162" s="260" t="str">
        <f>IF(U$4="","",IF(HLOOKUP(U$4,'Physical Effects-Numbers'!$B$1:$AZ$173,$B162,FALSE)&lt;0,HLOOKUP(U$4,'Physical Effects-Numbers'!$B$1:$AZ$173,$B162,FALSE),""))</f>
        <v/>
      </c>
      <c r="V162" s="260" t="str">
        <f>IF(V$4="","",IF(HLOOKUP(V$4,'Physical Effects-Numbers'!$B$1:$AZ$173,$B162,FALSE)&lt;0,HLOOKUP(V$4,'Physical Effects-Numbers'!$B$1:$AZ$173,$B162,FALSE),""))</f>
        <v/>
      </c>
      <c r="W162" s="260" t="str">
        <f>IF(W$4="","",IF(HLOOKUP(W$4,'Physical Effects-Numbers'!$B$1:$AZ$173,$B162,FALSE)&lt;0,HLOOKUP(W$4,'Physical Effects-Numbers'!$B$1:$AZ$173,$B162,FALSE),""))</f>
        <v/>
      </c>
      <c r="X162" s="260" t="str">
        <f>IF(X$4="","",IF(HLOOKUP(X$4,'Physical Effects-Numbers'!$B$1:$AZ$173,$B162,FALSE)&lt;0,HLOOKUP(X$4,'Physical Effects-Numbers'!$B$1:$AZ$173,$B162,FALSE),""))</f>
        <v/>
      </c>
      <c r="Y162" s="260" t="str">
        <f>IF(Y$4="","",IF(HLOOKUP(Y$4,'Physical Effects-Numbers'!$B$1:$AZ$173,$B162,FALSE)&lt;0,HLOOKUP(Y$4,'Physical Effects-Numbers'!$B$1:$AZ$173,$B162,FALSE),""))</f>
        <v/>
      </c>
      <c r="Z162" s="260" t="str">
        <f>IF(Z$4="","",IF(HLOOKUP(Z$4,'Physical Effects-Numbers'!$B$1:$AZ$173,$B162,FALSE)&lt;0,HLOOKUP(Z$4,'Physical Effects-Numbers'!$B$1:$AZ$173,$B162,FALSE),""))</f>
        <v/>
      </c>
      <c r="AA162" s="260" t="str">
        <f>IF(AA$4="","",IF(HLOOKUP(AA$4,'Physical Effects-Numbers'!$B$1:$AZ$173,$B162,FALSE)&lt;0,HLOOKUP(AA$4,'Physical Effects-Numbers'!$B$1:$AZ$173,$B162,FALSE),""))</f>
        <v/>
      </c>
      <c r="AB162" s="260" t="str">
        <f>IF(AB$4="","",IF(HLOOKUP(AB$4,'Physical Effects-Numbers'!$B$1:$AZ$173,$B162,FALSE)&lt;0,HLOOKUP(AB$4,'Physical Effects-Numbers'!$B$1:$AZ$173,$B162,FALSE),""))</f>
        <v/>
      </c>
      <c r="AC162" s="260" t="str">
        <f>IF(AC$4="","",IF(HLOOKUP(AC$4,'Physical Effects-Numbers'!$B$1:$AZ$173,$B162,FALSE)&lt;0,HLOOKUP(AC$4,'Physical Effects-Numbers'!$B$1:$AZ$173,$B162,FALSE),""))</f>
        <v/>
      </c>
      <c r="AD162" s="260" t="str">
        <f>IF(AD$4="","",IF(HLOOKUP(AD$4,'Physical Effects-Numbers'!$B$1:$AZ$173,$B162,FALSE)&lt;0,HLOOKUP(AD$4,'Physical Effects-Numbers'!$B$1:$AZ$173,$B162,FALSE),""))</f>
        <v/>
      </c>
      <c r="AE162" s="260" t="str">
        <f>IF(AE$4="","",IF(HLOOKUP(AE$4,'Physical Effects-Numbers'!$B$1:$AZ$173,$B162,FALSE)&lt;0,HLOOKUP(AE$4,'Physical Effects-Numbers'!$B$1:$AZ$173,$B162,FALSE),""))</f>
        <v/>
      </c>
      <c r="AF162" s="260" t="e">
        <f>IF(AF$4="","",IF(HLOOKUP(AF$4,'Physical Effects-Numbers'!$B$1:$AZ$173,$B162,FALSE)&lt;0,HLOOKUP(AF$4,'Physical Effects-Numbers'!$B$1:$AZ$173,$B162,FALSE),""))</f>
        <v>#REF!</v>
      </c>
      <c r="AG162" s="260" t="e">
        <f>IF(AG$4="","",IF(HLOOKUP(AG$4,'Physical Effects-Numbers'!$B$1:$AZ$173,$B162,FALSE)&lt;0,HLOOKUP(AG$4,'Physical Effects-Numbers'!$B$1:$AZ$173,$B162,FALSE),""))</f>
        <v>#REF!</v>
      </c>
      <c r="AH162" s="260" t="str">
        <f>IF(AH$4="","",IF(HLOOKUP(AH$4,'Physical Effects-Numbers'!$B$1:$AZ$173,$B162,FALSE)&lt;0,HLOOKUP(AH$4,'Physical Effects-Numbers'!$B$1:$AZ$173,$B162,FALSE),""))</f>
        <v/>
      </c>
      <c r="AI162" s="260" t="str">
        <f>IF(AI$4="","",IF(HLOOKUP(AI$4,'Physical Effects-Numbers'!$B$1:$AZ$173,$B162,FALSE)&lt;0,HLOOKUP(AI$4,'Physical Effects-Numbers'!$B$1:$AZ$173,$B162,FALSE),""))</f>
        <v/>
      </c>
      <c r="AJ162" s="260" t="str">
        <f>IF(AJ$4="","",IF(HLOOKUP(AJ$4,'Physical Effects-Numbers'!$B$1:$AZ$173,$B162,FALSE)&lt;0,HLOOKUP(AJ$4,'Physical Effects-Numbers'!$B$1:$AZ$173,$B162,FALSE),""))</f>
        <v/>
      </c>
      <c r="AK162" s="260" t="str">
        <f>IF(AK$4="","",IF(HLOOKUP(AK$4,'Physical Effects-Numbers'!$B$1:$AZ$173,$B162,FALSE)&lt;0,HLOOKUP(AK$4,'Physical Effects-Numbers'!$B$1:$AZ$173,$B162,FALSE),""))</f>
        <v/>
      </c>
      <c r="AL162" s="260" t="str">
        <f>IF(AL$4="","",IF(HLOOKUP(AL$4,'Physical Effects-Numbers'!$B$1:$AZ$173,$B162,FALSE)&lt;0,HLOOKUP(AL$4,'Physical Effects-Numbers'!$B$1:$AZ$173,$B162,FALSE),""))</f>
        <v/>
      </c>
      <c r="AM162" s="260" t="str">
        <f>IF(AM$4="","",IF(HLOOKUP(AM$4,'Physical Effects-Numbers'!$B$1:$AZ$173,$B162,FALSE)&lt;0,HLOOKUP(AM$4,'Physical Effects-Numbers'!$B$1:$AZ$173,$B162,FALSE),""))</f>
        <v/>
      </c>
      <c r="AN162" s="260" t="str">
        <f>IF(AN$4="","",IF(HLOOKUP(AN$4,'Physical Effects-Numbers'!$B$1:$AZ$173,$B162,FALSE)&lt;0,HLOOKUP(AN$4,'Physical Effects-Numbers'!$B$1:$AZ$173,$B162,FALSE),""))</f>
        <v/>
      </c>
      <c r="AO162" s="260" t="str">
        <f>IF(AO$4="","",IF(HLOOKUP(AO$4,'Physical Effects-Numbers'!$B$1:$AZ$173,$B162,FALSE)&lt;0,HLOOKUP(AO$4,'Physical Effects-Numbers'!$B$1:$AZ$173,$B162,FALSE),""))</f>
        <v/>
      </c>
      <c r="AP162" s="260" t="str">
        <f>IF(AP$4="","",IF(HLOOKUP(AP$4,'Physical Effects-Numbers'!$B$1:$AZ$173,$B162,FALSE)&lt;0,HLOOKUP(AP$4,'Physical Effects-Numbers'!$B$1:$AZ$173,$B162,FALSE),""))</f>
        <v/>
      </c>
      <c r="AQ162" s="260" t="str">
        <f>IF(AQ$4="","",IF(HLOOKUP(AQ$4,'Physical Effects-Numbers'!$B$1:$AZ$173,$B162,FALSE)&lt;0,HLOOKUP(AQ$4,'Physical Effects-Numbers'!$B$1:$AZ$173,$B162,FALSE),""))</f>
        <v/>
      </c>
      <c r="AR162" s="260" t="str">
        <f>IF(AR$4="","",IF(HLOOKUP(AR$4,'Physical Effects-Numbers'!$B$1:$AZ$173,$B162,FALSE)&lt;0,HLOOKUP(AR$4,'Physical Effects-Numbers'!$B$1:$AZ$173,$B162,FALSE),""))</f>
        <v/>
      </c>
      <c r="AS162" s="260" t="str">
        <f>IF(AS$4="","",IF(HLOOKUP(AS$4,'Physical Effects-Numbers'!$B$1:$AZ$173,$B162,FALSE)&lt;0,HLOOKUP(AS$4,'Physical Effects-Numbers'!$B$1:$AZ$173,$B162,FALSE),""))</f>
        <v/>
      </c>
      <c r="AT162" s="260" t="str">
        <f>IF(AT$4="","",IF(HLOOKUP(AT$4,'Physical Effects-Numbers'!$B$1:$AZ$173,$B162,FALSE)&lt;0,HLOOKUP(AT$4,'Physical Effects-Numbers'!$B$1:$AZ$173,$B162,FALSE),""))</f>
        <v/>
      </c>
      <c r="AU162" s="260" t="str">
        <f>IF(AU$4="","",IF(HLOOKUP(AU$4,'Physical Effects-Numbers'!$B$1:$AZ$173,$B162,FALSE)&lt;0,HLOOKUP(AU$4,'Physical Effects-Numbers'!$B$1:$AZ$173,$B162,FALSE),""))</f>
        <v/>
      </c>
      <c r="AV162" s="260" t="str">
        <f>IF(AV$4="","",IF(HLOOKUP(AV$4,'Physical Effects-Numbers'!$B$1:$AZ$173,$B162,FALSE)&lt;0,HLOOKUP(AV$4,'Physical Effects-Numbers'!$B$1:$AZ$173,$B162,FALSE),""))</f>
        <v/>
      </c>
      <c r="AW162" s="260" t="str">
        <f>IF(AW$4="","",IF(HLOOKUP(AW$4,'Physical Effects-Numbers'!$B$1:$AZ$173,$B162,FALSE)&lt;0,HLOOKUP(AW$4,'Physical Effects-Numbers'!$B$1:$AZ$173,$B162,FALSE),""))</f>
        <v/>
      </c>
      <c r="AX162" s="260" t="str">
        <f>IF(AX$4="","",IF(HLOOKUP(AX$4,'Physical Effects-Numbers'!$B$1:$AZ$173,$B162,FALSE)&lt;0,HLOOKUP(AX$4,'Physical Effects-Numbers'!$B$1:$AZ$173,$B162,FALSE),""))</f>
        <v/>
      </c>
      <c r="AY162" s="260" t="str">
        <f>IF(AY$4="","",IF(HLOOKUP(AY$4,'Physical Effects-Numbers'!$B$1:$AZ$173,$B162,FALSE)&lt;0,HLOOKUP(AY$4,'Physical Effects-Numbers'!$B$1:$AZ$173,$B162,FALSE),""))</f>
        <v/>
      </c>
      <c r="AZ162" s="260" t="str">
        <f>IF(AZ$4="","",IF(HLOOKUP(AZ$4,'Physical Effects-Numbers'!$B$1:$AZ$173,$B162,FALSE)&lt;0,HLOOKUP(AZ$4,'Physical Effects-Numbers'!$B$1:$AZ$173,$B162,FALSE),""))</f>
        <v/>
      </c>
      <c r="BA162" s="260" t="e">
        <f>IF(BA$4="","",IF(HLOOKUP(BA$4,'Physical Effects-Numbers'!$B$1:$AZ$173,$B162,FALSE)&lt;0,HLOOKUP(BA$4,'Physical Effects-Numbers'!$B$1:$AZ$173,$B162,FALSE),""))</f>
        <v>#N/A</v>
      </c>
      <c r="BB162" s="260" t="e">
        <f>IF(BB$4="","",IF(HLOOKUP(BB$4,'Physical Effects-Numbers'!$B$1:$AZ$173,$B162,FALSE)&lt;0,HLOOKUP(BB$4,'Physical Effects-Numbers'!$B$1:$AZ$173,$B162,FALSE),""))</f>
        <v>#N/A</v>
      </c>
      <c r="BC162" s="260" t="e">
        <f>IF(BC$4="","",IF(HLOOKUP(BC$4,'Physical Effects-Numbers'!$B$1:$AZ$173,$B162,FALSE)&lt;0,HLOOKUP(BC$4,'Physical Effects-Numbers'!$B$1:$AZ$173,$B162,FALSE),""))</f>
        <v>#REF!</v>
      </c>
      <c r="BD162" s="260" t="e">
        <f>IF(BD$4="","",IF(HLOOKUP(BD$4,'Physical Effects-Numbers'!$B$1:$AZ$173,$B162,FALSE)&lt;0,HLOOKUP(BD$4,'Physical Effects-Numbers'!$B$1:$AZ$173,$B162,FALSE),""))</f>
        <v>#REF!</v>
      </c>
      <c r="BE162" s="260" t="e">
        <f>IF(BE$4="","",IF(HLOOKUP(BE$4,'Physical Effects-Numbers'!$B$1:$AZ$173,$B162,FALSE)&lt;0,HLOOKUP(BE$4,'Physical Effects-Numbers'!$B$1:$AZ$173,$B162,FALSE),""))</f>
        <v>#REF!</v>
      </c>
      <c r="BF162" s="260" t="e">
        <f>IF(BF$4="","",IF(HLOOKUP(BF$4,'Physical Effects-Numbers'!$B$1:$AZ$173,$B162,FALSE)&lt;0,HLOOKUP(BF$4,'Physical Effects-Numbers'!$B$1:$AZ$173,$B162,FALSE),""))</f>
        <v>#REF!</v>
      </c>
      <c r="BG162" s="260" t="e">
        <f>IF(BG$4="","",IF(HLOOKUP(BG$4,'Physical Effects-Numbers'!$B$1:$AZ$173,$B162,FALSE)&lt;0,HLOOKUP(BG$4,'Physical Effects-Numbers'!$B$1:$AZ$173,$B162,FALSE),""))</f>
        <v>#REF!</v>
      </c>
      <c r="BH162" s="260" t="e">
        <f>IF(BH$4="","",IF(HLOOKUP(BH$4,'Physical Effects-Numbers'!$B$1:$AZ$173,$B162,FALSE)&lt;0,HLOOKUP(BH$4,'Physical Effects-Numbers'!$B$1:$AZ$173,$B162,FALSE),""))</f>
        <v>#REF!</v>
      </c>
      <c r="BI162" s="260" t="e">
        <f>IF(BI$4="","",IF(HLOOKUP(BI$4,'Physical Effects-Numbers'!$B$1:$AZ$173,$B162,FALSE)&lt;0,HLOOKUP(BI$4,'Physical Effects-Numbers'!$B$1:$AZ$173,$B162,FALSE),""))</f>
        <v>#REF!</v>
      </c>
      <c r="BJ162" s="260" t="e">
        <f>IF(BJ$4="","",IF(HLOOKUP(BJ$4,'Physical Effects-Numbers'!$B$1:$AZ$173,$B162,FALSE)&lt;0,HLOOKUP(BJ$4,'Physical Effects-Numbers'!$B$1:$AZ$173,$B162,FALSE),""))</f>
        <v>#REF!</v>
      </c>
      <c r="BK162" s="260" t="e">
        <f>IF(BK$4="","",IF(HLOOKUP(BK$4,'Physical Effects-Numbers'!$B$1:$AZ$173,$B162,FALSE)&lt;0,HLOOKUP(BK$4,'Physical Effects-Numbers'!$B$1:$AZ$173,$B162,FALSE),""))</f>
        <v>#REF!</v>
      </c>
      <c r="BL162" s="260" t="e">
        <f>IF(BL$4="","",IF(HLOOKUP(BL$4,'Physical Effects-Numbers'!$B$1:$AZ$173,$B162,FALSE)&lt;0,HLOOKUP(BL$4,'Physical Effects-Numbers'!$B$1:$AZ$173,$B162,FALSE),""))</f>
        <v>#REF!</v>
      </c>
      <c r="BM162" s="260" t="e">
        <f>IF(BM$4="","",IF(HLOOKUP(BM$4,'Physical Effects-Numbers'!$B$1:$AZ$173,$B162,FALSE)&lt;0,HLOOKUP(BM$4,'Physical Effects-Numbers'!$B$1:$AZ$173,$B162,FALSE),""))</f>
        <v>#REF!</v>
      </c>
      <c r="BN162" s="260" t="e">
        <f>IF(BN$4="","",IF(HLOOKUP(BN$4,'Physical Effects-Numbers'!$B$1:$AZ$173,$B162,FALSE)&lt;0,HLOOKUP(BN$4,'Physical Effects-Numbers'!$B$1:$AZ$173,$B162,FALSE),""))</f>
        <v>#REF!</v>
      </c>
      <c r="BO162" s="260" t="e">
        <f>IF(BO$4="","",IF(HLOOKUP(BO$4,'Physical Effects-Numbers'!$B$1:$AZ$173,$B162,FALSE)&lt;0,HLOOKUP(BO$4,'Physical Effects-Numbers'!$B$1:$AZ$173,$B162,FALSE),""))</f>
        <v>#REF!</v>
      </c>
    </row>
    <row r="163" spans="2:67" x14ac:dyDescent="0.2">
      <c r="B163" s="259">
        <f t="shared" si="2"/>
        <v>160</v>
      </c>
      <c r="C163" s="258" t="str">
        <f>+'Physical Effects-Numbers'!B160</f>
        <v>Watering Facility (no)</v>
      </c>
      <c r="D163" s="260" t="str">
        <f>IF(D$4="","",IF(HLOOKUP(D$4,'Physical Effects-Numbers'!$B$1:$AZ$173,$B163,FALSE)&lt;0,HLOOKUP(D$4,'Physical Effects-Numbers'!$B$1:$AZ$173,$B163,FALSE),""))</f>
        <v/>
      </c>
      <c r="E163" s="260" t="str">
        <f>IF(E$4="","",IF(HLOOKUP(E$4,'Physical Effects-Numbers'!$B$1:$AZ$173,$B163,FALSE)&lt;0,HLOOKUP(E$4,'Physical Effects-Numbers'!$B$1:$AZ$173,$B163,FALSE),""))</f>
        <v/>
      </c>
      <c r="F163" s="260" t="str">
        <f>IF(F$4="","",IF(HLOOKUP(F$4,'Physical Effects-Numbers'!$B$1:$AZ$173,$B163,FALSE)&lt;0,HLOOKUP(F$4,'Physical Effects-Numbers'!$B$1:$AZ$173,$B163,FALSE),""))</f>
        <v/>
      </c>
      <c r="G163" s="260" t="str">
        <f>IF(G$4="","",IF(HLOOKUP(G$4,'Physical Effects-Numbers'!$B$1:$AZ$173,$B163,FALSE)&lt;0,HLOOKUP(G$4,'Physical Effects-Numbers'!$B$1:$AZ$173,$B163,FALSE),""))</f>
        <v/>
      </c>
      <c r="H163" s="260" t="str">
        <f>IF(H$4="","",IF(HLOOKUP(H$4,'Physical Effects-Numbers'!$B$1:$AZ$173,$B163,FALSE)&lt;0,HLOOKUP(H$4,'Physical Effects-Numbers'!$B$1:$AZ$173,$B163,FALSE),""))</f>
        <v/>
      </c>
      <c r="I163" s="260" t="str">
        <f>IF(I$4="","",IF(HLOOKUP(I$4,'Physical Effects-Numbers'!$B$1:$AZ$173,$B163,FALSE)&lt;0,HLOOKUP(I$4,'Physical Effects-Numbers'!$B$1:$AZ$173,$B163,FALSE),""))</f>
        <v/>
      </c>
      <c r="J163" s="260" t="str">
        <f>IF(J$4="","",IF(HLOOKUP(J$4,'Physical Effects-Numbers'!$B$1:$AZ$173,$B163,FALSE)&lt;0,HLOOKUP(J$4,'Physical Effects-Numbers'!$B$1:$AZ$173,$B163,FALSE),""))</f>
        <v/>
      </c>
      <c r="K163" s="260" t="str">
        <f>IF(K$4="","",IF(HLOOKUP(K$4,'Physical Effects-Numbers'!$B$1:$AZ$173,$B163,FALSE)&lt;0,HLOOKUP(K$4,'Physical Effects-Numbers'!$B$1:$AZ$173,$B163,FALSE),""))</f>
        <v/>
      </c>
      <c r="L163" s="260" t="str">
        <f>IF(L$4="","",IF(HLOOKUP(L$4,'Physical Effects-Numbers'!$B$1:$AZ$173,$B163,FALSE)&lt;0,HLOOKUP(L$4,'Physical Effects-Numbers'!$B$1:$AZ$173,$B163,FALSE),""))</f>
        <v/>
      </c>
      <c r="M163" s="260" t="str">
        <f>IF(M$4="","",IF(HLOOKUP(M$4,'Physical Effects-Numbers'!$B$1:$AZ$173,$B163,FALSE)&lt;0,HLOOKUP(M$4,'Physical Effects-Numbers'!$B$1:$AZ$173,$B163,FALSE),""))</f>
        <v/>
      </c>
      <c r="N163" s="260" t="str">
        <f>IF(N$4="","",IF(HLOOKUP(N$4,'Physical Effects-Numbers'!$B$1:$AZ$173,$B163,FALSE)&lt;0,HLOOKUP(N$4,'Physical Effects-Numbers'!$B$1:$AZ$173,$B163,FALSE),""))</f>
        <v/>
      </c>
      <c r="O163" s="260" t="str">
        <f>IF(O$4="","",IF(HLOOKUP(O$4,'Physical Effects-Numbers'!$B$1:$AZ$173,$B163,FALSE)&lt;0,HLOOKUP(O$4,'Physical Effects-Numbers'!$B$1:$AZ$173,$B163,FALSE),""))</f>
        <v/>
      </c>
      <c r="P163" s="260" t="str">
        <f>IF(P$4="","",IF(HLOOKUP(P$4,'Physical Effects-Numbers'!$B$1:$AZ$173,$B163,FALSE)&lt;0,HLOOKUP(P$4,'Physical Effects-Numbers'!$B$1:$AZ$173,$B163,FALSE),""))</f>
        <v/>
      </c>
      <c r="Q163" s="260" t="str">
        <f>IF(Q$4="","",IF(HLOOKUP(Q$4,'Physical Effects-Numbers'!$B$1:$AZ$173,$B163,FALSE)&lt;0,HLOOKUP(Q$4,'Physical Effects-Numbers'!$B$1:$AZ$173,$B163,FALSE),""))</f>
        <v/>
      </c>
      <c r="R163" s="260" t="str">
        <f>IF(R$4="","",IF(HLOOKUP(R$4,'Physical Effects-Numbers'!$B$1:$AZ$173,$B163,FALSE)&lt;0,HLOOKUP(R$4,'Physical Effects-Numbers'!$B$1:$AZ$173,$B163,FALSE),""))</f>
        <v/>
      </c>
      <c r="S163" s="260" t="str">
        <f>IF(S$4="","",IF(HLOOKUP(S$4,'Physical Effects-Numbers'!$B$1:$AZ$173,$B163,FALSE)&lt;0,HLOOKUP(S$4,'Physical Effects-Numbers'!$B$1:$AZ$173,$B163,FALSE),""))</f>
        <v/>
      </c>
      <c r="T163" s="260" t="str">
        <f>IF(T$4="","",IF(HLOOKUP(T$4,'Physical Effects-Numbers'!$B$1:$AZ$173,$B163,FALSE)&lt;0,HLOOKUP(T$4,'Physical Effects-Numbers'!$B$1:$AZ$173,$B163,FALSE),""))</f>
        <v/>
      </c>
      <c r="U163" s="260" t="str">
        <f>IF(U$4="","",IF(HLOOKUP(U$4,'Physical Effects-Numbers'!$B$1:$AZ$173,$B163,FALSE)&lt;0,HLOOKUP(U$4,'Physical Effects-Numbers'!$B$1:$AZ$173,$B163,FALSE),""))</f>
        <v/>
      </c>
      <c r="V163" s="260" t="str">
        <f>IF(V$4="","",IF(HLOOKUP(V$4,'Physical Effects-Numbers'!$B$1:$AZ$173,$B163,FALSE)&lt;0,HLOOKUP(V$4,'Physical Effects-Numbers'!$B$1:$AZ$173,$B163,FALSE),""))</f>
        <v/>
      </c>
      <c r="W163" s="260" t="str">
        <f>IF(W$4="","",IF(HLOOKUP(W$4,'Physical Effects-Numbers'!$B$1:$AZ$173,$B163,FALSE)&lt;0,HLOOKUP(W$4,'Physical Effects-Numbers'!$B$1:$AZ$173,$B163,FALSE),""))</f>
        <v/>
      </c>
      <c r="X163" s="260" t="str">
        <f>IF(X$4="","",IF(HLOOKUP(X$4,'Physical Effects-Numbers'!$B$1:$AZ$173,$B163,FALSE)&lt;0,HLOOKUP(X$4,'Physical Effects-Numbers'!$B$1:$AZ$173,$B163,FALSE),""))</f>
        <v/>
      </c>
      <c r="Y163" s="260" t="str">
        <f>IF(Y$4="","",IF(HLOOKUP(Y$4,'Physical Effects-Numbers'!$B$1:$AZ$173,$B163,FALSE)&lt;0,HLOOKUP(Y$4,'Physical Effects-Numbers'!$B$1:$AZ$173,$B163,FALSE),""))</f>
        <v/>
      </c>
      <c r="Z163" s="260" t="str">
        <f>IF(Z$4="","",IF(HLOOKUP(Z$4,'Physical Effects-Numbers'!$B$1:$AZ$173,$B163,FALSE)&lt;0,HLOOKUP(Z$4,'Physical Effects-Numbers'!$B$1:$AZ$173,$B163,FALSE),""))</f>
        <v/>
      </c>
      <c r="AA163" s="260" t="str">
        <f>IF(AA$4="","",IF(HLOOKUP(AA$4,'Physical Effects-Numbers'!$B$1:$AZ$173,$B163,FALSE)&lt;0,HLOOKUP(AA$4,'Physical Effects-Numbers'!$B$1:$AZ$173,$B163,FALSE),""))</f>
        <v/>
      </c>
      <c r="AB163" s="260" t="str">
        <f>IF(AB$4="","",IF(HLOOKUP(AB$4,'Physical Effects-Numbers'!$B$1:$AZ$173,$B163,FALSE)&lt;0,HLOOKUP(AB$4,'Physical Effects-Numbers'!$B$1:$AZ$173,$B163,FALSE),""))</f>
        <v/>
      </c>
      <c r="AC163" s="260" t="str">
        <f>IF(AC$4="","",IF(HLOOKUP(AC$4,'Physical Effects-Numbers'!$B$1:$AZ$173,$B163,FALSE)&lt;0,HLOOKUP(AC$4,'Physical Effects-Numbers'!$B$1:$AZ$173,$B163,FALSE),""))</f>
        <v/>
      </c>
      <c r="AD163" s="260" t="str">
        <f>IF(AD$4="","",IF(HLOOKUP(AD$4,'Physical Effects-Numbers'!$B$1:$AZ$173,$B163,FALSE)&lt;0,HLOOKUP(AD$4,'Physical Effects-Numbers'!$B$1:$AZ$173,$B163,FALSE),""))</f>
        <v/>
      </c>
      <c r="AE163" s="260" t="str">
        <f>IF(AE$4="","",IF(HLOOKUP(AE$4,'Physical Effects-Numbers'!$B$1:$AZ$173,$B163,FALSE)&lt;0,HLOOKUP(AE$4,'Physical Effects-Numbers'!$B$1:$AZ$173,$B163,FALSE),""))</f>
        <v/>
      </c>
      <c r="AF163" s="260" t="e">
        <f>IF(AF$4="","",IF(HLOOKUP(AF$4,'Physical Effects-Numbers'!$B$1:$AZ$173,$B163,FALSE)&lt;0,HLOOKUP(AF$4,'Physical Effects-Numbers'!$B$1:$AZ$173,$B163,FALSE),""))</f>
        <v>#REF!</v>
      </c>
      <c r="AG163" s="260" t="e">
        <f>IF(AG$4="","",IF(HLOOKUP(AG$4,'Physical Effects-Numbers'!$B$1:$AZ$173,$B163,FALSE)&lt;0,HLOOKUP(AG$4,'Physical Effects-Numbers'!$B$1:$AZ$173,$B163,FALSE),""))</f>
        <v>#REF!</v>
      </c>
      <c r="AH163" s="260" t="str">
        <f>IF(AH$4="","",IF(HLOOKUP(AH$4,'Physical Effects-Numbers'!$B$1:$AZ$173,$B163,FALSE)&lt;0,HLOOKUP(AH$4,'Physical Effects-Numbers'!$B$1:$AZ$173,$B163,FALSE),""))</f>
        <v/>
      </c>
      <c r="AI163" s="260" t="str">
        <f>IF(AI$4="","",IF(HLOOKUP(AI$4,'Physical Effects-Numbers'!$B$1:$AZ$173,$B163,FALSE)&lt;0,HLOOKUP(AI$4,'Physical Effects-Numbers'!$B$1:$AZ$173,$B163,FALSE),""))</f>
        <v/>
      </c>
      <c r="AJ163" s="260" t="str">
        <f>IF(AJ$4="","",IF(HLOOKUP(AJ$4,'Physical Effects-Numbers'!$B$1:$AZ$173,$B163,FALSE)&lt;0,HLOOKUP(AJ$4,'Physical Effects-Numbers'!$B$1:$AZ$173,$B163,FALSE),""))</f>
        <v/>
      </c>
      <c r="AK163" s="260" t="str">
        <f>IF(AK$4="","",IF(HLOOKUP(AK$4,'Physical Effects-Numbers'!$B$1:$AZ$173,$B163,FALSE)&lt;0,HLOOKUP(AK$4,'Physical Effects-Numbers'!$B$1:$AZ$173,$B163,FALSE),""))</f>
        <v/>
      </c>
      <c r="AL163" s="260" t="str">
        <f>IF(AL$4="","",IF(HLOOKUP(AL$4,'Physical Effects-Numbers'!$B$1:$AZ$173,$B163,FALSE)&lt;0,HLOOKUP(AL$4,'Physical Effects-Numbers'!$B$1:$AZ$173,$B163,FALSE),""))</f>
        <v/>
      </c>
      <c r="AM163" s="260" t="str">
        <f>IF(AM$4="","",IF(HLOOKUP(AM$4,'Physical Effects-Numbers'!$B$1:$AZ$173,$B163,FALSE)&lt;0,HLOOKUP(AM$4,'Physical Effects-Numbers'!$B$1:$AZ$173,$B163,FALSE),""))</f>
        <v/>
      </c>
      <c r="AN163" s="260" t="str">
        <f>IF(AN$4="","",IF(HLOOKUP(AN$4,'Physical Effects-Numbers'!$B$1:$AZ$173,$B163,FALSE)&lt;0,HLOOKUP(AN$4,'Physical Effects-Numbers'!$B$1:$AZ$173,$B163,FALSE),""))</f>
        <v/>
      </c>
      <c r="AO163" s="260" t="str">
        <f>IF(AO$4="","",IF(HLOOKUP(AO$4,'Physical Effects-Numbers'!$B$1:$AZ$173,$B163,FALSE)&lt;0,HLOOKUP(AO$4,'Physical Effects-Numbers'!$B$1:$AZ$173,$B163,FALSE),""))</f>
        <v/>
      </c>
      <c r="AP163" s="260" t="str">
        <f>IF(AP$4="","",IF(HLOOKUP(AP$4,'Physical Effects-Numbers'!$B$1:$AZ$173,$B163,FALSE)&lt;0,HLOOKUP(AP$4,'Physical Effects-Numbers'!$B$1:$AZ$173,$B163,FALSE),""))</f>
        <v/>
      </c>
      <c r="AQ163" s="260" t="str">
        <f>IF(AQ$4="","",IF(HLOOKUP(AQ$4,'Physical Effects-Numbers'!$B$1:$AZ$173,$B163,FALSE)&lt;0,HLOOKUP(AQ$4,'Physical Effects-Numbers'!$B$1:$AZ$173,$B163,FALSE),""))</f>
        <v/>
      </c>
      <c r="AR163" s="260" t="str">
        <f>IF(AR$4="","",IF(HLOOKUP(AR$4,'Physical Effects-Numbers'!$B$1:$AZ$173,$B163,FALSE)&lt;0,HLOOKUP(AR$4,'Physical Effects-Numbers'!$B$1:$AZ$173,$B163,FALSE),""))</f>
        <v/>
      </c>
      <c r="AS163" s="260" t="str">
        <f>IF(AS$4="","",IF(HLOOKUP(AS$4,'Physical Effects-Numbers'!$B$1:$AZ$173,$B163,FALSE)&lt;0,HLOOKUP(AS$4,'Physical Effects-Numbers'!$B$1:$AZ$173,$B163,FALSE),""))</f>
        <v/>
      </c>
      <c r="AT163" s="260" t="str">
        <f>IF(AT$4="","",IF(HLOOKUP(AT$4,'Physical Effects-Numbers'!$B$1:$AZ$173,$B163,FALSE)&lt;0,HLOOKUP(AT$4,'Physical Effects-Numbers'!$B$1:$AZ$173,$B163,FALSE),""))</f>
        <v/>
      </c>
      <c r="AU163" s="260" t="str">
        <f>IF(AU$4="","",IF(HLOOKUP(AU$4,'Physical Effects-Numbers'!$B$1:$AZ$173,$B163,FALSE)&lt;0,HLOOKUP(AU$4,'Physical Effects-Numbers'!$B$1:$AZ$173,$B163,FALSE),""))</f>
        <v/>
      </c>
      <c r="AV163" s="260" t="str">
        <f>IF(AV$4="","",IF(HLOOKUP(AV$4,'Physical Effects-Numbers'!$B$1:$AZ$173,$B163,FALSE)&lt;0,HLOOKUP(AV$4,'Physical Effects-Numbers'!$B$1:$AZ$173,$B163,FALSE),""))</f>
        <v/>
      </c>
      <c r="AW163" s="260" t="str">
        <f>IF(AW$4="","",IF(HLOOKUP(AW$4,'Physical Effects-Numbers'!$B$1:$AZ$173,$B163,FALSE)&lt;0,HLOOKUP(AW$4,'Physical Effects-Numbers'!$B$1:$AZ$173,$B163,FALSE),""))</f>
        <v/>
      </c>
      <c r="AX163" s="260" t="str">
        <f>IF(AX$4="","",IF(HLOOKUP(AX$4,'Physical Effects-Numbers'!$B$1:$AZ$173,$B163,FALSE)&lt;0,HLOOKUP(AX$4,'Physical Effects-Numbers'!$B$1:$AZ$173,$B163,FALSE),""))</f>
        <v/>
      </c>
      <c r="AY163" s="260" t="str">
        <f>IF(AY$4="","",IF(HLOOKUP(AY$4,'Physical Effects-Numbers'!$B$1:$AZ$173,$B163,FALSE)&lt;0,HLOOKUP(AY$4,'Physical Effects-Numbers'!$B$1:$AZ$173,$B163,FALSE),""))</f>
        <v/>
      </c>
      <c r="AZ163" s="260" t="str">
        <f>IF(AZ$4="","",IF(HLOOKUP(AZ$4,'Physical Effects-Numbers'!$B$1:$AZ$173,$B163,FALSE)&lt;0,HLOOKUP(AZ$4,'Physical Effects-Numbers'!$B$1:$AZ$173,$B163,FALSE),""))</f>
        <v/>
      </c>
      <c r="BA163" s="260" t="e">
        <f>IF(BA$4="","",IF(HLOOKUP(BA$4,'Physical Effects-Numbers'!$B$1:$AZ$173,$B163,FALSE)&lt;0,HLOOKUP(BA$4,'Physical Effects-Numbers'!$B$1:$AZ$173,$B163,FALSE),""))</f>
        <v>#N/A</v>
      </c>
      <c r="BB163" s="260" t="e">
        <f>IF(BB$4="","",IF(HLOOKUP(BB$4,'Physical Effects-Numbers'!$B$1:$AZ$173,$B163,FALSE)&lt;0,HLOOKUP(BB$4,'Physical Effects-Numbers'!$B$1:$AZ$173,$B163,FALSE),""))</f>
        <v>#N/A</v>
      </c>
      <c r="BC163" s="260" t="e">
        <f>IF(BC$4="","",IF(HLOOKUP(BC$4,'Physical Effects-Numbers'!$B$1:$AZ$173,$B163,FALSE)&lt;0,HLOOKUP(BC$4,'Physical Effects-Numbers'!$B$1:$AZ$173,$B163,FALSE),""))</f>
        <v>#REF!</v>
      </c>
      <c r="BD163" s="260" t="e">
        <f>IF(BD$4="","",IF(HLOOKUP(BD$4,'Physical Effects-Numbers'!$B$1:$AZ$173,$B163,FALSE)&lt;0,HLOOKUP(BD$4,'Physical Effects-Numbers'!$B$1:$AZ$173,$B163,FALSE),""))</f>
        <v>#REF!</v>
      </c>
      <c r="BE163" s="260" t="e">
        <f>IF(BE$4="","",IF(HLOOKUP(BE$4,'Physical Effects-Numbers'!$B$1:$AZ$173,$B163,FALSE)&lt;0,HLOOKUP(BE$4,'Physical Effects-Numbers'!$B$1:$AZ$173,$B163,FALSE),""))</f>
        <v>#REF!</v>
      </c>
      <c r="BF163" s="260" t="e">
        <f>IF(BF$4="","",IF(HLOOKUP(BF$4,'Physical Effects-Numbers'!$B$1:$AZ$173,$B163,FALSE)&lt;0,HLOOKUP(BF$4,'Physical Effects-Numbers'!$B$1:$AZ$173,$B163,FALSE),""))</f>
        <v>#REF!</v>
      </c>
      <c r="BG163" s="260" t="e">
        <f>IF(BG$4="","",IF(HLOOKUP(BG$4,'Physical Effects-Numbers'!$B$1:$AZ$173,$B163,FALSE)&lt;0,HLOOKUP(BG$4,'Physical Effects-Numbers'!$B$1:$AZ$173,$B163,FALSE),""))</f>
        <v>#REF!</v>
      </c>
      <c r="BH163" s="260" t="e">
        <f>IF(BH$4="","",IF(HLOOKUP(BH$4,'Physical Effects-Numbers'!$B$1:$AZ$173,$B163,FALSE)&lt;0,HLOOKUP(BH$4,'Physical Effects-Numbers'!$B$1:$AZ$173,$B163,FALSE),""))</f>
        <v>#REF!</v>
      </c>
      <c r="BI163" s="260" t="e">
        <f>IF(BI$4="","",IF(HLOOKUP(BI$4,'Physical Effects-Numbers'!$B$1:$AZ$173,$B163,FALSE)&lt;0,HLOOKUP(BI$4,'Physical Effects-Numbers'!$B$1:$AZ$173,$B163,FALSE),""))</f>
        <v>#REF!</v>
      </c>
      <c r="BJ163" s="260" t="e">
        <f>IF(BJ$4="","",IF(HLOOKUP(BJ$4,'Physical Effects-Numbers'!$B$1:$AZ$173,$B163,FALSE)&lt;0,HLOOKUP(BJ$4,'Physical Effects-Numbers'!$B$1:$AZ$173,$B163,FALSE),""))</f>
        <v>#REF!</v>
      </c>
      <c r="BK163" s="260" t="e">
        <f>IF(BK$4="","",IF(HLOOKUP(BK$4,'Physical Effects-Numbers'!$B$1:$AZ$173,$B163,FALSE)&lt;0,HLOOKUP(BK$4,'Physical Effects-Numbers'!$B$1:$AZ$173,$B163,FALSE),""))</f>
        <v>#REF!</v>
      </c>
      <c r="BL163" s="260" t="e">
        <f>IF(BL$4="","",IF(HLOOKUP(BL$4,'Physical Effects-Numbers'!$B$1:$AZ$173,$B163,FALSE)&lt;0,HLOOKUP(BL$4,'Physical Effects-Numbers'!$B$1:$AZ$173,$B163,FALSE),""))</f>
        <v>#REF!</v>
      </c>
      <c r="BM163" s="260" t="e">
        <f>IF(BM$4="","",IF(HLOOKUP(BM$4,'Physical Effects-Numbers'!$B$1:$AZ$173,$B163,FALSE)&lt;0,HLOOKUP(BM$4,'Physical Effects-Numbers'!$B$1:$AZ$173,$B163,FALSE),""))</f>
        <v>#REF!</v>
      </c>
      <c r="BN163" s="260" t="e">
        <f>IF(BN$4="","",IF(HLOOKUP(BN$4,'Physical Effects-Numbers'!$B$1:$AZ$173,$B163,FALSE)&lt;0,HLOOKUP(BN$4,'Physical Effects-Numbers'!$B$1:$AZ$173,$B163,FALSE),""))</f>
        <v>#REF!</v>
      </c>
      <c r="BO163" s="260" t="e">
        <f>IF(BO$4="","",IF(HLOOKUP(BO$4,'Physical Effects-Numbers'!$B$1:$AZ$173,$B163,FALSE)&lt;0,HLOOKUP(BO$4,'Physical Effects-Numbers'!$B$1:$AZ$173,$B163,FALSE),""))</f>
        <v>#REF!</v>
      </c>
    </row>
    <row r="164" spans="2:67" x14ac:dyDescent="0.2">
      <c r="B164" s="259">
        <f t="shared" si="2"/>
        <v>161</v>
      </c>
      <c r="C164" s="258" t="str">
        <f>+'Physical Effects-Numbers'!B161</f>
        <v>Water Well (no)</v>
      </c>
      <c r="D164" s="260" t="str">
        <f>IF(D$4="","",IF(HLOOKUP(D$4,'Physical Effects-Numbers'!$B$1:$AZ$173,$B164,FALSE)&lt;0,HLOOKUP(D$4,'Physical Effects-Numbers'!$B$1:$AZ$173,$B164,FALSE),""))</f>
        <v/>
      </c>
      <c r="E164" s="260" t="str">
        <f>IF(E$4="","",IF(HLOOKUP(E$4,'Physical Effects-Numbers'!$B$1:$AZ$173,$B164,FALSE)&lt;0,HLOOKUP(E$4,'Physical Effects-Numbers'!$B$1:$AZ$173,$B164,FALSE),""))</f>
        <v/>
      </c>
      <c r="F164" s="260" t="str">
        <f>IF(F$4="","",IF(HLOOKUP(F$4,'Physical Effects-Numbers'!$B$1:$AZ$173,$B164,FALSE)&lt;0,HLOOKUP(F$4,'Physical Effects-Numbers'!$B$1:$AZ$173,$B164,FALSE),""))</f>
        <v/>
      </c>
      <c r="G164" s="260" t="str">
        <f>IF(G$4="","",IF(HLOOKUP(G$4,'Physical Effects-Numbers'!$B$1:$AZ$173,$B164,FALSE)&lt;0,HLOOKUP(G$4,'Physical Effects-Numbers'!$B$1:$AZ$173,$B164,FALSE),""))</f>
        <v/>
      </c>
      <c r="H164" s="260" t="str">
        <f>IF(H$4="","",IF(HLOOKUP(H$4,'Physical Effects-Numbers'!$B$1:$AZ$173,$B164,FALSE)&lt;0,HLOOKUP(H$4,'Physical Effects-Numbers'!$B$1:$AZ$173,$B164,FALSE),""))</f>
        <v/>
      </c>
      <c r="I164" s="260" t="str">
        <f>IF(I$4="","",IF(HLOOKUP(I$4,'Physical Effects-Numbers'!$B$1:$AZ$173,$B164,FALSE)&lt;0,HLOOKUP(I$4,'Physical Effects-Numbers'!$B$1:$AZ$173,$B164,FALSE),""))</f>
        <v/>
      </c>
      <c r="J164" s="260" t="str">
        <f>IF(J$4="","",IF(HLOOKUP(J$4,'Physical Effects-Numbers'!$B$1:$AZ$173,$B164,FALSE)&lt;0,HLOOKUP(J$4,'Physical Effects-Numbers'!$B$1:$AZ$173,$B164,FALSE),""))</f>
        <v/>
      </c>
      <c r="K164" s="260" t="str">
        <f>IF(K$4="","",IF(HLOOKUP(K$4,'Physical Effects-Numbers'!$B$1:$AZ$173,$B164,FALSE)&lt;0,HLOOKUP(K$4,'Physical Effects-Numbers'!$B$1:$AZ$173,$B164,FALSE),""))</f>
        <v/>
      </c>
      <c r="L164" s="260" t="str">
        <f>IF(L$4="","",IF(HLOOKUP(L$4,'Physical Effects-Numbers'!$B$1:$AZ$173,$B164,FALSE)&lt;0,HLOOKUP(L$4,'Physical Effects-Numbers'!$B$1:$AZ$173,$B164,FALSE),""))</f>
        <v/>
      </c>
      <c r="M164" s="260" t="str">
        <f>IF(M$4="","",IF(HLOOKUP(M$4,'Physical Effects-Numbers'!$B$1:$AZ$173,$B164,FALSE)&lt;0,HLOOKUP(M$4,'Physical Effects-Numbers'!$B$1:$AZ$173,$B164,FALSE),""))</f>
        <v/>
      </c>
      <c r="N164" s="260" t="str">
        <f>IF(N$4="","",IF(HLOOKUP(N$4,'Physical Effects-Numbers'!$B$1:$AZ$173,$B164,FALSE)&lt;0,HLOOKUP(N$4,'Physical Effects-Numbers'!$B$1:$AZ$173,$B164,FALSE),""))</f>
        <v/>
      </c>
      <c r="O164" s="260" t="str">
        <f>IF(O$4="","",IF(HLOOKUP(O$4,'Physical Effects-Numbers'!$B$1:$AZ$173,$B164,FALSE)&lt;0,HLOOKUP(O$4,'Physical Effects-Numbers'!$B$1:$AZ$173,$B164,FALSE),""))</f>
        <v/>
      </c>
      <c r="P164" s="260" t="str">
        <f>IF(P$4="","",IF(HLOOKUP(P$4,'Physical Effects-Numbers'!$B$1:$AZ$173,$B164,FALSE)&lt;0,HLOOKUP(P$4,'Physical Effects-Numbers'!$B$1:$AZ$173,$B164,FALSE),""))</f>
        <v/>
      </c>
      <c r="Q164" s="260" t="str">
        <f>IF(Q$4="","",IF(HLOOKUP(Q$4,'Physical Effects-Numbers'!$B$1:$AZ$173,$B164,FALSE)&lt;0,HLOOKUP(Q$4,'Physical Effects-Numbers'!$B$1:$AZ$173,$B164,FALSE),""))</f>
        <v/>
      </c>
      <c r="R164" s="260" t="str">
        <f>IF(R$4="","",IF(HLOOKUP(R$4,'Physical Effects-Numbers'!$B$1:$AZ$173,$B164,FALSE)&lt;0,HLOOKUP(R$4,'Physical Effects-Numbers'!$B$1:$AZ$173,$B164,FALSE),""))</f>
        <v/>
      </c>
      <c r="S164" s="260" t="str">
        <f>IF(S$4="","",IF(HLOOKUP(S$4,'Physical Effects-Numbers'!$B$1:$AZ$173,$B164,FALSE)&lt;0,HLOOKUP(S$4,'Physical Effects-Numbers'!$B$1:$AZ$173,$B164,FALSE),""))</f>
        <v/>
      </c>
      <c r="T164" s="260">
        <f>IF(T$4="","",IF(HLOOKUP(T$4,'Physical Effects-Numbers'!$B$1:$AZ$173,$B164,FALSE)&lt;0,HLOOKUP(T$4,'Physical Effects-Numbers'!$B$1:$AZ$173,$B164,FALSE),""))</f>
        <v>-2</v>
      </c>
      <c r="U164" s="260" t="str">
        <f>IF(U$4="","",IF(HLOOKUP(U$4,'Physical Effects-Numbers'!$B$1:$AZ$173,$B164,FALSE)&lt;0,HLOOKUP(U$4,'Physical Effects-Numbers'!$B$1:$AZ$173,$B164,FALSE),""))</f>
        <v/>
      </c>
      <c r="V164" s="260" t="str">
        <f>IF(V$4="","",IF(HLOOKUP(V$4,'Physical Effects-Numbers'!$B$1:$AZ$173,$B164,FALSE)&lt;0,HLOOKUP(V$4,'Physical Effects-Numbers'!$B$1:$AZ$173,$B164,FALSE),""))</f>
        <v/>
      </c>
      <c r="W164" s="260" t="str">
        <f>IF(W$4="","",IF(HLOOKUP(W$4,'Physical Effects-Numbers'!$B$1:$AZ$173,$B164,FALSE)&lt;0,HLOOKUP(W$4,'Physical Effects-Numbers'!$B$1:$AZ$173,$B164,FALSE),""))</f>
        <v/>
      </c>
      <c r="X164" s="260" t="str">
        <f>IF(X$4="","",IF(HLOOKUP(X$4,'Physical Effects-Numbers'!$B$1:$AZ$173,$B164,FALSE)&lt;0,HLOOKUP(X$4,'Physical Effects-Numbers'!$B$1:$AZ$173,$B164,FALSE),""))</f>
        <v/>
      </c>
      <c r="Y164" s="260" t="str">
        <f>IF(Y$4="","",IF(HLOOKUP(Y$4,'Physical Effects-Numbers'!$B$1:$AZ$173,$B164,FALSE)&lt;0,HLOOKUP(Y$4,'Physical Effects-Numbers'!$B$1:$AZ$173,$B164,FALSE),""))</f>
        <v/>
      </c>
      <c r="Z164" s="260" t="str">
        <f>IF(Z$4="","",IF(HLOOKUP(Z$4,'Physical Effects-Numbers'!$B$1:$AZ$173,$B164,FALSE)&lt;0,HLOOKUP(Z$4,'Physical Effects-Numbers'!$B$1:$AZ$173,$B164,FALSE),""))</f>
        <v/>
      </c>
      <c r="AA164" s="260">
        <f>IF(AA$4="","",IF(HLOOKUP(AA$4,'Physical Effects-Numbers'!$B$1:$AZ$173,$B164,FALSE)&lt;0,HLOOKUP(AA$4,'Physical Effects-Numbers'!$B$1:$AZ$173,$B164,FALSE),""))</f>
        <v>-1</v>
      </c>
      <c r="AB164" s="260" t="str">
        <f>IF(AB$4="","",IF(HLOOKUP(AB$4,'Physical Effects-Numbers'!$B$1:$AZ$173,$B164,FALSE)&lt;0,HLOOKUP(AB$4,'Physical Effects-Numbers'!$B$1:$AZ$173,$B164,FALSE),""))</f>
        <v/>
      </c>
      <c r="AC164" s="260" t="str">
        <f>IF(AC$4="","",IF(HLOOKUP(AC$4,'Physical Effects-Numbers'!$B$1:$AZ$173,$B164,FALSE)&lt;0,HLOOKUP(AC$4,'Physical Effects-Numbers'!$B$1:$AZ$173,$B164,FALSE),""))</f>
        <v/>
      </c>
      <c r="AD164" s="260" t="str">
        <f>IF(AD$4="","",IF(HLOOKUP(AD$4,'Physical Effects-Numbers'!$B$1:$AZ$173,$B164,FALSE)&lt;0,HLOOKUP(AD$4,'Physical Effects-Numbers'!$B$1:$AZ$173,$B164,FALSE),""))</f>
        <v/>
      </c>
      <c r="AE164" s="260" t="str">
        <f>IF(AE$4="","",IF(HLOOKUP(AE$4,'Physical Effects-Numbers'!$B$1:$AZ$173,$B164,FALSE)&lt;0,HLOOKUP(AE$4,'Physical Effects-Numbers'!$B$1:$AZ$173,$B164,FALSE),""))</f>
        <v/>
      </c>
      <c r="AF164" s="260" t="e">
        <f>IF(AF$4="","",IF(HLOOKUP(AF$4,'Physical Effects-Numbers'!$B$1:$AZ$173,$B164,FALSE)&lt;0,HLOOKUP(AF$4,'Physical Effects-Numbers'!$B$1:$AZ$173,$B164,FALSE),""))</f>
        <v>#REF!</v>
      </c>
      <c r="AG164" s="260" t="e">
        <f>IF(AG$4="","",IF(HLOOKUP(AG$4,'Physical Effects-Numbers'!$B$1:$AZ$173,$B164,FALSE)&lt;0,HLOOKUP(AG$4,'Physical Effects-Numbers'!$B$1:$AZ$173,$B164,FALSE),""))</f>
        <v>#REF!</v>
      </c>
      <c r="AH164" s="260" t="str">
        <f>IF(AH$4="","",IF(HLOOKUP(AH$4,'Physical Effects-Numbers'!$B$1:$AZ$173,$B164,FALSE)&lt;0,HLOOKUP(AH$4,'Physical Effects-Numbers'!$B$1:$AZ$173,$B164,FALSE),""))</f>
        <v/>
      </c>
      <c r="AI164" s="260" t="str">
        <f>IF(AI$4="","",IF(HLOOKUP(AI$4,'Physical Effects-Numbers'!$B$1:$AZ$173,$B164,FALSE)&lt;0,HLOOKUP(AI$4,'Physical Effects-Numbers'!$B$1:$AZ$173,$B164,FALSE),""))</f>
        <v/>
      </c>
      <c r="AJ164" s="260" t="str">
        <f>IF(AJ$4="","",IF(HLOOKUP(AJ$4,'Physical Effects-Numbers'!$B$1:$AZ$173,$B164,FALSE)&lt;0,HLOOKUP(AJ$4,'Physical Effects-Numbers'!$B$1:$AZ$173,$B164,FALSE),""))</f>
        <v/>
      </c>
      <c r="AK164" s="260" t="str">
        <f>IF(AK$4="","",IF(HLOOKUP(AK$4,'Physical Effects-Numbers'!$B$1:$AZ$173,$B164,FALSE)&lt;0,HLOOKUP(AK$4,'Physical Effects-Numbers'!$B$1:$AZ$173,$B164,FALSE),""))</f>
        <v/>
      </c>
      <c r="AL164" s="260" t="str">
        <f>IF(AL$4="","",IF(HLOOKUP(AL$4,'Physical Effects-Numbers'!$B$1:$AZ$173,$B164,FALSE)&lt;0,HLOOKUP(AL$4,'Physical Effects-Numbers'!$B$1:$AZ$173,$B164,FALSE),""))</f>
        <v/>
      </c>
      <c r="AM164" s="260" t="str">
        <f>IF(AM$4="","",IF(HLOOKUP(AM$4,'Physical Effects-Numbers'!$B$1:$AZ$173,$B164,FALSE)&lt;0,HLOOKUP(AM$4,'Physical Effects-Numbers'!$B$1:$AZ$173,$B164,FALSE),""))</f>
        <v/>
      </c>
      <c r="AN164" s="260" t="str">
        <f>IF(AN$4="","",IF(HLOOKUP(AN$4,'Physical Effects-Numbers'!$B$1:$AZ$173,$B164,FALSE)&lt;0,HLOOKUP(AN$4,'Physical Effects-Numbers'!$B$1:$AZ$173,$B164,FALSE),""))</f>
        <v/>
      </c>
      <c r="AO164" s="260" t="str">
        <f>IF(AO$4="","",IF(HLOOKUP(AO$4,'Physical Effects-Numbers'!$B$1:$AZ$173,$B164,FALSE)&lt;0,HLOOKUP(AO$4,'Physical Effects-Numbers'!$B$1:$AZ$173,$B164,FALSE),""))</f>
        <v/>
      </c>
      <c r="AP164" s="260" t="str">
        <f>IF(AP$4="","",IF(HLOOKUP(AP$4,'Physical Effects-Numbers'!$B$1:$AZ$173,$B164,FALSE)&lt;0,HLOOKUP(AP$4,'Physical Effects-Numbers'!$B$1:$AZ$173,$B164,FALSE),""))</f>
        <v/>
      </c>
      <c r="AQ164" s="260" t="str">
        <f>IF(AQ$4="","",IF(HLOOKUP(AQ$4,'Physical Effects-Numbers'!$B$1:$AZ$173,$B164,FALSE)&lt;0,HLOOKUP(AQ$4,'Physical Effects-Numbers'!$B$1:$AZ$173,$B164,FALSE),""))</f>
        <v/>
      </c>
      <c r="AR164" s="260" t="str">
        <f>IF(AR$4="","",IF(HLOOKUP(AR$4,'Physical Effects-Numbers'!$B$1:$AZ$173,$B164,FALSE)&lt;0,HLOOKUP(AR$4,'Physical Effects-Numbers'!$B$1:$AZ$173,$B164,FALSE),""))</f>
        <v/>
      </c>
      <c r="AS164" s="260" t="str">
        <f>IF(AS$4="","",IF(HLOOKUP(AS$4,'Physical Effects-Numbers'!$B$1:$AZ$173,$B164,FALSE)&lt;0,HLOOKUP(AS$4,'Physical Effects-Numbers'!$B$1:$AZ$173,$B164,FALSE),""))</f>
        <v/>
      </c>
      <c r="AT164" s="260" t="str">
        <f>IF(AT$4="","",IF(HLOOKUP(AT$4,'Physical Effects-Numbers'!$B$1:$AZ$173,$B164,FALSE)&lt;0,HLOOKUP(AT$4,'Physical Effects-Numbers'!$B$1:$AZ$173,$B164,FALSE),""))</f>
        <v/>
      </c>
      <c r="AU164" s="260" t="str">
        <f>IF(AU$4="","",IF(HLOOKUP(AU$4,'Physical Effects-Numbers'!$B$1:$AZ$173,$B164,FALSE)&lt;0,HLOOKUP(AU$4,'Physical Effects-Numbers'!$B$1:$AZ$173,$B164,FALSE),""))</f>
        <v/>
      </c>
      <c r="AV164" s="260" t="str">
        <f>IF(AV$4="","",IF(HLOOKUP(AV$4,'Physical Effects-Numbers'!$B$1:$AZ$173,$B164,FALSE)&lt;0,HLOOKUP(AV$4,'Physical Effects-Numbers'!$B$1:$AZ$173,$B164,FALSE),""))</f>
        <v/>
      </c>
      <c r="AW164" s="260" t="str">
        <f>IF(AW$4="","",IF(HLOOKUP(AW$4,'Physical Effects-Numbers'!$B$1:$AZ$173,$B164,FALSE)&lt;0,HLOOKUP(AW$4,'Physical Effects-Numbers'!$B$1:$AZ$173,$B164,FALSE),""))</f>
        <v/>
      </c>
      <c r="AX164" s="260" t="str">
        <f>IF(AX$4="","",IF(HLOOKUP(AX$4,'Physical Effects-Numbers'!$B$1:$AZ$173,$B164,FALSE)&lt;0,HLOOKUP(AX$4,'Physical Effects-Numbers'!$B$1:$AZ$173,$B164,FALSE),""))</f>
        <v/>
      </c>
      <c r="AY164" s="260">
        <f>IF(AY$4="","",IF(HLOOKUP(AY$4,'Physical Effects-Numbers'!$B$1:$AZ$173,$B164,FALSE)&lt;0,HLOOKUP(AY$4,'Physical Effects-Numbers'!$B$1:$AZ$173,$B164,FALSE),""))</f>
        <v>-1</v>
      </c>
      <c r="AZ164" s="260" t="str">
        <f>IF(AZ$4="","",IF(HLOOKUP(AZ$4,'Physical Effects-Numbers'!$B$1:$AZ$173,$B164,FALSE)&lt;0,HLOOKUP(AZ$4,'Physical Effects-Numbers'!$B$1:$AZ$173,$B164,FALSE),""))</f>
        <v/>
      </c>
      <c r="BA164" s="260" t="e">
        <f>IF(BA$4="","",IF(HLOOKUP(BA$4,'Physical Effects-Numbers'!$B$1:$AZ$173,$B164,FALSE)&lt;0,HLOOKUP(BA$4,'Physical Effects-Numbers'!$B$1:$AZ$173,$B164,FALSE),""))</f>
        <v>#N/A</v>
      </c>
      <c r="BB164" s="260" t="e">
        <f>IF(BB$4="","",IF(HLOOKUP(BB$4,'Physical Effects-Numbers'!$B$1:$AZ$173,$B164,FALSE)&lt;0,HLOOKUP(BB$4,'Physical Effects-Numbers'!$B$1:$AZ$173,$B164,FALSE),""))</f>
        <v>#N/A</v>
      </c>
      <c r="BC164" s="260" t="e">
        <f>IF(BC$4="","",IF(HLOOKUP(BC$4,'Physical Effects-Numbers'!$B$1:$AZ$173,$B164,FALSE)&lt;0,HLOOKUP(BC$4,'Physical Effects-Numbers'!$B$1:$AZ$173,$B164,FALSE),""))</f>
        <v>#REF!</v>
      </c>
      <c r="BD164" s="260" t="e">
        <f>IF(BD$4="","",IF(HLOOKUP(BD$4,'Physical Effects-Numbers'!$B$1:$AZ$173,$B164,FALSE)&lt;0,HLOOKUP(BD$4,'Physical Effects-Numbers'!$B$1:$AZ$173,$B164,FALSE),""))</f>
        <v>#REF!</v>
      </c>
      <c r="BE164" s="260" t="e">
        <f>IF(BE$4="","",IF(HLOOKUP(BE$4,'Physical Effects-Numbers'!$B$1:$AZ$173,$B164,FALSE)&lt;0,HLOOKUP(BE$4,'Physical Effects-Numbers'!$B$1:$AZ$173,$B164,FALSE),""))</f>
        <v>#REF!</v>
      </c>
      <c r="BF164" s="260" t="e">
        <f>IF(BF$4="","",IF(HLOOKUP(BF$4,'Physical Effects-Numbers'!$B$1:$AZ$173,$B164,FALSE)&lt;0,HLOOKUP(BF$4,'Physical Effects-Numbers'!$B$1:$AZ$173,$B164,FALSE),""))</f>
        <v>#REF!</v>
      </c>
      <c r="BG164" s="260" t="e">
        <f>IF(BG$4="","",IF(HLOOKUP(BG$4,'Physical Effects-Numbers'!$B$1:$AZ$173,$B164,FALSE)&lt;0,HLOOKUP(BG$4,'Physical Effects-Numbers'!$B$1:$AZ$173,$B164,FALSE),""))</f>
        <v>#REF!</v>
      </c>
      <c r="BH164" s="260" t="e">
        <f>IF(BH$4="","",IF(HLOOKUP(BH$4,'Physical Effects-Numbers'!$B$1:$AZ$173,$B164,FALSE)&lt;0,HLOOKUP(BH$4,'Physical Effects-Numbers'!$B$1:$AZ$173,$B164,FALSE),""))</f>
        <v>#REF!</v>
      </c>
      <c r="BI164" s="260" t="e">
        <f>IF(BI$4="","",IF(HLOOKUP(BI$4,'Physical Effects-Numbers'!$B$1:$AZ$173,$B164,FALSE)&lt;0,HLOOKUP(BI$4,'Physical Effects-Numbers'!$B$1:$AZ$173,$B164,FALSE),""))</f>
        <v>#REF!</v>
      </c>
      <c r="BJ164" s="260" t="e">
        <f>IF(BJ$4="","",IF(HLOOKUP(BJ$4,'Physical Effects-Numbers'!$B$1:$AZ$173,$B164,FALSE)&lt;0,HLOOKUP(BJ$4,'Physical Effects-Numbers'!$B$1:$AZ$173,$B164,FALSE),""))</f>
        <v>#REF!</v>
      </c>
      <c r="BK164" s="260" t="e">
        <f>IF(BK$4="","",IF(HLOOKUP(BK$4,'Physical Effects-Numbers'!$B$1:$AZ$173,$B164,FALSE)&lt;0,HLOOKUP(BK$4,'Physical Effects-Numbers'!$B$1:$AZ$173,$B164,FALSE),""))</f>
        <v>#REF!</v>
      </c>
      <c r="BL164" s="260" t="e">
        <f>IF(BL$4="","",IF(HLOOKUP(BL$4,'Physical Effects-Numbers'!$B$1:$AZ$173,$B164,FALSE)&lt;0,HLOOKUP(BL$4,'Physical Effects-Numbers'!$B$1:$AZ$173,$B164,FALSE),""))</f>
        <v>#REF!</v>
      </c>
      <c r="BM164" s="260" t="e">
        <f>IF(BM$4="","",IF(HLOOKUP(BM$4,'Physical Effects-Numbers'!$B$1:$AZ$173,$B164,FALSE)&lt;0,HLOOKUP(BM$4,'Physical Effects-Numbers'!$B$1:$AZ$173,$B164,FALSE),""))</f>
        <v>#REF!</v>
      </c>
      <c r="BN164" s="260" t="e">
        <f>IF(BN$4="","",IF(HLOOKUP(BN$4,'Physical Effects-Numbers'!$B$1:$AZ$173,$B164,FALSE)&lt;0,HLOOKUP(BN$4,'Physical Effects-Numbers'!$B$1:$AZ$173,$B164,FALSE),""))</f>
        <v>#REF!</v>
      </c>
      <c r="BO164" s="260" t="e">
        <f>IF(BO$4="","",IF(HLOOKUP(BO$4,'Physical Effects-Numbers'!$B$1:$AZ$173,$B164,FALSE)&lt;0,HLOOKUP(BO$4,'Physical Effects-Numbers'!$B$1:$AZ$173,$B164,FALSE),""))</f>
        <v>#REF!</v>
      </c>
    </row>
    <row r="165" spans="2:67" x14ac:dyDescent="0.2">
      <c r="B165" s="259">
        <f t="shared" si="2"/>
        <v>162</v>
      </c>
      <c r="C165" s="258" t="str">
        <f>+'Physical Effects-Numbers'!B162</f>
        <v>Waterspreading (ac)</v>
      </c>
      <c r="D165" s="260" t="str">
        <f>IF(D$4="","",IF(HLOOKUP(D$4,'Physical Effects-Numbers'!$B$1:$AZ$173,$B165,FALSE)&lt;0,HLOOKUP(D$4,'Physical Effects-Numbers'!$B$1:$AZ$173,$B165,FALSE),""))</f>
        <v/>
      </c>
      <c r="E165" s="260" t="str">
        <f>IF(E$4="","",IF(HLOOKUP(E$4,'Physical Effects-Numbers'!$B$1:$AZ$173,$B165,FALSE)&lt;0,HLOOKUP(E$4,'Physical Effects-Numbers'!$B$1:$AZ$173,$B165,FALSE),""))</f>
        <v/>
      </c>
      <c r="F165" s="260" t="str">
        <f>IF(F$4="","",IF(HLOOKUP(F$4,'Physical Effects-Numbers'!$B$1:$AZ$173,$B165,FALSE)&lt;0,HLOOKUP(F$4,'Physical Effects-Numbers'!$B$1:$AZ$173,$B165,FALSE),""))</f>
        <v/>
      </c>
      <c r="G165" s="260">
        <f>IF(G$4="","",IF(HLOOKUP(G$4,'Physical Effects-Numbers'!$B$1:$AZ$173,$B165,FALSE)&lt;0,HLOOKUP(G$4,'Physical Effects-Numbers'!$B$1:$AZ$173,$B165,FALSE),""))</f>
        <v>-1</v>
      </c>
      <c r="H165" s="260" t="str">
        <f>IF(H$4="","",IF(HLOOKUP(H$4,'Physical Effects-Numbers'!$B$1:$AZ$173,$B165,FALSE)&lt;0,HLOOKUP(H$4,'Physical Effects-Numbers'!$B$1:$AZ$173,$B165,FALSE),""))</f>
        <v/>
      </c>
      <c r="I165" s="260" t="str">
        <f>IF(I$4="","",IF(HLOOKUP(I$4,'Physical Effects-Numbers'!$B$1:$AZ$173,$B165,FALSE)&lt;0,HLOOKUP(I$4,'Physical Effects-Numbers'!$B$1:$AZ$173,$B165,FALSE),""))</f>
        <v/>
      </c>
      <c r="J165" s="260" t="str">
        <f>IF(J$4="","",IF(HLOOKUP(J$4,'Physical Effects-Numbers'!$B$1:$AZ$173,$B165,FALSE)&lt;0,HLOOKUP(J$4,'Physical Effects-Numbers'!$B$1:$AZ$173,$B165,FALSE),""))</f>
        <v/>
      </c>
      <c r="K165" s="260" t="str">
        <f>IF(K$4="","",IF(HLOOKUP(K$4,'Physical Effects-Numbers'!$B$1:$AZ$173,$B165,FALSE)&lt;0,HLOOKUP(K$4,'Physical Effects-Numbers'!$B$1:$AZ$173,$B165,FALSE),""))</f>
        <v/>
      </c>
      <c r="L165" s="260" t="str">
        <f>IF(L$4="","",IF(HLOOKUP(L$4,'Physical Effects-Numbers'!$B$1:$AZ$173,$B165,FALSE)&lt;0,HLOOKUP(L$4,'Physical Effects-Numbers'!$B$1:$AZ$173,$B165,FALSE),""))</f>
        <v/>
      </c>
      <c r="M165" s="260" t="str">
        <f>IF(M$4="","",IF(HLOOKUP(M$4,'Physical Effects-Numbers'!$B$1:$AZ$173,$B165,FALSE)&lt;0,HLOOKUP(M$4,'Physical Effects-Numbers'!$B$1:$AZ$173,$B165,FALSE),""))</f>
        <v/>
      </c>
      <c r="N165" s="260" t="str">
        <f>IF(N$4="","",IF(HLOOKUP(N$4,'Physical Effects-Numbers'!$B$1:$AZ$173,$B165,FALSE)&lt;0,HLOOKUP(N$4,'Physical Effects-Numbers'!$B$1:$AZ$173,$B165,FALSE),""))</f>
        <v/>
      </c>
      <c r="O165" s="260" t="str">
        <f>IF(O$4="","",IF(HLOOKUP(O$4,'Physical Effects-Numbers'!$B$1:$AZ$173,$B165,FALSE)&lt;0,HLOOKUP(O$4,'Physical Effects-Numbers'!$B$1:$AZ$173,$B165,FALSE),""))</f>
        <v/>
      </c>
      <c r="P165" s="260">
        <f>IF(P$4="","",IF(HLOOKUP(P$4,'Physical Effects-Numbers'!$B$1:$AZ$173,$B165,FALSE)&lt;0,HLOOKUP(P$4,'Physical Effects-Numbers'!$B$1:$AZ$173,$B165,FALSE),""))</f>
        <v>-1</v>
      </c>
      <c r="Q165" s="260" t="str">
        <f>IF(Q$4="","",IF(HLOOKUP(Q$4,'Physical Effects-Numbers'!$B$1:$AZ$173,$B165,FALSE)&lt;0,HLOOKUP(Q$4,'Physical Effects-Numbers'!$B$1:$AZ$173,$B165,FALSE),""))</f>
        <v/>
      </c>
      <c r="R165" s="260" t="str">
        <f>IF(R$4="","",IF(HLOOKUP(R$4,'Physical Effects-Numbers'!$B$1:$AZ$173,$B165,FALSE)&lt;0,HLOOKUP(R$4,'Physical Effects-Numbers'!$B$1:$AZ$173,$B165,FALSE),""))</f>
        <v/>
      </c>
      <c r="S165" s="260" t="str">
        <f>IF(S$4="","",IF(HLOOKUP(S$4,'Physical Effects-Numbers'!$B$1:$AZ$173,$B165,FALSE)&lt;0,HLOOKUP(S$4,'Physical Effects-Numbers'!$B$1:$AZ$173,$B165,FALSE),""))</f>
        <v/>
      </c>
      <c r="T165" s="260" t="str">
        <f>IF(T$4="","",IF(HLOOKUP(T$4,'Physical Effects-Numbers'!$B$1:$AZ$173,$B165,FALSE)&lt;0,HLOOKUP(T$4,'Physical Effects-Numbers'!$B$1:$AZ$173,$B165,FALSE),""))</f>
        <v/>
      </c>
      <c r="U165" s="260" t="str">
        <f>IF(U$4="","",IF(HLOOKUP(U$4,'Physical Effects-Numbers'!$B$1:$AZ$173,$B165,FALSE)&lt;0,HLOOKUP(U$4,'Physical Effects-Numbers'!$B$1:$AZ$173,$B165,FALSE),""))</f>
        <v/>
      </c>
      <c r="V165" s="260" t="str">
        <f>IF(V$4="","",IF(HLOOKUP(V$4,'Physical Effects-Numbers'!$B$1:$AZ$173,$B165,FALSE)&lt;0,HLOOKUP(V$4,'Physical Effects-Numbers'!$B$1:$AZ$173,$B165,FALSE),""))</f>
        <v/>
      </c>
      <c r="W165" s="260" t="str">
        <f>IF(W$4="","",IF(HLOOKUP(W$4,'Physical Effects-Numbers'!$B$1:$AZ$173,$B165,FALSE)&lt;0,HLOOKUP(W$4,'Physical Effects-Numbers'!$B$1:$AZ$173,$B165,FALSE),""))</f>
        <v/>
      </c>
      <c r="X165" s="260">
        <f>IF(X$4="","",IF(HLOOKUP(X$4,'Physical Effects-Numbers'!$B$1:$AZ$173,$B165,FALSE)&lt;0,HLOOKUP(X$4,'Physical Effects-Numbers'!$B$1:$AZ$173,$B165,FALSE),""))</f>
        <v>-1</v>
      </c>
      <c r="Y165" s="260" t="str">
        <f>IF(Y$4="","",IF(HLOOKUP(Y$4,'Physical Effects-Numbers'!$B$1:$AZ$173,$B165,FALSE)&lt;0,HLOOKUP(Y$4,'Physical Effects-Numbers'!$B$1:$AZ$173,$B165,FALSE),""))</f>
        <v/>
      </c>
      <c r="Z165" s="260">
        <f>IF(Z$4="","",IF(HLOOKUP(Z$4,'Physical Effects-Numbers'!$B$1:$AZ$173,$B165,FALSE)&lt;0,HLOOKUP(Z$4,'Physical Effects-Numbers'!$B$1:$AZ$173,$B165,FALSE),""))</f>
        <v>-1</v>
      </c>
      <c r="AA165" s="260" t="str">
        <f>IF(AA$4="","",IF(HLOOKUP(AA$4,'Physical Effects-Numbers'!$B$1:$AZ$173,$B165,FALSE)&lt;0,HLOOKUP(AA$4,'Physical Effects-Numbers'!$B$1:$AZ$173,$B165,FALSE),""))</f>
        <v/>
      </c>
      <c r="AB165" s="260">
        <f>IF(AB$4="","",IF(HLOOKUP(AB$4,'Physical Effects-Numbers'!$B$1:$AZ$173,$B165,FALSE)&lt;0,HLOOKUP(AB$4,'Physical Effects-Numbers'!$B$1:$AZ$173,$B165,FALSE),""))</f>
        <v>-1</v>
      </c>
      <c r="AC165" s="260" t="str">
        <f>IF(AC$4="","",IF(HLOOKUP(AC$4,'Physical Effects-Numbers'!$B$1:$AZ$173,$B165,FALSE)&lt;0,HLOOKUP(AC$4,'Physical Effects-Numbers'!$B$1:$AZ$173,$B165,FALSE),""))</f>
        <v/>
      </c>
      <c r="AD165" s="260">
        <f>IF(AD$4="","",IF(HLOOKUP(AD$4,'Physical Effects-Numbers'!$B$1:$AZ$173,$B165,FALSE)&lt;0,HLOOKUP(AD$4,'Physical Effects-Numbers'!$B$1:$AZ$173,$B165,FALSE),""))</f>
        <v>-1</v>
      </c>
      <c r="AE165" s="260" t="str">
        <f>IF(AE$4="","",IF(HLOOKUP(AE$4,'Physical Effects-Numbers'!$B$1:$AZ$173,$B165,FALSE)&lt;0,HLOOKUP(AE$4,'Physical Effects-Numbers'!$B$1:$AZ$173,$B165,FALSE),""))</f>
        <v/>
      </c>
      <c r="AF165" s="260" t="e">
        <f>IF(AF$4="","",IF(HLOOKUP(AF$4,'Physical Effects-Numbers'!$B$1:$AZ$173,$B165,FALSE)&lt;0,HLOOKUP(AF$4,'Physical Effects-Numbers'!$B$1:$AZ$173,$B165,FALSE),""))</f>
        <v>#REF!</v>
      </c>
      <c r="AG165" s="260" t="e">
        <f>IF(AG$4="","",IF(HLOOKUP(AG$4,'Physical Effects-Numbers'!$B$1:$AZ$173,$B165,FALSE)&lt;0,HLOOKUP(AG$4,'Physical Effects-Numbers'!$B$1:$AZ$173,$B165,FALSE),""))</f>
        <v>#REF!</v>
      </c>
      <c r="AH165" s="260">
        <f>IF(AH$4="","",IF(HLOOKUP(AH$4,'Physical Effects-Numbers'!$B$1:$AZ$173,$B165,FALSE)&lt;0,HLOOKUP(AH$4,'Physical Effects-Numbers'!$B$1:$AZ$173,$B165,FALSE),""))</f>
        <v>-1</v>
      </c>
      <c r="AI165" s="260" t="str">
        <f>IF(AI$4="","",IF(HLOOKUP(AI$4,'Physical Effects-Numbers'!$B$1:$AZ$173,$B165,FALSE)&lt;0,HLOOKUP(AI$4,'Physical Effects-Numbers'!$B$1:$AZ$173,$B165,FALSE),""))</f>
        <v/>
      </c>
      <c r="AJ165" s="260" t="str">
        <f>IF(AJ$4="","",IF(HLOOKUP(AJ$4,'Physical Effects-Numbers'!$B$1:$AZ$173,$B165,FALSE)&lt;0,HLOOKUP(AJ$4,'Physical Effects-Numbers'!$B$1:$AZ$173,$B165,FALSE),""))</f>
        <v/>
      </c>
      <c r="AK165" s="260" t="str">
        <f>IF(AK$4="","",IF(HLOOKUP(AK$4,'Physical Effects-Numbers'!$B$1:$AZ$173,$B165,FALSE)&lt;0,HLOOKUP(AK$4,'Physical Effects-Numbers'!$B$1:$AZ$173,$B165,FALSE),""))</f>
        <v/>
      </c>
      <c r="AL165" s="260" t="str">
        <f>IF(AL$4="","",IF(HLOOKUP(AL$4,'Physical Effects-Numbers'!$B$1:$AZ$173,$B165,FALSE)&lt;0,HLOOKUP(AL$4,'Physical Effects-Numbers'!$B$1:$AZ$173,$B165,FALSE),""))</f>
        <v/>
      </c>
      <c r="AM165" s="260" t="str">
        <f>IF(AM$4="","",IF(HLOOKUP(AM$4,'Physical Effects-Numbers'!$B$1:$AZ$173,$B165,FALSE)&lt;0,HLOOKUP(AM$4,'Physical Effects-Numbers'!$B$1:$AZ$173,$B165,FALSE),""))</f>
        <v/>
      </c>
      <c r="AN165" s="260" t="str">
        <f>IF(AN$4="","",IF(HLOOKUP(AN$4,'Physical Effects-Numbers'!$B$1:$AZ$173,$B165,FALSE)&lt;0,HLOOKUP(AN$4,'Physical Effects-Numbers'!$B$1:$AZ$173,$B165,FALSE),""))</f>
        <v/>
      </c>
      <c r="AO165" s="260" t="str">
        <f>IF(AO$4="","",IF(HLOOKUP(AO$4,'Physical Effects-Numbers'!$B$1:$AZ$173,$B165,FALSE)&lt;0,HLOOKUP(AO$4,'Physical Effects-Numbers'!$B$1:$AZ$173,$B165,FALSE),""))</f>
        <v/>
      </c>
      <c r="AP165" s="260" t="str">
        <f>IF(AP$4="","",IF(HLOOKUP(AP$4,'Physical Effects-Numbers'!$B$1:$AZ$173,$B165,FALSE)&lt;0,HLOOKUP(AP$4,'Physical Effects-Numbers'!$B$1:$AZ$173,$B165,FALSE),""))</f>
        <v/>
      </c>
      <c r="AQ165" s="260" t="str">
        <f>IF(AQ$4="","",IF(HLOOKUP(AQ$4,'Physical Effects-Numbers'!$B$1:$AZ$173,$B165,FALSE)&lt;0,HLOOKUP(AQ$4,'Physical Effects-Numbers'!$B$1:$AZ$173,$B165,FALSE),""))</f>
        <v/>
      </c>
      <c r="AR165" s="260" t="str">
        <f>IF(AR$4="","",IF(HLOOKUP(AR$4,'Physical Effects-Numbers'!$B$1:$AZ$173,$B165,FALSE)&lt;0,HLOOKUP(AR$4,'Physical Effects-Numbers'!$B$1:$AZ$173,$B165,FALSE),""))</f>
        <v/>
      </c>
      <c r="AS165" s="260" t="str">
        <f>IF(AS$4="","",IF(HLOOKUP(AS$4,'Physical Effects-Numbers'!$B$1:$AZ$173,$B165,FALSE)&lt;0,HLOOKUP(AS$4,'Physical Effects-Numbers'!$B$1:$AZ$173,$B165,FALSE),""))</f>
        <v/>
      </c>
      <c r="AT165" s="260" t="str">
        <f>IF(AT$4="","",IF(HLOOKUP(AT$4,'Physical Effects-Numbers'!$B$1:$AZ$173,$B165,FALSE)&lt;0,HLOOKUP(AT$4,'Physical Effects-Numbers'!$B$1:$AZ$173,$B165,FALSE),""))</f>
        <v/>
      </c>
      <c r="AU165" s="260" t="str">
        <f>IF(AU$4="","",IF(HLOOKUP(AU$4,'Physical Effects-Numbers'!$B$1:$AZ$173,$B165,FALSE)&lt;0,HLOOKUP(AU$4,'Physical Effects-Numbers'!$B$1:$AZ$173,$B165,FALSE),""))</f>
        <v/>
      </c>
      <c r="AV165" s="260" t="str">
        <f>IF(AV$4="","",IF(HLOOKUP(AV$4,'Physical Effects-Numbers'!$B$1:$AZ$173,$B165,FALSE)&lt;0,HLOOKUP(AV$4,'Physical Effects-Numbers'!$B$1:$AZ$173,$B165,FALSE),""))</f>
        <v/>
      </c>
      <c r="AW165" s="260" t="str">
        <f>IF(AW$4="","",IF(HLOOKUP(AW$4,'Physical Effects-Numbers'!$B$1:$AZ$173,$B165,FALSE)&lt;0,HLOOKUP(AW$4,'Physical Effects-Numbers'!$B$1:$AZ$173,$B165,FALSE),""))</f>
        <v/>
      </c>
      <c r="AX165" s="260" t="str">
        <f>IF(AX$4="","",IF(HLOOKUP(AX$4,'Physical Effects-Numbers'!$B$1:$AZ$173,$B165,FALSE)&lt;0,HLOOKUP(AX$4,'Physical Effects-Numbers'!$B$1:$AZ$173,$B165,FALSE),""))</f>
        <v/>
      </c>
      <c r="AY165" s="260" t="str">
        <f>IF(AY$4="","",IF(HLOOKUP(AY$4,'Physical Effects-Numbers'!$B$1:$AZ$173,$B165,FALSE)&lt;0,HLOOKUP(AY$4,'Physical Effects-Numbers'!$B$1:$AZ$173,$B165,FALSE),""))</f>
        <v/>
      </c>
      <c r="AZ165" s="260" t="str">
        <f>IF(AZ$4="","",IF(HLOOKUP(AZ$4,'Physical Effects-Numbers'!$B$1:$AZ$173,$B165,FALSE)&lt;0,HLOOKUP(AZ$4,'Physical Effects-Numbers'!$B$1:$AZ$173,$B165,FALSE),""))</f>
        <v/>
      </c>
      <c r="BA165" s="260" t="e">
        <f>IF(BA$4="","",IF(HLOOKUP(BA$4,'Physical Effects-Numbers'!$B$1:$AZ$173,$B165,FALSE)&lt;0,HLOOKUP(BA$4,'Physical Effects-Numbers'!$B$1:$AZ$173,$B165,FALSE),""))</f>
        <v>#N/A</v>
      </c>
      <c r="BB165" s="260" t="e">
        <f>IF(BB$4="","",IF(HLOOKUP(BB$4,'Physical Effects-Numbers'!$B$1:$AZ$173,$B165,FALSE)&lt;0,HLOOKUP(BB$4,'Physical Effects-Numbers'!$B$1:$AZ$173,$B165,FALSE),""))</f>
        <v>#N/A</v>
      </c>
      <c r="BC165" s="260" t="e">
        <f>IF(BC$4="","",IF(HLOOKUP(BC$4,'Physical Effects-Numbers'!$B$1:$AZ$173,$B165,FALSE)&lt;0,HLOOKUP(BC$4,'Physical Effects-Numbers'!$B$1:$AZ$173,$B165,FALSE),""))</f>
        <v>#REF!</v>
      </c>
      <c r="BD165" s="260" t="e">
        <f>IF(BD$4="","",IF(HLOOKUP(BD$4,'Physical Effects-Numbers'!$B$1:$AZ$173,$B165,FALSE)&lt;0,HLOOKUP(BD$4,'Physical Effects-Numbers'!$B$1:$AZ$173,$B165,FALSE),""))</f>
        <v>#REF!</v>
      </c>
      <c r="BE165" s="260" t="e">
        <f>IF(BE$4="","",IF(HLOOKUP(BE$4,'Physical Effects-Numbers'!$B$1:$AZ$173,$B165,FALSE)&lt;0,HLOOKUP(BE$4,'Physical Effects-Numbers'!$B$1:$AZ$173,$B165,FALSE),""))</f>
        <v>#REF!</v>
      </c>
      <c r="BF165" s="260" t="e">
        <f>IF(BF$4="","",IF(HLOOKUP(BF$4,'Physical Effects-Numbers'!$B$1:$AZ$173,$B165,FALSE)&lt;0,HLOOKUP(BF$4,'Physical Effects-Numbers'!$B$1:$AZ$173,$B165,FALSE),""))</f>
        <v>#REF!</v>
      </c>
      <c r="BG165" s="260" t="e">
        <f>IF(BG$4="","",IF(HLOOKUP(BG$4,'Physical Effects-Numbers'!$B$1:$AZ$173,$B165,FALSE)&lt;0,HLOOKUP(BG$4,'Physical Effects-Numbers'!$B$1:$AZ$173,$B165,FALSE),""))</f>
        <v>#REF!</v>
      </c>
      <c r="BH165" s="260" t="e">
        <f>IF(BH$4="","",IF(HLOOKUP(BH$4,'Physical Effects-Numbers'!$B$1:$AZ$173,$B165,FALSE)&lt;0,HLOOKUP(BH$4,'Physical Effects-Numbers'!$B$1:$AZ$173,$B165,FALSE),""))</f>
        <v>#REF!</v>
      </c>
      <c r="BI165" s="260" t="e">
        <f>IF(BI$4="","",IF(HLOOKUP(BI$4,'Physical Effects-Numbers'!$B$1:$AZ$173,$B165,FALSE)&lt;0,HLOOKUP(BI$4,'Physical Effects-Numbers'!$B$1:$AZ$173,$B165,FALSE),""))</f>
        <v>#REF!</v>
      </c>
      <c r="BJ165" s="260" t="e">
        <f>IF(BJ$4="","",IF(HLOOKUP(BJ$4,'Physical Effects-Numbers'!$B$1:$AZ$173,$B165,FALSE)&lt;0,HLOOKUP(BJ$4,'Physical Effects-Numbers'!$B$1:$AZ$173,$B165,FALSE),""))</f>
        <v>#REF!</v>
      </c>
      <c r="BK165" s="260" t="e">
        <f>IF(BK$4="","",IF(HLOOKUP(BK$4,'Physical Effects-Numbers'!$B$1:$AZ$173,$B165,FALSE)&lt;0,HLOOKUP(BK$4,'Physical Effects-Numbers'!$B$1:$AZ$173,$B165,FALSE),""))</f>
        <v>#REF!</v>
      </c>
      <c r="BL165" s="260" t="e">
        <f>IF(BL$4="","",IF(HLOOKUP(BL$4,'Physical Effects-Numbers'!$B$1:$AZ$173,$B165,FALSE)&lt;0,HLOOKUP(BL$4,'Physical Effects-Numbers'!$B$1:$AZ$173,$B165,FALSE),""))</f>
        <v>#REF!</v>
      </c>
      <c r="BM165" s="260" t="e">
        <f>IF(BM$4="","",IF(HLOOKUP(BM$4,'Physical Effects-Numbers'!$B$1:$AZ$173,$B165,FALSE)&lt;0,HLOOKUP(BM$4,'Physical Effects-Numbers'!$B$1:$AZ$173,$B165,FALSE),""))</f>
        <v>#REF!</v>
      </c>
      <c r="BN165" s="260" t="e">
        <f>IF(BN$4="","",IF(HLOOKUP(BN$4,'Physical Effects-Numbers'!$B$1:$AZ$173,$B165,FALSE)&lt;0,HLOOKUP(BN$4,'Physical Effects-Numbers'!$B$1:$AZ$173,$B165,FALSE),""))</f>
        <v>#REF!</v>
      </c>
      <c r="BO165" s="260" t="e">
        <f>IF(BO$4="","",IF(HLOOKUP(BO$4,'Physical Effects-Numbers'!$B$1:$AZ$173,$B165,FALSE)&lt;0,HLOOKUP(BO$4,'Physical Effects-Numbers'!$B$1:$AZ$173,$B165,FALSE),""))</f>
        <v>#REF!</v>
      </c>
    </row>
    <row r="166" spans="2:67" x14ac:dyDescent="0.2">
      <c r="B166" s="259">
        <f t="shared" si="2"/>
        <v>163</v>
      </c>
      <c r="C166" s="258" t="str">
        <f>+'Physical Effects-Numbers'!B163</f>
        <v>Well Decommissioning (no)</v>
      </c>
      <c r="D166" s="260" t="str">
        <f>IF(D$4="","",IF(HLOOKUP(D$4,'Physical Effects-Numbers'!$B$1:$AZ$173,$B166,FALSE)&lt;0,HLOOKUP(D$4,'Physical Effects-Numbers'!$B$1:$AZ$173,$B166,FALSE),""))</f>
        <v/>
      </c>
      <c r="E166" s="260" t="str">
        <f>IF(E$4="","",IF(HLOOKUP(E$4,'Physical Effects-Numbers'!$B$1:$AZ$173,$B166,FALSE)&lt;0,HLOOKUP(E$4,'Physical Effects-Numbers'!$B$1:$AZ$173,$B166,FALSE),""))</f>
        <v/>
      </c>
      <c r="F166" s="260" t="str">
        <f>IF(F$4="","",IF(HLOOKUP(F$4,'Physical Effects-Numbers'!$B$1:$AZ$173,$B166,FALSE)&lt;0,HLOOKUP(F$4,'Physical Effects-Numbers'!$B$1:$AZ$173,$B166,FALSE),""))</f>
        <v/>
      </c>
      <c r="G166" s="260" t="str">
        <f>IF(G$4="","",IF(HLOOKUP(G$4,'Physical Effects-Numbers'!$B$1:$AZ$173,$B166,FALSE)&lt;0,HLOOKUP(G$4,'Physical Effects-Numbers'!$B$1:$AZ$173,$B166,FALSE),""))</f>
        <v/>
      </c>
      <c r="H166" s="260" t="str">
        <f>IF(H$4="","",IF(HLOOKUP(H$4,'Physical Effects-Numbers'!$B$1:$AZ$173,$B166,FALSE)&lt;0,HLOOKUP(H$4,'Physical Effects-Numbers'!$B$1:$AZ$173,$B166,FALSE),""))</f>
        <v/>
      </c>
      <c r="I166" s="260" t="str">
        <f>IF(I$4="","",IF(HLOOKUP(I$4,'Physical Effects-Numbers'!$B$1:$AZ$173,$B166,FALSE)&lt;0,HLOOKUP(I$4,'Physical Effects-Numbers'!$B$1:$AZ$173,$B166,FALSE),""))</f>
        <v/>
      </c>
      <c r="J166" s="260" t="str">
        <f>IF(J$4="","",IF(HLOOKUP(J$4,'Physical Effects-Numbers'!$B$1:$AZ$173,$B166,FALSE)&lt;0,HLOOKUP(J$4,'Physical Effects-Numbers'!$B$1:$AZ$173,$B166,FALSE),""))</f>
        <v/>
      </c>
      <c r="K166" s="260" t="str">
        <f>IF(K$4="","",IF(HLOOKUP(K$4,'Physical Effects-Numbers'!$B$1:$AZ$173,$B166,FALSE)&lt;0,HLOOKUP(K$4,'Physical Effects-Numbers'!$B$1:$AZ$173,$B166,FALSE),""))</f>
        <v/>
      </c>
      <c r="L166" s="260" t="str">
        <f>IF(L$4="","",IF(HLOOKUP(L$4,'Physical Effects-Numbers'!$B$1:$AZ$173,$B166,FALSE)&lt;0,HLOOKUP(L$4,'Physical Effects-Numbers'!$B$1:$AZ$173,$B166,FALSE),""))</f>
        <v/>
      </c>
      <c r="M166" s="260" t="str">
        <f>IF(M$4="","",IF(HLOOKUP(M$4,'Physical Effects-Numbers'!$B$1:$AZ$173,$B166,FALSE)&lt;0,HLOOKUP(M$4,'Physical Effects-Numbers'!$B$1:$AZ$173,$B166,FALSE),""))</f>
        <v/>
      </c>
      <c r="N166" s="260" t="str">
        <f>IF(N$4="","",IF(HLOOKUP(N$4,'Physical Effects-Numbers'!$B$1:$AZ$173,$B166,FALSE)&lt;0,HLOOKUP(N$4,'Physical Effects-Numbers'!$B$1:$AZ$173,$B166,FALSE),""))</f>
        <v/>
      </c>
      <c r="O166" s="260" t="str">
        <f>IF(O$4="","",IF(HLOOKUP(O$4,'Physical Effects-Numbers'!$B$1:$AZ$173,$B166,FALSE)&lt;0,HLOOKUP(O$4,'Physical Effects-Numbers'!$B$1:$AZ$173,$B166,FALSE),""))</f>
        <v/>
      </c>
      <c r="P166" s="260" t="str">
        <f>IF(P$4="","",IF(HLOOKUP(P$4,'Physical Effects-Numbers'!$B$1:$AZ$173,$B166,FALSE)&lt;0,HLOOKUP(P$4,'Physical Effects-Numbers'!$B$1:$AZ$173,$B166,FALSE),""))</f>
        <v/>
      </c>
      <c r="Q166" s="260" t="str">
        <f>IF(Q$4="","",IF(HLOOKUP(Q$4,'Physical Effects-Numbers'!$B$1:$AZ$173,$B166,FALSE)&lt;0,HLOOKUP(Q$4,'Physical Effects-Numbers'!$B$1:$AZ$173,$B166,FALSE),""))</f>
        <v/>
      </c>
      <c r="R166" s="260" t="str">
        <f>IF(R$4="","",IF(HLOOKUP(R$4,'Physical Effects-Numbers'!$B$1:$AZ$173,$B166,FALSE)&lt;0,HLOOKUP(R$4,'Physical Effects-Numbers'!$B$1:$AZ$173,$B166,FALSE),""))</f>
        <v/>
      </c>
      <c r="S166" s="260" t="str">
        <f>IF(S$4="","",IF(HLOOKUP(S$4,'Physical Effects-Numbers'!$B$1:$AZ$173,$B166,FALSE)&lt;0,HLOOKUP(S$4,'Physical Effects-Numbers'!$B$1:$AZ$173,$B166,FALSE),""))</f>
        <v/>
      </c>
      <c r="T166" s="260" t="str">
        <f>IF(T$4="","",IF(HLOOKUP(T$4,'Physical Effects-Numbers'!$B$1:$AZ$173,$B166,FALSE)&lt;0,HLOOKUP(T$4,'Physical Effects-Numbers'!$B$1:$AZ$173,$B166,FALSE),""))</f>
        <v/>
      </c>
      <c r="U166" s="260" t="str">
        <f>IF(U$4="","",IF(HLOOKUP(U$4,'Physical Effects-Numbers'!$B$1:$AZ$173,$B166,FALSE)&lt;0,HLOOKUP(U$4,'Physical Effects-Numbers'!$B$1:$AZ$173,$B166,FALSE),""))</f>
        <v/>
      </c>
      <c r="V166" s="260" t="str">
        <f>IF(V$4="","",IF(HLOOKUP(V$4,'Physical Effects-Numbers'!$B$1:$AZ$173,$B166,FALSE)&lt;0,HLOOKUP(V$4,'Physical Effects-Numbers'!$B$1:$AZ$173,$B166,FALSE),""))</f>
        <v/>
      </c>
      <c r="W166" s="260" t="str">
        <f>IF(W$4="","",IF(HLOOKUP(W$4,'Physical Effects-Numbers'!$B$1:$AZ$173,$B166,FALSE)&lt;0,HLOOKUP(W$4,'Physical Effects-Numbers'!$B$1:$AZ$173,$B166,FALSE),""))</f>
        <v/>
      </c>
      <c r="X166" s="260" t="str">
        <f>IF(X$4="","",IF(HLOOKUP(X$4,'Physical Effects-Numbers'!$B$1:$AZ$173,$B166,FALSE)&lt;0,HLOOKUP(X$4,'Physical Effects-Numbers'!$B$1:$AZ$173,$B166,FALSE),""))</f>
        <v/>
      </c>
      <c r="Y166" s="260" t="str">
        <f>IF(Y$4="","",IF(HLOOKUP(Y$4,'Physical Effects-Numbers'!$B$1:$AZ$173,$B166,FALSE)&lt;0,HLOOKUP(Y$4,'Physical Effects-Numbers'!$B$1:$AZ$173,$B166,FALSE),""))</f>
        <v/>
      </c>
      <c r="Z166" s="260" t="str">
        <f>IF(Z$4="","",IF(HLOOKUP(Z$4,'Physical Effects-Numbers'!$B$1:$AZ$173,$B166,FALSE)&lt;0,HLOOKUP(Z$4,'Physical Effects-Numbers'!$B$1:$AZ$173,$B166,FALSE),""))</f>
        <v/>
      </c>
      <c r="AA166" s="260" t="str">
        <f>IF(AA$4="","",IF(HLOOKUP(AA$4,'Physical Effects-Numbers'!$B$1:$AZ$173,$B166,FALSE)&lt;0,HLOOKUP(AA$4,'Physical Effects-Numbers'!$B$1:$AZ$173,$B166,FALSE),""))</f>
        <v/>
      </c>
      <c r="AB166" s="260" t="str">
        <f>IF(AB$4="","",IF(HLOOKUP(AB$4,'Physical Effects-Numbers'!$B$1:$AZ$173,$B166,FALSE)&lt;0,HLOOKUP(AB$4,'Physical Effects-Numbers'!$B$1:$AZ$173,$B166,FALSE),""))</f>
        <v/>
      </c>
      <c r="AC166" s="260" t="str">
        <f>IF(AC$4="","",IF(HLOOKUP(AC$4,'Physical Effects-Numbers'!$B$1:$AZ$173,$B166,FALSE)&lt;0,HLOOKUP(AC$4,'Physical Effects-Numbers'!$B$1:$AZ$173,$B166,FALSE),""))</f>
        <v/>
      </c>
      <c r="AD166" s="260" t="str">
        <f>IF(AD$4="","",IF(HLOOKUP(AD$4,'Physical Effects-Numbers'!$B$1:$AZ$173,$B166,FALSE)&lt;0,HLOOKUP(AD$4,'Physical Effects-Numbers'!$B$1:$AZ$173,$B166,FALSE),""))</f>
        <v/>
      </c>
      <c r="AE166" s="260" t="str">
        <f>IF(AE$4="","",IF(HLOOKUP(AE$4,'Physical Effects-Numbers'!$B$1:$AZ$173,$B166,FALSE)&lt;0,HLOOKUP(AE$4,'Physical Effects-Numbers'!$B$1:$AZ$173,$B166,FALSE),""))</f>
        <v/>
      </c>
      <c r="AF166" s="260" t="e">
        <f>IF(AF$4="","",IF(HLOOKUP(AF$4,'Physical Effects-Numbers'!$B$1:$AZ$173,$B166,FALSE)&lt;0,HLOOKUP(AF$4,'Physical Effects-Numbers'!$B$1:$AZ$173,$B166,FALSE),""))</f>
        <v>#REF!</v>
      </c>
      <c r="AG166" s="260" t="e">
        <f>IF(AG$4="","",IF(HLOOKUP(AG$4,'Physical Effects-Numbers'!$B$1:$AZ$173,$B166,FALSE)&lt;0,HLOOKUP(AG$4,'Physical Effects-Numbers'!$B$1:$AZ$173,$B166,FALSE),""))</f>
        <v>#REF!</v>
      </c>
      <c r="AH166" s="260" t="str">
        <f>IF(AH$4="","",IF(HLOOKUP(AH$4,'Physical Effects-Numbers'!$B$1:$AZ$173,$B166,FALSE)&lt;0,HLOOKUP(AH$4,'Physical Effects-Numbers'!$B$1:$AZ$173,$B166,FALSE),""))</f>
        <v/>
      </c>
      <c r="AI166" s="260" t="str">
        <f>IF(AI$4="","",IF(HLOOKUP(AI$4,'Physical Effects-Numbers'!$B$1:$AZ$173,$B166,FALSE)&lt;0,HLOOKUP(AI$4,'Physical Effects-Numbers'!$B$1:$AZ$173,$B166,FALSE),""))</f>
        <v/>
      </c>
      <c r="AJ166" s="260" t="str">
        <f>IF(AJ$4="","",IF(HLOOKUP(AJ$4,'Physical Effects-Numbers'!$B$1:$AZ$173,$B166,FALSE)&lt;0,HLOOKUP(AJ$4,'Physical Effects-Numbers'!$B$1:$AZ$173,$B166,FALSE),""))</f>
        <v/>
      </c>
      <c r="AK166" s="260" t="str">
        <f>IF(AK$4="","",IF(HLOOKUP(AK$4,'Physical Effects-Numbers'!$B$1:$AZ$173,$B166,FALSE)&lt;0,HLOOKUP(AK$4,'Physical Effects-Numbers'!$B$1:$AZ$173,$B166,FALSE),""))</f>
        <v/>
      </c>
      <c r="AL166" s="260" t="str">
        <f>IF(AL$4="","",IF(HLOOKUP(AL$4,'Physical Effects-Numbers'!$B$1:$AZ$173,$B166,FALSE)&lt;0,HLOOKUP(AL$4,'Physical Effects-Numbers'!$B$1:$AZ$173,$B166,FALSE),""))</f>
        <v/>
      </c>
      <c r="AM166" s="260" t="str">
        <f>IF(AM$4="","",IF(HLOOKUP(AM$4,'Physical Effects-Numbers'!$B$1:$AZ$173,$B166,FALSE)&lt;0,HLOOKUP(AM$4,'Physical Effects-Numbers'!$B$1:$AZ$173,$B166,FALSE),""))</f>
        <v/>
      </c>
      <c r="AN166" s="260" t="str">
        <f>IF(AN$4="","",IF(HLOOKUP(AN$4,'Physical Effects-Numbers'!$B$1:$AZ$173,$B166,FALSE)&lt;0,HLOOKUP(AN$4,'Physical Effects-Numbers'!$B$1:$AZ$173,$B166,FALSE),""))</f>
        <v/>
      </c>
      <c r="AO166" s="260" t="str">
        <f>IF(AO$4="","",IF(HLOOKUP(AO$4,'Physical Effects-Numbers'!$B$1:$AZ$173,$B166,FALSE)&lt;0,HLOOKUP(AO$4,'Physical Effects-Numbers'!$B$1:$AZ$173,$B166,FALSE),""))</f>
        <v/>
      </c>
      <c r="AP166" s="260" t="str">
        <f>IF(AP$4="","",IF(HLOOKUP(AP$4,'Physical Effects-Numbers'!$B$1:$AZ$173,$B166,FALSE)&lt;0,HLOOKUP(AP$4,'Physical Effects-Numbers'!$B$1:$AZ$173,$B166,FALSE),""))</f>
        <v/>
      </c>
      <c r="AQ166" s="260" t="str">
        <f>IF(AQ$4="","",IF(HLOOKUP(AQ$4,'Physical Effects-Numbers'!$B$1:$AZ$173,$B166,FALSE)&lt;0,HLOOKUP(AQ$4,'Physical Effects-Numbers'!$B$1:$AZ$173,$B166,FALSE),""))</f>
        <v/>
      </c>
      <c r="AR166" s="260" t="str">
        <f>IF(AR$4="","",IF(HLOOKUP(AR$4,'Physical Effects-Numbers'!$B$1:$AZ$173,$B166,FALSE)&lt;0,HLOOKUP(AR$4,'Physical Effects-Numbers'!$B$1:$AZ$173,$B166,FALSE),""))</f>
        <v/>
      </c>
      <c r="AS166" s="260" t="str">
        <f>IF(AS$4="","",IF(HLOOKUP(AS$4,'Physical Effects-Numbers'!$B$1:$AZ$173,$B166,FALSE)&lt;0,HLOOKUP(AS$4,'Physical Effects-Numbers'!$B$1:$AZ$173,$B166,FALSE),""))</f>
        <v/>
      </c>
      <c r="AT166" s="260" t="str">
        <f>IF(AT$4="","",IF(HLOOKUP(AT$4,'Physical Effects-Numbers'!$B$1:$AZ$173,$B166,FALSE)&lt;0,HLOOKUP(AT$4,'Physical Effects-Numbers'!$B$1:$AZ$173,$B166,FALSE),""))</f>
        <v/>
      </c>
      <c r="AU166" s="260" t="str">
        <f>IF(AU$4="","",IF(HLOOKUP(AU$4,'Physical Effects-Numbers'!$B$1:$AZ$173,$B166,FALSE)&lt;0,HLOOKUP(AU$4,'Physical Effects-Numbers'!$B$1:$AZ$173,$B166,FALSE),""))</f>
        <v/>
      </c>
      <c r="AV166" s="260" t="str">
        <f>IF(AV$4="","",IF(HLOOKUP(AV$4,'Physical Effects-Numbers'!$B$1:$AZ$173,$B166,FALSE)&lt;0,HLOOKUP(AV$4,'Physical Effects-Numbers'!$B$1:$AZ$173,$B166,FALSE),""))</f>
        <v/>
      </c>
      <c r="AW166" s="260" t="str">
        <f>IF(AW$4="","",IF(HLOOKUP(AW$4,'Physical Effects-Numbers'!$B$1:$AZ$173,$B166,FALSE)&lt;0,HLOOKUP(AW$4,'Physical Effects-Numbers'!$B$1:$AZ$173,$B166,FALSE),""))</f>
        <v/>
      </c>
      <c r="AX166" s="260" t="str">
        <f>IF(AX$4="","",IF(HLOOKUP(AX$4,'Physical Effects-Numbers'!$B$1:$AZ$173,$B166,FALSE)&lt;0,HLOOKUP(AX$4,'Physical Effects-Numbers'!$B$1:$AZ$173,$B166,FALSE),""))</f>
        <v/>
      </c>
      <c r="AY166" s="260" t="str">
        <f>IF(AY$4="","",IF(HLOOKUP(AY$4,'Physical Effects-Numbers'!$B$1:$AZ$173,$B166,FALSE)&lt;0,HLOOKUP(AY$4,'Physical Effects-Numbers'!$B$1:$AZ$173,$B166,FALSE),""))</f>
        <v/>
      </c>
      <c r="AZ166" s="260" t="str">
        <f>IF(AZ$4="","",IF(HLOOKUP(AZ$4,'Physical Effects-Numbers'!$B$1:$AZ$173,$B166,FALSE)&lt;0,HLOOKUP(AZ$4,'Physical Effects-Numbers'!$B$1:$AZ$173,$B166,FALSE),""))</f>
        <v/>
      </c>
      <c r="BA166" s="260" t="e">
        <f>IF(BA$4="","",IF(HLOOKUP(BA$4,'Physical Effects-Numbers'!$B$1:$AZ$173,$B166,FALSE)&lt;0,HLOOKUP(BA$4,'Physical Effects-Numbers'!$B$1:$AZ$173,$B166,FALSE),""))</f>
        <v>#N/A</v>
      </c>
      <c r="BB166" s="260" t="e">
        <f>IF(BB$4="","",IF(HLOOKUP(BB$4,'Physical Effects-Numbers'!$B$1:$AZ$173,$B166,FALSE)&lt;0,HLOOKUP(BB$4,'Physical Effects-Numbers'!$B$1:$AZ$173,$B166,FALSE),""))</f>
        <v>#N/A</v>
      </c>
      <c r="BC166" s="260" t="e">
        <f>IF(BC$4="","",IF(HLOOKUP(BC$4,'Physical Effects-Numbers'!$B$1:$AZ$173,$B166,FALSE)&lt;0,HLOOKUP(BC$4,'Physical Effects-Numbers'!$B$1:$AZ$173,$B166,FALSE),""))</f>
        <v>#REF!</v>
      </c>
      <c r="BD166" s="260" t="e">
        <f>IF(BD$4="","",IF(HLOOKUP(BD$4,'Physical Effects-Numbers'!$B$1:$AZ$173,$B166,FALSE)&lt;0,HLOOKUP(BD$4,'Physical Effects-Numbers'!$B$1:$AZ$173,$B166,FALSE),""))</f>
        <v>#REF!</v>
      </c>
      <c r="BE166" s="260" t="e">
        <f>IF(BE$4="","",IF(HLOOKUP(BE$4,'Physical Effects-Numbers'!$B$1:$AZ$173,$B166,FALSE)&lt;0,HLOOKUP(BE$4,'Physical Effects-Numbers'!$B$1:$AZ$173,$B166,FALSE),""))</f>
        <v>#REF!</v>
      </c>
      <c r="BF166" s="260" t="e">
        <f>IF(BF$4="","",IF(HLOOKUP(BF$4,'Physical Effects-Numbers'!$B$1:$AZ$173,$B166,FALSE)&lt;0,HLOOKUP(BF$4,'Physical Effects-Numbers'!$B$1:$AZ$173,$B166,FALSE),""))</f>
        <v>#REF!</v>
      </c>
      <c r="BG166" s="260" t="e">
        <f>IF(BG$4="","",IF(HLOOKUP(BG$4,'Physical Effects-Numbers'!$B$1:$AZ$173,$B166,FALSE)&lt;0,HLOOKUP(BG$4,'Physical Effects-Numbers'!$B$1:$AZ$173,$B166,FALSE),""))</f>
        <v>#REF!</v>
      </c>
      <c r="BH166" s="260" t="e">
        <f>IF(BH$4="","",IF(HLOOKUP(BH$4,'Physical Effects-Numbers'!$B$1:$AZ$173,$B166,FALSE)&lt;0,HLOOKUP(BH$4,'Physical Effects-Numbers'!$B$1:$AZ$173,$B166,FALSE),""))</f>
        <v>#REF!</v>
      </c>
      <c r="BI166" s="260" t="e">
        <f>IF(BI$4="","",IF(HLOOKUP(BI$4,'Physical Effects-Numbers'!$B$1:$AZ$173,$B166,FALSE)&lt;0,HLOOKUP(BI$4,'Physical Effects-Numbers'!$B$1:$AZ$173,$B166,FALSE),""))</f>
        <v>#REF!</v>
      </c>
      <c r="BJ166" s="260" t="e">
        <f>IF(BJ$4="","",IF(HLOOKUP(BJ$4,'Physical Effects-Numbers'!$B$1:$AZ$173,$B166,FALSE)&lt;0,HLOOKUP(BJ$4,'Physical Effects-Numbers'!$B$1:$AZ$173,$B166,FALSE),""))</f>
        <v>#REF!</v>
      </c>
      <c r="BK166" s="260" t="e">
        <f>IF(BK$4="","",IF(HLOOKUP(BK$4,'Physical Effects-Numbers'!$B$1:$AZ$173,$B166,FALSE)&lt;0,HLOOKUP(BK$4,'Physical Effects-Numbers'!$B$1:$AZ$173,$B166,FALSE),""))</f>
        <v>#REF!</v>
      </c>
      <c r="BL166" s="260" t="e">
        <f>IF(BL$4="","",IF(HLOOKUP(BL$4,'Physical Effects-Numbers'!$B$1:$AZ$173,$B166,FALSE)&lt;0,HLOOKUP(BL$4,'Physical Effects-Numbers'!$B$1:$AZ$173,$B166,FALSE),""))</f>
        <v>#REF!</v>
      </c>
      <c r="BM166" s="260" t="e">
        <f>IF(BM$4="","",IF(HLOOKUP(BM$4,'Physical Effects-Numbers'!$B$1:$AZ$173,$B166,FALSE)&lt;0,HLOOKUP(BM$4,'Physical Effects-Numbers'!$B$1:$AZ$173,$B166,FALSE),""))</f>
        <v>#REF!</v>
      </c>
      <c r="BN166" s="260" t="e">
        <f>IF(BN$4="","",IF(HLOOKUP(BN$4,'Physical Effects-Numbers'!$B$1:$AZ$173,$B166,FALSE)&lt;0,HLOOKUP(BN$4,'Physical Effects-Numbers'!$B$1:$AZ$173,$B166,FALSE),""))</f>
        <v>#REF!</v>
      </c>
      <c r="BO166" s="260" t="e">
        <f>IF(BO$4="","",IF(HLOOKUP(BO$4,'Physical Effects-Numbers'!$B$1:$AZ$173,$B166,FALSE)&lt;0,HLOOKUP(BO$4,'Physical Effects-Numbers'!$B$1:$AZ$173,$B166,FALSE),""))</f>
        <v>#REF!</v>
      </c>
    </row>
    <row r="167" spans="2:67" x14ac:dyDescent="0.2">
      <c r="B167" s="259">
        <f t="shared" si="2"/>
        <v>164</v>
      </c>
      <c r="C167" s="258" t="str">
        <f>+'Physical Effects-Numbers'!B164</f>
        <v>Wetland Creation (ac)</v>
      </c>
      <c r="D167" s="260" t="str">
        <f>IF(D$4="","",IF(HLOOKUP(D$4,'Physical Effects-Numbers'!$B$1:$AZ$173,$B167,FALSE)&lt;0,HLOOKUP(D$4,'Physical Effects-Numbers'!$B$1:$AZ$173,$B167,FALSE),""))</f>
        <v/>
      </c>
      <c r="E167" s="260" t="str">
        <f>IF(E$4="","",IF(HLOOKUP(E$4,'Physical Effects-Numbers'!$B$1:$AZ$173,$B167,FALSE)&lt;0,HLOOKUP(E$4,'Physical Effects-Numbers'!$B$1:$AZ$173,$B167,FALSE),""))</f>
        <v/>
      </c>
      <c r="F167" s="260" t="str">
        <f>IF(F$4="","",IF(HLOOKUP(F$4,'Physical Effects-Numbers'!$B$1:$AZ$173,$B167,FALSE)&lt;0,HLOOKUP(F$4,'Physical Effects-Numbers'!$B$1:$AZ$173,$B167,FALSE),""))</f>
        <v/>
      </c>
      <c r="G167" s="260" t="str">
        <f>IF(G$4="","",IF(HLOOKUP(G$4,'Physical Effects-Numbers'!$B$1:$AZ$173,$B167,FALSE)&lt;0,HLOOKUP(G$4,'Physical Effects-Numbers'!$B$1:$AZ$173,$B167,FALSE),""))</f>
        <v/>
      </c>
      <c r="H167" s="260" t="str">
        <f>IF(H$4="","",IF(HLOOKUP(H$4,'Physical Effects-Numbers'!$B$1:$AZ$173,$B167,FALSE)&lt;0,HLOOKUP(H$4,'Physical Effects-Numbers'!$B$1:$AZ$173,$B167,FALSE),""))</f>
        <v/>
      </c>
      <c r="I167" s="260" t="str">
        <f>IF(I$4="","",IF(HLOOKUP(I$4,'Physical Effects-Numbers'!$B$1:$AZ$173,$B167,FALSE)&lt;0,HLOOKUP(I$4,'Physical Effects-Numbers'!$B$1:$AZ$173,$B167,FALSE),""))</f>
        <v/>
      </c>
      <c r="J167" s="260" t="str">
        <f>IF(J$4="","",IF(HLOOKUP(J$4,'Physical Effects-Numbers'!$B$1:$AZ$173,$B167,FALSE)&lt;0,HLOOKUP(J$4,'Physical Effects-Numbers'!$B$1:$AZ$173,$B167,FALSE),""))</f>
        <v/>
      </c>
      <c r="K167" s="260" t="str">
        <f>IF(K$4="","",IF(HLOOKUP(K$4,'Physical Effects-Numbers'!$B$1:$AZ$173,$B167,FALSE)&lt;0,HLOOKUP(K$4,'Physical Effects-Numbers'!$B$1:$AZ$173,$B167,FALSE),""))</f>
        <v/>
      </c>
      <c r="L167" s="260" t="str">
        <f>IF(L$4="","",IF(HLOOKUP(L$4,'Physical Effects-Numbers'!$B$1:$AZ$173,$B167,FALSE)&lt;0,HLOOKUP(L$4,'Physical Effects-Numbers'!$B$1:$AZ$173,$B167,FALSE),""))</f>
        <v/>
      </c>
      <c r="M167" s="260" t="str">
        <f>IF(M$4="","",IF(HLOOKUP(M$4,'Physical Effects-Numbers'!$B$1:$AZ$173,$B167,FALSE)&lt;0,HLOOKUP(M$4,'Physical Effects-Numbers'!$B$1:$AZ$173,$B167,FALSE),""))</f>
        <v/>
      </c>
      <c r="N167" s="260" t="str">
        <f>IF(N$4="","",IF(HLOOKUP(N$4,'Physical Effects-Numbers'!$B$1:$AZ$173,$B167,FALSE)&lt;0,HLOOKUP(N$4,'Physical Effects-Numbers'!$B$1:$AZ$173,$B167,FALSE),""))</f>
        <v/>
      </c>
      <c r="O167" s="260" t="str">
        <f>IF(O$4="","",IF(HLOOKUP(O$4,'Physical Effects-Numbers'!$B$1:$AZ$173,$B167,FALSE)&lt;0,HLOOKUP(O$4,'Physical Effects-Numbers'!$B$1:$AZ$173,$B167,FALSE),""))</f>
        <v/>
      </c>
      <c r="P167" s="260">
        <f>IF(P$4="","",IF(HLOOKUP(P$4,'Physical Effects-Numbers'!$B$1:$AZ$173,$B167,FALSE)&lt;0,HLOOKUP(P$4,'Physical Effects-Numbers'!$B$1:$AZ$173,$B167,FALSE),""))</f>
        <v>-1</v>
      </c>
      <c r="Q167" s="260" t="str">
        <f>IF(Q$4="","",IF(HLOOKUP(Q$4,'Physical Effects-Numbers'!$B$1:$AZ$173,$B167,FALSE)&lt;0,HLOOKUP(Q$4,'Physical Effects-Numbers'!$B$1:$AZ$173,$B167,FALSE),""))</f>
        <v/>
      </c>
      <c r="R167" s="260" t="str">
        <f>IF(R$4="","",IF(HLOOKUP(R$4,'Physical Effects-Numbers'!$B$1:$AZ$173,$B167,FALSE)&lt;0,HLOOKUP(R$4,'Physical Effects-Numbers'!$B$1:$AZ$173,$B167,FALSE),""))</f>
        <v/>
      </c>
      <c r="S167" s="260" t="str">
        <f>IF(S$4="","",IF(HLOOKUP(S$4,'Physical Effects-Numbers'!$B$1:$AZ$173,$B167,FALSE)&lt;0,HLOOKUP(S$4,'Physical Effects-Numbers'!$B$1:$AZ$173,$B167,FALSE),""))</f>
        <v/>
      </c>
      <c r="T167" s="260" t="str">
        <f>IF(T$4="","",IF(HLOOKUP(T$4,'Physical Effects-Numbers'!$B$1:$AZ$173,$B167,FALSE)&lt;0,HLOOKUP(T$4,'Physical Effects-Numbers'!$B$1:$AZ$173,$B167,FALSE),""))</f>
        <v/>
      </c>
      <c r="U167" s="260" t="str">
        <f>IF(U$4="","",IF(HLOOKUP(U$4,'Physical Effects-Numbers'!$B$1:$AZ$173,$B167,FALSE)&lt;0,HLOOKUP(U$4,'Physical Effects-Numbers'!$B$1:$AZ$173,$B167,FALSE),""))</f>
        <v/>
      </c>
      <c r="V167" s="260" t="str">
        <f>IF(V$4="","",IF(HLOOKUP(V$4,'Physical Effects-Numbers'!$B$1:$AZ$173,$B167,FALSE)&lt;0,HLOOKUP(V$4,'Physical Effects-Numbers'!$B$1:$AZ$173,$B167,FALSE),""))</f>
        <v/>
      </c>
      <c r="W167" s="260" t="str">
        <f>IF(W$4="","",IF(HLOOKUP(W$4,'Physical Effects-Numbers'!$B$1:$AZ$173,$B167,FALSE)&lt;0,HLOOKUP(W$4,'Physical Effects-Numbers'!$B$1:$AZ$173,$B167,FALSE),""))</f>
        <v/>
      </c>
      <c r="X167" s="260" t="str">
        <f>IF(X$4="","",IF(HLOOKUP(X$4,'Physical Effects-Numbers'!$B$1:$AZ$173,$B167,FALSE)&lt;0,HLOOKUP(X$4,'Physical Effects-Numbers'!$B$1:$AZ$173,$B167,FALSE),""))</f>
        <v/>
      </c>
      <c r="Y167" s="260" t="str">
        <f>IF(Y$4="","",IF(HLOOKUP(Y$4,'Physical Effects-Numbers'!$B$1:$AZ$173,$B167,FALSE)&lt;0,HLOOKUP(Y$4,'Physical Effects-Numbers'!$B$1:$AZ$173,$B167,FALSE),""))</f>
        <v/>
      </c>
      <c r="Z167" s="260" t="str">
        <f>IF(Z$4="","",IF(HLOOKUP(Z$4,'Physical Effects-Numbers'!$B$1:$AZ$173,$B167,FALSE)&lt;0,HLOOKUP(Z$4,'Physical Effects-Numbers'!$B$1:$AZ$173,$B167,FALSE),""))</f>
        <v/>
      </c>
      <c r="AA167" s="260" t="str">
        <f>IF(AA$4="","",IF(HLOOKUP(AA$4,'Physical Effects-Numbers'!$B$1:$AZ$173,$B167,FALSE)&lt;0,HLOOKUP(AA$4,'Physical Effects-Numbers'!$B$1:$AZ$173,$B167,FALSE),""))</f>
        <v/>
      </c>
      <c r="AB167" s="260" t="str">
        <f>IF(AB$4="","",IF(HLOOKUP(AB$4,'Physical Effects-Numbers'!$B$1:$AZ$173,$B167,FALSE)&lt;0,HLOOKUP(AB$4,'Physical Effects-Numbers'!$B$1:$AZ$173,$B167,FALSE),""))</f>
        <v/>
      </c>
      <c r="AC167" s="260" t="str">
        <f>IF(AC$4="","",IF(HLOOKUP(AC$4,'Physical Effects-Numbers'!$B$1:$AZ$173,$B167,FALSE)&lt;0,HLOOKUP(AC$4,'Physical Effects-Numbers'!$B$1:$AZ$173,$B167,FALSE),""))</f>
        <v/>
      </c>
      <c r="AD167" s="260" t="str">
        <f>IF(AD$4="","",IF(HLOOKUP(AD$4,'Physical Effects-Numbers'!$B$1:$AZ$173,$B167,FALSE)&lt;0,HLOOKUP(AD$4,'Physical Effects-Numbers'!$B$1:$AZ$173,$B167,FALSE),""))</f>
        <v/>
      </c>
      <c r="AE167" s="260" t="str">
        <f>IF(AE$4="","",IF(HLOOKUP(AE$4,'Physical Effects-Numbers'!$B$1:$AZ$173,$B167,FALSE)&lt;0,HLOOKUP(AE$4,'Physical Effects-Numbers'!$B$1:$AZ$173,$B167,FALSE),""))</f>
        <v/>
      </c>
      <c r="AF167" s="260" t="e">
        <f>IF(AF$4="","",IF(HLOOKUP(AF$4,'Physical Effects-Numbers'!$B$1:$AZ$173,$B167,FALSE)&lt;0,HLOOKUP(AF$4,'Physical Effects-Numbers'!$B$1:$AZ$173,$B167,FALSE),""))</f>
        <v>#REF!</v>
      </c>
      <c r="AG167" s="260" t="e">
        <f>IF(AG$4="","",IF(HLOOKUP(AG$4,'Physical Effects-Numbers'!$B$1:$AZ$173,$B167,FALSE)&lt;0,HLOOKUP(AG$4,'Physical Effects-Numbers'!$B$1:$AZ$173,$B167,FALSE),""))</f>
        <v>#REF!</v>
      </c>
      <c r="AH167" s="260" t="str">
        <f>IF(AH$4="","",IF(HLOOKUP(AH$4,'Physical Effects-Numbers'!$B$1:$AZ$173,$B167,FALSE)&lt;0,HLOOKUP(AH$4,'Physical Effects-Numbers'!$B$1:$AZ$173,$B167,FALSE),""))</f>
        <v/>
      </c>
      <c r="AI167" s="260" t="str">
        <f>IF(AI$4="","",IF(HLOOKUP(AI$4,'Physical Effects-Numbers'!$B$1:$AZ$173,$B167,FALSE)&lt;0,HLOOKUP(AI$4,'Physical Effects-Numbers'!$B$1:$AZ$173,$B167,FALSE),""))</f>
        <v/>
      </c>
      <c r="AJ167" s="260" t="str">
        <f>IF(AJ$4="","",IF(HLOOKUP(AJ$4,'Physical Effects-Numbers'!$B$1:$AZ$173,$B167,FALSE)&lt;0,HLOOKUP(AJ$4,'Physical Effects-Numbers'!$B$1:$AZ$173,$B167,FALSE),""))</f>
        <v/>
      </c>
      <c r="AK167" s="260" t="str">
        <f>IF(AK$4="","",IF(HLOOKUP(AK$4,'Physical Effects-Numbers'!$B$1:$AZ$173,$B167,FALSE)&lt;0,HLOOKUP(AK$4,'Physical Effects-Numbers'!$B$1:$AZ$173,$B167,FALSE),""))</f>
        <v/>
      </c>
      <c r="AL167" s="260" t="str">
        <f>IF(AL$4="","",IF(HLOOKUP(AL$4,'Physical Effects-Numbers'!$B$1:$AZ$173,$B167,FALSE)&lt;0,HLOOKUP(AL$4,'Physical Effects-Numbers'!$B$1:$AZ$173,$B167,FALSE),""))</f>
        <v/>
      </c>
      <c r="AM167" s="260" t="str">
        <f>IF(AM$4="","",IF(HLOOKUP(AM$4,'Physical Effects-Numbers'!$B$1:$AZ$173,$B167,FALSE)&lt;0,HLOOKUP(AM$4,'Physical Effects-Numbers'!$B$1:$AZ$173,$B167,FALSE),""))</f>
        <v/>
      </c>
      <c r="AN167" s="260">
        <f>IF(AN$4="","",IF(HLOOKUP(AN$4,'Physical Effects-Numbers'!$B$1:$AZ$173,$B167,FALSE)&lt;0,HLOOKUP(AN$4,'Physical Effects-Numbers'!$B$1:$AZ$173,$B167,FALSE),""))</f>
        <v>-1</v>
      </c>
      <c r="AO167" s="260" t="str">
        <f>IF(AO$4="","",IF(HLOOKUP(AO$4,'Physical Effects-Numbers'!$B$1:$AZ$173,$B167,FALSE)&lt;0,HLOOKUP(AO$4,'Physical Effects-Numbers'!$B$1:$AZ$173,$B167,FALSE),""))</f>
        <v/>
      </c>
      <c r="AP167" s="260" t="str">
        <f>IF(AP$4="","",IF(HLOOKUP(AP$4,'Physical Effects-Numbers'!$B$1:$AZ$173,$B167,FALSE)&lt;0,HLOOKUP(AP$4,'Physical Effects-Numbers'!$B$1:$AZ$173,$B167,FALSE),""))</f>
        <v/>
      </c>
      <c r="AQ167" s="260" t="str">
        <f>IF(AQ$4="","",IF(HLOOKUP(AQ$4,'Physical Effects-Numbers'!$B$1:$AZ$173,$B167,FALSE)&lt;0,HLOOKUP(AQ$4,'Physical Effects-Numbers'!$B$1:$AZ$173,$B167,FALSE),""))</f>
        <v/>
      </c>
      <c r="AR167" s="260" t="str">
        <f>IF(AR$4="","",IF(HLOOKUP(AR$4,'Physical Effects-Numbers'!$B$1:$AZ$173,$B167,FALSE)&lt;0,HLOOKUP(AR$4,'Physical Effects-Numbers'!$B$1:$AZ$173,$B167,FALSE),""))</f>
        <v/>
      </c>
      <c r="AS167" s="260" t="str">
        <f>IF(AS$4="","",IF(HLOOKUP(AS$4,'Physical Effects-Numbers'!$B$1:$AZ$173,$B167,FALSE)&lt;0,HLOOKUP(AS$4,'Physical Effects-Numbers'!$B$1:$AZ$173,$B167,FALSE),""))</f>
        <v/>
      </c>
      <c r="AT167" s="260" t="str">
        <f>IF(AT$4="","",IF(HLOOKUP(AT$4,'Physical Effects-Numbers'!$B$1:$AZ$173,$B167,FALSE)&lt;0,HLOOKUP(AT$4,'Physical Effects-Numbers'!$B$1:$AZ$173,$B167,FALSE),""))</f>
        <v/>
      </c>
      <c r="AU167" s="260" t="str">
        <f>IF(AU$4="","",IF(HLOOKUP(AU$4,'Physical Effects-Numbers'!$B$1:$AZ$173,$B167,FALSE)&lt;0,HLOOKUP(AU$4,'Physical Effects-Numbers'!$B$1:$AZ$173,$B167,FALSE),""))</f>
        <v/>
      </c>
      <c r="AV167" s="260" t="str">
        <f>IF(AV$4="","",IF(HLOOKUP(AV$4,'Physical Effects-Numbers'!$B$1:$AZ$173,$B167,FALSE)&lt;0,HLOOKUP(AV$4,'Physical Effects-Numbers'!$B$1:$AZ$173,$B167,FALSE),""))</f>
        <v/>
      </c>
      <c r="AW167" s="260" t="str">
        <f>IF(AW$4="","",IF(HLOOKUP(AW$4,'Physical Effects-Numbers'!$B$1:$AZ$173,$B167,FALSE)&lt;0,HLOOKUP(AW$4,'Physical Effects-Numbers'!$B$1:$AZ$173,$B167,FALSE),""))</f>
        <v/>
      </c>
      <c r="AX167" s="260" t="str">
        <f>IF(AX$4="","",IF(HLOOKUP(AX$4,'Physical Effects-Numbers'!$B$1:$AZ$173,$B167,FALSE)&lt;0,HLOOKUP(AX$4,'Physical Effects-Numbers'!$B$1:$AZ$173,$B167,FALSE),""))</f>
        <v/>
      </c>
      <c r="AY167" s="260" t="str">
        <f>IF(AY$4="","",IF(HLOOKUP(AY$4,'Physical Effects-Numbers'!$B$1:$AZ$173,$B167,FALSE)&lt;0,HLOOKUP(AY$4,'Physical Effects-Numbers'!$B$1:$AZ$173,$B167,FALSE),""))</f>
        <v/>
      </c>
      <c r="AZ167" s="260" t="str">
        <f>IF(AZ$4="","",IF(HLOOKUP(AZ$4,'Physical Effects-Numbers'!$B$1:$AZ$173,$B167,FALSE)&lt;0,HLOOKUP(AZ$4,'Physical Effects-Numbers'!$B$1:$AZ$173,$B167,FALSE),""))</f>
        <v/>
      </c>
      <c r="BA167" s="260" t="e">
        <f>IF(BA$4="","",IF(HLOOKUP(BA$4,'Physical Effects-Numbers'!$B$1:$AZ$173,$B167,FALSE)&lt;0,HLOOKUP(BA$4,'Physical Effects-Numbers'!$B$1:$AZ$173,$B167,FALSE),""))</f>
        <v>#N/A</v>
      </c>
      <c r="BB167" s="260" t="e">
        <f>IF(BB$4="","",IF(HLOOKUP(BB$4,'Physical Effects-Numbers'!$B$1:$AZ$173,$B167,FALSE)&lt;0,HLOOKUP(BB$4,'Physical Effects-Numbers'!$B$1:$AZ$173,$B167,FALSE),""))</f>
        <v>#N/A</v>
      </c>
      <c r="BC167" s="260" t="e">
        <f>IF(BC$4="","",IF(HLOOKUP(BC$4,'Physical Effects-Numbers'!$B$1:$AZ$173,$B167,FALSE)&lt;0,HLOOKUP(BC$4,'Physical Effects-Numbers'!$B$1:$AZ$173,$B167,FALSE),""))</f>
        <v>#REF!</v>
      </c>
      <c r="BD167" s="260" t="e">
        <f>IF(BD$4="","",IF(HLOOKUP(BD$4,'Physical Effects-Numbers'!$B$1:$AZ$173,$B167,FALSE)&lt;0,HLOOKUP(BD$4,'Physical Effects-Numbers'!$B$1:$AZ$173,$B167,FALSE),""))</f>
        <v>#REF!</v>
      </c>
      <c r="BE167" s="260" t="e">
        <f>IF(BE$4="","",IF(HLOOKUP(BE$4,'Physical Effects-Numbers'!$B$1:$AZ$173,$B167,FALSE)&lt;0,HLOOKUP(BE$4,'Physical Effects-Numbers'!$B$1:$AZ$173,$B167,FALSE),""))</f>
        <v>#REF!</v>
      </c>
      <c r="BF167" s="260" t="e">
        <f>IF(BF$4="","",IF(HLOOKUP(BF$4,'Physical Effects-Numbers'!$B$1:$AZ$173,$B167,FALSE)&lt;0,HLOOKUP(BF$4,'Physical Effects-Numbers'!$B$1:$AZ$173,$B167,FALSE),""))</f>
        <v>#REF!</v>
      </c>
      <c r="BG167" s="260" t="e">
        <f>IF(BG$4="","",IF(HLOOKUP(BG$4,'Physical Effects-Numbers'!$B$1:$AZ$173,$B167,FALSE)&lt;0,HLOOKUP(BG$4,'Physical Effects-Numbers'!$B$1:$AZ$173,$B167,FALSE),""))</f>
        <v>#REF!</v>
      </c>
      <c r="BH167" s="260" t="e">
        <f>IF(BH$4="","",IF(HLOOKUP(BH$4,'Physical Effects-Numbers'!$B$1:$AZ$173,$B167,FALSE)&lt;0,HLOOKUP(BH$4,'Physical Effects-Numbers'!$B$1:$AZ$173,$B167,FALSE),""))</f>
        <v>#REF!</v>
      </c>
      <c r="BI167" s="260" t="e">
        <f>IF(BI$4="","",IF(HLOOKUP(BI$4,'Physical Effects-Numbers'!$B$1:$AZ$173,$B167,FALSE)&lt;0,HLOOKUP(BI$4,'Physical Effects-Numbers'!$B$1:$AZ$173,$B167,FALSE),""))</f>
        <v>#REF!</v>
      </c>
      <c r="BJ167" s="260" t="e">
        <f>IF(BJ$4="","",IF(HLOOKUP(BJ$4,'Physical Effects-Numbers'!$B$1:$AZ$173,$B167,FALSE)&lt;0,HLOOKUP(BJ$4,'Physical Effects-Numbers'!$B$1:$AZ$173,$B167,FALSE),""))</f>
        <v>#REF!</v>
      </c>
      <c r="BK167" s="260" t="e">
        <f>IF(BK$4="","",IF(HLOOKUP(BK$4,'Physical Effects-Numbers'!$B$1:$AZ$173,$B167,FALSE)&lt;0,HLOOKUP(BK$4,'Physical Effects-Numbers'!$B$1:$AZ$173,$B167,FALSE),""))</f>
        <v>#REF!</v>
      </c>
      <c r="BL167" s="260" t="e">
        <f>IF(BL$4="","",IF(HLOOKUP(BL$4,'Physical Effects-Numbers'!$B$1:$AZ$173,$B167,FALSE)&lt;0,HLOOKUP(BL$4,'Physical Effects-Numbers'!$B$1:$AZ$173,$B167,FALSE),""))</f>
        <v>#REF!</v>
      </c>
      <c r="BM167" s="260" t="e">
        <f>IF(BM$4="","",IF(HLOOKUP(BM$4,'Physical Effects-Numbers'!$B$1:$AZ$173,$B167,FALSE)&lt;0,HLOOKUP(BM$4,'Physical Effects-Numbers'!$B$1:$AZ$173,$B167,FALSE),""))</f>
        <v>#REF!</v>
      </c>
      <c r="BN167" s="260" t="e">
        <f>IF(BN$4="","",IF(HLOOKUP(BN$4,'Physical Effects-Numbers'!$B$1:$AZ$173,$B167,FALSE)&lt;0,HLOOKUP(BN$4,'Physical Effects-Numbers'!$B$1:$AZ$173,$B167,FALSE),""))</f>
        <v>#REF!</v>
      </c>
      <c r="BO167" s="260" t="e">
        <f>IF(BO$4="","",IF(HLOOKUP(BO$4,'Physical Effects-Numbers'!$B$1:$AZ$173,$B167,FALSE)&lt;0,HLOOKUP(BO$4,'Physical Effects-Numbers'!$B$1:$AZ$173,$B167,FALSE),""))</f>
        <v>#REF!</v>
      </c>
    </row>
    <row r="168" spans="2:67" x14ac:dyDescent="0.2">
      <c r="B168" s="259">
        <f t="shared" si="2"/>
        <v>165</v>
      </c>
      <c r="C168" s="258" t="str">
        <f>+'Physical Effects-Numbers'!B165</f>
        <v>Wetland Enhancement (ac)</v>
      </c>
      <c r="D168" s="260" t="str">
        <f>IF(D$4="","",IF(HLOOKUP(D$4,'Physical Effects-Numbers'!$B$1:$AZ$173,$B168,FALSE)&lt;0,HLOOKUP(D$4,'Physical Effects-Numbers'!$B$1:$AZ$173,$B168,FALSE),""))</f>
        <v/>
      </c>
      <c r="E168" s="260" t="str">
        <f>IF(E$4="","",IF(HLOOKUP(E$4,'Physical Effects-Numbers'!$B$1:$AZ$173,$B168,FALSE)&lt;0,HLOOKUP(E$4,'Physical Effects-Numbers'!$B$1:$AZ$173,$B168,FALSE),""))</f>
        <v/>
      </c>
      <c r="F168" s="260" t="str">
        <f>IF(F$4="","",IF(HLOOKUP(F$4,'Physical Effects-Numbers'!$B$1:$AZ$173,$B168,FALSE)&lt;0,HLOOKUP(F$4,'Physical Effects-Numbers'!$B$1:$AZ$173,$B168,FALSE),""))</f>
        <v/>
      </c>
      <c r="G168" s="260" t="str">
        <f>IF(G$4="","",IF(HLOOKUP(G$4,'Physical Effects-Numbers'!$B$1:$AZ$173,$B168,FALSE)&lt;0,HLOOKUP(G$4,'Physical Effects-Numbers'!$B$1:$AZ$173,$B168,FALSE),""))</f>
        <v/>
      </c>
      <c r="H168" s="260" t="str">
        <f>IF(H$4="","",IF(HLOOKUP(H$4,'Physical Effects-Numbers'!$B$1:$AZ$173,$B168,FALSE)&lt;0,HLOOKUP(H$4,'Physical Effects-Numbers'!$B$1:$AZ$173,$B168,FALSE),""))</f>
        <v/>
      </c>
      <c r="I168" s="260" t="str">
        <f>IF(I$4="","",IF(HLOOKUP(I$4,'Physical Effects-Numbers'!$B$1:$AZ$173,$B168,FALSE)&lt;0,HLOOKUP(I$4,'Physical Effects-Numbers'!$B$1:$AZ$173,$B168,FALSE),""))</f>
        <v/>
      </c>
      <c r="J168" s="260" t="str">
        <f>IF(J$4="","",IF(HLOOKUP(J$4,'Physical Effects-Numbers'!$B$1:$AZ$173,$B168,FALSE)&lt;0,HLOOKUP(J$4,'Physical Effects-Numbers'!$B$1:$AZ$173,$B168,FALSE),""))</f>
        <v/>
      </c>
      <c r="K168" s="260" t="str">
        <f>IF(K$4="","",IF(HLOOKUP(K$4,'Physical Effects-Numbers'!$B$1:$AZ$173,$B168,FALSE)&lt;0,HLOOKUP(K$4,'Physical Effects-Numbers'!$B$1:$AZ$173,$B168,FALSE),""))</f>
        <v/>
      </c>
      <c r="L168" s="260" t="str">
        <f>IF(L$4="","",IF(HLOOKUP(L$4,'Physical Effects-Numbers'!$B$1:$AZ$173,$B168,FALSE)&lt;0,HLOOKUP(L$4,'Physical Effects-Numbers'!$B$1:$AZ$173,$B168,FALSE),""))</f>
        <v/>
      </c>
      <c r="M168" s="260" t="str">
        <f>IF(M$4="","",IF(HLOOKUP(M$4,'Physical Effects-Numbers'!$B$1:$AZ$173,$B168,FALSE)&lt;0,HLOOKUP(M$4,'Physical Effects-Numbers'!$B$1:$AZ$173,$B168,FALSE),""))</f>
        <v/>
      </c>
      <c r="N168" s="260" t="str">
        <f>IF(N$4="","",IF(HLOOKUP(N$4,'Physical Effects-Numbers'!$B$1:$AZ$173,$B168,FALSE)&lt;0,HLOOKUP(N$4,'Physical Effects-Numbers'!$B$1:$AZ$173,$B168,FALSE),""))</f>
        <v/>
      </c>
      <c r="O168" s="260" t="str">
        <f>IF(O$4="","",IF(HLOOKUP(O$4,'Physical Effects-Numbers'!$B$1:$AZ$173,$B168,FALSE)&lt;0,HLOOKUP(O$4,'Physical Effects-Numbers'!$B$1:$AZ$173,$B168,FALSE),""))</f>
        <v/>
      </c>
      <c r="P168" s="260" t="str">
        <f>IF(P$4="","",IF(HLOOKUP(P$4,'Physical Effects-Numbers'!$B$1:$AZ$173,$B168,FALSE)&lt;0,HLOOKUP(P$4,'Physical Effects-Numbers'!$B$1:$AZ$173,$B168,FALSE),""))</f>
        <v/>
      </c>
      <c r="Q168" s="260" t="str">
        <f>IF(Q$4="","",IF(HLOOKUP(Q$4,'Physical Effects-Numbers'!$B$1:$AZ$173,$B168,FALSE)&lt;0,HLOOKUP(Q$4,'Physical Effects-Numbers'!$B$1:$AZ$173,$B168,FALSE),""))</f>
        <v/>
      </c>
      <c r="R168" s="260" t="str">
        <f>IF(R$4="","",IF(HLOOKUP(R$4,'Physical Effects-Numbers'!$B$1:$AZ$173,$B168,FALSE)&lt;0,HLOOKUP(R$4,'Physical Effects-Numbers'!$B$1:$AZ$173,$B168,FALSE),""))</f>
        <v/>
      </c>
      <c r="S168" s="260" t="str">
        <f>IF(S$4="","",IF(HLOOKUP(S$4,'Physical Effects-Numbers'!$B$1:$AZ$173,$B168,FALSE)&lt;0,HLOOKUP(S$4,'Physical Effects-Numbers'!$B$1:$AZ$173,$B168,FALSE),""))</f>
        <v/>
      </c>
      <c r="T168" s="260" t="str">
        <f>IF(T$4="","",IF(HLOOKUP(T$4,'Physical Effects-Numbers'!$B$1:$AZ$173,$B168,FALSE)&lt;0,HLOOKUP(T$4,'Physical Effects-Numbers'!$B$1:$AZ$173,$B168,FALSE),""))</f>
        <v/>
      </c>
      <c r="U168" s="260" t="str">
        <f>IF(U$4="","",IF(HLOOKUP(U$4,'Physical Effects-Numbers'!$B$1:$AZ$173,$B168,FALSE)&lt;0,HLOOKUP(U$4,'Physical Effects-Numbers'!$B$1:$AZ$173,$B168,FALSE),""))</f>
        <v/>
      </c>
      <c r="V168" s="260" t="str">
        <f>IF(V$4="","",IF(HLOOKUP(V$4,'Physical Effects-Numbers'!$B$1:$AZ$173,$B168,FALSE)&lt;0,HLOOKUP(V$4,'Physical Effects-Numbers'!$B$1:$AZ$173,$B168,FALSE),""))</f>
        <v/>
      </c>
      <c r="W168" s="260" t="str">
        <f>IF(W$4="","",IF(HLOOKUP(W$4,'Physical Effects-Numbers'!$B$1:$AZ$173,$B168,FALSE)&lt;0,HLOOKUP(W$4,'Physical Effects-Numbers'!$B$1:$AZ$173,$B168,FALSE),""))</f>
        <v/>
      </c>
      <c r="X168" s="260" t="str">
        <f>IF(X$4="","",IF(HLOOKUP(X$4,'Physical Effects-Numbers'!$B$1:$AZ$173,$B168,FALSE)&lt;0,HLOOKUP(X$4,'Physical Effects-Numbers'!$B$1:$AZ$173,$B168,FALSE),""))</f>
        <v/>
      </c>
      <c r="Y168" s="260" t="str">
        <f>IF(Y$4="","",IF(HLOOKUP(Y$4,'Physical Effects-Numbers'!$B$1:$AZ$173,$B168,FALSE)&lt;0,HLOOKUP(Y$4,'Physical Effects-Numbers'!$B$1:$AZ$173,$B168,FALSE),""))</f>
        <v/>
      </c>
      <c r="Z168" s="260" t="str">
        <f>IF(Z$4="","",IF(HLOOKUP(Z$4,'Physical Effects-Numbers'!$B$1:$AZ$173,$B168,FALSE)&lt;0,HLOOKUP(Z$4,'Physical Effects-Numbers'!$B$1:$AZ$173,$B168,FALSE),""))</f>
        <v/>
      </c>
      <c r="AA168" s="260" t="str">
        <f>IF(AA$4="","",IF(HLOOKUP(AA$4,'Physical Effects-Numbers'!$B$1:$AZ$173,$B168,FALSE)&lt;0,HLOOKUP(AA$4,'Physical Effects-Numbers'!$B$1:$AZ$173,$B168,FALSE),""))</f>
        <v/>
      </c>
      <c r="AB168" s="260" t="str">
        <f>IF(AB$4="","",IF(HLOOKUP(AB$4,'Physical Effects-Numbers'!$B$1:$AZ$173,$B168,FALSE)&lt;0,HLOOKUP(AB$4,'Physical Effects-Numbers'!$B$1:$AZ$173,$B168,FALSE),""))</f>
        <v/>
      </c>
      <c r="AC168" s="260" t="str">
        <f>IF(AC$4="","",IF(HLOOKUP(AC$4,'Physical Effects-Numbers'!$B$1:$AZ$173,$B168,FALSE)&lt;0,HLOOKUP(AC$4,'Physical Effects-Numbers'!$B$1:$AZ$173,$B168,FALSE),""))</f>
        <v/>
      </c>
      <c r="AD168" s="260" t="str">
        <f>IF(AD$4="","",IF(HLOOKUP(AD$4,'Physical Effects-Numbers'!$B$1:$AZ$173,$B168,FALSE)&lt;0,HLOOKUP(AD$4,'Physical Effects-Numbers'!$B$1:$AZ$173,$B168,FALSE),""))</f>
        <v/>
      </c>
      <c r="AE168" s="260" t="str">
        <f>IF(AE$4="","",IF(HLOOKUP(AE$4,'Physical Effects-Numbers'!$B$1:$AZ$173,$B168,FALSE)&lt;0,HLOOKUP(AE$4,'Physical Effects-Numbers'!$B$1:$AZ$173,$B168,FALSE),""))</f>
        <v/>
      </c>
      <c r="AF168" s="260" t="e">
        <f>IF(AF$4="","",IF(HLOOKUP(AF$4,'Physical Effects-Numbers'!$B$1:$AZ$173,$B168,FALSE)&lt;0,HLOOKUP(AF$4,'Physical Effects-Numbers'!$B$1:$AZ$173,$B168,FALSE),""))</f>
        <v>#REF!</v>
      </c>
      <c r="AG168" s="260" t="e">
        <f>IF(AG$4="","",IF(HLOOKUP(AG$4,'Physical Effects-Numbers'!$B$1:$AZ$173,$B168,FALSE)&lt;0,HLOOKUP(AG$4,'Physical Effects-Numbers'!$B$1:$AZ$173,$B168,FALSE),""))</f>
        <v>#REF!</v>
      </c>
      <c r="AH168" s="260" t="str">
        <f>IF(AH$4="","",IF(HLOOKUP(AH$4,'Physical Effects-Numbers'!$B$1:$AZ$173,$B168,FALSE)&lt;0,HLOOKUP(AH$4,'Physical Effects-Numbers'!$B$1:$AZ$173,$B168,FALSE),""))</f>
        <v/>
      </c>
      <c r="AI168" s="260" t="str">
        <f>IF(AI$4="","",IF(HLOOKUP(AI$4,'Physical Effects-Numbers'!$B$1:$AZ$173,$B168,FALSE)&lt;0,HLOOKUP(AI$4,'Physical Effects-Numbers'!$B$1:$AZ$173,$B168,FALSE),""))</f>
        <v/>
      </c>
      <c r="AJ168" s="260" t="str">
        <f>IF(AJ$4="","",IF(HLOOKUP(AJ$4,'Physical Effects-Numbers'!$B$1:$AZ$173,$B168,FALSE)&lt;0,HLOOKUP(AJ$4,'Physical Effects-Numbers'!$B$1:$AZ$173,$B168,FALSE),""))</f>
        <v/>
      </c>
      <c r="AK168" s="260" t="str">
        <f>IF(AK$4="","",IF(HLOOKUP(AK$4,'Physical Effects-Numbers'!$B$1:$AZ$173,$B168,FALSE)&lt;0,HLOOKUP(AK$4,'Physical Effects-Numbers'!$B$1:$AZ$173,$B168,FALSE),""))</f>
        <v/>
      </c>
      <c r="AL168" s="260" t="str">
        <f>IF(AL$4="","",IF(HLOOKUP(AL$4,'Physical Effects-Numbers'!$B$1:$AZ$173,$B168,FALSE)&lt;0,HLOOKUP(AL$4,'Physical Effects-Numbers'!$B$1:$AZ$173,$B168,FALSE),""))</f>
        <v/>
      </c>
      <c r="AM168" s="260" t="str">
        <f>IF(AM$4="","",IF(HLOOKUP(AM$4,'Physical Effects-Numbers'!$B$1:$AZ$173,$B168,FALSE)&lt;0,HLOOKUP(AM$4,'Physical Effects-Numbers'!$B$1:$AZ$173,$B168,FALSE),""))</f>
        <v/>
      </c>
      <c r="AN168" s="260">
        <f>IF(AN$4="","",IF(HLOOKUP(AN$4,'Physical Effects-Numbers'!$B$1:$AZ$173,$B168,FALSE)&lt;0,HLOOKUP(AN$4,'Physical Effects-Numbers'!$B$1:$AZ$173,$B168,FALSE),""))</f>
        <v>-1</v>
      </c>
      <c r="AO168" s="260" t="str">
        <f>IF(AO$4="","",IF(HLOOKUP(AO$4,'Physical Effects-Numbers'!$B$1:$AZ$173,$B168,FALSE)&lt;0,HLOOKUP(AO$4,'Physical Effects-Numbers'!$B$1:$AZ$173,$B168,FALSE),""))</f>
        <v/>
      </c>
      <c r="AP168" s="260" t="str">
        <f>IF(AP$4="","",IF(HLOOKUP(AP$4,'Physical Effects-Numbers'!$B$1:$AZ$173,$B168,FALSE)&lt;0,HLOOKUP(AP$4,'Physical Effects-Numbers'!$B$1:$AZ$173,$B168,FALSE),""))</f>
        <v/>
      </c>
      <c r="AQ168" s="260" t="str">
        <f>IF(AQ$4="","",IF(HLOOKUP(AQ$4,'Physical Effects-Numbers'!$B$1:$AZ$173,$B168,FALSE)&lt;0,HLOOKUP(AQ$4,'Physical Effects-Numbers'!$B$1:$AZ$173,$B168,FALSE),""))</f>
        <v/>
      </c>
      <c r="AR168" s="260" t="str">
        <f>IF(AR$4="","",IF(HLOOKUP(AR$4,'Physical Effects-Numbers'!$B$1:$AZ$173,$B168,FALSE)&lt;0,HLOOKUP(AR$4,'Physical Effects-Numbers'!$B$1:$AZ$173,$B168,FALSE),""))</f>
        <v/>
      </c>
      <c r="AS168" s="260" t="str">
        <f>IF(AS$4="","",IF(HLOOKUP(AS$4,'Physical Effects-Numbers'!$B$1:$AZ$173,$B168,FALSE)&lt;0,HLOOKUP(AS$4,'Physical Effects-Numbers'!$B$1:$AZ$173,$B168,FALSE),""))</f>
        <v/>
      </c>
      <c r="AT168" s="260" t="str">
        <f>IF(AT$4="","",IF(HLOOKUP(AT$4,'Physical Effects-Numbers'!$B$1:$AZ$173,$B168,FALSE)&lt;0,HLOOKUP(AT$4,'Physical Effects-Numbers'!$B$1:$AZ$173,$B168,FALSE),""))</f>
        <v/>
      </c>
      <c r="AU168" s="260" t="str">
        <f>IF(AU$4="","",IF(HLOOKUP(AU$4,'Physical Effects-Numbers'!$B$1:$AZ$173,$B168,FALSE)&lt;0,HLOOKUP(AU$4,'Physical Effects-Numbers'!$B$1:$AZ$173,$B168,FALSE),""))</f>
        <v/>
      </c>
      <c r="AV168" s="260" t="str">
        <f>IF(AV$4="","",IF(HLOOKUP(AV$4,'Physical Effects-Numbers'!$B$1:$AZ$173,$B168,FALSE)&lt;0,HLOOKUP(AV$4,'Physical Effects-Numbers'!$B$1:$AZ$173,$B168,FALSE),""))</f>
        <v/>
      </c>
      <c r="AW168" s="260" t="str">
        <f>IF(AW$4="","",IF(HLOOKUP(AW$4,'Physical Effects-Numbers'!$B$1:$AZ$173,$B168,FALSE)&lt;0,HLOOKUP(AW$4,'Physical Effects-Numbers'!$B$1:$AZ$173,$B168,FALSE),""))</f>
        <v/>
      </c>
      <c r="AX168" s="260" t="str">
        <f>IF(AX$4="","",IF(HLOOKUP(AX$4,'Physical Effects-Numbers'!$B$1:$AZ$173,$B168,FALSE)&lt;0,HLOOKUP(AX$4,'Physical Effects-Numbers'!$B$1:$AZ$173,$B168,FALSE),""))</f>
        <v/>
      </c>
      <c r="AY168" s="260" t="str">
        <f>IF(AY$4="","",IF(HLOOKUP(AY$4,'Physical Effects-Numbers'!$B$1:$AZ$173,$B168,FALSE)&lt;0,HLOOKUP(AY$4,'Physical Effects-Numbers'!$B$1:$AZ$173,$B168,FALSE),""))</f>
        <v/>
      </c>
      <c r="AZ168" s="260" t="str">
        <f>IF(AZ$4="","",IF(HLOOKUP(AZ$4,'Physical Effects-Numbers'!$B$1:$AZ$173,$B168,FALSE)&lt;0,HLOOKUP(AZ$4,'Physical Effects-Numbers'!$B$1:$AZ$173,$B168,FALSE),""))</f>
        <v/>
      </c>
      <c r="BA168" s="260" t="e">
        <f>IF(BA$4="","",IF(HLOOKUP(BA$4,'Physical Effects-Numbers'!$B$1:$AZ$173,$B168,FALSE)&lt;0,HLOOKUP(BA$4,'Physical Effects-Numbers'!$B$1:$AZ$173,$B168,FALSE),""))</f>
        <v>#N/A</v>
      </c>
      <c r="BB168" s="260" t="e">
        <f>IF(BB$4="","",IF(HLOOKUP(BB$4,'Physical Effects-Numbers'!$B$1:$AZ$173,$B168,FALSE)&lt;0,HLOOKUP(BB$4,'Physical Effects-Numbers'!$B$1:$AZ$173,$B168,FALSE),""))</f>
        <v>#N/A</v>
      </c>
      <c r="BC168" s="260" t="e">
        <f>IF(BC$4="","",IF(HLOOKUP(BC$4,'Physical Effects-Numbers'!$B$1:$AZ$173,$B168,FALSE)&lt;0,HLOOKUP(BC$4,'Physical Effects-Numbers'!$B$1:$AZ$173,$B168,FALSE),""))</f>
        <v>#REF!</v>
      </c>
      <c r="BD168" s="260" t="e">
        <f>IF(BD$4="","",IF(HLOOKUP(BD$4,'Physical Effects-Numbers'!$B$1:$AZ$173,$B168,FALSE)&lt;0,HLOOKUP(BD$4,'Physical Effects-Numbers'!$B$1:$AZ$173,$B168,FALSE),""))</f>
        <v>#REF!</v>
      </c>
      <c r="BE168" s="260" t="e">
        <f>IF(BE$4="","",IF(HLOOKUP(BE$4,'Physical Effects-Numbers'!$B$1:$AZ$173,$B168,FALSE)&lt;0,HLOOKUP(BE$4,'Physical Effects-Numbers'!$B$1:$AZ$173,$B168,FALSE),""))</f>
        <v>#REF!</v>
      </c>
      <c r="BF168" s="260" t="e">
        <f>IF(BF$4="","",IF(HLOOKUP(BF$4,'Physical Effects-Numbers'!$B$1:$AZ$173,$B168,FALSE)&lt;0,HLOOKUP(BF$4,'Physical Effects-Numbers'!$B$1:$AZ$173,$B168,FALSE),""))</f>
        <v>#REF!</v>
      </c>
      <c r="BG168" s="260" t="e">
        <f>IF(BG$4="","",IF(HLOOKUP(BG$4,'Physical Effects-Numbers'!$B$1:$AZ$173,$B168,FALSE)&lt;0,HLOOKUP(BG$4,'Physical Effects-Numbers'!$B$1:$AZ$173,$B168,FALSE),""))</f>
        <v>#REF!</v>
      </c>
      <c r="BH168" s="260" t="e">
        <f>IF(BH$4="","",IF(HLOOKUP(BH$4,'Physical Effects-Numbers'!$B$1:$AZ$173,$B168,FALSE)&lt;0,HLOOKUP(BH$4,'Physical Effects-Numbers'!$B$1:$AZ$173,$B168,FALSE),""))</f>
        <v>#REF!</v>
      </c>
      <c r="BI168" s="260" t="e">
        <f>IF(BI$4="","",IF(HLOOKUP(BI$4,'Physical Effects-Numbers'!$B$1:$AZ$173,$B168,FALSE)&lt;0,HLOOKUP(BI$4,'Physical Effects-Numbers'!$B$1:$AZ$173,$B168,FALSE),""))</f>
        <v>#REF!</v>
      </c>
      <c r="BJ168" s="260" t="e">
        <f>IF(BJ$4="","",IF(HLOOKUP(BJ$4,'Physical Effects-Numbers'!$B$1:$AZ$173,$B168,FALSE)&lt;0,HLOOKUP(BJ$4,'Physical Effects-Numbers'!$B$1:$AZ$173,$B168,FALSE),""))</f>
        <v>#REF!</v>
      </c>
      <c r="BK168" s="260" t="e">
        <f>IF(BK$4="","",IF(HLOOKUP(BK$4,'Physical Effects-Numbers'!$B$1:$AZ$173,$B168,FALSE)&lt;0,HLOOKUP(BK$4,'Physical Effects-Numbers'!$B$1:$AZ$173,$B168,FALSE),""))</f>
        <v>#REF!</v>
      </c>
      <c r="BL168" s="260" t="e">
        <f>IF(BL$4="","",IF(HLOOKUP(BL$4,'Physical Effects-Numbers'!$B$1:$AZ$173,$B168,FALSE)&lt;0,HLOOKUP(BL$4,'Physical Effects-Numbers'!$B$1:$AZ$173,$B168,FALSE),""))</f>
        <v>#REF!</v>
      </c>
      <c r="BM168" s="260" t="e">
        <f>IF(BM$4="","",IF(HLOOKUP(BM$4,'Physical Effects-Numbers'!$B$1:$AZ$173,$B168,FALSE)&lt;0,HLOOKUP(BM$4,'Physical Effects-Numbers'!$B$1:$AZ$173,$B168,FALSE),""))</f>
        <v>#REF!</v>
      </c>
      <c r="BN168" s="260" t="e">
        <f>IF(BN$4="","",IF(HLOOKUP(BN$4,'Physical Effects-Numbers'!$B$1:$AZ$173,$B168,FALSE)&lt;0,HLOOKUP(BN$4,'Physical Effects-Numbers'!$B$1:$AZ$173,$B168,FALSE),""))</f>
        <v>#REF!</v>
      </c>
      <c r="BO168" s="260" t="e">
        <f>IF(BO$4="","",IF(HLOOKUP(BO$4,'Physical Effects-Numbers'!$B$1:$AZ$173,$B168,FALSE)&lt;0,HLOOKUP(BO$4,'Physical Effects-Numbers'!$B$1:$AZ$173,$B168,FALSE),""))</f>
        <v>#REF!</v>
      </c>
    </row>
    <row r="169" spans="2:67" x14ac:dyDescent="0.2">
      <c r="B169" s="259">
        <f t="shared" si="2"/>
        <v>166</v>
      </c>
      <c r="C169" s="258" t="str">
        <f>+'Physical Effects-Numbers'!B166</f>
        <v>Wetland Restoration (ac)</v>
      </c>
      <c r="D169" s="260" t="str">
        <f>IF(D$4="","",IF(HLOOKUP(D$4,'Physical Effects-Numbers'!$B$1:$AZ$173,$B169,FALSE)&lt;0,HLOOKUP(D$4,'Physical Effects-Numbers'!$B$1:$AZ$173,$B169,FALSE),""))</f>
        <v/>
      </c>
      <c r="E169" s="260" t="str">
        <f>IF(E$4="","",IF(HLOOKUP(E$4,'Physical Effects-Numbers'!$B$1:$AZ$173,$B169,FALSE)&lt;0,HLOOKUP(E$4,'Physical Effects-Numbers'!$B$1:$AZ$173,$B169,FALSE),""))</f>
        <v/>
      </c>
      <c r="F169" s="260" t="str">
        <f>IF(F$4="","",IF(HLOOKUP(F$4,'Physical Effects-Numbers'!$B$1:$AZ$173,$B169,FALSE)&lt;0,HLOOKUP(F$4,'Physical Effects-Numbers'!$B$1:$AZ$173,$B169,FALSE),""))</f>
        <v/>
      </c>
      <c r="G169" s="260" t="str">
        <f>IF(G$4="","",IF(HLOOKUP(G$4,'Physical Effects-Numbers'!$B$1:$AZ$173,$B169,FALSE)&lt;0,HLOOKUP(G$4,'Physical Effects-Numbers'!$B$1:$AZ$173,$B169,FALSE),""))</f>
        <v/>
      </c>
      <c r="H169" s="260" t="str">
        <f>IF(H$4="","",IF(HLOOKUP(H$4,'Physical Effects-Numbers'!$B$1:$AZ$173,$B169,FALSE)&lt;0,HLOOKUP(H$4,'Physical Effects-Numbers'!$B$1:$AZ$173,$B169,FALSE),""))</f>
        <v/>
      </c>
      <c r="I169" s="260" t="str">
        <f>IF(I$4="","",IF(HLOOKUP(I$4,'Physical Effects-Numbers'!$B$1:$AZ$173,$B169,FALSE)&lt;0,HLOOKUP(I$4,'Physical Effects-Numbers'!$B$1:$AZ$173,$B169,FALSE),""))</f>
        <v/>
      </c>
      <c r="J169" s="260" t="str">
        <f>IF(J$4="","",IF(HLOOKUP(J$4,'Physical Effects-Numbers'!$B$1:$AZ$173,$B169,FALSE)&lt;0,HLOOKUP(J$4,'Physical Effects-Numbers'!$B$1:$AZ$173,$B169,FALSE),""))</f>
        <v/>
      </c>
      <c r="K169" s="260" t="str">
        <f>IF(K$4="","",IF(HLOOKUP(K$4,'Physical Effects-Numbers'!$B$1:$AZ$173,$B169,FALSE)&lt;0,HLOOKUP(K$4,'Physical Effects-Numbers'!$B$1:$AZ$173,$B169,FALSE),""))</f>
        <v/>
      </c>
      <c r="L169" s="260" t="str">
        <f>IF(L$4="","",IF(HLOOKUP(L$4,'Physical Effects-Numbers'!$B$1:$AZ$173,$B169,FALSE)&lt;0,HLOOKUP(L$4,'Physical Effects-Numbers'!$B$1:$AZ$173,$B169,FALSE),""))</f>
        <v/>
      </c>
      <c r="M169" s="260" t="str">
        <f>IF(M$4="","",IF(HLOOKUP(M$4,'Physical Effects-Numbers'!$B$1:$AZ$173,$B169,FALSE)&lt;0,HLOOKUP(M$4,'Physical Effects-Numbers'!$B$1:$AZ$173,$B169,FALSE),""))</f>
        <v/>
      </c>
      <c r="N169" s="260" t="str">
        <f>IF(N$4="","",IF(HLOOKUP(N$4,'Physical Effects-Numbers'!$B$1:$AZ$173,$B169,FALSE)&lt;0,HLOOKUP(N$4,'Physical Effects-Numbers'!$B$1:$AZ$173,$B169,FALSE),""))</f>
        <v/>
      </c>
      <c r="O169" s="260" t="str">
        <f>IF(O$4="","",IF(HLOOKUP(O$4,'Physical Effects-Numbers'!$B$1:$AZ$173,$B169,FALSE)&lt;0,HLOOKUP(O$4,'Physical Effects-Numbers'!$B$1:$AZ$173,$B169,FALSE),""))</f>
        <v/>
      </c>
      <c r="P169" s="260" t="str">
        <f>IF(P$4="","",IF(HLOOKUP(P$4,'Physical Effects-Numbers'!$B$1:$AZ$173,$B169,FALSE)&lt;0,HLOOKUP(P$4,'Physical Effects-Numbers'!$B$1:$AZ$173,$B169,FALSE),""))</f>
        <v/>
      </c>
      <c r="Q169" s="260" t="str">
        <f>IF(Q$4="","",IF(HLOOKUP(Q$4,'Physical Effects-Numbers'!$B$1:$AZ$173,$B169,FALSE)&lt;0,HLOOKUP(Q$4,'Physical Effects-Numbers'!$B$1:$AZ$173,$B169,FALSE),""))</f>
        <v/>
      </c>
      <c r="R169" s="260" t="str">
        <f>IF(R$4="","",IF(HLOOKUP(R$4,'Physical Effects-Numbers'!$B$1:$AZ$173,$B169,FALSE)&lt;0,HLOOKUP(R$4,'Physical Effects-Numbers'!$B$1:$AZ$173,$B169,FALSE),""))</f>
        <v/>
      </c>
      <c r="S169" s="260" t="str">
        <f>IF(S$4="","",IF(HLOOKUP(S$4,'Physical Effects-Numbers'!$B$1:$AZ$173,$B169,FALSE)&lt;0,HLOOKUP(S$4,'Physical Effects-Numbers'!$B$1:$AZ$173,$B169,FALSE),""))</f>
        <v/>
      </c>
      <c r="T169" s="260" t="str">
        <f>IF(T$4="","",IF(HLOOKUP(T$4,'Physical Effects-Numbers'!$B$1:$AZ$173,$B169,FALSE)&lt;0,HLOOKUP(T$4,'Physical Effects-Numbers'!$B$1:$AZ$173,$B169,FALSE),""))</f>
        <v/>
      </c>
      <c r="U169" s="260" t="str">
        <f>IF(U$4="","",IF(HLOOKUP(U$4,'Physical Effects-Numbers'!$B$1:$AZ$173,$B169,FALSE)&lt;0,HLOOKUP(U$4,'Physical Effects-Numbers'!$B$1:$AZ$173,$B169,FALSE),""))</f>
        <v/>
      </c>
      <c r="V169" s="260" t="str">
        <f>IF(V$4="","",IF(HLOOKUP(V$4,'Physical Effects-Numbers'!$B$1:$AZ$173,$B169,FALSE)&lt;0,HLOOKUP(V$4,'Physical Effects-Numbers'!$B$1:$AZ$173,$B169,FALSE),""))</f>
        <v/>
      </c>
      <c r="W169" s="260" t="str">
        <f>IF(W$4="","",IF(HLOOKUP(W$4,'Physical Effects-Numbers'!$B$1:$AZ$173,$B169,FALSE)&lt;0,HLOOKUP(W$4,'Physical Effects-Numbers'!$B$1:$AZ$173,$B169,FALSE),""))</f>
        <v/>
      </c>
      <c r="X169" s="260" t="str">
        <f>IF(X$4="","",IF(HLOOKUP(X$4,'Physical Effects-Numbers'!$B$1:$AZ$173,$B169,FALSE)&lt;0,HLOOKUP(X$4,'Physical Effects-Numbers'!$B$1:$AZ$173,$B169,FALSE),""))</f>
        <v/>
      </c>
      <c r="Y169" s="260" t="str">
        <f>IF(Y$4="","",IF(HLOOKUP(Y$4,'Physical Effects-Numbers'!$B$1:$AZ$173,$B169,FALSE)&lt;0,HLOOKUP(Y$4,'Physical Effects-Numbers'!$B$1:$AZ$173,$B169,FALSE),""))</f>
        <v/>
      </c>
      <c r="Z169" s="260" t="str">
        <f>IF(Z$4="","",IF(HLOOKUP(Z$4,'Physical Effects-Numbers'!$B$1:$AZ$173,$B169,FALSE)&lt;0,HLOOKUP(Z$4,'Physical Effects-Numbers'!$B$1:$AZ$173,$B169,FALSE),""))</f>
        <v/>
      </c>
      <c r="AA169" s="260" t="str">
        <f>IF(AA$4="","",IF(HLOOKUP(AA$4,'Physical Effects-Numbers'!$B$1:$AZ$173,$B169,FALSE)&lt;0,HLOOKUP(AA$4,'Physical Effects-Numbers'!$B$1:$AZ$173,$B169,FALSE),""))</f>
        <v/>
      </c>
      <c r="AB169" s="260" t="str">
        <f>IF(AB$4="","",IF(HLOOKUP(AB$4,'Physical Effects-Numbers'!$B$1:$AZ$173,$B169,FALSE)&lt;0,HLOOKUP(AB$4,'Physical Effects-Numbers'!$B$1:$AZ$173,$B169,FALSE),""))</f>
        <v/>
      </c>
      <c r="AC169" s="260" t="str">
        <f>IF(AC$4="","",IF(HLOOKUP(AC$4,'Physical Effects-Numbers'!$B$1:$AZ$173,$B169,FALSE)&lt;0,HLOOKUP(AC$4,'Physical Effects-Numbers'!$B$1:$AZ$173,$B169,FALSE),""))</f>
        <v/>
      </c>
      <c r="AD169" s="260" t="str">
        <f>IF(AD$4="","",IF(HLOOKUP(AD$4,'Physical Effects-Numbers'!$B$1:$AZ$173,$B169,FALSE)&lt;0,HLOOKUP(AD$4,'Physical Effects-Numbers'!$B$1:$AZ$173,$B169,FALSE),""))</f>
        <v/>
      </c>
      <c r="AE169" s="260" t="str">
        <f>IF(AE$4="","",IF(HLOOKUP(AE$4,'Physical Effects-Numbers'!$B$1:$AZ$173,$B169,FALSE)&lt;0,HLOOKUP(AE$4,'Physical Effects-Numbers'!$B$1:$AZ$173,$B169,FALSE),""))</f>
        <v/>
      </c>
      <c r="AF169" s="260" t="e">
        <f>IF(AF$4="","",IF(HLOOKUP(AF$4,'Physical Effects-Numbers'!$B$1:$AZ$173,$B169,FALSE)&lt;0,HLOOKUP(AF$4,'Physical Effects-Numbers'!$B$1:$AZ$173,$B169,FALSE),""))</f>
        <v>#REF!</v>
      </c>
      <c r="AG169" s="260" t="e">
        <f>IF(AG$4="","",IF(HLOOKUP(AG$4,'Physical Effects-Numbers'!$B$1:$AZ$173,$B169,FALSE)&lt;0,HLOOKUP(AG$4,'Physical Effects-Numbers'!$B$1:$AZ$173,$B169,FALSE),""))</f>
        <v>#REF!</v>
      </c>
      <c r="AH169" s="260" t="str">
        <f>IF(AH$4="","",IF(HLOOKUP(AH$4,'Physical Effects-Numbers'!$B$1:$AZ$173,$B169,FALSE)&lt;0,HLOOKUP(AH$4,'Physical Effects-Numbers'!$B$1:$AZ$173,$B169,FALSE),""))</f>
        <v/>
      </c>
      <c r="AI169" s="260" t="str">
        <f>IF(AI$4="","",IF(HLOOKUP(AI$4,'Physical Effects-Numbers'!$B$1:$AZ$173,$B169,FALSE)&lt;0,HLOOKUP(AI$4,'Physical Effects-Numbers'!$B$1:$AZ$173,$B169,FALSE),""))</f>
        <v/>
      </c>
      <c r="AJ169" s="260" t="str">
        <f>IF(AJ$4="","",IF(HLOOKUP(AJ$4,'Physical Effects-Numbers'!$B$1:$AZ$173,$B169,FALSE)&lt;0,HLOOKUP(AJ$4,'Physical Effects-Numbers'!$B$1:$AZ$173,$B169,FALSE),""))</f>
        <v/>
      </c>
      <c r="AK169" s="260" t="str">
        <f>IF(AK$4="","",IF(HLOOKUP(AK$4,'Physical Effects-Numbers'!$B$1:$AZ$173,$B169,FALSE)&lt;0,HLOOKUP(AK$4,'Physical Effects-Numbers'!$B$1:$AZ$173,$B169,FALSE),""))</f>
        <v/>
      </c>
      <c r="AL169" s="260" t="str">
        <f>IF(AL$4="","",IF(HLOOKUP(AL$4,'Physical Effects-Numbers'!$B$1:$AZ$173,$B169,FALSE)&lt;0,HLOOKUP(AL$4,'Physical Effects-Numbers'!$B$1:$AZ$173,$B169,FALSE),""))</f>
        <v/>
      </c>
      <c r="AM169" s="260" t="str">
        <f>IF(AM$4="","",IF(HLOOKUP(AM$4,'Physical Effects-Numbers'!$B$1:$AZ$173,$B169,FALSE)&lt;0,HLOOKUP(AM$4,'Physical Effects-Numbers'!$B$1:$AZ$173,$B169,FALSE),""))</f>
        <v/>
      </c>
      <c r="AN169" s="260">
        <f>IF(AN$4="","",IF(HLOOKUP(AN$4,'Physical Effects-Numbers'!$B$1:$AZ$173,$B169,FALSE)&lt;0,HLOOKUP(AN$4,'Physical Effects-Numbers'!$B$1:$AZ$173,$B169,FALSE),""))</f>
        <v>-1</v>
      </c>
      <c r="AO169" s="260" t="str">
        <f>IF(AO$4="","",IF(HLOOKUP(AO$4,'Physical Effects-Numbers'!$B$1:$AZ$173,$B169,FALSE)&lt;0,HLOOKUP(AO$4,'Physical Effects-Numbers'!$B$1:$AZ$173,$B169,FALSE),""))</f>
        <v/>
      </c>
      <c r="AP169" s="260" t="str">
        <f>IF(AP$4="","",IF(HLOOKUP(AP$4,'Physical Effects-Numbers'!$B$1:$AZ$173,$B169,FALSE)&lt;0,HLOOKUP(AP$4,'Physical Effects-Numbers'!$B$1:$AZ$173,$B169,FALSE),""))</f>
        <v/>
      </c>
      <c r="AQ169" s="260" t="str">
        <f>IF(AQ$4="","",IF(HLOOKUP(AQ$4,'Physical Effects-Numbers'!$B$1:$AZ$173,$B169,FALSE)&lt;0,HLOOKUP(AQ$4,'Physical Effects-Numbers'!$B$1:$AZ$173,$B169,FALSE),""))</f>
        <v/>
      </c>
      <c r="AR169" s="260" t="str">
        <f>IF(AR$4="","",IF(HLOOKUP(AR$4,'Physical Effects-Numbers'!$B$1:$AZ$173,$B169,FALSE)&lt;0,HLOOKUP(AR$4,'Physical Effects-Numbers'!$B$1:$AZ$173,$B169,FALSE),""))</f>
        <v/>
      </c>
      <c r="AS169" s="260" t="str">
        <f>IF(AS$4="","",IF(HLOOKUP(AS$4,'Physical Effects-Numbers'!$B$1:$AZ$173,$B169,FALSE)&lt;0,HLOOKUP(AS$4,'Physical Effects-Numbers'!$B$1:$AZ$173,$B169,FALSE),""))</f>
        <v/>
      </c>
      <c r="AT169" s="260" t="str">
        <f>IF(AT$4="","",IF(HLOOKUP(AT$4,'Physical Effects-Numbers'!$B$1:$AZ$173,$B169,FALSE)&lt;0,HLOOKUP(AT$4,'Physical Effects-Numbers'!$B$1:$AZ$173,$B169,FALSE),""))</f>
        <v/>
      </c>
      <c r="AU169" s="260" t="str">
        <f>IF(AU$4="","",IF(HLOOKUP(AU$4,'Physical Effects-Numbers'!$B$1:$AZ$173,$B169,FALSE)&lt;0,HLOOKUP(AU$4,'Physical Effects-Numbers'!$B$1:$AZ$173,$B169,FALSE),""))</f>
        <v/>
      </c>
      <c r="AV169" s="260" t="str">
        <f>IF(AV$4="","",IF(HLOOKUP(AV$4,'Physical Effects-Numbers'!$B$1:$AZ$173,$B169,FALSE)&lt;0,HLOOKUP(AV$4,'Physical Effects-Numbers'!$B$1:$AZ$173,$B169,FALSE),""))</f>
        <v/>
      </c>
      <c r="AW169" s="260" t="str">
        <f>IF(AW$4="","",IF(HLOOKUP(AW$4,'Physical Effects-Numbers'!$B$1:$AZ$173,$B169,FALSE)&lt;0,HLOOKUP(AW$4,'Physical Effects-Numbers'!$B$1:$AZ$173,$B169,FALSE),""))</f>
        <v/>
      </c>
      <c r="AX169" s="260" t="str">
        <f>IF(AX$4="","",IF(HLOOKUP(AX$4,'Physical Effects-Numbers'!$B$1:$AZ$173,$B169,FALSE)&lt;0,HLOOKUP(AX$4,'Physical Effects-Numbers'!$B$1:$AZ$173,$B169,FALSE),""))</f>
        <v/>
      </c>
      <c r="AY169" s="260" t="str">
        <f>IF(AY$4="","",IF(HLOOKUP(AY$4,'Physical Effects-Numbers'!$B$1:$AZ$173,$B169,FALSE)&lt;0,HLOOKUP(AY$4,'Physical Effects-Numbers'!$B$1:$AZ$173,$B169,FALSE),""))</f>
        <v/>
      </c>
      <c r="AZ169" s="260" t="str">
        <f>IF(AZ$4="","",IF(HLOOKUP(AZ$4,'Physical Effects-Numbers'!$B$1:$AZ$173,$B169,FALSE)&lt;0,HLOOKUP(AZ$4,'Physical Effects-Numbers'!$B$1:$AZ$173,$B169,FALSE),""))</f>
        <v/>
      </c>
      <c r="BA169" s="260" t="e">
        <f>IF(BA$4="","",IF(HLOOKUP(BA$4,'Physical Effects-Numbers'!$B$1:$AZ$173,$B169,FALSE)&lt;0,HLOOKUP(BA$4,'Physical Effects-Numbers'!$B$1:$AZ$173,$B169,FALSE),""))</f>
        <v>#N/A</v>
      </c>
      <c r="BB169" s="260" t="e">
        <f>IF(BB$4="","",IF(HLOOKUP(BB$4,'Physical Effects-Numbers'!$B$1:$AZ$173,$B169,FALSE)&lt;0,HLOOKUP(BB$4,'Physical Effects-Numbers'!$B$1:$AZ$173,$B169,FALSE),""))</f>
        <v>#N/A</v>
      </c>
      <c r="BC169" s="260" t="e">
        <f>IF(BC$4="","",IF(HLOOKUP(BC$4,'Physical Effects-Numbers'!$B$1:$AZ$173,$B169,FALSE)&lt;0,HLOOKUP(BC$4,'Physical Effects-Numbers'!$B$1:$AZ$173,$B169,FALSE),""))</f>
        <v>#REF!</v>
      </c>
      <c r="BD169" s="260" t="e">
        <f>IF(BD$4="","",IF(HLOOKUP(BD$4,'Physical Effects-Numbers'!$B$1:$AZ$173,$B169,FALSE)&lt;0,HLOOKUP(BD$4,'Physical Effects-Numbers'!$B$1:$AZ$173,$B169,FALSE),""))</f>
        <v>#REF!</v>
      </c>
      <c r="BE169" s="260" t="e">
        <f>IF(BE$4="","",IF(HLOOKUP(BE$4,'Physical Effects-Numbers'!$B$1:$AZ$173,$B169,FALSE)&lt;0,HLOOKUP(BE$4,'Physical Effects-Numbers'!$B$1:$AZ$173,$B169,FALSE),""))</f>
        <v>#REF!</v>
      </c>
      <c r="BF169" s="260" t="e">
        <f>IF(BF$4="","",IF(HLOOKUP(BF$4,'Physical Effects-Numbers'!$B$1:$AZ$173,$B169,FALSE)&lt;0,HLOOKUP(BF$4,'Physical Effects-Numbers'!$B$1:$AZ$173,$B169,FALSE),""))</f>
        <v>#REF!</v>
      </c>
      <c r="BG169" s="260" t="e">
        <f>IF(BG$4="","",IF(HLOOKUP(BG$4,'Physical Effects-Numbers'!$B$1:$AZ$173,$B169,FALSE)&lt;0,HLOOKUP(BG$4,'Physical Effects-Numbers'!$B$1:$AZ$173,$B169,FALSE),""))</f>
        <v>#REF!</v>
      </c>
      <c r="BH169" s="260" t="e">
        <f>IF(BH$4="","",IF(HLOOKUP(BH$4,'Physical Effects-Numbers'!$B$1:$AZ$173,$B169,FALSE)&lt;0,HLOOKUP(BH$4,'Physical Effects-Numbers'!$B$1:$AZ$173,$B169,FALSE),""))</f>
        <v>#REF!</v>
      </c>
      <c r="BI169" s="260" t="e">
        <f>IF(BI$4="","",IF(HLOOKUP(BI$4,'Physical Effects-Numbers'!$B$1:$AZ$173,$B169,FALSE)&lt;0,HLOOKUP(BI$4,'Physical Effects-Numbers'!$B$1:$AZ$173,$B169,FALSE),""))</f>
        <v>#REF!</v>
      </c>
      <c r="BJ169" s="260" t="e">
        <f>IF(BJ$4="","",IF(HLOOKUP(BJ$4,'Physical Effects-Numbers'!$B$1:$AZ$173,$B169,FALSE)&lt;0,HLOOKUP(BJ$4,'Physical Effects-Numbers'!$B$1:$AZ$173,$B169,FALSE),""))</f>
        <v>#REF!</v>
      </c>
      <c r="BK169" s="260" t="e">
        <f>IF(BK$4="","",IF(HLOOKUP(BK$4,'Physical Effects-Numbers'!$B$1:$AZ$173,$B169,FALSE)&lt;0,HLOOKUP(BK$4,'Physical Effects-Numbers'!$B$1:$AZ$173,$B169,FALSE),""))</f>
        <v>#REF!</v>
      </c>
      <c r="BL169" s="260" t="e">
        <f>IF(BL$4="","",IF(HLOOKUP(BL$4,'Physical Effects-Numbers'!$B$1:$AZ$173,$B169,FALSE)&lt;0,HLOOKUP(BL$4,'Physical Effects-Numbers'!$B$1:$AZ$173,$B169,FALSE),""))</f>
        <v>#REF!</v>
      </c>
      <c r="BM169" s="260" t="e">
        <f>IF(BM$4="","",IF(HLOOKUP(BM$4,'Physical Effects-Numbers'!$B$1:$AZ$173,$B169,FALSE)&lt;0,HLOOKUP(BM$4,'Physical Effects-Numbers'!$B$1:$AZ$173,$B169,FALSE),""))</f>
        <v>#REF!</v>
      </c>
      <c r="BN169" s="260" t="e">
        <f>IF(BN$4="","",IF(HLOOKUP(BN$4,'Physical Effects-Numbers'!$B$1:$AZ$173,$B169,FALSE)&lt;0,HLOOKUP(BN$4,'Physical Effects-Numbers'!$B$1:$AZ$173,$B169,FALSE),""))</f>
        <v>#REF!</v>
      </c>
      <c r="BO169" s="260" t="e">
        <f>IF(BO$4="","",IF(HLOOKUP(BO$4,'Physical Effects-Numbers'!$B$1:$AZ$173,$B169,FALSE)&lt;0,HLOOKUP(BO$4,'Physical Effects-Numbers'!$B$1:$AZ$173,$B169,FALSE),""))</f>
        <v>#REF!</v>
      </c>
    </row>
    <row r="170" spans="2:67" x14ac:dyDescent="0.2">
      <c r="B170" s="259">
        <f t="shared" si="2"/>
        <v>167</v>
      </c>
      <c r="C170" s="258" t="str">
        <f>+'Physical Effects-Numbers'!B167</f>
        <v>Wetland Wildlife Habitat Management (ac)</v>
      </c>
      <c r="D170" s="260" t="str">
        <f>IF(D$4="","",IF(HLOOKUP(D$4,'Physical Effects-Numbers'!$B$1:$AZ$173,$B170,FALSE)&lt;0,HLOOKUP(D$4,'Physical Effects-Numbers'!$B$1:$AZ$173,$B170,FALSE),""))</f>
        <v/>
      </c>
      <c r="E170" s="260" t="str">
        <f>IF(E$4="","",IF(HLOOKUP(E$4,'Physical Effects-Numbers'!$B$1:$AZ$173,$B170,FALSE)&lt;0,HLOOKUP(E$4,'Physical Effects-Numbers'!$B$1:$AZ$173,$B170,FALSE),""))</f>
        <v/>
      </c>
      <c r="F170" s="260" t="str">
        <f>IF(F$4="","",IF(HLOOKUP(F$4,'Physical Effects-Numbers'!$B$1:$AZ$173,$B170,FALSE)&lt;0,HLOOKUP(F$4,'Physical Effects-Numbers'!$B$1:$AZ$173,$B170,FALSE),""))</f>
        <v/>
      </c>
      <c r="G170" s="260" t="str">
        <f>IF(G$4="","",IF(HLOOKUP(G$4,'Physical Effects-Numbers'!$B$1:$AZ$173,$B170,FALSE)&lt;0,HLOOKUP(G$4,'Physical Effects-Numbers'!$B$1:$AZ$173,$B170,FALSE),""))</f>
        <v/>
      </c>
      <c r="H170" s="260" t="str">
        <f>IF(H$4="","",IF(HLOOKUP(H$4,'Physical Effects-Numbers'!$B$1:$AZ$173,$B170,FALSE)&lt;0,HLOOKUP(H$4,'Physical Effects-Numbers'!$B$1:$AZ$173,$B170,FALSE),""))</f>
        <v/>
      </c>
      <c r="I170" s="260" t="str">
        <f>IF(I$4="","",IF(HLOOKUP(I$4,'Physical Effects-Numbers'!$B$1:$AZ$173,$B170,FALSE)&lt;0,HLOOKUP(I$4,'Physical Effects-Numbers'!$B$1:$AZ$173,$B170,FALSE),""))</f>
        <v/>
      </c>
      <c r="J170" s="260" t="str">
        <f>IF(J$4="","",IF(HLOOKUP(J$4,'Physical Effects-Numbers'!$B$1:$AZ$173,$B170,FALSE)&lt;0,HLOOKUP(J$4,'Physical Effects-Numbers'!$B$1:$AZ$173,$B170,FALSE),""))</f>
        <v/>
      </c>
      <c r="K170" s="260" t="str">
        <f>IF(K$4="","",IF(HLOOKUP(K$4,'Physical Effects-Numbers'!$B$1:$AZ$173,$B170,FALSE)&lt;0,HLOOKUP(K$4,'Physical Effects-Numbers'!$B$1:$AZ$173,$B170,FALSE),""))</f>
        <v/>
      </c>
      <c r="L170" s="260" t="str">
        <f>IF(L$4="","",IF(HLOOKUP(L$4,'Physical Effects-Numbers'!$B$1:$AZ$173,$B170,FALSE)&lt;0,HLOOKUP(L$4,'Physical Effects-Numbers'!$B$1:$AZ$173,$B170,FALSE),""))</f>
        <v/>
      </c>
      <c r="M170" s="260" t="str">
        <f>IF(M$4="","",IF(HLOOKUP(M$4,'Physical Effects-Numbers'!$B$1:$AZ$173,$B170,FALSE)&lt;0,HLOOKUP(M$4,'Physical Effects-Numbers'!$B$1:$AZ$173,$B170,FALSE),""))</f>
        <v/>
      </c>
      <c r="N170" s="260" t="str">
        <f>IF(N$4="","",IF(HLOOKUP(N$4,'Physical Effects-Numbers'!$B$1:$AZ$173,$B170,FALSE)&lt;0,HLOOKUP(N$4,'Physical Effects-Numbers'!$B$1:$AZ$173,$B170,FALSE),""))</f>
        <v/>
      </c>
      <c r="O170" s="260" t="str">
        <f>IF(O$4="","",IF(HLOOKUP(O$4,'Physical Effects-Numbers'!$B$1:$AZ$173,$B170,FALSE)&lt;0,HLOOKUP(O$4,'Physical Effects-Numbers'!$B$1:$AZ$173,$B170,FALSE),""))</f>
        <v/>
      </c>
      <c r="P170" s="260" t="str">
        <f>IF(P$4="","",IF(HLOOKUP(P$4,'Physical Effects-Numbers'!$B$1:$AZ$173,$B170,FALSE)&lt;0,HLOOKUP(P$4,'Physical Effects-Numbers'!$B$1:$AZ$173,$B170,FALSE),""))</f>
        <v/>
      </c>
      <c r="Q170" s="260" t="str">
        <f>IF(Q$4="","",IF(HLOOKUP(Q$4,'Physical Effects-Numbers'!$B$1:$AZ$173,$B170,FALSE)&lt;0,HLOOKUP(Q$4,'Physical Effects-Numbers'!$B$1:$AZ$173,$B170,FALSE),""))</f>
        <v/>
      </c>
      <c r="R170" s="260" t="str">
        <f>IF(R$4="","",IF(HLOOKUP(R$4,'Physical Effects-Numbers'!$B$1:$AZ$173,$B170,FALSE)&lt;0,HLOOKUP(R$4,'Physical Effects-Numbers'!$B$1:$AZ$173,$B170,FALSE),""))</f>
        <v/>
      </c>
      <c r="S170" s="260" t="str">
        <f>IF(S$4="","",IF(HLOOKUP(S$4,'Physical Effects-Numbers'!$B$1:$AZ$173,$B170,FALSE)&lt;0,HLOOKUP(S$4,'Physical Effects-Numbers'!$B$1:$AZ$173,$B170,FALSE),""))</f>
        <v/>
      </c>
      <c r="T170" s="260" t="str">
        <f>IF(T$4="","",IF(HLOOKUP(T$4,'Physical Effects-Numbers'!$B$1:$AZ$173,$B170,FALSE)&lt;0,HLOOKUP(T$4,'Physical Effects-Numbers'!$B$1:$AZ$173,$B170,FALSE),""))</f>
        <v/>
      </c>
      <c r="U170" s="260" t="str">
        <f>IF(U$4="","",IF(HLOOKUP(U$4,'Physical Effects-Numbers'!$B$1:$AZ$173,$B170,FALSE)&lt;0,HLOOKUP(U$4,'Physical Effects-Numbers'!$B$1:$AZ$173,$B170,FALSE),""))</f>
        <v/>
      </c>
      <c r="V170" s="260" t="str">
        <f>IF(V$4="","",IF(HLOOKUP(V$4,'Physical Effects-Numbers'!$B$1:$AZ$173,$B170,FALSE)&lt;0,HLOOKUP(V$4,'Physical Effects-Numbers'!$B$1:$AZ$173,$B170,FALSE),""))</f>
        <v/>
      </c>
      <c r="W170" s="260" t="str">
        <f>IF(W$4="","",IF(HLOOKUP(W$4,'Physical Effects-Numbers'!$B$1:$AZ$173,$B170,FALSE)&lt;0,HLOOKUP(W$4,'Physical Effects-Numbers'!$B$1:$AZ$173,$B170,FALSE),""))</f>
        <v/>
      </c>
      <c r="X170" s="260" t="str">
        <f>IF(X$4="","",IF(HLOOKUP(X$4,'Physical Effects-Numbers'!$B$1:$AZ$173,$B170,FALSE)&lt;0,HLOOKUP(X$4,'Physical Effects-Numbers'!$B$1:$AZ$173,$B170,FALSE),""))</f>
        <v/>
      </c>
      <c r="Y170" s="260" t="str">
        <f>IF(Y$4="","",IF(HLOOKUP(Y$4,'Physical Effects-Numbers'!$B$1:$AZ$173,$B170,FALSE)&lt;0,HLOOKUP(Y$4,'Physical Effects-Numbers'!$B$1:$AZ$173,$B170,FALSE),""))</f>
        <v/>
      </c>
      <c r="Z170" s="260" t="str">
        <f>IF(Z$4="","",IF(HLOOKUP(Z$4,'Physical Effects-Numbers'!$B$1:$AZ$173,$B170,FALSE)&lt;0,HLOOKUP(Z$4,'Physical Effects-Numbers'!$B$1:$AZ$173,$B170,FALSE),""))</f>
        <v/>
      </c>
      <c r="AA170" s="260" t="str">
        <f>IF(AA$4="","",IF(HLOOKUP(AA$4,'Physical Effects-Numbers'!$B$1:$AZ$173,$B170,FALSE)&lt;0,HLOOKUP(AA$4,'Physical Effects-Numbers'!$B$1:$AZ$173,$B170,FALSE),""))</f>
        <v/>
      </c>
      <c r="AB170" s="260" t="str">
        <f>IF(AB$4="","",IF(HLOOKUP(AB$4,'Physical Effects-Numbers'!$B$1:$AZ$173,$B170,FALSE)&lt;0,HLOOKUP(AB$4,'Physical Effects-Numbers'!$B$1:$AZ$173,$B170,FALSE),""))</f>
        <v/>
      </c>
      <c r="AC170" s="260" t="str">
        <f>IF(AC$4="","",IF(HLOOKUP(AC$4,'Physical Effects-Numbers'!$B$1:$AZ$173,$B170,FALSE)&lt;0,HLOOKUP(AC$4,'Physical Effects-Numbers'!$B$1:$AZ$173,$B170,FALSE),""))</f>
        <v/>
      </c>
      <c r="AD170" s="260" t="str">
        <f>IF(AD$4="","",IF(HLOOKUP(AD$4,'Physical Effects-Numbers'!$B$1:$AZ$173,$B170,FALSE)&lt;0,HLOOKUP(AD$4,'Physical Effects-Numbers'!$B$1:$AZ$173,$B170,FALSE),""))</f>
        <v/>
      </c>
      <c r="AE170" s="260" t="str">
        <f>IF(AE$4="","",IF(HLOOKUP(AE$4,'Physical Effects-Numbers'!$B$1:$AZ$173,$B170,FALSE)&lt;0,HLOOKUP(AE$4,'Physical Effects-Numbers'!$B$1:$AZ$173,$B170,FALSE),""))</f>
        <v/>
      </c>
      <c r="AF170" s="260" t="e">
        <f>IF(AF$4="","",IF(HLOOKUP(AF$4,'Physical Effects-Numbers'!$B$1:$AZ$173,$B170,FALSE)&lt;0,HLOOKUP(AF$4,'Physical Effects-Numbers'!$B$1:$AZ$173,$B170,FALSE),""))</f>
        <v>#REF!</v>
      </c>
      <c r="AG170" s="260" t="e">
        <f>IF(AG$4="","",IF(HLOOKUP(AG$4,'Physical Effects-Numbers'!$B$1:$AZ$173,$B170,FALSE)&lt;0,HLOOKUP(AG$4,'Physical Effects-Numbers'!$B$1:$AZ$173,$B170,FALSE),""))</f>
        <v>#REF!</v>
      </c>
      <c r="AH170" s="260" t="str">
        <f>IF(AH$4="","",IF(HLOOKUP(AH$4,'Physical Effects-Numbers'!$B$1:$AZ$173,$B170,FALSE)&lt;0,HLOOKUP(AH$4,'Physical Effects-Numbers'!$B$1:$AZ$173,$B170,FALSE),""))</f>
        <v/>
      </c>
      <c r="AI170" s="260" t="str">
        <f>IF(AI$4="","",IF(HLOOKUP(AI$4,'Physical Effects-Numbers'!$B$1:$AZ$173,$B170,FALSE)&lt;0,HLOOKUP(AI$4,'Physical Effects-Numbers'!$B$1:$AZ$173,$B170,FALSE),""))</f>
        <v/>
      </c>
      <c r="AJ170" s="260" t="str">
        <f>IF(AJ$4="","",IF(HLOOKUP(AJ$4,'Physical Effects-Numbers'!$B$1:$AZ$173,$B170,FALSE)&lt;0,HLOOKUP(AJ$4,'Physical Effects-Numbers'!$B$1:$AZ$173,$B170,FALSE),""))</f>
        <v/>
      </c>
      <c r="AK170" s="260" t="str">
        <f>IF(AK$4="","",IF(HLOOKUP(AK$4,'Physical Effects-Numbers'!$B$1:$AZ$173,$B170,FALSE)&lt;0,HLOOKUP(AK$4,'Physical Effects-Numbers'!$B$1:$AZ$173,$B170,FALSE),""))</f>
        <v/>
      </c>
      <c r="AL170" s="260" t="str">
        <f>IF(AL$4="","",IF(HLOOKUP(AL$4,'Physical Effects-Numbers'!$B$1:$AZ$173,$B170,FALSE)&lt;0,HLOOKUP(AL$4,'Physical Effects-Numbers'!$B$1:$AZ$173,$B170,FALSE),""))</f>
        <v/>
      </c>
      <c r="AM170" s="260" t="str">
        <f>IF(AM$4="","",IF(HLOOKUP(AM$4,'Physical Effects-Numbers'!$B$1:$AZ$173,$B170,FALSE)&lt;0,HLOOKUP(AM$4,'Physical Effects-Numbers'!$B$1:$AZ$173,$B170,FALSE),""))</f>
        <v/>
      </c>
      <c r="AN170" s="260">
        <f>IF(AN$4="","",IF(HLOOKUP(AN$4,'Physical Effects-Numbers'!$B$1:$AZ$173,$B170,FALSE)&lt;0,HLOOKUP(AN$4,'Physical Effects-Numbers'!$B$1:$AZ$173,$B170,FALSE),""))</f>
        <v>-1</v>
      </c>
      <c r="AO170" s="260" t="str">
        <f>IF(AO$4="","",IF(HLOOKUP(AO$4,'Physical Effects-Numbers'!$B$1:$AZ$173,$B170,FALSE)&lt;0,HLOOKUP(AO$4,'Physical Effects-Numbers'!$B$1:$AZ$173,$B170,FALSE),""))</f>
        <v/>
      </c>
      <c r="AP170" s="260" t="str">
        <f>IF(AP$4="","",IF(HLOOKUP(AP$4,'Physical Effects-Numbers'!$B$1:$AZ$173,$B170,FALSE)&lt;0,HLOOKUP(AP$4,'Physical Effects-Numbers'!$B$1:$AZ$173,$B170,FALSE),""))</f>
        <v/>
      </c>
      <c r="AQ170" s="260" t="str">
        <f>IF(AQ$4="","",IF(HLOOKUP(AQ$4,'Physical Effects-Numbers'!$B$1:$AZ$173,$B170,FALSE)&lt;0,HLOOKUP(AQ$4,'Physical Effects-Numbers'!$B$1:$AZ$173,$B170,FALSE),""))</f>
        <v/>
      </c>
      <c r="AR170" s="260" t="str">
        <f>IF(AR$4="","",IF(HLOOKUP(AR$4,'Physical Effects-Numbers'!$B$1:$AZ$173,$B170,FALSE)&lt;0,HLOOKUP(AR$4,'Physical Effects-Numbers'!$B$1:$AZ$173,$B170,FALSE),""))</f>
        <v/>
      </c>
      <c r="AS170" s="260" t="str">
        <f>IF(AS$4="","",IF(HLOOKUP(AS$4,'Physical Effects-Numbers'!$B$1:$AZ$173,$B170,FALSE)&lt;0,HLOOKUP(AS$4,'Physical Effects-Numbers'!$B$1:$AZ$173,$B170,FALSE),""))</f>
        <v/>
      </c>
      <c r="AT170" s="260" t="str">
        <f>IF(AT$4="","",IF(HLOOKUP(AT$4,'Physical Effects-Numbers'!$B$1:$AZ$173,$B170,FALSE)&lt;0,HLOOKUP(AT$4,'Physical Effects-Numbers'!$B$1:$AZ$173,$B170,FALSE),""))</f>
        <v/>
      </c>
      <c r="AU170" s="260" t="str">
        <f>IF(AU$4="","",IF(HLOOKUP(AU$4,'Physical Effects-Numbers'!$B$1:$AZ$173,$B170,FALSE)&lt;0,HLOOKUP(AU$4,'Physical Effects-Numbers'!$B$1:$AZ$173,$B170,FALSE),""))</f>
        <v/>
      </c>
      <c r="AV170" s="260" t="str">
        <f>IF(AV$4="","",IF(HLOOKUP(AV$4,'Physical Effects-Numbers'!$B$1:$AZ$173,$B170,FALSE)&lt;0,HLOOKUP(AV$4,'Physical Effects-Numbers'!$B$1:$AZ$173,$B170,FALSE),""))</f>
        <v/>
      </c>
      <c r="AW170" s="260" t="str">
        <f>IF(AW$4="","",IF(HLOOKUP(AW$4,'Physical Effects-Numbers'!$B$1:$AZ$173,$B170,FALSE)&lt;0,HLOOKUP(AW$4,'Physical Effects-Numbers'!$B$1:$AZ$173,$B170,FALSE),""))</f>
        <v/>
      </c>
      <c r="AX170" s="260" t="str">
        <f>IF(AX$4="","",IF(HLOOKUP(AX$4,'Physical Effects-Numbers'!$B$1:$AZ$173,$B170,FALSE)&lt;0,HLOOKUP(AX$4,'Physical Effects-Numbers'!$B$1:$AZ$173,$B170,FALSE),""))</f>
        <v/>
      </c>
      <c r="AY170" s="260" t="str">
        <f>IF(AY$4="","",IF(HLOOKUP(AY$4,'Physical Effects-Numbers'!$B$1:$AZ$173,$B170,FALSE)&lt;0,HLOOKUP(AY$4,'Physical Effects-Numbers'!$B$1:$AZ$173,$B170,FALSE),""))</f>
        <v/>
      </c>
      <c r="AZ170" s="260" t="str">
        <f>IF(AZ$4="","",IF(HLOOKUP(AZ$4,'Physical Effects-Numbers'!$B$1:$AZ$173,$B170,FALSE)&lt;0,HLOOKUP(AZ$4,'Physical Effects-Numbers'!$B$1:$AZ$173,$B170,FALSE),""))</f>
        <v/>
      </c>
      <c r="BA170" s="260" t="e">
        <f>IF(BA$4="","",IF(HLOOKUP(BA$4,'Physical Effects-Numbers'!$B$1:$AZ$173,$B170,FALSE)&lt;0,HLOOKUP(BA$4,'Physical Effects-Numbers'!$B$1:$AZ$173,$B170,FALSE),""))</f>
        <v>#N/A</v>
      </c>
      <c r="BB170" s="260" t="e">
        <f>IF(BB$4="","",IF(HLOOKUP(BB$4,'Physical Effects-Numbers'!$B$1:$AZ$173,$B170,FALSE)&lt;0,HLOOKUP(BB$4,'Physical Effects-Numbers'!$B$1:$AZ$173,$B170,FALSE),""))</f>
        <v>#N/A</v>
      </c>
      <c r="BC170" s="260" t="e">
        <f>IF(BC$4="","",IF(HLOOKUP(BC$4,'Physical Effects-Numbers'!$B$1:$AZ$173,$B170,FALSE)&lt;0,HLOOKUP(BC$4,'Physical Effects-Numbers'!$B$1:$AZ$173,$B170,FALSE),""))</f>
        <v>#REF!</v>
      </c>
      <c r="BD170" s="260" t="e">
        <f>IF(BD$4="","",IF(HLOOKUP(BD$4,'Physical Effects-Numbers'!$B$1:$AZ$173,$B170,FALSE)&lt;0,HLOOKUP(BD$4,'Physical Effects-Numbers'!$B$1:$AZ$173,$B170,FALSE),""))</f>
        <v>#REF!</v>
      </c>
      <c r="BE170" s="260" t="e">
        <f>IF(BE$4="","",IF(HLOOKUP(BE$4,'Physical Effects-Numbers'!$B$1:$AZ$173,$B170,FALSE)&lt;0,HLOOKUP(BE$4,'Physical Effects-Numbers'!$B$1:$AZ$173,$B170,FALSE),""))</f>
        <v>#REF!</v>
      </c>
      <c r="BF170" s="260" t="e">
        <f>IF(BF$4="","",IF(HLOOKUP(BF$4,'Physical Effects-Numbers'!$B$1:$AZ$173,$B170,FALSE)&lt;0,HLOOKUP(BF$4,'Physical Effects-Numbers'!$B$1:$AZ$173,$B170,FALSE),""))</f>
        <v>#REF!</v>
      </c>
      <c r="BG170" s="260" t="e">
        <f>IF(BG$4="","",IF(HLOOKUP(BG$4,'Physical Effects-Numbers'!$B$1:$AZ$173,$B170,FALSE)&lt;0,HLOOKUP(BG$4,'Physical Effects-Numbers'!$B$1:$AZ$173,$B170,FALSE),""))</f>
        <v>#REF!</v>
      </c>
      <c r="BH170" s="260" t="e">
        <f>IF(BH$4="","",IF(HLOOKUP(BH$4,'Physical Effects-Numbers'!$B$1:$AZ$173,$B170,FALSE)&lt;0,HLOOKUP(BH$4,'Physical Effects-Numbers'!$B$1:$AZ$173,$B170,FALSE),""))</f>
        <v>#REF!</v>
      </c>
      <c r="BI170" s="260" t="e">
        <f>IF(BI$4="","",IF(HLOOKUP(BI$4,'Physical Effects-Numbers'!$B$1:$AZ$173,$B170,FALSE)&lt;0,HLOOKUP(BI$4,'Physical Effects-Numbers'!$B$1:$AZ$173,$B170,FALSE),""))</f>
        <v>#REF!</v>
      </c>
      <c r="BJ170" s="260" t="e">
        <f>IF(BJ$4="","",IF(HLOOKUP(BJ$4,'Physical Effects-Numbers'!$B$1:$AZ$173,$B170,FALSE)&lt;0,HLOOKUP(BJ$4,'Physical Effects-Numbers'!$B$1:$AZ$173,$B170,FALSE),""))</f>
        <v>#REF!</v>
      </c>
      <c r="BK170" s="260" t="e">
        <f>IF(BK$4="","",IF(HLOOKUP(BK$4,'Physical Effects-Numbers'!$B$1:$AZ$173,$B170,FALSE)&lt;0,HLOOKUP(BK$4,'Physical Effects-Numbers'!$B$1:$AZ$173,$B170,FALSE),""))</f>
        <v>#REF!</v>
      </c>
      <c r="BL170" s="260" t="e">
        <f>IF(BL$4="","",IF(HLOOKUP(BL$4,'Physical Effects-Numbers'!$B$1:$AZ$173,$B170,FALSE)&lt;0,HLOOKUP(BL$4,'Physical Effects-Numbers'!$B$1:$AZ$173,$B170,FALSE),""))</f>
        <v>#REF!</v>
      </c>
      <c r="BM170" s="260" t="e">
        <f>IF(BM$4="","",IF(HLOOKUP(BM$4,'Physical Effects-Numbers'!$B$1:$AZ$173,$B170,FALSE)&lt;0,HLOOKUP(BM$4,'Physical Effects-Numbers'!$B$1:$AZ$173,$B170,FALSE),""))</f>
        <v>#REF!</v>
      </c>
      <c r="BN170" s="260" t="e">
        <f>IF(BN$4="","",IF(HLOOKUP(BN$4,'Physical Effects-Numbers'!$B$1:$AZ$173,$B170,FALSE)&lt;0,HLOOKUP(BN$4,'Physical Effects-Numbers'!$B$1:$AZ$173,$B170,FALSE),""))</f>
        <v>#REF!</v>
      </c>
      <c r="BO170" s="260" t="e">
        <f>IF(BO$4="","",IF(HLOOKUP(BO$4,'Physical Effects-Numbers'!$B$1:$AZ$173,$B170,FALSE)&lt;0,HLOOKUP(BO$4,'Physical Effects-Numbers'!$B$1:$AZ$173,$B170,FALSE),""))</f>
        <v>#REF!</v>
      </c>
    </row>
    <row r="171" spans="2:67" x14ac:dyDescent="0.2">
      <c r="B171" s="259">
        <f t="shared" si="2"/>
        <v>168</v>
      </c>
      <c r="C171" s="258" t="str">
        <f>+'Physical Effects-Numbers'!B168</f>
        <v>Wildlife Habitat Planting (ac)</v>
      </c>
      <c r="D171" s="260" t="str">
        <f>IF(D$4="","",IF(HLOOKUP(D$4,'Physical Effects-Numbers'!$B$1:$AZ$173,$B171,FALSE)&lt;0,HLOOKUP(D$4,'Physical Effects-Numbers'!$B$1:$AZ$173,$B171,FALSE),""))</f>
        <v/>
      </c>
      <c r="E171" s="260" t="str">
        <f>IF(E$4="","",IF(HLOOKUP(E$4,'Physical Effects-Numbers'!$B$1:$AZ$173,$B171,FALSE)&lt;0,HLOOKUP(E$4,'Physical Effects-Numbers'!$B$1:$AZ$173,$B171,FALSE),""))</f>
        <v/>
      </c>
      <c r="F171" s="260" t="str">
        <f>IF(F$4="","",IF(HLOOKUP(F$4,'Physical Effects-Numbers'!$B$1:$AZ$173,$B171,FALSE)&lt;0,HLOOKUP(F$4,'Physical Effects-Numbers'!$B$1:$AZ$173,$B171,FALSE),""))</f>
        <v/>
      </c>
      <c r="G171" s="260" t="str">
        <f>IF(G$4="","",IF(HLOOKUP(G$4,'Physical Effects-Numbers'!$B$1:$AZ$173,$B171,FALSE)&lt;0,HLOOKUP(G$4,'Physical Effects-Numbers'!$B$1:$AZ$173,$B171,FALSE),""))</f>
        <v/>
      </c>
      <c r="H171" s="260" t="str">
        <f>IF(H$4="","",IF(HLOOKUP(H$4,'Physical Effects-Numbers'!$B$1:$AZ$173,$B171,FALSE)&lt;0,HLOOKUP(H$4,'Physical Effects-Numbers'!$B$1:$AZ$173,$B171,FALSE),""))</f>
        <v/>
      </c>
      <c r="I171" s="260" t="str">
        <f>IF(I$4="","",IF(HLOOKUP(I$4,'Physical Effects-Numbers'!$B$1:$AZ$173,$B171,FALSE)&lt;0,HLOOKUP(I$4,'Physical Effects-Numbers'!$B$1:$AZ$173,$B171,FALSE),""))</f>
        <v/>
      </c>
      <c r="J171" s="260" t="str">
        <f>IF(J$4="","",IF(HLOOKUP(J$4,'Physical Effects-Numbers'!$B$1:$AZ$173,$B171,FALSE)&lt;0,HLOOKUP(J$4,'Physical Effects-Numbers'!$B$1:$AZ$173,$B171,FALSE),""))</f>
        <v/>
      </c>
      <c r="K171" s="260" t="str">
        <f>IF(K$4="","",IF(HLOOKUP(K$4,'Physical Effects-Numbers'!$B$1:$AZ$173,$B171,FALSE)&lt;0,HLOOKUP(K$4,'Physical Effects-Numbers'!$B$1:$AZ$173,$B171,FALSE),""))</f>
        <v/>
      </c>
      <c r="L171" s="260" t="str">
        <f>IF(L$4="","",IF(HLOOKUP(L$4,'Physical Effects-Numbers'!$B$1:$AZ$173,$B171,FALSE)&lt;0,HLOOKUP(L$4,'Physical Effects-Numbers'!$B$1:$AZ$173,$B171,FALSE),""))</f>
        <v/>
      </c>
      <c r="M171" s="260" t="str">
        <f>IF(M$4="","",IF(HLOOKUP(M$4,'Physical Effects-Numbers'!$B$1:$AZ$173,$B171,FALSE)&lt;0,HLOOKUP(M$4,'Physical Effects-Numbers'!$B$1:$AZ$173,$B171,FALSE),""))</f>
        <v/>
      </c>
      <c r="N171" s="260" t="str">
        <f>IF(N$4="","",IF(HLOOKUP(N$4,'Physical Effects-Numbers'!$B$1:$AZ$173,$B171,FALSE)&lt;0,HLOOKUP(N$4,'Physical Effects-Numbers'!$B$1:$AZ$173,$B171,FALSE),""))</f>
        <v/>
      </c>
      <c r="O171" s="260" t="str">
        <f>IF(O$4="","",IF(HLOOKUP(O$4,'Physical Effects-Numbers'!$B$1:$AZ$173,$B171,FALSE)&lt;0,HLOOKUP(O$4,'Physical Effects-Numbers'!$B$1:$AZ$173,$B171,FALSE),""))</f>
        <v/>
      </c>
      <c r="P171" s="260" t="str">
        <f>IF(P$4="","",IF(HLOOKUP(P$4,'Physical Effects-Numbers'!$B$1:$AZ$173,$B171,FALSE)&lt;0,HLOOKUP(P$4,'Physical Effects-Numbers'!$B$1:$AZ$173,$B171,FALSE),""))</f>
        <v/>
      </c>
      <c r="Q171" s="260" t="str">
        <f>IF(Q$4="","",IF(HLOOKUP(Q$4,'Physical Effects-Numbers'!$B$1:$AZ$173,$B171,FALSE)&lt;0,HLOOKUP(Q$4,'Physical Effects-Numbers'!$B$1:$AZ$173,$B171,FALSE),""))</f>
        <v/>
      </c>
      <c r="R171" s="260" t="str">
        <f>IF(R$4="","",IF(HLOOKUP(R$4,'Physical Effects-Numbers'!$B$1:$AZ$173,$B171,FALSE)&lt;0,HLOOKUP(R$4,'Physical Effects-Numbers'!$B$1:$AZ$173,$B171,FALSE),""))</f>
        <v/>
      </c>
      <c r="S171" s="260" t="str">
        <f>IF(S$4="","",IF(HLOOKUP(S$4,'Physical Effects-Numbers'!$B$1:$AZ$173,$B171,FALSE)&lt;0,HLOOKUP(S$4,'Physical Effects-Numbers'!$B$1:$AZ$173,$B171,FALSE),""))</f>
        <v/>
      </c>
      <c r="T171" s="260" t="str">
        <f>IF(T$4="","",IF(HLOOKUP(T$4,'Physical Effects-Numbers'!$B$1:$AZ$173,$B171,FALSE)&lt;0,HLOOKUP(T$4,'Physical Effects-Numbers'!$B$1:$AZ$173,$B171,FALSE),""))</f>
        <v/>
      </c>
      <c r="U171" s="260" t="str">
        <f>IF(U$4="","",IF(HLOOKUP(U$4,'Physical Effects-Numbers'!$B$1:$AZ$173,$B171,FALSE)&lt;0,HLOOKUP(U$4,'Physical Effects-Numbers'!$B$1:$AZ$173,$B171,FALSE),""))</f>
        <v/>
      </c>
      <c r="V171" s="260" t="str">
        <f>IF(V$4="","",IF(HLOOKUP(V$4,'Physical Effects-Numbers'!$B$1:$AZ$173,$B171,FALSE)&lt;0,HLOOKUP(V$4,'Physical Effects-Numbers'!$B$1:$AZ$173,$B171,FALSE),""))</f>
        <v/>
      </c>
      <c r="W171" s="260" t="str">
        <f>IF(W$4="","",IF(HLOOKUP(W$4,'Physical Effects-Numbers'!$B$1:$AZ$173,$B171,FALSE)&lt;0,HLOOKUP(W$4,'Physical Effects-Numbers'!$B$1:$AZ$173,$B171,FALSE),""))</f>
        <v/>
      </c>
      <c r="X171" s="260" t="str">
        <f>IF(X$4="","",IF(HLOOKUP(X$4,'Physical Effects-Numbers'!$B$1:$AZ$173,$B171,FALSE)&lt;0,HLOOKUP(X$4,'Physical Effects-Numbers'!$B$1:$AZ$173,$B171,FALSE),""))</f>
        <v/>
      </c>
      <c r="Y171" s="260" t="str">
        <f>IF(Y$4="","",IF(HLOOKUP(Y$4,'Physical Effects-Numbers'!$B$1:$AZ$173,$B171,FALSE)&lt;0,HLOOKUP(Y$4,'Physical Effects-Numbers'!$B$1:$AZ$173,$B171,FALSE),""))</f>
        <v/>
      </c>
      <c r="Z171" s="260" t="str">
        <f>IF(Z$4="","",IF(HLOOKUP(Z$4,'Physical Effects-Numbers'!$B$1:$AZ$173,$B171,FALSE)&lt;0,HLOOKUP(Z$4,'Physical Effects-Numbers'!$B$1:$AZ$173,$B171,FALSE),""))</f>
        <v/>
      </c>
      <c r="AA171" s="260" t="str">
        <f>IF(AA$4="","",IF(HLOOKUP(AA$4,'Physical Effects-Numbers'!$B$1:$AZ$173,$B171,FALSE)&lt;0,HLOOKUP(AA$4,'Physical Effects-Numbers'!$B$1:$AZ$173,$B171,FALSE),""))</f>
        <v/>
      </c>
      <c r="AB171" s="260" t="str">
        <f>IF(AB$4="","",IF(HLOOKUP(AB$4,'Physical Effects-Numbers'!$B$1:$AZ$173,$B171,FALSE)&lt;0,HLOOKUP(AB$4,'Physical Effects-Numbers'!$B$1:$AZ$173,$B171,FALSE),""))</f>
        <v/>
      </c>
      <c r="AC171" s="260" t="str">
        <f>IF(AC$4="","",IF(HLOOKUP(AC$4,'Physical Effects-Numbers'!$B$1:$AZ$173,$B171,FALSE)&lt;0,HLOOKUP(AC$4,'Physical Effects-Numbers'!$B$1:$AZ$173,$B171,FALSE),""))</f>
        <v/>
      </c>
      <c r="AD171" s="260" t="str">
        <f>IF(AD$4="","",IF(HLOOKUP(AD$4,'Physical Effects-Numbers'!$B$1:$AZ$173,$B171,FALSE)&lt;0,HLOOKUP(AD$4,'Physical Effects-Numbers'!$B$1:$AZ$173,$B171,FALSE),""))</f>
        <v/>
      </c>
      <c r="AE171" s="260" t="str">
        <f>IF(AE$4="","",IF(HLOOKUP(AE$4,'Physical Effects-Numbers'!$B$1:$AZ$173,$B171,FALSE)&lt;0,HLOOKUP(AE$4,'Physical Effects-Numbers'!$B$1:$AZ$173,$B171,FALSE),""))</f>
        <v/>
      </c>
      <c r="AF171" s="260" t="e">
        <f>IF(AF$4="","",IF(HLOOKUP(AF$4,'Physical Effects-Numbers'!$B$1:$AZ$173,$B171,FALSE)&lt;0,HLOOKUP(AF$4,'Physical Effects-Numbers'!$B$1:$AZ$173,$B171,FALSE),""))</f>
        <v>#REF!</v>
      </c>
      <c r="AG171" s="260" t="e">
        <f>IF(AG$4="","",IF(HLOOKUP(AG$4,'Physical Effects-Numbers'!$B$1:$AZ$173,$B171,FALSE)&lt;0,HLOOKUP(AG$4,'Physical Effects-Numbers'!$B$1:$AZ$173,$B171,FALSE),""))</f>
        <v>#REF!</v>
      </c>
      <c r="AH171" s="260" t="str">
        <f>IF(AH$4="","",IF(HLOOKUP(AH$4,'Physical Effects-Numbers'!$B$1:$AZ$173,$B171,FALSE)&lt;0,HLOOKUP(AH$4,'Physical Effects-Numbers'!$B$1:$AZ$173,$B171,FALSE),""))</f>
        <v/>
      </c>
      <c r="AI171" s="260" t="str">
        <f>IF(AI$4="","",IF(HLOOKUP(AI$4,'Physical Effects-Numbers'!$B$1:$AZ$173,$B171,FALSE)&lt;0,HLOOKUP(AI$4,'Physical Effects-Numbers'!$B$1:$AZ$173,$B171,FALSE),""))</f>
        <v/>
      </c>
      <c r="AJ171" s="260" t="str">
        <f>IF(AJ$4="","",IF(HLOOKUP(AJ$4,'Physical Effects-Numbers'!$B$1:$AZ$173,$B171,FALSE)&lt;0,HLOOKUP(AJ$4,'Physical Effects-Numbers'!$B$1:$AZ$173,$B171,FALSE),""))</f>
        <v/>
      </c>
      <c r="AK171" s="260" t="str">
        <f>IF(AK$4="","",IF(HLOOKUP(AK$4,'Physical Effects-Numbers'!$B$1:$AZ$173,$B171,FALSE)&lt;0,HLOOKUP(AK$4,'Physical Effects-Numbers'!$B$1:$AZ$173,$B171,FALSE),""))</f>
        <v/>
      </c>
      <c r="AL171" s="260" t="str">
        <f>IF(AL$4="","",IF(HLOOKUP(AL$4,'Physical Effects-Numbers'!$B$1:$AZ$173,$B171,FALSE)&lt;0,HLOOKUP(AL$4,'Physical Effects-Numbers'!$B$1:$AZ$173,$B171,FALSE),""))</f>
        <v/>
      </c>
      <c r="AM171" s="260" t="str">
        <f>IF(AM$4="","",IF(HLOOKUP(AM$4,'Physical Effects-Numbers'!$B$1:$AZ$173,$B171,FALSE)&lt;0,HLOOKUP(AM$4,'Physical Effects-Numbers'!$B$1:$AZ$173,$B171,FALSE),""))</f>
        <v/>
      </c>
      <c r="AN171" s="260" t="str">
        <f>IF(AN$4="","",IF(HLOOKUP(AN$4,'Physical Effects-Numbers'!$B$1:$AZ$173,$B171,FALSE)&lt;0,HLOOKUP(AN$4,'Physical Effects-Numbers'!$B$1:$AZ$173,$B171,FALSE),""))</f>
        <v/>
      </c>
      <c r="AO171" s="260" t="str">
        <f>IF(AO$4="","",IF(HLOOKUP(AO$4,'Physical Effects-Numbers'!$B$1:$AZ$173,$B171,FALSE)&lt;0,HLOOKUP(AO$4,'Physical Effects-Numbers'!$B$1:$AZ$173,$B171,FALSE),""))</f>
        <v/>
      </c>
      <c r="AP171" s="260" t="str">
        <f>IF(AP$4="","",IF(HLOOKUP(AP$4,'Physical Effects-Numbers'!$B$1:$AZ$173,$B171,FALSE)&lt;0,HLOOKUP(AP$4,'Physical Effects-Numbers'!$B$1:$AZ$173,$B171,FALSE),""))</f>
        <v/>
      </c>
      <c r="AQ171" s="260" t="str">
        <f>IF(AQ$4="","",IF(HLOOKUP(AQ$4,'Physical Effects-Numbers'!$B$1:$AZ$173,$B171,FALSE)&lt;0,HLOOKUP(AQ$4,'Physical Effects-Numbers'!$B$1:$AZ$173,$B171,FALSE),""))</f>
        <v/>
      </c>
      <c r="AR171" s="260" t="str">
        <f>IF(AR$4="","",IF(HLOOKUP(AR$4,'Physical Effects-Numbers'!$B$1:$AZ$173,$B171,FALSE)&lt;0,HLOOKUP(AR$4,'Physical Effects-Numbers'!$B$1:$AZ$173,$B171,FALSE),""))</f>
        <v/>
      </c>
      <c r="AS171" s="260" t="str">
        <f>IF(AS$4="","",IF(HLOOKUP(AS$4,'Physical Effects-Numbers'!$B$1:$AZ$173,$B171,FALSE)&lt;0,HLOOKUP(AS$4,'Physical Effects-Numbers'!$B$1:$AZ$173,$B171,FALSE),""))</f>
        <v/>
      </c>
      <c r="AT171" s="260" t="str">
        <f>IF(AT$4="","",IF(HLOOKUP(AT$4,'Physical Effects-Numbers'!$B$1:$AZ$173,$B171,FALSE)&lt;0,HLOOKUP(AT$4,'Physical Effects-Numbers'!$B$1:$AZ$173,$B171,FALSE),""))</f>
        <v/>
      </c>
      <c r="AU171" s="260" t="str">
        <f>IF(AU$4="","",IF(HLOOKUP(AU$4,'Physical Effects-Numbers'!$B$1:$AZ$173,$B171,FALSE)&lt;0,HLOOKUP(AU$4,'Physical Effects-Numbers'!$B$1:$AZ$173,$B171,FALSE),""))</f>
        <v/>
      </c>
      <c r="AV171" s="260" t="str">
        <f>IF(AV$4="","",IF(HLOOKUP(AV$4,'Physical Effects-Numbers'!$B$1:$AZ$173,$B171,FALSE)&lt;0,HLOOKUP(AV$4,'Physical Effects-Numbers'!$B$1:$AZ$173,$B171,FALSE),""))</f>
        <v/>
      </c>
      <c r="AW171" s="260" t="str">
        <f>IF(AW$4="","",IF(HLOOKUP(AW$4,'Physical Effects-Numbers'!$B$1:$AZ$173,$B171,FALSE)&lt;0,HLOOKUP(AW$4,'Physical Effects-Numbers'!$B$1:$AZ$173,$B171,FALSE),""))</f>
        <v/>
      </c>
      <c r="AX171" s="260" t="str">
        <f>IF(AX$4="","",IF(HLOOKUP(AX$4,'Physical Effects-Numbers'!$B$1:$AZ$173,$B171,FALSE)&lt;0,HLOOKUP(AX$4,'Physical Effects-Numbers'!$B$1:$AZ$173,$B171,FALSE),""))</f>
        <v/>
      </c>
      <c r="AY171" s="260" t="str">
        <f>IF(AY$4="","",IF(HLOOKUP(AY$4,'Physical Effects-Numbers'!$B$1:$AZ$173,$B171,FALSE)&lt;0,HLOOKUP(AY$4,'Physical Effects-Numbers'!$B$1:$AZ$173,$B171,FALSE),""))</f>
        <v/>
      </c>
      <c r="AZ171" s="260" t="str">
        <f>IF(AZ$4="","",IF(HLOOKUP(AZ$4,'Physical Effects-Numbers'!$B$1:$AZ$173,$B171,FALSE)&lt;0,HLOOKUP(AZ$4,'Physical Effects-Numbers'!$B$1:$AZ$173,$B171,FALSE),""))</f>
        <v/>
      </c>
      <c r="BA171" s="260" t="e">
        <f>IF(BA$4="","",IF(HLOOKUP(BA$4,'Physical Effects-Numbers'!$B$1:$AZ$173,$B171,FALSE)&lt;0,HLOOKUP(BA$4,'Physical Effects-Numbers'!$B$1:$AZ$173,$B171,FALSE),""))</f>
        <v>#N/A</v>
      </c>
      <c r="BB171" s="260" t="e">
        <f>IF(BB$4="","",IF(HLOOKUP(BB$4,'Physical Effects-Numbers'!$B$1:$AZ$173,$B171,FALSE)&lt;0,HLOOKUP(BB$4,'Physical Effects-Numbers'!$B$1:$AZ$173,$B171,FALSE),""))</f>
        <v>#N/A</v>
      </c>
      <c r="BC171" s="260" t="e">
        <f>IF(BC$4="","",IF(HLOOKUP(BC$4,'Physical Effects-Numbers'!$B$1:$AZ$173,$B171,FALSE)&lt;0,HLOOKUP(BC$4,'Physical Effects-Numbers'!$B$1:$AZ$173,$B171,FALSE),""))</f>
        <v>#REF!</v>
      </c>
      <c r="BD171" s="260" t="e">
        <f>IF(BD$4="","",IF(HLOOKUP(BD$4,'Physical Effects-Numbers'!$B$1:$AZ$173,$B171,FALSE)&lt;0,HLOOKUP(BD$4,'Physical Effects-Numbers'!$B$1:$AZ$173,$B171,FALSE),""))</f>
        <v>#REF!</v>
      </c>
      <c r="BE171" s="260" t="e">
        <f>IF(BE$4="","",IF(HLOOKUP(BE$4,'Physical Effects-Numbers'!$B$1:$AZ$173,$B171,FALSE)&lt;0,HLOOKUP(BE$4,'Physical Effects-Numbers'!$B$1:$AZ$173,$B171,FALSE),""))</f>
        <v>#REF!</v>
      </c>
      <c r="BF171" s="260" t="e">
        <f>IF(BF$4="","",IF(HLOOKUP(BF$4,'Physical Effects-Numbers'!$B$1:$AZ$173,$B171,FALSE)&lt;0,HLOOKUP(BF$4,'Physical Effects-Numbers'!$B$1:$AZ$173,$B171,FALSE),""))</f>
        <v>#REF!</v>
      </c>
      <c r="BG171" s="260" t="e">
        <f>IF(BG$4="","",IF(HLOOKUP(BG$4,'Physical Effects-Numbers'!$B$1:$AZ$173,$B171,FALSE)&lt;0,HLOOKUP(BG$4,'Physical Effects-Numbers'!$B$1:$AZ$173,$B171,FALSE),""))</f>
        <v>#REF!</v>
      </c>
      <c r="BH171" s="260" t="e">
        <f>IF(BH$4="","",IF(HLOOKUP(BH$4,'Physical Effects-Numbers'!$B$1:$AZ$173,$B171,FALSE)&lt;0,HLOOKUP(BH$4,'Physical Effects-Numbers'!$B$1:$AZ$173,$B171,FALSE),""))</f>
        <v>#REF!</v>
      </c>
      <c r="BI171" s="260" t="e">
        <f>IF(BI$4="","",IF(HLOOKUP(BI$4,'Physical Effects-Numbers'!$B$1:$AZ$173,$B171,FALSE)&lt;0,HLOOKUP(BI$4,'Physical Effects-Numbers'!$B$1:$AZ$173,$B171,FALSE),""))</f>
        <v>#REF!</v>
      </c>
      <c r="BJ171" s="260" t="e">
        <f>IF(BJ$4="","",IF(HLOOKUP(BJ$4,'Physical Effects-Numbers'!$B$1:$AZ$173,$B171,FALSE)&lt;0,HLOOKUP(BJ$4,'Physical Effects-Numbers'!$B$1:$AZ$173,$B171,FALSE),""))</f>
        <v>#REF!</v>
      </c>
      <c r="BK171" s="260" t="e">
        <f>IF(BK$4="","",IF(HLOOKUP(BK$4,'Physical Effects-Numbers'!$B$1:$AZ$173,$B171,FALSE)&lt;0,HLOOKUP(BK$4,'Physical Effects-Numbers'!$B$1:$AZ$173,$B171,FALSE),""))</f>
        <v>#REF!</v>
      </c>
      <c r="BL171" s="260" t="e">
        <f>IF(BL$4="","",IF(HLOOKUP(BL$4,'Physical Effects-Numbers'!$B$1:$AZ$173,$B171,FALSE)&lt;0,HLOOKUP(BL$4,'Physical Effects-Numbers'!$B$1:$AZ$173,$B171,FALSE),""))</f>
        <v>#REF!</v>
      </c>
      <c r="BM171" s="260" t="e">
        <f>IF(BM$4="","",IF(HLOOKUP(BM$4,'Physical Effects-Numbers'!$B$1:$AZ$173,$B171,FALSE)&lt;0,HLOOKUP(BM$4,'Physical Effects-Numbers'!$B$1:$AZ$173,$B171,FALSE),""))</f>
        <v>#REF!</v>
      </c>
      <c r="BN171" s="260" t="e">
        <f>IF(BN$4="","",IF(HLOOKUP(BN$4,'Physical Effects-Numbers'!$B$1:$AZ$173,$B171,FALSE)&lt;0,HLOOKUP(BN$4,'Physical Effects-Numbers'!$B$1:$AZ$173,$B171,FALSE),""))</f>
        <v>#REF!</v>
      </c>
      <c r="BO171" s="260" t="e">
        <f>IF(BO$4="","",IF(HLOOKUP(BO$4,'Physical Effects-Numbers'!$B$1:$AZ$173,$B171,FALSE)&lt;0,HLOOKUP(BO$4,'Physical Effects-Numbers'!$B$1:$AZ$173,$B171,FALSE),""))</f>
        <v>#REF!</v>
      </c>
    </row>
    <row r="172" spans="2:67" x14ac:dyDescent="0.2">
      <c r="B172" s="259">
        <f t="shared" si="2"/>
        <v>169</v>
      </c>
      <c r="C172" s="258" t="str">
        <f>+'Physical Effects-Numbers'!B169</f>
        <v>Windbreak-Shelterbelt Establishment (ft)</v>
      </c>
      <c r="D172" s="260" t="str">
        <f>IF(D$4="","",IF(HLOOKUP(D$4,'Physical Effects-Numbers'!$B$1:$AZ$173,$B172,FALSE)&lt;0,HLOOKUP(D$4,'Physical Effects-Numbers'!$B$1:$AZ$173,$B172,FALSE),""))</f>
        <v/>
      </c>
      <c r="E172" s="260" t="str">
        <f>IF(E$4="","",IF(HLOOKUP(E$4,'Physical Effects-Numbers'!$B$1:$AZ$173,$B172,FALSE)&lt;0,HLOOKUP(E$4,'Physical Effects-Numbers'!$B$1:$AZ$173,$B172,FALSE),""))</f>
        <v/>
      </c>
      <c r="F172" s="260" t="str">
        <f>IF(F$4="","",IF(HLOOKUP(F$4,'Physical Effects-Numbers'!$B$1:$AZ$173,$B172,FALSE)&lt;0,HLOOKUP(F$4,'Physical Effects-Numbers'!$B$1:$AZ$173,$B172,FALSE),""))</f>
        <v/>
      </c>
      <c r="G172" s="260" t="str">
        <f>IF(G$4="","",IF(HLOOKUP(G$4,'Physical Effects-Numbers'!$B$1:$AZ$173,$B172,FALSE)&lt;0,HLOOKUP(G$4,'Physical Effects-Numbers'!$B$1:$AZ$173,$B172,FALSE),""))</f>
        <v/>
      </c>
      <c r="H172" s="260" t="str">
        <f>IF(H$4="","",IF(HLOOKUP(H$4,'Physical Effects-Numbers'!$B$1:$AZ$173,$B172,FALSE)&lt;0,HLOOKUP(H$4,'Physical Effects-Numbers'!$B$1:$AZ$173,$B172,FALSE),""))</f>
        <v/>
      </c>
      <c r="I172" s="260" t="str">
        <f>IF(I$4="","",IF(HLOOKUP(I$4,'Physical Effects-Numbers'!$B$1:$AZ$173,$B172,FALSE)&lt;0,HLOOKUP(I$4,'Physical Effects-Numbers'!$B$1:$AZ$173,$B172,FALSE),""))</f>
        <v/>
      </c>
      <c r="J172" s="260" t="str">
        <f>IF(J$4="","",IF(HLOOKUP(J$4,'Physical Effects-Numbers'!$B$1:$AZ$173,$B172,FALSE)&lt;0,HLOOKUP(J$4,'Physical Effects-Numbers'!$B$1:$AZ$173,$B172,FALSE),""))</f>
        <v/>
      </c>
      <c r="K172" s="260" t="str">
        <f>IF(K$4="","",IF(HLOOKUP(K$4,'Physical Effects-Numbers'!$B$1:$AZ$173,$B172,FALSE)&lt;0,HLOOKUP(K$4,'Physical Effects-Numbers'!$B$1:$AZ$173,$B172,FALSE),""))</f>
        <v/>
      </c>
      <c r="L172" s="260" t="str">
        <f>IF(L$4="","",IF(HLOOKUP(L$4,'Physical Effects-Numbers'!$B$1:$AZ$173,$B172,FALSE)&lt;0,HLOOKUP(L$4,'Physical Effects-Numbers'!$B$1:$AZ$173,$B172,FALSE),""))</f>
        <v/>
      </c>
      <c r="M172" s="260" t="str">
        <f>IF(M$4="","",IF(HLOOKUP(M$4,'Physical Effects-Numbers'!$B$1:$AZ$173,$B172,FALSE)&lt;0,HLOOKUP(M$4,'Physical Effects-Numbers'!$B$1:$AZ$173,$B172,FALSE),""))</f>
        <v/>
      </c>
      <c r="N172" s="260" t="str">
        <f>IF(N$4="","",IF(HLOOKUP(N$4,'Physical Effects-Numbers'!$B$1:$AZ$173,$B172,FALSE)&lt;0,HLOOKUP(N$4,'Physical Effects-Numbers'!$B$1:$AZ$173,$B172,FALSE),""))</f>
        <v/>
      </c>
      <c r="O172" s="260" t="str">
        <f>IF(O$4="","",IF(HLOOKUP(O$4,'Physical Effects-Numbers'!$B$1:$AZ$173,$B172,FALSE)&lt;0,HLOOKUP(O$4,'Physical Effects-Numbers'!$B$1:$AZ$173,$B172,FALSE),""))</f>
        <v/>
      </c>
      <c r="P172" s="260" t="str">
        <f>IF(P$4="","",IF(HLOOKUP(P$4,'Physical Effects-Numbers'!$B$1:$AZ$173,$B172,FALSE)&lt;0,HLOOKUP(P$4,'Physical Effects-Numbers'!$B$1:$AZ$173,$B172,FALSE),""))</f>
        <v/>
      </c>
      <c r="Q172" s="260" t="str">
        <f>IF(Q$4="","",IF(HLOOKUP(Q$4,'Physical Effects-Numbers'!$B$1:$AZ$173,$B172,FALSE)&lt;0,HLOOKUP(Q$4,'Physical Effects-Numbers'!$B$1:$AZ$173,$B172,FALSE),""))</f>
        <v/>
      </c>
      <c r="R172" s="260" t="str">
        <f>IF(R$4="","",IF(HLOOKUP(R$4,'Physical Effects-Numbers'!$B$1:$AZ$173,$B172,FALSE)&lt;0,HLOOKUP(R$4,'Physical Effects-Numbers'!$B$1:$AZ$173,$B172,FALSE),""))</f>
        <v/>
      </c>
      <c r="S172" s="260" t="str">
        <f>IF(S$4="","",IF(HLOOKUP(S$4,'Physical Effects-Numbers'!$B$1:$AZ$173,$B172,FALSE)&lt;0,HLOOKUP(S$4,'Physical Effects-Numbers'!$B$1:$AZ$173,$B172,FALSE),""))</f>
        <v/>
      </c>
      <c r="T172" s="260" t="str">
        <f>IF(T$4="","",IF(HLOOKUP(T$4,'Physical Effects-Numbers'!$B$1:$AZ$173,$B172,FALSE)&lt;0,HLOOKUP(T$4,'Physical Effects-Numbers'!$B$1:$AZ$173,$B172,FALSE),""))</f>
        <v/>
      </c>
      <c r="U172" s="260" t="str">
        <f>IF(U$4="","",IF(HLOOKUP(U$4,'Physical Effects-Numbers'!$B$1:$AZ$173,$B172,FALSE)&lt;0,HLOOKUP(U$4,'Physical Effects-Numbers'!$B$1:$AZ$173,$B172,FALSE),""))</f>
        <v/>
      </c>
      <c r="V172" s="260" t="str">
        <f>IF(V$4="","",IF(HLOOKUP(V$4,'Physical Effects-Numbers'!$B$1:$AZ$173,$B172,FALSE)&lt;0,HLOOKUP(V$4,'Physical Effects-Numbers'!$B$1:$AZ$173,$B172,FALSE),""))</f>
        <v/>
      </c>
      <c r="W172" s="260" t="str">
        <f>IF(W$4="","",IF(HLOOKUP(W$4,'Physical Effects-Numbers'!$B$1:$AZ$173,$B172,FALSE)&lt;0,HLOOKUP(W$4,'Physical Effects-Numbers'!$B$1:$AZ$173,$B172,FALSE),""))</f>
        <v/>
      </c>
      <c r="X172" s="260" t="str">
        <f>IF(X$4="","",IF(HLOOKUP(X$4,'Physical Effects-Numbers'!$B$1:$AZ$173,$B172,FALSE)&lt;0,HLOOKUP(X$4,'Physical Effects-Numbers'!$B$1:$AZ$173,$B172,FALSE),""))</f>
        <v/>
      </c>
      <c r="Y172" s="260" t="str">
        <f>IF(Y$4="","",IF(HLOOKUP(Y$4,'Physical Effects-Numbers'!$B$1:$AZ$173,$B172,FALSE)&lt;0,HLOOKUP(Y$4,'Physical Effects-Numbers'!$B$1:$AZ$173,$B172,FALSE),""))</f>
        <v/>
      </c>
      <c r="Z172" s="260" t="str">
        <f>IF(Z$4="","",IF(HLOOKUP(Z$4,'Physical Effects-Numbers'!$B$1:$AZ$173,$B172,FALSE)&lt;0,HLOOKUP(Z$4,'Physical Effects-Numbers'!$B$1:$AZ$173,$B172,FALSE),""))</f>
        <v/>
      </c>
      <c r="AA172" s="260" t="str">
        <f>IF(AA$4="","",IF(HLOOKUP(AA$4,'Physical Effects-Numbers'!$B$1:$AZ$173,$B172,FALSE)&lt;0,HLOOKUP(AA$4,'Physical Effects-Numbers'!$B$1:$AZ$173,$B172,FALSE),""))</f>
        <v/>
      </c>
      <c r="AB172" s="260" t="str">
        <f>IF(AB$4="","",IF(HLOOKUP(AB$4,'Physical Effects-Numbers'!$B$1:$AZ$173,$B172,FALSE)&lt;0,HLOOKUP(AB$4,'Physical Effects-Numbers'!$B$1:$AZ$173,$B172,FALSE),""))</f>
        <v/>
      </c>
      <c r="AC172" s="260" t="str">
        <f>IF(AC$4="","",IF(HLOOKUP(AC$4,'Physical Effects-Numbers'!$B$1:$AZ$173,$B172,FALSE)&lt;0,HLOOKUP(AC$4,'Physical Effects-Numbers'!$B$1:$AZ$173,$B172,FALSE),""))</f>
        <v/>
      </c>
      <c r="AD172" s="260" t="str">
        <f>IF(AD$4="","",IF(HLOOKUP(AD$4,'Physical Effects-Numbers'!$B$1:$AZ$173,$B172,FALSE)&lt;0,HLOOKUP(AD$4,'Physical Effects-Numbers'!$B$1:$AZ$173,$B172,FALSE),""))</f>
        <v/>
      </c>
      <c r="AE172" s="260" t="str">
        <f>IF(AE$4="","",IF(HLOOKUP(AE$4,'Physical Effects-Numbers'!$B$1:$AZ$173,$B172,FALSE)&lt;0,HLOOKUP(AE$4,'Physical Effects-Numbers'!$B$1:$AZ$173,$B172,FALSE),""))</f>
        <v/>
      </c>
      <c r="AF172" s="260" t="e">
        <f>IF(AF$4="","",IF(HLOOKUP(AF$4,'Physical Effects-Numbers'!$B$1:$AZ$173,$B172,FALSE)&lt;0,HLOOKUP(AF$4,'Physical Effects-Numbers'!$B$1:$AZ$173,$B172,FALSE),""))</f>
        <v>#REF!</v>
      </c>
      <c r="AG172" s="260" t="e">
        <f>IF(AG$4="","",IF(HLOOKUP(AG$4,'Physical Effects-Numbers'!$B$1:$AZ$173,$B172,FALSE)&lt;0,HLOOKUP(AG$4,'Physical Effects-Numbers'!$B$1:$AZ$173,$B172,FALSE),""))</f>
        <v>#REF!</v>
      </c>
      <c r="AH172" s="260" t="str">
        <f>IF(AH$4="","",IF(HLOOKUP(AH$4,'Physical Effects-Numbers'!$B$1:$AZ$173,$B172,FALSE)&lt;0,HLOOKUP(AH$4,'Physical Effects-Numbers'!$B$1:$AZ$173,$B172,FALSE),""))</f>
        <v/>
      </c>
      <c r="AI172" s="260" t="str">
        <f>IF(AI$4="","",IF(HLOOKUP(AI$4,'Physical Effects-Numbers'!$B$1:$AZ$173,$B172,FALSE)&lt;0,HLOOKUP(AI$4,'Physical Effects-Numbers'!$B$1:$AZ$173,$B172,FALSE),""))</f>
        <v/>
      </c>
      <c r="AJ172" s="260" t="str">
        <f>IF(AJ$4="","",IF(HLOOKUP(AJ$4,'Physical Effects-Numbers'!$B$1:$AZ$173,$B172,FALSE)&lt;0,HLOOKUP(AJ$4,'Physical Effects-Numbers'!$B$1:$AZ$173,$B172,FALSE),""))</f>
        <v/>
      </c>
      <c r="AK172" s="260" t="str">
        <f>IF(AK$4="","",IF(HLOOKUP(AK$4,'Physical Effects-Numbers'!$B$1:$AZ$173,$B172,FALSE)&lt;0,HLOOKUP(AK$4,'Physical Effects-Numbers'!$B$1:$AZ$173,$B172,FALSE),""))</f>
        <v/>
      </c>
      <c r="AL172" s="260" t="str">
        <f>IF(AL$4="","",IF(HLOOKUP(AL$4,'Physical Effects-Numbers'!$B$1:$AZ$173,$B172,FALSE)&lt;0,HLOOKUP(AL$4,'Physical Effects-Numbers'!$B$1:$AZ$173,$B172,FALSE),""))</f>
        <v/>
      </c>
      <c r="AM172" s="260" t="str">
        <f>IF(AM$4="","",IF(HLOOKUP(AM$4,'Physical Effects-Numbers'!$B$1:$AZ$173,$B172,FALSE)&lt;0,HLOOKUP(AM$4,'Physical Effects-Numbers'!$B$1:$AZ$173,$B172,FALSE),""))</f>
        <v/>
      </c>
      <c r="AN172" s="260" t="str">
        <f>IF(AN$4="","",IF(HLOOKUP(AN$4,'Physical Effects-Numbers'!$B$1:$AZ$173,$B172,FALSE)&lt;0,HLOOKUP(AN$4,'Physical Effects-Numbers'!$B$1:$AZ$173,$B172,FALSE),""))</f>
        <v/>
      </c>
      <c r="AO172" s="260" t="str">
        <f>IF(AO$4="","",IF(HLOOKUP(AO$4,'Physical Effects-Numbers'!$B$1:$AZ$173,$B172,FALSE)&lt;0,HLOOKUP(AO$4,'Physical Effects-Numbers'!$B$1:$AZ$173,$B172,FALSE),""))</f>
        <v/>
      </c>
      <c r="AP172" s="260" t="str">
        <f>IF(AP$4="","",IF(HLOOKUP(AP$4,'Physical Effects-Numbers'!$B$1:$AZ$173,$B172,FALSE)&lt;0,HLOOKUP(AP$4,'Physical Effects-Numbers'!$B$1:$AZ$173,$B172,FALSE),""))</f>
        <v/>
      </c>
      <c r="AQ172" s="260" t="str">
        <f>IF(AQ$4="","",IF(HLOOKUP(AQ$4,'Physical Effects-Numbers'!$B$1:$AZ$173,$B172,FALSE)&lt;0,HLOOKUP(AQ$4,'Physical Effects-Numbers'!$B$1:$AZ$173,$B172,FALSE),""))</f>
        <v/>
      </c>
      <c r="AR172" s="260" t="str">
        <f>IF(AR$4="","",IF(HLOOKUP(AR$4,'Physical Effects-Numbers'!$B$1:$AZ$173,$B172,FALSE)&lt;0,HLOOKUP(AR$4,'Physical Effects-Numbers'!$B$1:$AZ$173,$B172,FALSE),""))</f>
        <v/>
      </c>
      <c r="AS172" s="260" t="str">
        <f>IF(AS$4="","",IF(HLOOKUP(AS$4,'Physical Effects-Numbers'!$B$1:$AZ$173,$B172,FALSE)&lt;0,HLOOKUP(AS$4,'Physical Effects-Numbers'!$B$1:$AZ$173,$B172,FALSE),""))</f>
        <v/>
      </c>
      <c r="AT172" s="260" t="str">
        <f>IF(AT$4="","",IF(HLOOKUP(AT$4,'Physical Effects-Numbers'!$B$1:$AZ$173,$B172,FALSE)&lt;0,HLOOKUP(AT$4,'Physical Effects-Numbers'!$B$1:$AZ$173,$B172,FALSE),""))</f>
        <v/>
      </c>
      <c r="AU172" s="260" t="str">
        <f>IF(AU$4="","",IF(HLOOKUP(AU$4,'Physical Effects-Numbers'!$B$1:$AZ$173,$B172,FALSE)&lt;0,HLOOKUP(AU$4,'Physical Effects-Numbers'!$B$1:$AZ$173,$B172,FALSE),""))</f>
        <v/>
      </c>
      <c r="AV172" s="260" t="str">
        <f>IF(AV$4="","",IF(HLOOKUP(AV$4,'Physical Effects-Numbers'!$B$1:$AZ$173,$B172,FALSE)&lt;0,HLOOKUP(AV$4,'Physical Effects-Numbers'!$B$1:$AZ$173,$B172,FALSE),""))</f>
        <v/>
      </c>
      <c r="AW172" s="260" t="str">
        <f>IF(AW$4="","",IF(HLOOKUP(AW$4,'Physical Effects-Numbers'!$B$1:$AZ$173,$B172,FALSE)&lt;0,HLOOKUP(AW$4,'Physical Effects-Numbers'!$B$1:$AZ$173,$B172,FALSE),""))</f>
        <v/>
      </c>
      <c r="AX172" s="260" t="str">
        <f>IF(AX$4="","",IF(HLOOKUP(AX$4,'Physical Effects-Numbers'!$B$1:$AZ$173,$B172,FALSE)&lt;0,HLOOKUP(AX$4,'Physical Effects-Numbers'!$B$1:$AZ$173,$B172,FALSE),""))</f>
        <v/>
      </c>
      <c r="AY172" s="260" t="str">
        <f>IF(AY$4="","",IF(HLOOKUP(AY$4,'Physical Effects-Numbers'!$B$1:$AZ$173,$B172,FALSE)&lt;0,HLOOKUP(AY$4,'Physical Effects-Numbers'!$B$1:$AZ$173,$B172,FALSE),""))</f>
        <v/>
      </c>
      <c r="AZ172" s="260" t="str">
        <f>IF(AZ$4="","",IF(HLOOKUP(AZ$4,'Physical Effects-Numbers'!$B$1:$AZ$173,$B172,FALSE)&lt;0,HLOOKUP(AZ$4,'Physical Effects-Numbers'!$B$1:$AZ$173,$B172,FALSE),""))</f>
        <v/>
      </c>
      <c r="BA172" s="260" t="e">
        <f>IF(BA$4="","",IF(HLOOKUP(BA$4,'Physical Effects-Numbers'!$B$1:$AZ$173,$B172,FALSE)&lt;0,HLOOKUP(BA$4,'Physical Effects-Numbers'!$B$1:$AZ$173,$B172,FALSE),""))</f>
        <v>#N/A</v>
      </c>
      <c r="BB172" s="260" t="e">
        <f>IF(BB$4="","",IF(HLOOKUP(BB$4,'Physical Effects-Numbers'!$B$1:$AZ$173,$B172,FALSE)&lt;0,HLOOKUP(BB$4,'Physical Effects-Numbers'!$B$1:$AZ$173,$B172,FALSE),""))</f>
        <v>#N/A</v>
      </c>
      <c r="BC172" s="260" t="e">
        <f>IF(BC$4="","",IF(HLOOKUP(BC$4,'Physical Effects-Numbers'!$B$1:$AZ$173,$B172,FALSE)&lt;0,HLOOKUP(BC$4,'Physical Effects-Numbers'!$B$1:$AZ$173,$B172,FALSE),""))</f>
        <v>#REF!</v>
      </c>
      <c r="BD172" s="260" t="e">
        <f>IF(BD$4="","",IF(HLOOKUP(BD$4,'Physical Effects-Numbers'!$B$1:$AZ$173,$B172,FALSE)&lt;0,HLOOKUP(BD$4,'Physical Effects-Numbers'!$B$1:$AZ$173,$B172,FALSE),""))</f>
        <v>#REF!</v>
      </c>
      <c r="BE172" s="260" t="e">
        <f>IF(BE$4="","",IF(HLOOKUP(BE$4,'Physical Effects-Numbers'!$B$1:$AZ$173,$B172,FALSE)&lt;0,HLOOKUP(BE$4,'Physical Effects-Numbers'!$B$1:$AZ$173,$B172,FALSE),""))</f>
        <v>#REF!</v>
      </c>
      <c r="BF172" s="260" t="e">
        <f>IF(BF$4="","",IF(HLOOKUP(BF$4,'Physical Effects-Numbers'!$B$1:$AZ$173,$B172,FALSE)&lt;0,HLOOKUP(BF$4,'Physical Effects-Numbers'!$B$1:$AZ$173,$B172,FALSE),""))</f>
        <v>#REF!</v>
      </c>
      <c r="BG172" s="260" t="e">
        <f>IF(BG$4="","",IF(HLOOKUP(BG$4,'Physical Effects-Numbers'!$B$1:$AZ$173,$B172,FALSE)&lt;0,HLOOKUP(BG$4,'Physical Effects-Numbers'!$B$1:$AZ$173,$B172,FALSE),""))</f>
        <v>#REF!</v>
      </c>
      <c r="BH172" s="260" t="e">
        <f>IF(BH$4="","",IF(HLOOKUP(BH$4,'Physical Effects-Numbers'!$B$1:$AZ$173,$B172,FALSE)&lt;0,HLOOKUP(BH$4,'Physical Effects-Numbers'!$B$1:$AZ$173,$B172,FALSE),""))</f>
        <v>#REF!</v>
      </c>
      <c r="BI172" s="260" t="e">
        <f>IF(BI$4="","",IF(HLOOKUP(BI$4,'Physical Effects-Numbers'!$B$1:$AZ$173,$B172,FALSE)&lt;0,HLOOKUP(BI$4,'Physical Effects-Numbers'!$B$1:$AZ$173,$B172,FALSE),""))</f>
        <v>#REF!</v>
      </c>
      <c r="BJ172" s="260" t="e">
        <f>IF(BJ$4="","",IF(HLOOKUP(BJ$4,'Physical Effects-Numbers'!$B$1:$AZ$173,$B172,FALSE)&lt;0,HLOOKUP(BJ$4,'Physical Effects-Numbers'!$B$1:$AZ$173,$B172,FALSE),""))</f>
        <v>#REF!</v>
      </c>
      <c r="BK172" s="260" t="e">
        <f>IF(BK$4="","",IF(HLOOKUP(BK$4,'Physical Effects-Numbers'!$B$1:$AZ$173,$B172,FALSE)&lt;0,HLOOKUP(BK$4,'Physical Effects-Numbers'!$B$1:$AZ$173,$B172,FALSE),""))</f>
        <v>#REF!</v>
      </c>
      <c r="BL172" s="260" t="e">
        <f>IF(BL$4="","",IF(HLOOKUP(BL$4,'Physical Effects-Numbers'!$B$1:$AZ$173,$B172,FALSE)&lt;0,HLOOKUP(BL$4,'Physical Effects-Numbers'!$B$1:$AZ$173,$B172,FALSE),""))</f>
        <v>#REF!</v>
      </c>
      <c r="BM172" s="260" t="e">
        <f>IF(BM$4="","",IF(HLOOKUP(BM$4,'Physical Effects-Numbers'!$B$1:$AZ$173,$B172,FALSE)&lt;0,HLOOKUP(BM$4,'Physical Effects-Numbers'!$B$1:$AZ$173,$B172,FALSE),""))</f>
        <v>#REF!</v>
      </c>
      <c r="BN172" s="260" t="e">
        <f>IF(BN$4="","",IF(HLOOKUP(BN$4,'Physical Effects-Numbers'!$B$1:$AZ$173,$B172,FALSE)&lt;0,HLOOKUP(BN$4,'Physical Effects-Numbers'!$B$1:$AZ$173,$B172,FALSE),""))</f>
        <v>#REF!</v>
      </c>
      <c r="BO172" s="260" t="e">
        <f>IF(BO$4="","",IF(HLOOKUP(BO$4,'Physical Effects-Numbers'!$B$1:$AZ$173,$B172,FALSE)&lt;0,HLOOKUP(BO$4,'Physical Effects-Numbers'!$B$1:$AZ$173,$B172,FALSE),""))</f>
        <v>#REF!</v>
      </c>
    </row>
    <row r="173" spans="2:67" x14ac:dyDescent="0.2">
      <c r="B173" s="259">
        <f t="shared" si="2"/>
        <v>170</v>
      </c>
      <c r="C173" s="258" t="str">
        <f>+'Physical Effects-Numbers'!B170</f>
        <v>Windbreak-Shelterbelt Renovation (ft)</v>
      </c>
      <c r="D173" s="260" t="str">
        <f>IF(D$4="","",IF(HLOOKUP(D$4,'Physical Effects-Numbers'!$B$1:$AZ$173,$B173,FALSE)&lt;0,HLOOKUP(D$4,'Physical Effects-Numbers'!$B$1:$AZ$173,$B173,FALSE),""))</f>
        <v/>
      </c>
      <c r="E173" s="260" t="str">
        <f>IF(E$4="","",IF(HLOOKUP(E$4,'Physical Effects-Numbers'!$B$1:$AZ$173,$B173,FALSE)&lt;0,HLOOKUP(E$4,'Physical Effects-Numbers'!$B$1:$AZ$173,$B173,FALSE),""))</f>
        <v/>
      </c>
      <c r="F173" s="260" t="str">
        <f>IF(F$4="","",IF(HLOOKUP(F$4,'Physical Effects-Numbers'!$B$1:$AZ$173,$B173,FALSE)&lt;0,HLOOKUP(F$4,'Physical Effects-Numbers'!$B$1:$AZ$173,$B173,FALSE),""))</f>
        <v/>
      </c>
      <c r="G173" s="260" t="str">
        <f>IF(G$4="","",IF(HLOOKUP(G$4,'Physical Effects-Numbers'!$B$1:$AZ$173,$B173,FALSE)&lt;0,HLOOKUP(G$4,'Physical Effects-Numbers'!$B$1:$AZ$173,$B173,FALSE),""))</f>
        <v/>
      </c>
      <c r="H173" s="260" t="str">
        <f>IF(H$4="","",IF(HLOOKUP(H$4,'Physical Effects-Numbers'!$B$1:$AZ$173,$B173,FALSE)&lt;0,HLOOKUP(H$4,'Physical Effects-Numbers'!$B$1:$AZ$173,$B173,FALSE),""))</f>
        <v/>
      </c>
      <c r="I173" s="260" t="str">
        <f>IF(I$4="","",IF(HLOOKUP(I$4,'Physical Effects-Numbers'!$B$1:$AZ$173,$B173,FALSE)&lt;0,HLOOKUP(I$4,'Physical Effects-Numbers'!$B$1:$AZ$173,$B173,FALSE),""))</f>
        <v/>
      </c>
      <c r="J173" s="260" t="str">
        <f>IF(J$4="","",IF(HLOOKUP(J$4,'Physical Effects-Numbers'!$B$1:$AZ$173,$B173,FALSE)&lt;0,HLOOKUP(J$4,'Physical Effects-Numbers'!$B$1:$AZ$173,$B173,FALSE),""))</f>
        <v/>
      </c>
      <c r="K173" s="260" t="str">
        <f>IF(K$4="","",IF(HLOOKUP(K$4,'Physical Effects-Numbers'!$B$1:$AZ$173,$B173,FALSE)&lt;0,HLOOKUP(K$4,'Physical Effects-Numbers'!$B$1:$AZ$173,$B173,FALSE),""))</f>
        <v/>
      </c>
      <c r="L173" s="260" t="str">
        <f>IF(L$4="","",IF(HLOOKUP(L$4,'Physical Effects-Numbers'!$B$1:$AZ$173,$B173,FALSE)&lt;0,HLOOKUP(L$4,'Physical Effects-Numbers'!$B$1:$AZ$173,$B173,FALSE),""))</f>
        <v/>
      </c>
      <c r="M173" s="260" t="str">
        <f>IF(M$4="","",IF(HLOOKUP(M$4,'Physical Effects-Numbers'!$B$1:$AZ$173,$B173,FALSE)&lt;0,HLOOKUP(M$4,'Physical Effects-Numbers'!$B$1:$AZ$173,$B173,FALSE),""))</f>
        <v/>
      </c>
      <c r="N173" s="260" t="str">
        <f>IF(N$4="","",IF(HLOOKUP(N$4,'Physical Effects-Numbers'!$B$1:$AZ$173,$B173,FALSE)&lt;0,HLOOKUP(N$4,'Physical Effects-Numbers'!$B$1:$AZ$173,$B173,FALSE),""))</f>
        <v/>
      </c>
      <c r="O173" s="260" t="str">
        <f>IF(O$4="","",IF(HLOOKUP(O$4,'Physical Effects-Numbers'!$B$1:$AZ$173,$B173,FALSE)&lt;0,HLOOKUP(O$4,'Physical Effects-Numbers'!$B$1:$AZ$173,$B173,FALSE),""))</f>
        <v/>
      </c>
      <c r="P173" s="260" t="str">
        <f>IF(P$4="","",IF(HLOOKUP(P$4,'Physical Effects-Numbers'!$B$1:$AZ$173,$B173,FALSE)&lt;0,HLOOKUP(P$4,'Physical Effects-Numbers'!$B$1:$AZ$173,$B173,FALSE),""))</f>
        <v/>
      </c>
      <c r="Q173" s="260" t="str">
        <f>IF(Q$4="","",IF(HLOOKUP(Q$4,'Physical Effects-Numbers'!$B$1:$AZ$173,$B173,FALSE)&lt;0,HLOOKUP(Q$4,'Physical Effects-Numbers'!$B$1:$AZ$173,$B173,FALSE),""))</f>
        <v/>
      </c>
      <c r="R173" s="260" t="str">
        <f>IF(R$4="","",IF(HLOOKUP(R$4,'Physical Effects-Numbers'!$B$1:$AZ$173,$B173,FALSE)&lt;0,HLOOKUP(R$4,'Physical Effects-Numbers'!$B$1:$AZ$173,$B173,FALSE),""))</f>
        <v/>
      </c>
      <c r="S173" s="260" t="str">
        <f>IF(S$4="","",IF(HLOOKUP(S$4,'Physical Effects-Numbers'!$B$1:$AZ$173,$B173,FALSE)&lt;0,HLOOKUP(S$4,'Physical Effects-Numbers'!$B$1:$AZ$173,$B173,FALSE),""))</f>
        <v/>
      </c>
      <c r="T173" s="260" t="str">
        <f>IF(T$4="","",IF(HLOOKUP(T$4,'Physical Effects-Numbers'!$B$1:$AZ$173,$B173,FALSE)&lt;0,HLOOKUP(T$4,'Physical Effects-Numbers'!$B$1:$AZ$173,$B173,FALSE),""))</f>
        <v/>
      </c>
      <c r="U173" s="260" t="str">
        <f>IF(U$4="","",IF(HLOOKUP(U$4,'Physical Effects-Numbers'!$B$1:$AZ$173,$B173,FALSE)&lt;0,HLOOKUP(U$4,'Physical Effects-Numbers'!$B$1:$AZ$173,$B173,FALSE),""))</f>
        <v/>
      </c>
      <c r="V173" s="260" t="str">
        <f>IF(V$4="","",IF(HLOOKUP(V$4,'Physical Effects-Numbers'!$B$1:$AZ$173,$B173,FALSE)&lt;0,HLOOKUP(V$4,'Physical Effects-Numbers'!$B$1:$AZ$173,$B173,FALSE),""))</f>
        <v/>
      </c>
      <c r="W173" s="260" t="str">
        <f>IF(W$4="","",IF(HLOOKUP(W$4,'Physical Effects-Numbers'!$B$1:$AZ$173,$B173,FALSE)&lt;0,HLOOKUP(W$4,'Physical Effects-Numbers'!$B$1:$AZ$173,$B173,FALSE),""))</f>
        <v/>
      </c>
      <c r="X173" s="260" t="str">
        <f>IF(X$4="","",IF(HLOOKUP(X$4,'Physical Effects-Numbers'!$B$1:$AZ$173,$B173,FALSE)&lt;0,HLOOKUP(X$4,'Physical Effects-Numbers'!$B$1:$AZ$173,$B173,FALSE),""))</f>
        <v/>
      </c>
      <c r="Y173" s="260" t="str">
        <f>IF(Y$4="","",IF(HLOOKUP(Y$4,'Physical Effects-Numbers'!$B$1:$AZ$173,$B173,FALSE)&lt;0,HLOOKUP(Y$4,'Physical Effects-Numbers'!$B$1:$AZ$173,$B173,FALSE),""))</f>
        <v/>
      </c>
      <c r="Z173" s="260" t="str">
        <f>IF(Z$4="","",IF(HLOOKUP(Z$4,'Physical Effects-Numbers'!$B$1:$AZ$173,$B173,FALSE)&lt;0,HLOOKUP(Z$4,'Physical Effects-Numbers'!$B$1:$AZ$173,$B173,FALSE),""))</f>
        <v/>
      </c>
      <c r="AA173" s="260" t="str">
        <f>IF(AA$4="","",IF(HLOOKUP(AA$4,'Physical Effects-Numbers'!$B$1:$AZ$173,$B173,FALSE)&lt;0,HLOOKUP(AA$4,'Physical Effects-Numbers'!$B$1:$AZ$173,$B173,FALSE),""))</f>
        <v/>
      </c>
      <c r="AB173" s="260" t="str">
        <f>IF(AB$4="","",IF(HLOOKUP(AB$4,'Physical Effects-Numbers'!$B$1:$AZ$173,$B173,FALSE)&lt;0,HLOOKUP(AB$4,'Physical Effects-Numbers'!$B$1:$AZ$173,$B173,FALSE),""))</f>
        <v/>
      </c>
      <c r="AC173" s="260" t="str">
        <f>IF(AC$4="","",IF(HLOOKUP(AC$4,'Physical Effects-Numbers'!$B$1:$AZ$173,$B173,FALSE)&lt;0,HLOOKUP(AC$4,'Physical Effects-Numbers'!$B$1:$AZ$173,$B173,FALSE),""))</f>
        <v/>
      </c>
      <c r="AD173" s="260" t="str">
        <f>IF(AD$4="","",IF(HLOOKUP(AD$4,'Physical Effects-Numbers'!$B$1:$AZ$173,$B173,FALSE)&lt;0,HLOOKUP(AD$4,'Physical Effects-Numbers'!$B$1:$AZ$173,$B173,FALSE),""))</f>
        <v/>
      </c>
      <c r="AE173" s="260" t="str">
        <f>IF(AE$4="","",IF(HLOOKUP(AE$4,'Physical Effects-Numbers'!$B$1:$AZ$173,$B173,FALSE)&lt;0,HLOOKUP(AE$4,'Physical Effects-Numbers'!$B$1:$AZ$173,$B173,FALSE),""))</f>
        <v/>
      </c>
      <c r="AF173" s="260" t="e">
        <f>IF(AF$4="","",IF(HLOOKUP(AF$4,'Physical Effects-Numbers'!$B$1:$AZ$173,$B173,FALSE)&lt;0,HLOOKUP(AF$4,'Physical Effects-Numbers'!$B$1:$AZ$173,$B173,FALSE),""))</f>
        <v>#REF!</v>
      </c>
      <c r="AG173" s="260" t="e">
        <f>IF(AG$4="","",IF(HLOOKUP(AG$4,'Physical Effects-Numbers'!$B$1:$AZ$173,$B173,FALSE)&lt;0,HLOOKUP(AG$4,'Physical Effects-Numbers'!$B$1:$AZ$173,$B173,FALSE),""))</f>
        <v>#REF!</v>
      </c>
      <c r="AH173" s="260" t="str">
        <f>IF(AH$4="","",IF(HLOOKUP(AH$4,'Physical Effects-Numbers'!$B$1:$AZ$173,$B173,FALSE)&lt;0,HLOOKUP(AH$4,'Physical Effects-Numbers'!$B$1:$AZ$173,$B173,FALSE),""))</f>
        <v/>
      </c>
      <c r="AI173" s="260" t="str">
        <f>IF(AI$4="","",IF(HLOOKUP(AI$4,'Physical Effects-Numbers'!$B$1:$AZ$173,$B173,FALSE)&lt;0,HLOOKUP(AI$4,'Physical Effects-Numbers'!$B$1:$AZ$173,$B173,FALSE),""))</f>
        <v/>
      </c>
      <c r="AJ173" s="260" t="str">
        <f>IF(AJ$4="","",IF(HLOOKUP(AJ$4,'Physical Effects-Numbers'!$B$1:$AZ$173,$B173,FALSE)&lt;0,HLOOKUP(AJ$4,'Physical Effects-Numbers'!$B$1:$AZ$173,$B173,FALSE),""))</f>
        <v/>
      </c>
      <c r="AK173" s="260" t="str">
        <f>IF(AK$4="","",IF(HLOOKUP(AK$4,'Physical Effects-Numbers'!$B$1:$AZ$173,$B173,FALSE)&lt;0,HLOOKUP(AK$4,'Physical Effects-Numbers'!$B$1:$AZ$173,$B173,FALSE),""))</f>
        <v/>
      </c>
      <c r="AL173" s="260" t="str">
        <f>IF(AL$4="","",IF(HLOOKUP(AL$4,'Physical Effects-Numbers'!$B$1:$AZ$173,$B173,FALSE)&lt;0,HLOOKUP(AL$4,'Physical Effects-Numbers'!$B$1:$AZ$173,$B173,FALSE),""))</f>
        <v/>
      </c>
      <c r="AM173" s="260" t="str">
        <f>IF(AM$4="","",IF(HLOOKUP(AM$4,'Physical Effects-Numbers'!$B$1:$AZ$173,$B173,FALSE)&lt;0,HLOOKUP(AM$4,'Physical Effects-Numbers'!$B$1:$AZ$173,$B173,FALSE),""))</f>
        <v/>
      </c>
      <c r="AN173" s="260" t="str">
        <f>IF(AN$4="","",IF(HLOOKUP(AN$4,'Physical Effects-Numbers'!$B$1:$AZ$173,$B173,FALSE)&lt;0,HLOOKUP(AN$4,'Physical Effects-Numbers'!$B$1:$AZ$173,$B173,FALSE),""))</f>
        <v/>
      </c>
      <c r="AO173" s="260" t="str">
        <f>IF(AO$4="","",IF(HLOOKUP(AO$4,'Physical Effects-Numbers'!$B$1:$AZ$173,$B173,FALSE)&lt;0,HLOOKUP(AO$4,'Physical Effects-Numbers'!$B$1:$AZ$173,$B173,FALSE),""))</f>
        <v/>
      </c>
      <c r="AP173" s="260" t="str">
        <f>IF(AP$4="","",IF(HLOOKUP(AP$4,'Physical Effects-Numbers'!$B$1:$AZ$173,$B173,FALSE)&lt;0,HLOOKUP(AP$4,'Physical Effects-Numbers'!$B$1:$AZ$173,$B173,FALSE),""))</f>
        <v/>
      </c>
      <c r="AQ173" s="260" t="str">
        <f>IF(AQ$4="","",IF(HLOOKUP(AQ$4,'Physical Effects-Numbers'!$B$1:$AZ$173,$B173,FALSE)&lt;0,HLOOKUP(AQ$4,'Physical Effects-Numbers'!$B$1:$AZ$173,$B173,FALSE),""))</f>
        <v/>
      </c>
      <c r="AR173" s="260" t="str">
        <f>IF(AR$4="","",IF(HLOOKUP(AR$4,'Physical Effects-Numbers'!$B$1:$AZ$173,$B173,FALSE)&lt;0,HLOOKUP(AR$4,'Physical Effects-Numbers'!$B$1:$AZ$173,$B173,FALSE),""))</f>
        <v/>
      </c>
      <c r="AS173" s="260" t="str">
        <f>IF(AS$4="","",IF(HLOOKUP(AS$4,'Physical Effects-Numbers'!$B$1:$AZ$173,$B173,FALSE)&lt;0,HLOOKUP(AS$4,'Physical Effects-Numbers'!$B$1:$AZ$173,$B173,FALSE),""))</f>
        <v/>
      </c>
      <c r="AT173" s="260" t="str">
        <f>IF(AT$4="","",IF(HLOOKUP(AT$4,'Physical Effects-Numbers'!$B$1:$AZ$173,$B173,FALSE)&lt;0,HLOOKUP(AT$4,'Physical Effects-Numbers'!$B$1:$AZ$173,$B173,FALSE),""))</f>
        <v/>
      </c>
      <c r="AU173" s="260" t="str">
        <f>IF(AU$4="","",IF(HLOOKUP(AU$4,'Physical Effects-Numbers'!$B$1:$AZ$173,$B173,FALSE)&lt;0,HLOOKUP(AU$4,'Physical Effects-Numbers'!$B$1:$AZ$173,$B173,FALSE),""))</f>
        <v/>
      </c>
      <c r="AV173" s="260" t="str">
        <f>IF(AV$4="","",IF(HLOOKUP(AV$4,'Physical Effects-Numbers'!$B$1:$AZ$173,$B173,FALSE)&lt;0,HLOOKUP(AV$4,'Physical Effects-Numbers'!$B$1:$AZ$173,$B173,FALSE),""))</f>
        <v/>
      </c>
      <c r="AW173" s="260" t="str">
        <f>IF(AW$4="","",IF(HLOOKUP(AW$4,'Physical Effects-Numbers'!$B$1:$AZ$173,$B173,FALSE)&lt;0,HLOOKUP(AW$4,'Physical Effects-Numbers'!$B$1:$AZ$173,$B173,FALSE),""))</f>
        <v/>
      </c>
      <c r="AX173" s="260" t="str">
        <f>IF(AX$4="","",IF(HLOOKUP(AX$4,'Physical Effects-Numbers'!$B$1:$AZ$173,$B173,FALSE)&lt;0,HLOOKUP(AX$4,'Physical Effects-Numbers'!$B$1:$AZ$173,$B173,FALSE),""))</f>
        <v/>
      </c>
      <c r="AY173" s="260" t="str">
        <f>IF(AY$4="","",IF(HLOOKUP(AY$4,'Physical Effects-Numbers'!$B$1:$AZ$173,$B173,FALSE)&lt;0,HLOOKUP(AY$4,'Physical Effects-Numbers'!$B$1:$AZ$173,$B173,FALSE),""))</f>
        <v/>
      </c>
      <c r="AZ173" s="260" t="str">
        <f>IF(AZ$4="","",IF(HLOOKUP(AZ$4,'Physical Effects-Numbers'!$B$1:$AZ$173,$B173,FALSE)&lt;0,HLOOKUP(AZ$4,'Physical Effects-Numbers'!$B$1:$AZ$173,$B173,FALSE),""))</f>
        <v/>
      </c>
      <c r="BA173" s="260" t="e">
        <f>IF(BA$4="","",IF(HLOOKUP(BA$4,'Physical Effects-Numbers'!$B$1:$AZ$173,$B173,FALSE)&lt;0,HLOOKUP(BA$4,'Physical Effects-Numbers'!$B$1:$AZ$173,$B173,FALSE),""))</f>
        <v>#N/A</v>
      </c>
      <c r="BB173" s="260" t="e">
        <f>IF(BB$4="","",IF(HLOOKUP(BB$4,'Physical Effects-Numbers'!$B$1:$AZ$173,$B173,FALSE)&lt;0,HLOOKUP(BB$4,'Physical Effects-Numbers'!$B$1:$AZ$173,$B173,FALSE),""))</f>
        <v>#N/A</v>
      </c>
      <c r="BC173" s="260" t="e">
        <f>IF(BC$4="","",IF(HLOOKUP(BC$4,'Physical Effects-Numbers'!$B$1:$AZ$173,$B173,FALSE)&lt;0,HLOOKUP(BC$4,'Physical Effects-Numbers'!$B$1:$AZ$173,$B173,FALSE),""))</f>
        <v>#REF!</v>
      </c>
      <c r="BD173" s="260" t="e">
        <f>IF(BD$4="","",IF(HLOOKUP(BD$4,'Physical Effects-Numbers'!$B$1:$AZ$173,$B173,FALSE)&lt;0,HLOOKUP(BD$4,'Physical Effects-Numbers'!$B$1:$AZ$173,$B173,FALSE),""))</f>
        <v>#REF!</v>
      </c>
      <c r="BE173" s="260" t="e">
        <f>IF(BE$4="","",IF(HLOOKUP(BE$4,'Physical Effects-Numbers'!$B$1:$AZ$173,$B173,FALSE)&lt;0,HLOOKUP(BE$4,'Physical Effects-Numbers'!$B$1:$AZ$173,$B173,FALSE),""))</f>
        <v>#REF!</v>
      </c>
      <c r="BF173" s="260" t="e">
        <f>IF(BF$4="","",IF(HLOOKUP(BF$4,'Physical Effects-Numbers'!$B$1:$AZ$173,$B173,FALSE)&lt;0,HLOOKUP(BF$4,'Physical Effects-Numbers'!$B$1:$AZ$173,$B173,FALSE),""))</f>
        <v>#REF!</v>
      </c>
      <c r="BG173" s="260" t="e">
        <f>IF(BG$4="","",IF(HLOOKUP(BG$4,'Physical Effects-Numbers'!$B$1:$AZ$173,$B173,FALSE)&lt;0,HLOOKUP(BG$4,'Physical Effects-Numbers'!$B$1:$AZ$173,$B173,FALSE),""))</f>
        <v>#REF!</v>
      </c>
      <c r="BH173" s="260" t="e">
        <f>IF(BH$4="","",IF(HLOOKUP(BH$4,'Physical Effects-Numbers'!$B$1:$AZ$173,$B173,FALSE)&lt;0,HLOOKUP(BH$4,'Physical Effects-Numbers'!$B$1:$AZ$173,$B173,FALSE),""))</f>
        <v>#REF!</v>
      </c>
      <c r="BI173" s="260" t="e">
        <f>IF(BI$4="","",IF(HLOOKUP(BI$4,'Physical Effects-Numbers'!$B$1:$AZ$173,$B173,FALSE)&lt;0,HLOOKUP(BI$4,'Physical Effects-Numbers'!$B$1:$AZ$173,$B173,FALSE),""))</f>
        <v>#REF!</v>
      </c>
      <c r="BJ173" s="260" t="e">
        <f>IF(BJ$4="","",IF(HLOOKUP(BJ$4,'Physical Effects-Numbers'!$B$1:$AZ$173,$B173,FALSE)&lt;0,HLOOKUP(BJ$4,'Physical Effects-Numbers'!$B$1:$AZ$173,$B173,FALSE),""))</f>
        <v>#REF!</v>
      </c>
      <c r="BK173" s="260" t="e">
        <f>IF(BK$4="","",IF(HLOOKUP(BK$4,'Physical Effects-Numbers'!$B$1:$AZ$173,$B173,FALSE)&lt;0,HLOOKUP(BK$4,'Physical Effects-Numbers'!$B$1:$AZ$173,$B173,FALSE),""))</f>
        <v>#REF!</v>
      </c>
      <c r="BL173" s="260" t="e">
        <f>IF(BL$4="","",IF(HLOOKUP(BL$4,'Physical Effects-Numbers'!$B$1:$AZ$173,$B173,FALSE)&lt;0,HLOOKUP(BL$4,'Physical Effects-Numbers'!$B$1:$AZ$173,$B173,FALSE),""))</f>
        <v>#REF!</v>
      </c>
      <c r="BM173" s="260" t="e">
        <f>IF(BM$4="","",IF(HLOOKUP(BM$4,'Physical Effects-Numbers'!$B$1:$AZ$173,$B173,FALSE)&lt;0,HLOOKUP(BM$4,'Physical Effects-Numbers'!$B$1:$AZ$173,$B173,FALSE),""))</f>
        <v>#REF!</v>
      </c>
      <c r="BN173" s="260" t="e">
        <f>IF(BN$4="","",IF(HLOOKUP(BN$4,'Physical Effects-Numbers'!$B$1:$AZ$173,$B173,FALSE)&lt;0,HLOOKUP(BN$4,'Physical Effects-Numbers'!$B$1:$AZ$173,$B173,FALSE),""))</f>
        <v>#REF!</v>
      </c>
      <c r="BO173" s="260" t="e">
        <f>IF(BO$4="","",IF(HLOOKUP(BO$4,'Physical Effects-Numbers'!$B$1:$AZ$173,$B173,FALSE)&lt;0,HLOOKUP(BO$4,'Physical Effects-Numbers'!$B$1:$AZ$173,$B173,FALSE),""))</f>
        <v>#REF!</v>
      </c>
    </row>
    <row r="174" spans="2:67" x14ac:dyDescent="0.2">
      <c r="B174" s="259">
        <f t="shared" si="2"/>
        <v>171</v>
      </c>
      <c r="C174" s="258" t="str">
        <f>+'Physical Effects-Numbers'!B171</f>
        <v>Woody Residue Treatment (ac)</v>
      </c>
      <c r="D174" s="260" t="str">
        <f>IF(D$4="","",IF(HLOOKUP(D$4,'Physical Effects-Numbers'!$B$1:$AZ$173,$B174,FALSE)&lt;0,HLOOKUP(D$4,'Physical Effects-Numbers'!$B$1:$AZ$173,$B174,FALSE),""))</f>
        <v/>
      </c>
      <c r="E174" s="260" t="str">
        <f>IF(E$4="","",IF(HLOOKUP(E$4,'Physical Effects-Numbers'!$B$1:$AZ$173,$B174,FALSE)&lt;0,HLOOKUP(E$4,'Physical Effects-Numbers'!$B$1:$AZ$173,$B174,FALSE),""))</f>
        <v/>
      </c>
      <c r="F174" s="260" t="str">
        <f>IF(F$4="","",IF(HLOOKUP(F$4,'Physical Effects-Numbers'!$B$1:$AZ$173,$B174,FALSE)&lt;0,HLOOKUP(F$4,'Physical Effects-Numbers'!$B$1:$AZ$173,$B174,FALSE),""))</f>
        <v/>
      </c>
      <c r="G174" s="260" t="str">
        <f>IF(G$4="","",IF(HLOOKUP(G$4,'Physical Effects-Numbers'!$B$1:$AZ$173,$B174,FALSE)&lt;0,HLOOKUP(G$4,'Physical Effects-Numbers'!$B$1:$AZ$173,$B174,FALSE),""))</f>
        <v/>
      </c>
      <c r="H174" s="260" t="str">
        <f>IF(H$4="","",IF(HLOOKUP(H$4,'Physical Effects-Numbers'!$B$1:$AZ$173,$B174,FALSE)&lt;0,HLOOKUP(H$4,'Physical Effects-Numbers'!$B$1:$AZ$173,$B174,FALSE),""))</f>
        <v/>
      </c>
      <c r="I174" s="260" t="str">
        <f>IF(I$4="","",IF(HLOOKUP(I$4,'Physical Effects-Numbers'!$B$1:$AZ$173,$B174,FALSE)&lt;0,HLOOKUP(I$4,'Physical Effects-Numbers'!$B$1:$AZ$173,$B174,FALSE),""))</f>
        <v/>
      </c>
      <c r="J174" s="260">
        <f>IF(J$4="","",IF(HLOOKUP(J$4,'Physical Effects-Numbers'!$B$1:$AZ$173,$B174,FALSE)&lt;0,HLOOKUP(J$4,'Physical Effects-Numbers'!$B$1:$AZ$173,$B174,FALSE),""))</f>
        <v>-2</v>
      </c>
      <c r="K174" s="260">
        <f>IF(K$4="","",IF(HLOOKUP(K$4,'Physical Effects-Numbers'!$B$1:$AZ$173,$B174,FALSE)&lt;0,HLOOKUP(K$4,'Physical Effects-Numbers'!$B$1:$AZ$173,$B174,FALSE),""))</f>
        <v>-1</v>
      </c>
      <c r="L174" s="260" t="str">
        <f>IF(L$4="","",IF(HLOOKUP(L$4,'Physical Effects-Numbers'!$B$1:$AZ$173,$B174,FALSE)&lt;0,HLOOKUP(L$4,'Physical Effects-Numbers'!$B$1:$AZ$173,$B174,FALSE),""))</f>
        <v/>
      </c>
      <c r="M174" s="260" t="str">
        <f>IF(M$4="","",IF(HLOOKUP(M$4,'Physical Effects-Numbers'!$B$1:$AZ$173,$B174,FALSE)&lt;0,HLOOKUP(M$4,'Physical Effects-Numbers'!$B$1:$AZ$173,$B174,FALSE),""))</f>
        <v/>
      </c>
      <c r="N174" s="260" t="str">
        <f>IF(N$4="","",IF(HLOOKUP(N$4,'Physical Effects-Numbers'!$B$1:$AZ$173,$B174,FALSE)&lt;0,HLOOKUP(N$4,'Physical Effects-Numbers'!$B$1:$AZ$173,$B174,FALSE),""))</f>
        <v/>
      </c>
      <c r="O174" s="260" t="str">
        <f>IF(O$4="","",IF(HLOOKUP(O$4,'Physical Effects-Numbers'!$B$1:$AZ$173,$B174,FALSE)&lt;0,HLOOKUP(O$4,'Physical Effects-Numbers'!$B$1:$AZ$173,$B174,FALSE),""))</f>
        <v/>
      </c>
      <c r="P174" s="260" t="str">
        <f>IF(P$4="","",IF(HLOOKUP(P$4,'Physical Effects-Numbers'!$B$1:$AZ$173,$B174,FALSE)&lt;0,HLOOKUP(P$4,'Physical Effects-Numbers'!$B$1:$AZ$173,$B174,FALSE),""))</f>
        <v/>
      </c>
      <c r="Q174" s="260" t="str">
        <f>IF(Q$4="","",IF(HLOOKUP(Q$4,'Physical Effects-Numbers'!$B$1:$AZ$173,$B174,FALSE)&lt;0,HLOOKUP(Q$4,'Physical Effects-Numbers'!$B$1:$AZ$173,$B174,FALSE),""))</f>
        <v/>
      </c>
      <c r="R174" s="260" t="str">
        <f>IF(R$4="","",IF(HLOOKUP(R$4,'Physical Effects-Numbers'!$B$1:$AZ$173,$B174,FALSE)&lt;0,HLOOKUP(R$4,'Physical Effects-Numbers'!$B$1:$AZ$173,$B174,FALSE),""))</f>
        <v/>
      </c>
      <c r="S174" s="260" t="str">
        <f>IF(S$4="","",IF(HLOOKUP(S$4,'Physical Effects-Numbers'!$B$1:$AZ$173,$B174,FALSE)&lt;0,HLOOKUP(S$4,'Physical Effects-Numbers'!$B$1:$AZ$173,$B174,FALSE),""))</f>
        <v/>
      </c>
      <c r="T174" s="260" t="str">
        <f>IF(T$4="","",IF(HLOOKUP(T$4,'Physical Effects-Numbers'!$B$1:$AZ$173,$B174,FALSE)&lt;0,HLOOKUP(T$4,'Physical Effects-Numbers'!$B$1:$AZ$173,$B174,FALSE),""))</f>
        <v/>
      </c>
      <c r="U174" s="260" t="str">
        <f>IF(U$4="","",IF(HLOOKUP(U$4,'Physical Effects-Numbers'!$B$1:$AZ$173,$B174,FALSE)&lt;0,HLOOKUP(U$4,'Physical Effects-Numbers'!$B$1:$AZ$173,$B174,FALSE),""))</f>
        <v/>
      </c>
      <c r="V174" s="260" t="str">
        <f>IF(V$4="","",IF(HLOOKUP(V$4,'Physical Effects-Numbers'!$B$1:$AZ$173,$B174,FALSE)&lt;0,HLOOKUP(V$4,'Physical Effects-Numbers'!$B$1:$AZ$173,$B174,FALSE),""))</f>
        <v/>
      </c>
      <c r="W174" s="260" t="str">
        <f>IF(W$4="","",IF(HLOOKUP(W$4,'Physical Effects-Numbers'!$B$1:$AZ$173,$B174,FALSE)&lt;0,HLOOKUP(W$4,'Physical Effects-Numbers'!$B$1:$AZ$173,$B174,FALSE),""))</f>
        <v/>
      </c>
      <c r="X174" s="260" t="str">
        <f>IF(X$4="","",IF(HLOOKUP(X$4,'Physical Effects-Numbers'!$B$1:$AZ$173,$B174,FALSE)&lt;0,HLOOKUP(X$4,'Physical Effects-Numbers'!$B$1:$AZ$173,$B174,FALSE),""))</f>
        <v/>
      </c>
      <c r="Y174" s="260" t="str">
        <f>IF(Y$4="","",IF(HLOOKUP(Y$4,'Physical Effects-Numbers'!$B$1:$AZ$173,$B174,FALSE)&lt;0,HLOOKUP(Y$4,'Physical Effects-Numbers'!$B$1:$AZ$173,$B174,FALSE),""))</f>
        <v/>
      </c>
      <c r="Z174" s="260" t="str">
        <f>IF(Z$4="","",IF(HLOOKUP(Z$4,'Physical Effects-Numbers'!$B$1:$AZ$173,$B174,FALSE)&lt;0,HLOOKUP(Z$4,'Physical Effects-Numbers'!$B$1:$AZ$173,$B174,FALSE),""))</f>
        <v/>
      </c>
      <c r="AA174" s="260" t="str">
        <f>IF(AA$4="","",IF(HLOOKUP(AA$4,'Physical Effects-Numbers'!$B$1:$AZ$173,$B174,FALSE)&lt;0,HLOOKUP(AA$4,'Physical Effects-Numbers'!$B$1:$AZ$173,$B174,FALSE),""))</f>
        <v/>
      </c>
      <c r="AB174" s="260" t="str">
        <f>IF(AB$4="","",IF(HLOOKUP(AB$4,'Physical Effects-Numbers'!$B$1:$AZ$173,$B174,FALSE)&lt;0,HLOOKUP(AB$4,'Physical Effects-Numbers'!$B$1:$AZ$173,$B174,FALSE),""))</f>
        <v/>
      </c>
      <c r="AC174" s="260" t="str">
        <f>IF(AC$4="","",IF(HLOOKUP(AC$4,'Physical Effects-Numbers'!$B$1:$AZ$173,$B174,FALSE)&lt;0,HLOOKUP(AC$4,'Physical Effects-Numbers'!$B$1:$AZ$173,$B174,FALSE),""))</f>
        <v/>
      </c>
      <c r="AD174" s="260" t="str">
        <f>IF(AD$4="","",IF(HLOOKUP(AD$4,'Physical Effects-Numbers'!$B$1:$AZ$173,$B174,FALSE)&lt;0,HLOOKUP(AD$4,'Physical Effects-Numbers'!$B$1:$AZ$173,$B174,FALSE),""))</f>
        <v/>
      </c>
      <c r="AE174" s="260" t="str">
        <f>IF(AE$4="","",IF(HLOOKUP(AE$4,'Physical Effects-Numbers'!$B$1:$AZ$173,$B174,FALSE)&lt;0,HLOOKUP(AE$4,'Physical Effects-Numbers'!$B$1:$AZ$173,$B174,FALSE),""))</f>
        <v/>
      </c>
      <c r="AF174" s="260" t="e">
        <f>IF(AF$4="","",IF(HLOOKUP(AF$4,'Physical Effects-Numbers'!$B$1:$AZ$173,$B174,FALSE)&lt;0,HLOOKUP(AF$4,'Physical Effects-Numbers'!$B$1:$AZ$173,$B174,FALSE),""))</f>
        <v>#REF!</v>
      </c>
      <c r="AG174" s="260" t="e">
        <f>IF(AG$4="","",IF(HLOOKUP(AG$4,'Physical Effects-Numbers'!$B$1:$AZ$173,$B174,FALSE)&lt;0,HLOOKUP(AG$4,'Physical Effects-Numbers'!$B$1:$AZ$173,$B174,FALSE),""))</f>
        <v>#REF!</v>
      </c>
      <c r="AH174" s="260" t="str">
        <f>IF(AH$4="","",IF(HLOOKUP(AH$4,'Physical Effects-Numbers'!$B$1:$AZ$173,$B174,FALSE)&lt;0,HLOOKUP(AH$4,'Physical Effects-Numbers'!$B$1:$AZ$173,$B174,FALSE),""))</f>
        <v/>
      </c>
      <c r="AI174" s="260" t="str">
        <f>IF(AI$4="","",IF(HLOOKUP(AI$4,'Physical Effects-Numbers'!$B$1:$AZ$173,$B174,FALSE)&lt;0,HLOOKUP(AI$4,'Physical Effects-Numbers'!$B$1:$AZ$173,$B174,FALSE),""))</f>
        <v/>
      </c>
      <c r="AJ174" s="260" t="str">
        <f>IF(AJ$4="","",IF(HLOOKUP(AJ$4,'Physical Effects-Numbers'!$B$1:$AZ$173,$B174,FALSE)&lt;0,HLOOKUP(AJ$4,'Physical Effects-Numbers'!$B$1:$AZ$173,$B174,FALSE),""))</f>
        <v/>
      </c>
      <c r="AK174" s="260" t="str">
        <f>IF(AK$4="","",IF(HLOOKUP(AK$4,'Physical Effects-Numbers'!$B$1:$AZ$173,$B174,FALSE)&lt;0,HLOOKUP(AK$4,'Physical Effects-Numbers'!$B$1:$AZ$173,$B174,FALSE),""))</f>
        <v/>
      </c>
      <c r="AL174" s="260" t="str">
        <f>IF(AL$4="","",IF(HLOOKUP(AL$4,'Physical Effects-Numbers'!$B$1:$AZ$173,$B174,FALSE)&lt;0,HLOOKUP(AL$4,'Physical Effects-Numbers'!$B$1:$AZ$173,$B174,FALSE),""))</f>
        <v/>
      </c>
      <c r="AM174" s="260" t="str">
        <f>IF(AM$4="","",IF(HLOOKUP(AM$4,'Physical Effects-Numbers'!$B$1:$AZ$173,$B174,FALSE)&lt;0,HLOOKUP(AM$4,'Physical Effects-Numbers'!$B$1:$AZ$173,$B174,FALSE),""))</f>
        <v/>
      </c>
      <c r="AN174" s="260" t="str">
        <f>IF(AN$4="","",IF(HLOOKUP(AN$4,'Physical Effects-Numbers'!$B$1:$AZ$173,$B174,FALSE)&lt;0,HLOOKUP(AN$4,'Physical Effects-Numbers'!$B$1:$AZ$173,$B174,FALSE),""))</f>
        <v/>
      </c>
      <c r="AO174" s="260" t="str">
        <f>IF(AO$4="","",IF(HLOOKUP(AO$4,'Physical Effects-Numbers'!$B$1:$AZ$173,$B174,FALSE)&lt;0,HLOOKUP(AO$4,'Physical Effects-Numbers'!$B$1:$AZ$173,$B174,FALSE),""))</f>
        <v/>
      </c>
      <c r="AP174" s="260" t="str">
        <f>IF(AP$4="","",IF(HLOOKUP(AP$4,'Physical Effects-Numbers'!$B$1:$AZ$173,$B174,FALSE)&lt;0,HLOOKUP(AP$4,'Physical Effects-Numbers'!$B$1:$AZ$173,$B174,FALSE),""))</f>
        <v/>
      </c>
      <c r="AQ174" s="260" t="str">
        <f>IF(AQ$4="","",IF(HLOOKUP(AQ$4,'Physical Effects-Numbers'!$B$1:$AZ$173,$B174,FALSE)&lt;0,HLOOKUP(AQ$4,'Physical Effects-Numbers'!$B$1:$AZ$173,$B174,FALSE),""))</f>
        <v/>
      </c>
      <c r="AR174" s="260" t="str">
        <f>IF(AR$4="","",IF(HLOOKUP(AR$4,'Physical Effects-Numbers'!$B$1:$AZ$173,$B174,FALSE)&lt;0,HLOOKUP(AR$4,'Physical Effects-Numbers'!$B$1:$AZ$173,$B174,FALSE),""))</f>
        <v/>
      </c>
      <c r="AS174" s="260" t="str">
        <f>IF(AS$4="","",IF(HLOOKUP(AS$4,'Physical Effects-Numbers'!$B$1:$AZ$173,$B174,FALSE)&lt;0,HLOOKUP(AS$4,'Physical Effects-Numbers'!$B$1:$AZ$173,$B174,FALSE),""))</f>
        <v/>
      </c>
      <c r="AT174" s="260" t="str">
        <f>IF(AT$4="","",IF(HLOOKUP(AT$4,'Physical Effects-Numbers'!$B$1:$AZ$173,$B174,FALSE)&lt;0,HLOOKUP(AT$4,'Physical Effects-Numbers'!$B$1:$AZ$173,$B174,FALSE),""))</f>
        <v/>
      </c>
      <c r="AU174" s="260" t="str">
        <f>IF(AU$4="","",IF(HLOOKUP(AU$4,'Physical Effects-Numbers'!$B$1:$AZ$173,$B174,FALSE)&lt;0,HLOOKUP(AU$4,'Physical Effects-Numbers'!$B$1:$AZ$173,$B174,FALSE),""))</f>
        <v/>
      </c>
      <c r="AV174" s="260" t="str">
        <f>IF(AV$4="","",IF(HLOOKUP(AV$4,'Physical Effects-Numbers'!$B$1:$AZ$173,$B174,FALSE)&lt;0,HLOOKUP(AV$4,'Physical Effects-Numbers'!$B$1:$AZ$173,$B174,FALSE),""))</f>
        <v/>
      </c>
      <c r="AW174" s="260" t="str">
        <f>IF(AW$4="","",IF(HLOOKUP(AW$4,'Physical Effects-Numbers'!$B$1:$AZ$173,$B174,FALSE)&lt;0,HLOOKUP(AW$4,'Physical Effects-Numbers'!$B$1:$AZ$173,$B174,FALSE),""))</f>
        <v/>
      </c>
      <c r="AX174" s="260" t="str">
        <f>IF(AX$4="","",IF(HLOOKUP(AX$4,'Physical Effects-Numbers'!$B$1:$AZ$173,$B174,FALSE)&lt;0,HLOOKUP(AX$4,'Physical Effects-Numbers'!$B$1:$AZ$173,$B174,FALSE),""))</f>
        <v/>
      </c>
      <c r="AY174" s="260" t="str">
        <f>IF(AY$4="","",IF(HLOOKUP(AY$4,'Physical Effects-Numbers'!$B$1:$AZ$173,$B174,FALSE)&lt;0,HLOOKUP(AY$4,'Physical Effects-Numbers'!$B$1:$AZ$173,$B174,FALSE),""))</f>
        <v/>
      </c>
      <c r="AZ174" s="260" t="str">
        <f>IF(AZ$4="","",IF(HLOOKUP(AZ$4,'Physical Effects-Numbers'!$B$1:$AZ$173,$B174,FALSE)&lt;0,HLOOKUP(AZ$4,'Physical Effects-Numbers'!$B$1:$AZ$173,$B174,FALSE),""))</f>
        <v/>
      </c>
      <c r="BA174" s="260" t="e">
        <f>IF(BA$4="","",IF(HLOOKUP(BA$4,'Physical Effects-Numbers'!$B$1:$AZ$173,$B174,FALSE)&lt;0,HLOOKUP(BA$4,'Physical Effects-Numbers'!$B$1:$AZ$173,$B174,FALSE),""))</f>
        <v>#N/A</v>
      </c>
      <c r="BB174" s="260" t="e">
        <f>IF(BB$4="","",IF(HLOOKUP(BB$4,'Physical Effects-Numbers'!$B$1:$AZ$173,$B174,FALSE)&lt;0,HLOOKUP(BB$4,'Physical Effects-Numbers'!$B$1:$AZ$173,$B174,FALSE),""))</f>
        <v>#N/A</v>
      </c>
      <c r="BC174" s="260" t="e">
        <f>IF(BC$4="","",IF(HLOOKUP(BC$4,'Physical Effects-Numbers'!$B$1:$AZ$173,$B174,FALSE)&lt;0,HLOOKUP(BC$4,'Physical Effects-Numbers'!$B$1:$AZ$173,$B174,FALSE),""))</f>
        <v>#REF!</v>
      </c>
      <c r="BD174" s="260" t="e">
        <f>IF(BD$4="","",IF(HLOOKUP(BD$4,'Physical Effects-Numbers'!$B$1:$AZ$173,$B174,FALSE)&lt;0,HLOOKUP(BD$4,'Physical Effects-Numbers'!$B$1:$AZ$173,$B174,FALSE),""))</f>
        <v>#REF!</v>
      </c>
      <c r="BE174" s="260" t="e">
        <f>IF(BE$4="","",IF(HLOOKUP(BE$4,'Physical Effects-Numbers'!$B$1:$AZ$173,$B174,FALSE)&lt;0,HLOOKUP(BE$4,'Physical Effects-Numbers'!$B$1:$AZ$173,$B174,FALSE),""))</f>
        <v>#REF!</v>
      </c>
      <c r="BF174" s="260" t="e">
        <f>IF(BF$4="","",IF(HLOOKUP(BF$4,'Physical Effects-Numbers'!$B$1:$AZ$173,$B174,FALSE)&lt;0,HLOOKUP(BF$4,'Physical Effects-Numbers'!$B$1:$AZ$173,$B174,FALSE),""))</f>
        <v>#REF!</v>
      </c>
      <c r="BG174" s="260" t="e">
        <f>IF(BG$4="","",IF(HLOOKUP(BG$4,'Physical Effects-Numbers'!$B$1:$AZ$173,$B174,FALSE)&lt;0,HLOOKUP(BG$4,'Physical Effects-Numbers'!$B$1:$AZ$173,$B174,FALSE),""))</f>
        <v>#REF!</v>
      </c>
      <c r="BH174" s="260" t="e">
        <f>IF(BH$4="","",IF(HLOOKUP(BH$4,'Physical Effects-Numbers'!$B$1:$AZ$173,$B174,FALSE)&lt;0,HLOOKUP(BH$4,'Physical Effects-Numbers'!$B$1:$AZ$173,$B174,FALSE),""))</f>
        <v>#REF!</v>
      </c>
      <c r="BI174" s="260" t="e">
        <f>IF(BI$4="","",IF(HLOOKUP(BI$4,'Physical Effects-Numbers'!$B$1:$AZ$173,$B174,FALSE)&lt;0,HLOOKUP(BI$4,'Physical Effects-Numbers'!$B$1:$AZ$173,$B174,FALSE),""))</f>
        <v>#REF!</v>
      </c>
      <c r="BJ174" s="260" t="e">
        <f>IF(BJ$4="","",IF(HLOOKUP(BJ$4,'Physical Effects-Numbers'!$B$1:$AZ$173,$B174,FALSE)&lt;0,HLOOKUP(BJ$4,'Physical Effects-Numbers'!$B$1:$AZ$173,$B174,FALSE),""))</f>
        <v>#REF!</v>
      </c>
      <c r="BK174" s="260" t="e">
        <f>IF(BK$4="","",IF(HLOOKUP(BK$4,'Physical Effects-Numbers'!$B$1:$AZ$173,$B174,FALSE)&lt;0,HLOOKUP(BK$4,'Physical Effects-Numbers'!$B$1:$AZ$173,$B174,FALSE),""))</f>
        <v>#REF!</v>
      </c>
      <c r="BL174" s="260" t="e">
        <f>IF(BL$4="","",IF(HLOOKUP(BL$4,'Physical Effects-Numbers'!$B$1:$AZ$173,$B174,FALSE)&lt;0,HLOOKUP(BL$4,'Physical Effects-Numbers'!$B$1:$AZ$173,$B174,FALSE),""))</f>
        <v>#REF!</v>
      </c>
      <c r="BM174" s="260" t="e">
        <f>IF(BM$4="","",IF(HLOOKUP(BM$4,'Physical Effects-Numbers'!$B$1:$AZ$173,$B174,FALSE)&lt;0,HLOOKUP(BM$4,'Physical Effects-Numbers'!$B$1:$AZ$173,$B174,FALSE),""))</f>
        <v>#REF!</v>
      </c>
      <c r="BN174" s="260" t="e">
        <f>IF(BN$4="","",IF(HLOOKUP(BN$4,'Physical Effects-Numbers'!$B$1:$AZ$173,$B174,FALSE)&lt;0,HLOOKUP(BN$4,'Physical Effects-Numbers'!$B$1:$AZ$173,$B174,FALSE),""))</f>
        <v>#REF!</v>
      </c>
      <c r="BO174" s="260" t="e">
        <f>IF(BO$4="","",IF(HLOOKUP(BO$4,'Physical Effects-Numbers'!$B$1:$AZ$173,$B174,FALSE)&lt;0,HLOOKUP(BO$4,'Physical Effects-Numbers'!$B$1:$AZ$173,$B174,FALSE),""))</f>
        <v>#REF!</v>
      </c>
    </row>
    <row r="175" spans="2:67" x14ac:dyDescent="0.2">
      <c r="B175" s="259">
        <f t="shared" si="2"/>
        <v>172</v>
      </c>
      <c r="C175" s="258"/>
      <c r="D175" s="260" t="str">
        <f>IF(D$4="","",IF(HLOOKUP(D$4,'Physical Effects-Numbers'!$B$1:$AS$173,$B175,FALSE)&lt;0,HLOOKUP(D$4,'Physical Effects-Numbers'!$B$1:$AS$173,$B175,FALSE),""))</f>
        <v/>
      </c>
      <c r="E175" s="260" t="str">
        <f>IF(E$4="","",IF(HLOOKUP(E$4,'Physical Effects-Numbers'!$B$1:$AS$173,$B175,FALSE)&lt;0,HLOOKUP(E$4,'Physical Effects-Numbers'!$B$1:$AS$173,$B175,FALSE),""))</f>
        <v/>
      </c>
      <c r="F175" s="260" t="str">
        <f>IF(F$4="","",IF(HLOOKUP(F$4,'Physical Effects-Numbers'!$B$1:$AS$173,$B175,FALSE)&lt;0,HLOOKUP(F$4,'Physical Effects-Numbers'!$B$1:$AS$173,$B175,FALSE),""))</f>
        <v/>
      </c>
      <c r="G175" s="260" t="str">
        <f>IF(G$4="","",IF(HLOOKUP(G$4,'Physical Effects-Numbers'!$B$1:$AS$173,$B175,FALSE)&lt;0,HLOOKUP(G$4,'Physical Effects-Numbers'!$B$1:$AS$173,$B175,FALSE),""))</f>
        <v/>
      </c>
      <c r="H175" s="260" t="str">
        <f>IF(H$4="","",IF(HLOOKUP(H$4,'Physical Effects-Numbers'!$B$1:$AS$173,$B175,FALSE)&lt;0,HLOOKUP(H$4,'Physical Effects-Numbers'!$B$1:$AS$173,$B175,FALSE),""))</f>
        <v/>
      </c>
      <c r="I175" s="260" t="str">
        <f>IF(I$4="","",IF(HLOOKUP(I$4,'Physical Effects-Numbers'!$B$1:$AS$173,$B175,FALSE)&lt;0,HLOOKUP(I$4,'Physical Effects-Numbers'!$B$1:$AS$173,$B175,FALSE),""))</f>
        <v/>
      </c>
      <c r="J175" s="260" t="str">
        <f>IF(J$4="","",IF(HLOOKUP(J$4,'Physical Effects-Numbers'!$B$1:$AS$173,$B175,FALSE)&lt;0,HLOOKUP(J$4,'Physical Effects-Numbers'!$B$1:$AS$173,$B175,FALSE),""))</f>
        <v/>
      </c>
      <c r="K175" s="260" t="str">
        <f>IF(K$4="","",IF(HLOOKUP(K$4,'Physical Effects-Numbers'!$B$1:$AS$173,$B175,FALSE)&lt;0,HLOOKUP(K$4,'Physical Effects-Numbers'!$B$1:$AS$173,$B175,FALSE),""))</f>
        <v/>
      </c>
      <c r="L175" s="260" t="str">
        <f>IF(L$4="","",IF(HLOOKUP(L$4,'Physical Effects-Numbers'!$B$1:$AS$173,$B175,FALSE)&lt;0,HLOOKUP(L$4,'Physical Effects-Numbers'!$B$1:$AS$173,$B175,FALSE),""))</f>
        <v/>
      </c>
      <c r="M175" s="260" t="str">
        <f>IF(M$4="","",IF(HLOOKUP(M$4,'Physical Effects-Numbers'!$B$1:$AS$173,$B175,FALSE)&lt;0,HLOOKUP(M$4,'Physical Effects-Numbers'!$B$1:$AS$173,$B175,FALSE),""))</f>
        <v/>
      </c>
      <c r="N175" s="260" t="str">
        <f>IF(N$4="","",IF(HLOOKUP(N$4,'Physical Effects-Numbers'!$B$1:$AS$173,$B175,FALSE)&lt;0,HLOOKUP(N$4,'Physical Effects-Numbers'!$B$1:$AS$173,$B175,FALSE),""))</f>
        <v/>
      </c>
      <c r="O175" s="260" t="str">
        <f>IF(O$4="","",IF(HLOOKUP(O$4,'Physical Effects-Numbers'!$B$1:$AS$173,$B175,FALSE)&lt;0,HLOOKUP(O$4,'Physical Effects-Numbers'!$B$1:$AS$173,$B175,FALSE),""))</f>
        <v/>
      </c>
      <c r="P175" s="260" t="str">
        <f>IF(P$4="","",IF(HLOOKUP(P$4,'Physical Effects-Numbers'!$B$1:$AS$173,$B175,FALSE)&lt;0,HLOOKUP(P$4,'Physical Effects-Numbers'!$B$1:$AS$173,$B175,FALSE),""))</f>
        <v/>
      </c>
      <c r="Q175" s="260" t="str">
        <f>IF(Q$4="","",IF(HLOOKUP(Q$4,'Physical Effects-Numbers'!$B$1:$AS$173,$B175,FALSE)&lt;0,HLOOKUP(Q$4,'Physical Effects-Numbers'!$B$1:$AS$173,$B175,FALSE),""))</f>
        <v/>
      </c>
      <c r="R175" s="260" t="str">
        <f>IF(R$4="","",IF(HLOOKUP(R$4,'Physical Effects-Numbers'!$B$1:$AS$173,$B175,FALSE)&lt;0,HLOOKUP(R$4,'Physical Effects-Numbers'!$B$1:$AS$173,$B175,FALSE),""))</f>
        <v/>
      </c>
      <c r="S175" s="260" t="str">
        <f>IF(S$4="","",IF(HLOOKUP(S$4,'Physical Effects-Numbers'!$B$1:$AS$173,$B175,FALSE)&lt;0,HLOOKUP(S$4,'Physical Effects-Numbers'!$B$1:$AS$173,$B175,FALSE),""))</f>
        <v/>
      </c>
      <c r="T175" s="260" t="str">
        <f>IF(T$4="","",IF(HLOOKUP(T$4,'Physical Effects-Numbers'!$B$1:$AS$173,$B175,FALSE)&lt;0,HLOOKUP(T$4,'Physical Effects-Numbers'!$B$1:$AS$173,$B175,FALSE),""))</f>
        <v/>
      </c>
      <c r="U175" s="260" t="str">
        <f>IF(U$4="","",IF(HLOOKUP(U$4,'Physical Effects-Numbers'!$B$1:$AS$173,$B175,FALSE)&lt;0,HLOOKUP(U$4,'Physical Effects-Numbers'!$B$1:$AS$173,$B175,FALSE),""))</f>
        <v/>
      </c>
      <c r="V175" s="260" t="str">
        <f>IF(V$4="","",IF(HLOOKUP(V$4,'Physical Effects-Numbers'!$B$1:$AS$173,$B175,FALSE)&lt;0,HLOOKUP(V$4,'Physical Effects-Numbers'!$B$1:$AS$173,$B175,FALSE),""))</f>
        <v/>
      </c>
      <c r="W175" s="260" t="str">
        <f>IF(W$4="","",IF(HLOOKUP(W$4,'Physical Effects-Numbers'!$B$1:$AS$173,$B175,FALSE)&lt;0,HLOOKUP(W$4,'Physical Effects-Numbers'!$B$1:$AS$173,$B175,FALSE),""))</f>
        <v/>
      </c>
      <c r="X175" s="260" t="str">
        <f>IF(X$4="","",IF(HLOOKUP(X$4,'Physical Effects-Numbers'!$B$1:$AS$173,$B175,FALSE)&lt;0,HLOOKUP(X$4,'Physical Effects-Numbers'!$B$1:$AS$173,$B175,FALSE),""))</f>
        <v/>
      </c>
      <c r="Y175" s="260" t="str">
        <f>IF(Y$4="","",IF(HLOOKUP(Y$4,'Physical Effects-Numbers'!$B$1:$AS$173,$B175,FALSE)&lt;0,HLOOKUP(Y$4,'Physical Effects-Numbers'!$B$1:$AS$173,$B175,FALSE),""))</f>
        <v/>
      </c>
      <c r="Z175" s="260" t="str">
        <f>IF(Z$4="","",IF(HLOOKUP(Z$4,'Physical Effects-Numbers'!$B$1:$AS$173,$B175,FALSE)&lt;0,HLOOKUP(Z$4,'Physical Effects-Numbers'!$B$1:$AS$173,$B175,FALSE),""))</f>
        <v/>
      </c>
      <c r="AA175" s="260" t="str">
        <f>IF(AA$4="","",IF(HLOOKUP(AA$4,'Physical Effects-Numbers'!$B$1:$AS$173,$B175,FALSE)&lt;0,HLOOKUP(AA$4,'Physical Effects-Numbers'!$B$1:$AS$173,$B175,FALSE),""))</f>
        <v/>
      </c>
      <c r="AB175" s="260" t="str">
        <f>IF(AB$4="","",IF(HLOOKUP(AB$4,'Physical Effects-Numbers'!$B$1:$AS$173,$B175,FALSE)&lt;0,HLOOKUP(AB$4,'Physical Effects-Numbers'!$B$1:$AS$173,$B175,FALSE),""))</f>
        <v/>
      </c>
      <c r="AC175" s="260" t="str">
        <f>IF(AC$4="","",IF(HLOOKUP(AC$4,'Physical Effects-Numbers'!$B$1:$AS$173,$B175,FALSE)&lt;0,HLOOKUP(AC$4,'Physical Effects-Numbers'!$B$1:$AS$173,$B175,FALSE),""))</f>
        <v/>
      </c>
      <c r="AD175" s="260" t="str">
        <f>IF(AD$4="","",IF(HLOOKUP(AD$4,'Physical Effects-Numbers'!$B$1:$AS$173,$B175,FALSE)&lt;0,HLOOKUP(AD$4,'Physical Effects-Numbers'!$B$1:$AS$173,$B175,FALSE),""))</f>
        <v/>
      </c>
      <c r="AE175" s="260" t="str">
        <f>IF(AE$4="","",IF(HLOOKUP(AE$4,'Physical Effects-Numbers'!$B$1:$AS$173,$B175,FALSE)&lt;0,HLOOKUP(AE$4,'Physical Effects-Numbers'!$B$1:$AS$173,$B175,FALSE),""))</f>
        <v/>
      </c>
      <c r="AF175" s="260" t="e">
        <f>IF(AF$4="","",IF(HLOOKUP(AF$4,'Physical Effects-Numbers'!$B$1:$AS$173,$B175,FALSE)&lt;0,HLOOKUP(AF$4,'Physical Effects-Numbers'!$B$1:$AS$173,$B175,FALSE),""))</f>
        <v>#REF!</v>
      </c>
      <c r="AG175" s="260" t="e">
        <f>IF(AG$4="","",IF(HLOOKUP(AG$4,'Physical Effects-Numbers'!$B$1:$AS$173,$B175,FALSE)&lt;0,HLOOKUP(AG$4,'Physical Effects-Numbers'!$B$1:$AS$173,$B175,FALSE),""))</f>
        <v>#REF!</v>
      </c>
      <c r="AH175" s="260" t="str">
        <f>IF(AH$4="","",IF(HLOOKUP(AH$4,'Physical Effects-Numbers'!$B$1:$AS$173,$B175,FALSE)&lt;0,HLOOKUP(AH$4,'Physical Effects-Numbers'!$B$1:$AS$173,$B175,FALSE),""))</f>
        <v/>
      </c>
      <c r="AI175" s="260" t="str">
        <f>IF(AI$4="","",IF(HLOOKUP(AI$4,'Physical Effects-Numbers'!$B$1:$AS$173,$B175,FALSE)&lt;0,HLOOKUP(AI$4,'Physical Effects-Numbers'!$B$1:$AS$173,$B175,FALSE),""))</f>
        <v/>
      </c>
      <c r="AJ175" s="260" t="str">
        <f>IF(AJ$4="","",IF(HLOOKUP(AJ$4,'Physical Effects-Numbers'!$B$1:$AS$173,$B175,FALSE)&lt;0,HLOOKUP(AJ$4,'Physical Effects-Numbers'!$B$1:$AS$173,$B175,FALSE),""))</f>
        <v/>
      </c>
      <c r="AK175" s="260" t="str">
        <f>IF(AK$4="","",IF(HLOOKUP(AK$4,'Physical Effects-Numbers'!$B$1:$AS$173,$B175,FALSE)&lt;0,HLOOKUP(AK$4,'Physical Effects-Numbers'!$B$1:$AS$173,$B175,FALSE),""))</f>
        <v/>
      </c>
      <c r="AL175" s="260" t="str">
        <f>IF(AL$4="","",IF(HLOOKUP(AL$4,'Physical Effects-Numbers'!$B$1:$AS$173,$B175,FALSE)&lt;0,HLOOKUP(AL$4,'Physical Effects-Numbers'!$B$1:$AS$173,$B175,FALSE),""))</f>
        <v/>
      </c>
      <c r="AM175" s="260" t="str">
        <f>IF(AM$4="","",IF(HLOOKUP(AM$4,'Physical Effects-Numbers'!$B$1:$AS$173,$B175,FALSE)&lt;0,HLOOKUP(AM$4,'Physical Effects-Numbers'!$B$1:$AS$173,$B175,FALSE),""))</f>
        <v/>
      </c>
      <c r="AN175" s="260" t="str">
        <f>IF(AN$4="","",IF(HLOOKUP(AN$4,'Physical Effects-Numbers'!$B$1:$AS$173,$B175,FALSE)&lt;0,HLOOKUP(AN$4,'Physical Effects-Numbers'!$B$1:$AS$173,$B175,FALSE),""))</f>
        <v/>
      </c>
      <c r="AO175" s="260" t="str">
        <f>IF(AO$4="","",IF(HLOOKUP(AO$4,'Physical Effects-Numbers'!$B$1:$AS$173,$B175,FALSE)&lt;0,HLOOKUP(AO$4,'Physical Effects-Numbers'!$B$1:$AS$173,$B175,FALSE),""))</f>
        <v/>
      </c>
      <c r="AP175" s="260" t="str">
        <f>IF(AP$4="","",IF(HLOOKUP(AP$4,'Physical Effects-Numbers'!$B$1:$AS$173,$B175,FALSE)&lt;0,HLOOKUP(AP$4,'Physical Effects-Numbers'!$B$1:$AS$173,$B175,FALSE),""))</f>
        <v/>
      </c>
      <c r="AQ175" s="260" t="str">
        <f>IF(AQ$4="","",IF(HLOOKUP(AQ$4,'Physical Effects-Numbers'!$B$1:$AS$173,$B175,FALSE)&lt;0,HLOOKUP(AQ$4,'Physical Effects-Numbers'!$B$1:$AS$173,$B175,FALSE),""))</f>
        <v/>
      </c>
      <c r="AR175" s="260" t="str">
        <f>IF(AR$4="","",IF(HLOOKUP(AR$4,'Physical Effects-Numbers'!$B$1:$AS$173,$B175,FALSE)&lt;0,HLOOKUP(AR$4,'Physical Effects-Numbers'!$B$1:$AS$173,$B175,FALSE),""))</f>
        <v/>
      </c>
      <c r="AS175" s="260" t="str">
        <f>IF(AS$4="","",IF(HLOOKUP(AS$4,'Physical Effects-Numbers'!$B$1:$AS$173,$B175,FALSE)&lt;0,HLOOKUP(AS$4,'Physical Effects-Numbers'!$B$1:$AS$173,$B175,FALSE),""))</f>
        <v/>
      </c>
      <c r="AT175" s="260" t="str">
        <f>IF(AT$4="","",IF(HLOOKUP(AT$4,'Physical Effects-Numbers'!$B$1:$AS$173,$B175,FALSE)&lt;0,HLOOKUP(AT$4,'Physical Effects-Numbers'!$B$1:$AS$173,$B175,FALSE),""))</f>
        <v/>
      </c>
      <c r="AU175" s="260" t="str">
        <f>IF(AU$4="","",IF(HLOOKUP(AU$4,'Physical Effects-Numbers'!$B$1:$AS$173,$B175,FALSE)&lt;0,HLOOKUP(AU$4,'Physical Effects-Numbers'!$B$1:$AS$173,$B175,FALSE),""))</f>
        <v/>
      </c>
    </row>
    <row r="176" spans="2:67" x14ac:dyDescent="0.2">
      <c r="B176" s="259"/>
      <c r="C176" s="258"/>
      <c r="D176" s="260"/>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row>
    <row r="177" spans="2:3" x14ac:dyDescent="0.2">
      <c r="B177" s="259"/>
      <c r="C177" s="258"/>
    </row>
    <row r="178" spans="2:3" x14ac:dyDescent="0.2">
      <c r="B178" s="259"/>
      <c r="C178" s="258"/>
    </row>
    <row r="179" spans="2:3" x14ac:dyDescent="0.2">
      <c r="B179" s="259"/>
      <c r="C179" s="258"/>
    </row>
    <row r="180" spans="2:3" x14ac:dyDescent="0.2">
      <c r="B180" s="259"/>
      <c r="C180" s="258"/>
    </row>
    <row r="181" spans="2:3" x14ac:dyDescent="0.2">
      <c r="B181" s="259"/>
      <c r="C181" s="258"/>
    </row>
    <row r="182" spans="2:3" x14ac:dyDescent="0.2">
      <c r="B182" s="259"/>
      <c r="C182" s="258"/>
    </row>
    <row r="183" spans="2:3" x14ac:dyDescent="0.2">
      <c r="B183" s="259"/>
      <c r="C183" s="258"/>
    </row>
    <row r="184" spans="2:3" x14ac:dyDescent="0.2">
      <c r="B184" s="259"/>
      <c r="C184" s="258"/>
    </row>
    <row r="185" spans="2:3" x14ac:dyDescent="0.2">
      <c r="B185" s="259"/>
      <c r="C185" s="258"/>
    </row>
    <row r="186" spans="2:3" x14ac:dyDescent="0.2">
      <c r="B186" s="259"/>
      <c r="C186" s="258"/>
    </row>
    <row r="187" spans="2:3" x14ac:dyDescent="0.2">
      <c r="B187" s="259"/>
      <c r="C187" s="258"/>
    </row>
    <row r="188" spans="2:3" x14ac:dyDescent="0.2">
      <c r="B188" s="259"/>
      <c r="C188" s="258"/>
    </row>
    <row r="189" spans="2:3" x14ac:dyDescent="0.2">
      <c r="B189" s="259"/>
      <c r="C189" s="258"/>
    </row>
    <row r="190" spans="2:3" x14ac:dyDescent="0.2">
      <c r="B190" s="259"/>
      <c r="C190" s="258"/>
    </row>
    <row r="191" spans="2:3" x14ac:dyDescent="0.2">
      <c r="B191" s="259"/>
      <c r="C191" s="258"/>
    </row>
    <row r="192" spans="2:3" x14ac:dyDescent="0.2">
      <c r="B192" s="259"/>
      <c r="C192" s="258"/>
    </row>
    <row r="193" spans="2:3" x14ac:dyDescent="0.2">
      <c r="B193" s="259"/>
      <c r="C193" s="258"/>
    </row>
    <row r="194" spans="2:3" x14ac:dyDescent="0.2">
      <c r="B194" s="259"/>
      <c r="C194" s="258"/>
    </row>
    <row r="195" spans="2:3" x14ac:dyDescent="0.2">
      <c r="B195" s="259"/>
      <c r="C195" s="258"/>
    </row>
    <row r="196" spans="2:3" x14ac:dyDescent="0.2">
      <c r="B196" s="259"/>
      <c r="C196" s="258"/>
    </row>
    <row r="197" spans="2:3" x14ac:dyDescent="0.2">
      <c r="B197" s="259"/>
      <c r="C197" s="258"/>
    </row>
    <row r="198" spans="2:3" x14ac:dyDescent="0.2">
      <c r="B198" s="259"/>
      <c r="C198" s="258"/>
    </row>
    <row r="199" spans="2:3" x14ac:dyDescent="0.2">
      <c r="B199" s="259"/>
      <c r="C199" s="258"/>
    </row>
    <row r="200" spans="2:3" x14ac:dyDescent="0.2">
      <c r="B200" s="259"/>
      <c r="C200" s="258"/>
    </row>
    <row r="201" spans="2:3" x14ac:dyDescent="0.2">
      <c r="B201" s="259"/>
      <c r="C201" s="258"/>
    </row>
    <row r="202" spans="2:3" x14ac:dyDescent="0.2">
      <c r="B202" s="259"/>
      <c r="C202" s="258"/>
    </row>
    <row r="203" spans="2:3" x14ac:dyDescent="0.2">
      <c r="B203" s="259"/>
      <c r="C203" s="258"/>
    </row>
    <row r="204" spans="2:3" x14ac:dyDescent="0.2">
      <c r="B204" s="259"/>
      <c r="C204" s="258"/>
    </row>
    <row r="205" spans="2:3" x14ac:dyDescent="0.2">
      <c r="B205" s="259"/>
      <c r="C205" s="258"/>
    </row>
    <row r="206" spans="2:3" x14ac:dyDescent="0.2">
      <c r="B206" s="259"/>
      <c r="C206" s="258"/>
    </row>
    <row r="207" spans="2:3" x14ac:dyDescent="0.2">
      <c r="B207" s="259"/>
      <c r="C207" s="258"/>
    </row>
    <row r="208" spans="2:3" x14ac:dyDescent="0.2">
      <c r="B208" s="259"/>
      <c r="C208" s="258"/>
    </row>
    <row r="209" spans="2:3" x14ac:dyDescent="0.2">
      <c r="B209" s="259"/>
      <c r="C209" s="258"/>
    </row>
    <row r="210" spans="2:3" x14ac:dyDescent="0.2">
      <c r="B210" s="259"/>
      <c r="C210" s="258"/>
    </row>
    <row r="211" spans="2:3" x14ac:dyDescent="0.2">
      <c r="B211" s="259"/>
      <c r="C211" s="258"/>
    </row>
    <row r="212" spans="2:3" x14ac:dyDescent="0.2">
      <c r="B212" s="259"/>
      <c r="C212" s="258"/>
    </row>
    <row r="213" spans="2:3" x14ac:dyDescent="0.2">
      <c r="B213" s="259"/>
      <c r="C213" s="258"/>
    </row>
    <row r="214" spans="2:3" x14ac:dyDescent="0.2">
      <c r="B214" s="259"/>
      <c r="C214" s="258"/>
    </row>
    <row r="215" spans="2:3" x14ac:dyDescent="0.2">
      <c r="B215" s="259"/>
      <c r="C215" s="258"/>
    </row>
    <row r="216" spans="2:3" x14ac:dyDescent="0.2">
      <c r="B216" s="259"/>
      <c r="C216" s="258"/>
    </row>
    <row r="217" spans="2:3" x14ac:dyDescent="0.2">
      <c r="B217" s="259"/>
      <c r="C217" s="258"/>
    </row>
    <row r="218" spans="2:3" x14ac:dyDescent="0.2">
      <c r="B218" s="259"/>
      <c r="C218" s="258"/>
    </row>
    <row r="219" spans="2:3" x14ac:dyDescent="0.2">
      <c r="B219" s="259"/>
      <c r="C219" s="258"/>
    </row>
    <row r="220" spans="2:3" x14ac:dyDescent="0.2">
      <c r="B220" s="259"/>
      <c r="C220" s="258"/>
    </row>
    <row r="221" spans="2:3" x14ac:dyDescent="0.2">
      <c r="B221" s="259"/>
      <c r="C221" s="258"/>
    </row>
    <row r="222" spans="2:3" x14ac:dyDescent="0.2">
      <c r="B222" s="259"/>
      <c r="C222" s="258"/>
    </row>
    <row r="223" spans="2:3" x14ac:dyDescent="0.2">
      <c r="B223" s="259"/>
      <c r="C223" s="258"/>
    </row>
    <row r="224" spans="2:3" x14ac:dyDescent="0.2">
      <c r="B224" s="259"/>
      <c r="C224" s="258"/>
    </row>
    <row r="225" spans="2:3" x14ac:dyDescent="0.2">
      <c r="B225" s="259"/>
      <c r="C225" s="258"/>
    </row>
    <row r="226" spans="2:3" x14ac:dyDescent="0.2">
      <c r="B226" s="259"/>
      <c r="C226" s="258"/>
    </row>
    <row r="227" spans="2:3" x14ac:dyDescent="0.2">
      <c r="B227" s="259"/>
      <c r="C227" s="258"/>
    </row>
    <row r="228" spans="2:3" x14ac:dyDescent="0.2">
      <c r="B228" s="259"/>
      <c r="C228" s="258"/>
    </row>
    <row r="229" spans="2:3" x14ac:dyDescent="0.2">
      <c r="B229" s="259"/>
      <c r="C229" s="258"/>
    </row>
    <row r="230" spans="2:3" x14ac:dyDescent="0.2">
      <c r="B230" s="259"/>
      <c r="C230" s="258"/>
    </row>
    <row r="231" spans="2:3" x14ac:dyDescent="0.2">
      <c r="B231" s="259"/>
      <c r="C231" s="258"/>
    </row>
    <row r="232" spans="2:3" x14ac:dyDescent="0.2">
      <c r="B232" s="259"/>
      <c r="C232" s="258"/>
    </row>
    <row r="233" spans="2:3" x14ac:dyDescent="0.2">
      <c r="B233" s="259"/>
      <c r="C233" s="258"/>
    </row>
    <row r="234" spans="2:3" x14ac:dyDescent="0.2">
      <c r="B234" s="259"/>
      <c r="C234" s="258"/>
    </row>
    <row r="235" spans="2:3" x14ac:dyDescent="0.2">
      <c r="B235" s="259"/>
      <c r="C235" s="258"/>
    </row>
    <row r="236" spans="2:3" x14ac:dyDescent="0.2">
      <c r="B236" s="259"/>
      <c r="C236" s="258"/>
    </row>
    <row r="237" spans="2:3" x14ac:dyDescent="0.2">
      <c r="B237" s="259"/>
      <c r="C237" s="258"/>
    </row>
    <row r="238" spans="2:3" x14ac:dyDescent="0.2">
      <c r="B238" s="259"/>
      <c r="C238" s="258"/>
    </row>
    <row r="239" spans="2:3" x14ac:dyDescent="0.2">
      <c r="B239" s="259"/>
      <c r="C239" s="258"/>
    </row>
    <row r="240" spans="2:3" x14ac:dyDescent="0.2">
      <c r="B240" s="259"/>
      <c r="C240" s="258"/>
    </row>
    <row r="241" spans="2:3" x14ac:dyDescent="0.2">
      <c r="B241" s="259"/>
      <c r="C241" s="258"/>
    </row>
    <row r="242" spans="2:3" x14ac:dyDescent="0.2">
      <c r="B242" s="259"/>
      <c r="C242" s="258"/>
    </row>
    <row r="243" spans="2:3" x14ac:dyDescent="0.2">
      <c r="B243" s="259"/>
      <c r="C243" s="258"/>
    </row>
    <row r="244" spans="2:3" x14ac:dyDescent="0.2">
      <c r="B244" s="259"/>
      <c r="C244" s="258"/>
    </row>
    <row r="245" spans="2:3" x14ac:dyDescent="0.2">
      <c r="B245" s="259"/>
      <c r="C245" s="258"/>
    </row>
    <row r="246" spans="2:3" x14ac:dyDescent="0.2">
      <c r="B246" s="259"/>
      <c r="C246" s="258"/>
    </row>
    <row r="247" spans="2:3" x14ac:dyDescent="0.2">
      <c r="B247" s="259"/>
      <c r="C247" s="258"/>
    </row>
    <row r="248" spans="2:3" x14ac:dyDescent="0.2">
      <c r="B248" s="259"/>
      <c r="C248" s="258"/>
    </row>
    <row r="249" spans="2:3" x14ac:dyDescent="0.2">
      <c r="B249" s="259"/>
      <c r="C249" s="258"/>
    </row>
    <row r="250" spans="2:3" x14ac:dyDescent="0.2">
      <c r="B250" s="259"/>
      <c r="C250" s="258"/>
    </row>
    <row r="251" spans="2:3" x14ac:dyDescent="0.2">
      <c r="B251" s="259"/>
      <c r="C251" s="258"/>
    </row>
    <row r="252" spans="2:3" x14ac:dyDescent="0.2">
      <c r="B252" s="259"/>
      <c r="C252" s="258"/>
    </row>
    <row r="253" spans="2:3" x14ac:dyDescent="0.2">
      <c r="B253" s="259"/>
      <c r="C253" s="258"/>
    </row>
    <row r="254" spans="2:3" x14ac:dyDescent="0.2">
      <c r="B254" s="259"/>
      <c r="C254" s="258"/>
    </row>
    <row r="255" spans="2:3" x14ac:dyDescent="0.2">
      <c r="B255" s="259"/>
      <c r="C255" s="258"/>
    </row>
    <row r="256" spans="2:3" x14ac:dyDescent="0.2">
      <c r="B256" s="259"/>
      <c r="C256" s="258"/>
    </row>
    <row r="257" spans="2:3" x14ac:dyDescent="0.2">
      <c r="B257" s="259"/>
      <c r="C257" s="258"/>
    </row>
    <row r="258" spans="2:3" x14ac:dyDescent="0.2">
      <c r="B258" s="259"/>
      <c r="C258" s="258"/>
    </row>
    <row r="259" spans="2:3" x14ac:dyDescent="0.2">
      <c r="B259" s="259"/>
      <c r="C259" s="258"/>
    </row>
    <row r="260" spans="2:3" x14ac:dyDescent="0.2">
      <c r="B260" s="259"/>
      <c r="C260" s="258"/>
    </row>
    <row r="261" spans="2:3" x14ac:dyDescent="0.2">
      <c r="B261" s="259"/>
      <c r="C261" s="258"/>
    </row>
    <row r="262" spans="2:3" x14ac:dyDescent="0.2">
      <c r="B262" s="259"/>
      <c r="C262" s="258"/>
    </row>
    <row r="263" spans="2:3" x14ac:dyDescent="0.2">
      <c r="B263" s="259"/>
      <c r="C263" s="258"/>
    </row>
    <row r="264" spans="2:3" x14ac:dyDescent="0.2">
      <c r="B264" s="259"/>
      <c r="C264" s="258"/>
    </row>
    <row r="265" spans="2:3" x14ac:dyDescent="0.2">
      <c r="B265" s="259"/>
      <c r="C265" s="258"/>
    </row>
    <row r="266" spans="2:3" x14ac:dyDescent="0.2">
      <c r="B266" s="259"/>
      <c r="C266" s="258"/>
    </row>
    <row r="267" spans="2:3" x14ac:dyDescent="0.2">
      <c r="B267" s="259"/>
      <c r="C267" s="258"/>
    </row>
    <row r="268" spans="2:3" x14ac:dyDescent="0.2">
      <c r="B268" s="259"/>
      <c r="C268" s="258"/>
    </row>
    <row r="269" spans="2:3" x14ac:dyDescent="0.2">
      <c r="B269" s="259"/>
      <c r="C269" s="258"/>
    </row>
    <row r="270" spans="2:3" x14ac:dyDescent="0.2">
      <c r="B270" s="259"/>
      <c r="C270" s="258"/>
    </row>
    <row r="271" spans="2:3" x14ac:dyDescent="0.2">
      <c r="B271" s="259"/>
      <c r="C271" s="258"/>
    </row>
    <row r="272" spans="2:3" x14ac:dyDescent="0.2">
      <c r="B272" s="259"/>
      <c r="C272" s="25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158"/>
  <sheetViews>
    <sheetView workbookViewId="0"/>
  </sheetViews>
  <sheetFormatPr defaultRowHeight="12.5" x14ac:dyDescent="0.25"/>
  <cols>
    <col min="1" max="1" width="2.54296875" customWidth="1"/>
    <col min="2" max="2" width="32.54296875" bestFit="1" customWidth="1"/>
    <col min="3" max="3" width="18.54296875" customWidth="1"/>
    <col min="4" max="4" width="32" style="22" customWidth="1"/>
    <col min="5" max="5" width="19.54296875" customWidth="1"/>
    <col min="6" max="6" width="10.54296875" customWidth="1"/>
  </cols>
  <sheetData>
    <row r="2" spans="2:9" ht="13" x14ac:dyDescent="0.3">
      <c r="B2" s="113" t="s">
        <v>2152</v>
      </c>
    </row>
    <row r="3" spans="2:9" ht="13" thickBot="1" x14ac:dyDescent="0.3">
      <c r="B3" s="9"/>
    </row>
    <row r="4" spans="2:9" ht="13" thickTop="1" x14ac:dyDescent="0.25">
      <c r="B4" s="114" t="s">
        <v>840</v>
      </c>
      <c r="C4" s="139">
        <v>5</v>
      </c>
      <c r="D4" s="115" t="s">
        <v>840</v>
      </c>
      <c r="F4" s="196" t="s">
        <v>2102</v>
      </c>
      <c r="G4" s="99">
        <v>5.1249999999999997E-2</v>
      </c>
    </row>
    <row r="5" spans="2:9" ht="13" thickBot="1" x14ac:dyDescent="0.3">
      <c r="B5" s="116" t="s">
        <v>837</v>
      </c>
      <c r="C5" s="140">
        <v>4</v>
      </c>
      <c r="D5" s="117" t="s">
        <v>837</v>
      </c>
    </row>
    <row r="6" spans="2:9" x14ac:dyDescent="0.25">
      <c r="B6" s="116" t="s">
        <v>839</v>
      </c>
      <c r="C6" s="140">
        <v>3</v>
      </c>
      <c r="D6" s="117" t="s">
        <v>839</v>
      </c>
      <c r="F6" s="147"/>
      <c r="G6" s="148"/>
      <c r="H6" s="149" t="s">
        <v>2358</v>
      </c>
      <c r="I6" s="150" t="s">
        <v>2358</v>
      </c>
    </row>
    <row r="7" spans="2:9" x14ac:dyDescent="0.25">
      <c r="B7" s="116" t="s">
        <v>836</v>
      </c>
      <c r="C7" s="140">
        <v>2</v>
      </c>
      <c r="D7" s="117" t="s">
        <v>836</v>
      </c>
      <c r="F7" s="152"/>
      <c r="G7" s="158"/>
      <c r="H7" s="159" t="s">
        <v>2359</v>
      </c>
      <c r="I7" s="160" t="s">
        <v>2360</v>
      </c>
    </row>
    <row r="8" spans="2:9" x14ac:dyDescent="0.25">
      <c r="B8" s="116" t="s">
        <v>838</v>
      </c>
      <c r="C8" s="140">
        <v>1</v>
      </c>
      <c r="D8" s="117" t="s">
        <v>838</v>
      </c>
      <c r="F8" s="197" t="s">
        <v>1873</v>
      </c>
      <c r="G8" s="100"/>
      <c r="H8" s="145" t="s">
        <v>2109</v>
      </c>
      <c r="I8" s="151" t="s">
        <v>2110</v>
      </c>
    </row>
    <row r="9" spans="2:9" x14ac:dyDescent="0.25">
      <c r="B9" s="116" t="s">
        <v>859</v>
      </c>
      <c r="C9" s="140">
        <v>0</v>
      </c>
      <c r="D9" s="117" t="s">
        <v>859</v>
      </c>
      <c r="F9" s="152" t="s">
        <v>970</v>
      </c>
      <c r="G9" s="100"/>
      <c r="H9" s="146">
        <v>80</v>
      </c>
      <c r="I9" s="153">
        <v>300</v>
      </c>
    </row>
    <row r="10" spans="2:9" x14ac:dyDescent="0.25">
      <c r="B10" s="116" t="s">
        <v>831</v>
      </c>
      <c r="C10" s="140">
        <v>-1</v>
      </c>
      <c r="D10" s="117" t="s">
        <v>831</v>
      </c>
      <c r="F10" s="152" t="s">
        <v>252</v>
      </c>
      <c r="G10" s="100"/>
      <c r="H10" s="146">
        <v>160</v>
      </c>
      <c r="I10" s="153">
        <v>100</v>
      </c>
    </row>
    <row r="11" spans="2:9" x14ac:dyDescent="0.25">
      <c r="B11" s="116" t="s">
        <v>834</v>
      </c>
      <c r="C11" s="140">
        <v>-2</v>
      </c>
      <c r="D11" s="117" t="s">
        <v>834</v>
      </c>
      <c r="F11" s="152" t="s">
        <v>1757</v>
      </c>
      <c r="G11" s="100"/>
      <c r="H11" s="146">
        <v>320</v>
      </c>
      <c r="I11" s="153">
        <v>5</v>
      </c>
    </row>
    <row r="12" spans="2:9" x14ac:dyDescent="0.25">
      <c r="B12" s="116" t="s">
        <v>832</v>
      </c>
      <c r="C12" s="140">
        <v>-3</v>
      </c>
      <c r="D12" s="117" t="s">
        <v>832</v>
      </c>
      <c r="F12" s="152" t="s">
        <v>1111</v>
      </c>
      <c r="G12" s="100"/>
      <c r="H12" s="146">
        <v>160</v>
      </c>
      <c r="I12" s="153">
        <v>50</v>
      </c>
    </row>
    <row r="13" spans="2:9" x14ac:dyDescent="0.25">
      <c r="B13" s="116" t="s">
        <v>835</v>
      </c>
      <c r="C13" s="140">
        <v>-4</v>
      </c>
      <c r="D13" s="117" t="s">
        <v>835</v>
      </c>
      <c r="F13" s="152" t="s">
        <v>1764</v>
      </c>
      <c r="G13" s="100"/>
      <c r="H13" s="146">
        <v>5</v>
      </c>
      <c r="I13" s="153">
        <v>1</v>
      </c>
    </row>
    <row r="14" spans="2:9" ht="13" thickBot="1" x14ac:dyDescent="0.3">
      <c r="B14" s="118" t="s">
        <v>833</v>
      </c>
      <c r="C14" s="141">
        <v>-5</v>
      </c>
      <c r="D14" s="119" t="s">
        <v>833</v>
      </c>
      <c r="F14" s="152" t="s">
        <v>1297</v>
      </c>
      <c r="G14" s="100"/>
      <c r="H14" s="146">
        <v>5</v>
      </c>
      <c r="I14" s="153">
        <v>1</v>
      </c>
    </row>
    <row r="15" spans="2:9" ht="13" thickTop="1" x14ac:dyDescent="0.25">
      <c r="B15" s="9"/>
      <c r="F15" s="152" t="s">
        <v>1768</v>
      </c>
      <c r="G15" s="100"/>
      <c r="H15" s="146">
        <v>20</v>
      </c>
      <c r="I15" s="153">
        <v>100</v>
      </c>
    </row>
    <row r="16" spans="2:9" x14ac:dyDescent="0.25">
      <c r="F16" s="152" t="s">
        <v>1762</v>
      </c>
      <c r="G16" s="100"/>
      <c r="H16" s="146">
        <v>15</v>
      </c>
      <c r="I16" s="153">
        <v>10</v>
      </c>
    </row>
    <row r="17" spans="2:14" x14ac:dyDescent="0.25">
      <c r="F17" s="152" t="s">
        <v>1766</v>
      </c>
      <c r="G17" s="100"/>
      <c r="H17" s="146">
        <v>10</v>
      </c>
      <c r="I17" s="153">
        <v>500</v>
      </c>
    </row>
    <row r="18" spans="2:14" ht="13.5" thickBot="1" x14ac:dyDescent="0.35">
      <c r="B18" s="199" t="s">
        <v>2363</v>
      </c>
      <c r="F18" s="154" t="s">
        <v>1771</v>
      </c>
      <c r="G18" s="155"/>
      <c r="H18" s="156">
        <v>10</v>
      </c>
      <c r="I18" s="157">
        <v>25</v>
      </c>
    </row>
    <row r="19" spans="2:14" x14ac:dyDescent="0.25">
      <c r="B19" s="161" t="s">
        <v>2375</v>
      </c>
    </row>
    <row r="21" spans="2:14" ht="13" x14ac:dyDescent="0.3">
      <c r="B21" t="s">
        <v>2364</v>
      </c>
      <c r="F21" s="162" t="s">
        <v>2362</v>
      </c>
    </row>
    <row r="22" spans="2:14" x14ac:dyDescent="0.25">
      <c r="B22" t="s">
        <v>2365</v>
      </c>
      <c r="F22" s="96" t="s">
        <v>2361</v>
      </c>
      <c r="G22" s="97"/>
      <c r="H22" s="97"/>
      <c r="I22" s="97"/>
      <c r="J22" s="98"/>
      <c r="K22" s="97"/>
      <c r="L22" s="97"/>
      <c r="M22" s="97"/>
    </row>
    <row r="23" spans="2:14" ht="13" thickBot="1" x14ac:dyDescent="0.3">
      <c r="B23" t="s">
        <v>2366</v>
      </c>
      <c r="F23" s="98"/>
      <c r="G23" s="97"/>
      <c r="H23" s="97"/>
      <c r="I23" s="97"/>
      <c r="J23" s="98"/>
      <c r="K23" s="97"/>
      <c r="L23" s="97"/>
      <c r="M23" s="97"/>
    </row>
    <row r="24" spans="2:14" x14ac:dyDescent="0.25">
      <c r="B24" t="s">
        <v>2376</v>
      </c>
      <c r="F24" s="164" t="s">
        <v>2103</v>
      </c>
      <c r="G24" s="165"/>
      <c r="H24" s="165"/>
      <c r="I24" s="165"/>
      <c r="J24" s="166"/>
      <c r="K24" s="167"/>
      <c r="L24" s="167"/>
      <c r="M24" s="168"/>
      <c r="N24" s="161" t="s">
        <v>1773</v>
      </c>
    </row>
    <row r="25" spans="2:14" x14ac:dyDescent="0.25">
      <c r="B25" t="s">
        <v>2367</v>
      </c>
      <c r="F25" s="169" t="s">
        <v>2104</v>
      </c>
      <c r="G25" s="100"/>
      <c r="H25" s="100"/>
      <c r="I25" s="100"/>
      <c r="J25" s="101"/>
      <c r="K25" s="100"/>
      <c r="L25" s="100"/>
      <c r="M25" s="170"/>
      <c r="N25" s="161" t="s">
        <v>1773</v>
      </c>
    </row>
    <row r="26" spans="2:14" x14ac:dyDescent="0.25">
      <c r="F26" s="169" t="s">
        <v>2105</v>
      </c>
      <c r="G26" s="100"/>
      <c r="H26" s="100"/>
      <c r="I26" s="100"/>
      <c r="J26" s="101"/>
      <c r="K26" s="103"/>
      <c r="L26" s="103"/>
      <c r="M26" s="171"/>
      <c r="N26" s="161" t="s">
        <v>1773</v>
      </c>
    </row>
    <row r="27" spans="2:14" x14ac:dyDescent="0.25">
      <c r="B27" t="s">
        <v>2368</v>
      </c>
      <c r="F27" s="172" t="s">
        <v>2106</v>
      </c>
      <c r="G27" s="103" t="s">
        <v>2107</v>
      </c>
      <c r="H27" s="103"/>
      <c r="I27" s="103"/>
      <c r="J27" s="101"/>
      <c r="K27" s="104"/>
      <c r="L27" s="104"/>
      <c r="M27" s="173"/>
      <c r="N27" s="161" t="s">
        <v>1773</v>
      </c>
    </row>
    <row r="28" spans="2:14" x14ac:dyDescent="0.25">
      <c r="B28" s="198" t="s">
        <v>2377</v>
      </c>
      <c r="F28" s="174">
        <v>0</v>
      </c>
      <c r="G28" s="104">
        <v>0</v>
      </c>
      <c r="H28" s="105" t="s">
        <v>2108</v>
      </c>
      <c r="I28" s="105"/>
      <c r="J28" s="102"/>
      <c r="K28" s="104"/>
      <c r="L28" s="104"/>
      <c r="M28" s="173"/>
      <c r="N28" s="161" t="s">
        <v>1773</v>
      </c>
    </row>
    <row r="29" spans="2:14" x14ac:dyDescent="0.25">
      <c r="B29" t="s">
        <v>2370</v>
      </c>
      <c r="F29" s="175">
        <v>100</v>
      </c>
      <c r="G29" s="104">
        <v>-1</v>
      </c>
      <c r="H29" s="105" t="s">
        <v>2380</v>
      </c>
      <c r="I29" s="105"/>
      <c r="J29" s="102"/>
      <c r="K29" s="104"/>
      <c r="L29" s="104"/>
      <c r="M29" s="173"/>
      <c r="N29" s="161" t="s">
        <v>1773</v>
      </c>
    </row>
    <row r="30" spans="2:14" x14ac:dyDescent="0.25">
      <c r="F30" s="175">
        <v>20</v>
      </c>
      <c r="G30" s="104">
        <v>-2</v>
      </c>
      <c r="H30" s="105" t="s">
        <v>2381</v>
      </c>
      <c r="I30" s="105"/>
      <c r="J30" s="102"/>
      <c r="K30" s="104"/>
      <c r="L30" s="104"/>
      <c r="M30" s="173"/>
      <c r="N30" s="161" t="s">
        <v>1773</v>
      </c>
    </row>
    <row r="31" spans="2:14" x14ac:dyDescent="0.25">
      <c r="B31" t="s">
        <v>2369</v>
      </c>
      <c r="F31" s="175">
        <v>1</v>
      </c>
      <c r="G31" s="104">
        <v>-3</v>
      </c>
      <c r="H31" s="105" t="s">
        <v>2382</v>
      </c>
      <c r="I31" s="105"/>
      <c r="J31" s="102"/>
      <c r="K31" s="104"/>
      <c r="L31" s="104"/>
      <c r="M31" s="173"/>
      <c r="N31" s="161" t="s">
        <v>1773</v>
      </c>
    </row>
    <row r="32" spans="2:14" x14ac:dyDescent="0.25">
      <c r="B32" s="198" t="s">
        <v>2377</v>
      </c>
      <c r="F32" s="175">
        <v>0.5</v>
      </c>
      <c r="G32" s="104">
        <v>-4</v>
      </c>
      <c r="H32" s="105" t="s">
        <v>2383</v>
      </c>
      <c r="I32" s="105"/>
      <c r="J32" s="102"/>
      <c r="K32" s="104"/>
      <c r="L32" s="104"/>
      <c r="M32" s="173"/>
      <c r="N32" s="161" t="s">
        <v>1773</v>
      </c>
    </row>
    <row r="33" spans="2:14" ht="13" thickBot="1" x14ac:dyDescent="0.3">
      <c r="B33" s="198" t="s">
        <v>2378</v>
      </c>
      <c r="F33" s="176">
        <v>0.2</v>
      </c>
      <c r="G33" s="177">
        <v>-5</v>
      </c>
      <c r="H33" s="178" t="s">
        <v>2384</v>
      </c>
      <c r="I33" s="178"/>
      <c r="J33" s="179"/>
      <c r="K33" s="177"/>
      <c r="L33" s="177"/>
      <c r="M33" s="180"/>
      <c r="N33" s="161" t="s">
        <v>1773</v>
      </c>
    </row>
    <row r="34" spans="2:14" ht="13" thickBot="1" x14ac:dyDescent="0.3">
      <c r="F34" s="106"/>
      <c r="G34" s="104"/>
      <c r="H34" s="104"/>
      <c r="I34" s="104"/>
      <c r="J34" s="98"/>
      <c r="K34" s="104"/>
      <c r="L34" s="104"/>
      <c r="M34" s="104"/>
      <c r="N34" s="161" t="s">
        <v>1773</v>
      </c>
    </row>
    <row r="35" spans="2:14" x14ac:dyDescent="0.25">
      <c r="B35" t="s">
        <v>2371</v>
      </c>
      <c r="F35" s="164" t="s">
        <v>2111</v>
      </c>
      <c r="G35" s="167"/>
      <c r="H35" s="167"/>
      <c r="I35" s="167"/>
      <c r="J35" s="181"/>
      <c r="K35" s="167"/>
      <c r="L35" s="167"/>
      <c r="M35" s="168"/>
    </row>
    <row r="36" spans="2:14" x14ac:dyDescent="0.25">
      <c r="B36" s="198" t="s">
        <v>2372</v>
      </c>
      <c r="F36" s="169" t="s">
        <v>2112</v>
      </c>
      <c r="G36" s="100"/>
      <c r="H36" s="100"/>
      <c r="I36" s="100"/>
      <c r="J36" s="101"/>
      <c r="K36" s="107"/>
      <c r="L36" s="107"/>
      <c r="M36" s="170"/>
    </row>
    <row r="37" spans="2:14" x14ac:dyDescent="0.25">
      <c r="F37" s="172" t="s">
        <v>2106</v>
      </c>
      <c r="G37" s="103" t="s">
        <v>2107</v>
      </c>
      <c r="H37" s="103"/>
      <c r="I37" s="103"/>
      <c r="J37" s="101"/>
      <c r="K37" s="107"/>
      <c r="L37" s="107"/>
      <c r="M37" s="171"/>
    </row>
    <row r="38" spans="2:14" x14ac:dyDescent="0.25">
      <c r="B38" t="s">
        <v>2379</v>
      </c>
      <c r="F38" s="175">
        <v>0</v>
      </c>
      <c r="G38" s="104">
        <v>0</v>
      </c>
      <c r="H38" s="105" t="s">
        <v>2113</v>
      </c>
      <c r="I38" s="105"/>
      <c r="J38" s="102"/>
      <c r="K38" s="107"/>
      <c r="L38" s="107"/>
      <c r="M38" s="173"/>
    </row>
    <row r="39" spans="2:14" x14ac:dyDescent="0.25">
      <c r="B39" s="198" t="s">
        <v>2373</v>
      </c>
      <c r="F39" s="175">
        <v>8.9999999999999993E-3</v>
      </c>
      <c r="G39" s="104">
        <v>-1</v>
      </c>
      <c r="H39" s="105" t="s">
        <v>2114</v>
      </c>
      <c r="I39" s="105"/>
      <c r="J39" s="102"/>
      <c r="K39" s="107"/>
      <c r="L39" s="107"/>
      <c r="M39" s="173"/>
    </row>
    <row r="40" spans="2:14" x14ac:dyDescent="0.25">
      <c r="B40" s="198" t="s">
        <v>2374</v>
      </c>
      <c r="F40" s="175">
        <v>1.9E-2</v>
      </c>
      <c r="G40" s="104">
        <v>-2</v>
      </c>
      <c r="H40" s="105" t="s">
        <v>2115</v>
      </c>
      <c r="I40" s="105"/>
      <c r="J40" s="102"/>
      <c r="K40" s="107"/>
      <c r="L40" s="107"/>
      <c r="M40" s="173"/>
    </row>
    <row r="41" spans="2:14" x14ac:dyDescent="0.25">
      <c r="F41" s="175">
        <v>2.9000000000000001E-2</v>
      </c>
      <c r="G41" s="104">
        <v>-3</v>
      </c>
      <c r="H41" s="105" t="s">
        <v>2116</v>
      </c>
      <c r="I41" s="105"/>
      <c r="J41" s="102"/>
      <c r="K41" s="107"/>
      <c r="L41" s="107"/>
      <c r="M41" s="173"/>
    </row>
    <row r="42" spans="2:14" x14ac:dyDescent="0.25">
      <c r="F42" s="175">
        <v>3.9E-2</v>
      </c>
      <c r="G42" s="104">
        <v>-4</v>
      </c>
      <c r="H42" s="105" t="s">
        <v>2117</v>
      </c>
      <c r="I42" s="105"/>
      <c r="J42" s="102"/>
      <c r="K42" s="107"/>
      <c r="L42" s="107"/>
      <c r="M42" s="173"/>
    </row>
    <row r="43" spans="2:14" ht="13" thickBot="1" x14ac:dyDescent="0.3">
      <c r="F43" s="176">
        <v>4.9000000000000002E-2</v>
      </c>
      <c r="G43" s="177">
        <v>-5</v>
      </c>
      <c r="H43" s="178" t="s">
        <v>2118</v>
      </c>
      <c r="I43" s="178"/>
      <c r="J43" s="179"/>
      <c r="K43" s="182"/>
      <c r="L43" s="182"/>
      <c r="M43" s="180"/>
    </row>
    <row r="44" spans="2:14" ht="13" thickBot="1" x14ac:dyDescent="0.3">
      <c r="F44" s="106"/>
      <c r="G44" s="104"/>
      <c r="H44" s="104"/>
      <c r="I44" s="104"/>
      <c r="J44" s="98"/>
      <c r="K44" s="97"/>
      <c r="L44" s="97"/>
      <c r="M44" s="97"/>
    </row>
    <row r="45" spans="2:14" x14ac:dyDescent="0.25">
      <c r="F45" s="164" t="s">
        <v>2119</v>
      </c>
      <c r="G45" s="167"/>
      <c r="H45" s="167"/>
      <c r="I45" s="167"/>
      <c r="J45" s="181"/>
      <c r="K45" s="167"/>
      <c r="L45" s="167"/>
      <c r="M45" s="168"/>
    </row>
    <row r="46" spans="2:14" x14ac:dyDescent="0.25">
      <c r="F46" s="169" t="s">
        <v>2120</v>
      </c>
      <c r="G46" s="100"/>
      <c r="H46" s="100"/>
      <c r="I46" s="100"/>
      <c r="J46" s="102"/>
      <c r="K46" s="100"/>
      <c r="L46" s="100"/>
      <c r="M46" s="170"/>
    </row>
    <row r="47" spans="2:14" x14ac:dyDescent="0.25">
      <c r="F47" s="172" t="s">
        <v>2121</v>
      </c>
      <c r="G47" s="103" t="s">
        <v>2107</v>
      </c>
      <c r="H47" s="103"/>
      <c r="I47" s="103"/>
      <c r="J47" s="109"/>
      <c r="K47" s="100"/>
      <c r="L47" s="100"/>
      <c r="M47" s="170"/>
    </row>
    <row r="48" spans="2:14" x14ac:dyDescent="0.25">
      <c r="F48" s="175"/>
      <c r="G48" s="104">
        <v>5</v>
      </c>
      <c r="H48" s="105" t="s">
        <v>2351</v>
      </c>
      <c r="I48" s="105"/>
      <c r="J48" s="102"/>
      <c r="K48" s="100"/>
      <c r="L48" s="100"/>
      <c r="M48" s="170"/>
    </row>
    <row r="49" spans="6:13" x14ac:dyDescent="0.25">
      <c r="F49" s="175">
        <v>2.25</v>
      </c>
      <c r="G49" s="104">
        <v>4</v>
      </c>
      <c r="H49" s="105" t="s">
        <v>2350</v>
      </c>
      <c r="I49" s="105"/>
      <c r="J49" s="102"/>
      <c r="K49" s="100"/>
      <c r="L49" s="100"/>
      <c r="M49" s="170"/>
    </row>
    <row r="50" spans="6:13" x14ac:dyDescent="0.25">
      <c r="F50" s="175">
        <v>2</v>
      </c>
      <c r="G50" s="104">
        <v>3</v>
      </c>
      <c r="H50" s="105" t="s">
        <v>2324</v>
      </c>
      <c r="I50" s="105"/>
      <c r="J50" s="102"/>
      <c r="K50" s="100"/>
      <c r="L50" s="100"/>
      <c r="M50" s="170"/>
    </row>
    <row r="51" spans="6:13" x14ac:dyDescent="0.25">
      <c r="F51" s="175">
        <v>1.75</v>
      </c>
      <c r="G51" s="104">
        <v>2</v>
      </c>
      <c r="H51" s="105" t="s">
        <v>2325</v>
      </c>
      <c r="I51" s="105"/>
      <c r="J51" s="102"/>
      <c r="K51" s="100"/>
      <c r="L51" s="100"/>
      <c r="M51" s="170"/>
    </row>
    <row r="52" spans="6:13" x14ac:dyDescent="0.25">
      <c r="F52" s="175">
        <v>1.5</v>
      </c>
      <c r="G52" s="104">
        <v>1</v>
      </c>
      <c r="H52" s="105" t="s">
        <v>2326</v>
      </c>
      <c r="I52" s="105"/>
      <c r="J52" s="102"/>
      <c r="K52" s="100"/>
      <c r="L52" s="100"/>
      <c r="M52" s="170"/>
    </row>
    <row r="53" spans="6:13" x14ac:dyDescent="0.25">
      <c r="F53" s="175">
        <v>1.25</v>
      </c>
      <c r="G53" s="104">
        <v>0</v>
      </c>
      <c r="H53" s="105" t="s">
        <v>2389</v>
      </c>
      <c r="I53" s="105"/>
      <c r="J53" s="102"/>
      <c r="K53" s="100"/>
      <c r="L53" s="100"/>
      <c r="M53" s="170"/>
    </row>
    <row r="54" spans="6:13" x14ac:dyDescent="0.25">
      <c r="F54" s="175">
        <v>0.75</v>
      </c>
      <c r="G54" s="104">
        <v>-1</v>
      </c>
      <c r="H54" s="105" t="s">
        <v>2327</v>
      </c>
      <c r="I54" s="105"/>
      <c r="J54" s="102"/>
      <c r="K54" s="100"/>
      <c r="L54" s="100"/>
      <c r="M54" s="170"/>
    </row>
    <row r="55" spans="6:13" x14ac:dyDescent="0.25">
      <c r="F55" s="175">
        <v>0.5</v>
      </c>
      <c r="G55" s="104">
        <v>-2</v>
      </c>
      <c r="H55" s="105" t="s">
        <v>2328</v>
      </c>
      <c r="I55" s="105"/>
      <c r="J55" s="102"/>
      <c r="K55" s="100"/>
      <c r="L55" s="100"/>
      <c r="M55" s="170"/>
    </row>
    <row r="56" spans="6:13" x14ac:dyDescent="0.25">
      <c r="F56" s="175">
        <v>0.25</v>
      </c>
      <c r="G56" s="104">
        <v>-3</v>
      </c>
      <c r="H56" s="105" t="s">
        <v>2329</v>
      </c>
      <c r="I56" s="105"/>
      <c r="J56" s="102"/>
      <c r="K56" s="100"/>
      <c r="L56" s="100"/>
      <c r="M56" s="170"/>
    </row>
    <row r="57" spans="6:13" x14ac:dyDescent="0.25">
      <c r="F57" s="175">
        <v>0.1</v>
      </c>
      <c r="G57" s="104">
        <v>-4</v>
      </c>
      <c r="H57" s="105" t="s">
        <v>2348</v>
      </c>
      <c r="I57" s="105"/>
      <c r="J57" s="102"/>
      <c r="K57" s="100"/>
      <c r="L57" s="100"/>
      <c r="M57" s="170"/>
    </row>
    <row r="58" spans="6:13" ht="13" thickBot="1" x14ac:dyDescent="0.3">
      <c r="F58" s="176">
        <v>0.02</v>
      </c>
      <c r="G58" s="177">
        <v>-5</v>
      </c>
      <c r="H58" s="178" t="s">
        <v>2349</v>
      </c>
      <c r="I58" s="178"/>
      <c r="J58" s="179"/>
      <c r="K58" s="183"/>
      <c r="L58" s="182"/>
      <c r="M58" s="184"/>
    </row>
    <row r="59" spans="6:13" ht="13" thickBot="1" x14ac:dyDescent="0.3">
      <c r="F59" s="106"/>
      <c r="G59" s="104"/>
      <c r="H59" s="104"/>
      <c r="I59" s="104"/>
      <c r="J59" s="95"/>
      <c r="K59" s="94"/>
      <c r="L59" s="94"/>
      <c r="M59" s="94"/>
    </row>
    <row r="60" spans="6:13" x14ac:dyDescent="0.25">
      <c r="F60" s="164" t="s">
        <v>2122</v>
      </c>
      <c r="G60" s="167"/>
      <c r="H60" s="167"/>
      <c r="I60" s="167"/>
      <c r="J60" s="181"/>
      <c r="K60" s="167"/>
      <c r="L60" s="167"/>
      <c r="M60" s="168"/>
    </row>
    <row r="61" spans="6:13" x14ac:dyDescent="0.25">
      <c r="F61" s="169" t="s">
        <v>2123</v>
      </c>
      <c r="G61" s="100"/>
      <c r="H61" s="100"/>
      <c r="I61" s="100"/>
      <c r="J61" s="102"/>
      <c r="K61" s="100"/>
      <c r="L61" s="100"/>
      <c r="M61" s="170"/>
    </row>
    <row r="62" spans="6:13" x14ac:dyDescent="0.25">
      <c r="F62" s="185"/>
      <c r="G62" s="103" t="s">
        <v>2107</v>
      </c>
      <c r="H62" s="103"/>
      <c r="I62" s="103"/>
      <c r="J62" s="102"/>
      <c r="K62" s="100"/>
      <c r="L62" s="100"/>
      <c r="M62" s="170"/>
    </row>
    <row r="63" spans="6:13" x14ac:dyDescent="0.25">
      <c r="F63" s="175">
        <v>0.499</v>
      </c>
      <c r="G63" s="104">
        <v>5</v>
      </c>
      <c r="H63" s="105" t="s">
        <v>2124</v>
      </c>
      <c r="I63" s="105"/>
      <c r="J63" s="102"/>
      <c r="K63" s="100"/>
      <c r="L63" s="100"/>
      <c r="M63" s="170"/>
    </row>
    <row r="64" spans="6:13" x14ac:dyDescent="0.25">
      <c r="F64" s="175">
        <v>0.249</v>
      </c>
      <c r="G64" s="104">
        <v>4</v>
      </c>
      <c r="H64" s="105" t="s">
        <v>2330</v>
      </c>
      <c r="I64" s="105"/>
      <c r="J64" s="102"/>
      <c r="K64" s="100"/>
      <c r="L64" s="100"/>
      <c r="M64" s="170"/>
    </row>
    <row r="65" spans="6:13" x14ac:dyDescent="0.25">
      <c r="F65" s="175">
        <v>0.99</v>
      </c>
      <c r="G65" s="104">
        <v>3</v>
      </c>
      <c r="H65" s="105" t="s">
        <v>2331</v>
      </c>
      <c r="I65" s="105"/>
      <c r="J65" s="102"/>
      <c r="K65" s="100"/>
      <c r="L65" s="100"/>
      <c r="M65" s="170"/>
    </row>
    <row r="66" spans="6:13" x14ac:dyDescent="0.25">
      <c r="F66" s="175">
        <v>4.9000000000000002E-2</v>
      </c>
      <c r="G66" s="104">
        <v>2</v>
      </c>
      <c r="H66" s="105" t="s">
        <v>2332</v>
      </c>
      <c r="I66" s="105"/>
      <c r="J66" s="102"/>
      <c r="K66" s="100"/>
      <c r="L66" s="100"/>
      <c r="M66" s="170"/>
    </row>
    <row r="67" spans="6:13" x14ac:dyDescent="0.25">
      <c r="F67" s="175">
        <v>8.9999999999999993E-3</v>
      </c>
      <c r="G67" s="104">
        <v>1</v>
      </c>
      <c r="H67" s="105" t="s">
        <v>2125</v>
      </c>
      <c r="I67" s="105"/>
      <c r="J67" s="102"/>
      <c r="K67" s="100"/>
      <c r="L67" s="100"/>
      <c r="M67" s="170"/>
    </row>
    <row r="68" spans="6:13" x14ac:dyDescent="0.25">
      <c r="F68" s="175">
        <v>0</v>
      </c>
      <c r="G68" s="104">
        <v>0</v>
      </c>
      <c r="H68" s="105" t="s">
        <v>2126</v>
      </c>
      <c r="I68" s="105"/>
      <c r="J68" s="102"/>
      <c r="K68" s="100"/>
      <c r="L68" s="100"/>
      <c r="M68" s="170"/>
    </row>
    <row r="69" spans="6:13" x14ac:dyDescent="0.25">
      <c r="F69" s="175">
        <v>-4.9000000000000002E-2</v>
      </c>
      <c r="G69" s="104">
        <v>-1</v>
      </c>
      <c r="H69" s="105" t="s">
        <v>2127</v>
      </c>
      <c r="I69" s="105"/>
      <c r="J69" s="102"/>
      <c r="K69" s="100"/>
      <c r="L69" s="100"/>
      <c r="M69" s="170"/>
    </row>
    <row r="70" spans="6:13" x14ac:dyDescent="0.25">
      <c r="F70" s="175">
        <v>-9.9000000000000005E-2</v>
      </c>
      <c r="G70" s="104">
        <v>-2</v>
      </c>
      <c r="H70" s="105" t="s">
        <v>2333</v>
      </c>
      <c r="I70" s="105"/>
      <c r="J70" s="102"/>
      <c r="K70" s="100"/>
      <c r="L70" s="100"/>
      <c r="M70" s="170"/>
    </row>
    <row r="71" spans="6:13" x14ac:dyDescent="0.25">
      <c r="F71" s="175">
        <v>-0.249</v>
      </c>
      <c r="G71" s="104">
        <v>-3</v>
      </c>
      <c r="H71" s="105" t="s">
        <v>2334</v>
      </c>
      <c r="I71" s="105"/>
      <c r="J71" s="102"/>
      <c r="K71" s="100"/>
      <c r="L71" s="100"/>
      <c r="M71" s="170"/>
    </row>
    <row r="72" spans="6:13" x14ac:dyDescent="0.25">
      <c r="F72" s="175">
        <v>-0.49</v>
      </c>
      <c r="G72" s="104">
        <v>-4</v>
      </c>
      <c r="H72" s="105" t="s">
        <v>2335</v>
      </c>
      <c r="I72" s="105"/>
      <c r="J72" s="102"/>
      <c r="K72" s="100"/>
      <c r="L72" s="100"/>
      <c r="M72" s="170"/>
    </row>
    <row r="73" spans="6:13" ht="13" thickBot="1" x14ac:dyDescent="0.3">
      <c r="F73" s="186" t="s">
        <v>2128</v>
      </c>
      <c r="G73" s="177">
        <v>-5</v>
      </c>
      <c r="H73" s="178" t="s">
        <v>2129</v>
      </c>
      <c r="I73" s="178"/>
      <c r="J73" s="179"/>
      <c r="K73" s="183"/>
      <c r="L73" s="183"/>
      <c r="M73" s="187"/>
    </row>
    <row r="74" spans="6:13" ht="13" thickBot="1" x14ac:dyDescent="0.3">
      <c r="F74" s="110"/>
      <c r="G74" s="104"/>
      <c r="H74" s="94"/>
      <c r="I74" s="94"/>
      <c r="J74" s="95"/>
      <c r="K74" s="94"/>
      <c r="L74" s="94"/>
      <c r="M74" s="94"/>
    </row>
    <row r="75" spans="6:13" x14ac:dyDescent="0.25">
      <c r="F75" s="164" t="s">
        <v>2130</v>
      </c>
      <c r="G75" s="167"/>
      <c r="H75" s="167"/>
      <c r="I75" s="167"/>
      <c r="J75" s="181"/>
      <c r="K75" s="167"/>
      <c r="L75" s="165"/>
      <c r="M75" s="188"/>
    </row>
    <row r="76" spans="6:13" x14ac:dyDescent="0.25">
      <c r="F76" s="169" t="s">
        <v>2131</v>
      </c>
      <c r="G76" s="103"/>
      <c r="H76" s="100"/>
      <c r="I76" s="100"/>
      <c r="J76" s="102"/>
      <c r="K76" s="100"/>
      <c r="L76" s="100"/>
      <c r="M76" s="170"/>
    </row>
    <row r="77" spans="6:13" x14ac:dyDescent="0.25">
      <c r="F77" s="169" t="s">
        <v>2132</v>
      </c>
      <c r="G77" s="104"/>
      <c r="H77" s="100"/>
      <c r="I77" s="100"/>
      <c r="J77" s="102"/>
      <c r="K77" s="100"/>
      <c r="L77" s="100"/>
      <c r="M77" s="170"/>
    </row>
    <row r="78" spans="6:13" x14ac:dyDescent="0.25">
      <c r="F78" s="172" t="s">
        <v>2133</v>
      </c>
      <c r="G78" s="103" t="s">
        <v>2107</v>
      </c>
      <c r="H78" s="107"/>
      <c r="I78" s="107"/>
      <c r="J78" s="101"/>
      <c r="K78" s="107"/>
      <c r="L78" s="107"/>
      <c r="M78" s="189"/>
    </row>
    <row r="79" spans="6:13" x14ac:dyDescent="0.25">
      <c r="F79" s="175">
        <v>0.99</v>
      </c>
      <c r="G79" s="104">
        <v>5</v>
      </c>
      <c r="H79" s="105" t="s">
        <v>2134</v>
      </c>
      <c r="I79" s="105"/>
      <c r="J79" s="102" t="s">
        <v>2339</v>
      </c>
      <c r="K79" s="100"/>
      <c r="L79" s="100"/>
      <c r="M79" s="170"/>
    </row>
    <row r="80" spans="6:13" x14ac:dyDescent="0.25">
      <c r="F80" s="175">
        <v>1.99</v>
      </c>
      <c r="G80" s="104">
        <v>4</v>
      </c>
      <c r="H80" s="105" t="s">
        <v>2135</v>
      </c>
      <c r="I80" s="105"/>
      <c r="J80" s="102" t="s">
        <v>2339</v>
      </c>
      <c r="K80" s="100"/>
      <c r="L80" s="100"/>
      <c r="M80" s="170"/>
    </row>
    <row r="81" spans="6:13" x14ac:dyDescent="0.25">
      <c r="F81" s="175">
        <v>2.99</v>
      </c>
      <c r="G81" s="104">
        <v>3</v>
      </c>
      <c r="H81" s="105" t="s">
        <v>2136</v>
      </c>
      <c r="I81" s="105"/>
      <c r="J81" s="102" t="s">
        <v>2339</v>
      </c>
      <c r="K81" s="100"/>
      <c r="L81" s="100"/>
      <c r="M81" s="170"/>
    </row>
    <row r="82" spans="6:13" x14ac:dyDescent="0.25">
      <c r="F82" s="175">
        <v>3.99</v>
      </c>
      <c r="G82" s="104">
        <v>2</v>
      </c>
      <c r="H82" s="105" t="s">
        <v>2137</v>
      </c>
      <c r="I82" s="105"/>
      <c r="J82" s="102" t="s">
        <v>2340</v>
      </c>
      <c r="K82" s="100"/>
      <c r="L82" s="100"/>
      <c r="M82" s="170"/>
    </row>
    <row r="83" spans="6:13" x14ac:dyDescent="0.25">
      <c r="F83" s="175">
        <v>4.99</v>
      </c>
      <c r="G83" s="104">
        <v>1</v>
      </c>
      <c r="H83" s="105" t="s">
        <v>2138</v>
      </c>
      <c r="I83" s="105"/>
      <c r="J83" s="102" t="s">
        <v>2340</v>
      </c>
      <c r="K83" s="100"/>
      <c r="L83" s="100"/>
      <c r="M83" s="170"/>
    </row>
    <row r="84" spans="6:13" x14ac:dyDescent="0.25">
      <c r="F84" s="169" t="s">
        <v>2139</v>
      </c>
      <c r="G84" s="104">
        <v>0</v>
      </c>
      <c r="H84" s="105" t="s">
        <v>2337</v>
      </c>
      <c r="I84" s="105"/>
      <c r="J84" s="102" t="s">
        <v>2338</v>
      </c>
      <c r="K84" s="100"/>
      <c r="L84" s="100"/>
      <c r="M84" s="170"/>
    </row>
    <row r="85" spans="6:13" x14ac:dyDescent="0.25">
      <c r="F85" s="175">
        <v>5.99</v>
      </c>
      <c r="G85" s="104">
        <v>-1</v>
      </c>
      <c r="H85" s="105" t="s">
        <v>2140</v>
      </c>
      <c r="I85" s="105"/>
      <c r="J85" s="102" t="s">
        <v>2340</v>
      </c>
      <c r="K85" s="100"/>
      <c r="L85" s="100"/>
      <c r="M85" s="170"/>
    </row>
    <row r="86" spans="6:13" x14ac:dyDescent="0.25">
      <c r="F86" s="175">
        <v>6.99</v>
      </c>
      <c r="G86" s="104">
        <v>-2</v>
      </c>
      <c r="H86" s="105" t="s">
        <v>2141</v>
      </c>
      <c r="I86" s="105"/>
      <c r="J86" s="102" t="s">
        <v>2340</v>
      </c>
      <c r="K86" s="100"/>
      <c r="L86" s="100"/>
      <c r="M86" s="170"/>
    </row>
    <row r="87" spans="6:13" x14ac:dyDescent="0.25">
      <c r="F87" s="175">
        <v>7.99</v>
      </c>
      <c r="G87" s="104">
        <v>-3</v>
      </c>
      <c r="H87" s="105" t="s">
        <v>2142</v>
      </c>
      <c r="I87" s="105"/>
      <c r="J87" s="102" t="s">
        <v>2341</v>
      </c>
      <c r="K87" s="100"/>
      <c r="L87" s="100"/>
      <c r="M87" s="170"/>
    </row>
    <row r="88" spans="6:13" x14ac:dyDescent="0.25">
      <c r="F88" s="175">
        <v>8.99</v>
      </c>
      <c r="G88" s="104">
        <v>-4</v>
      </c>
      <c r="H88" s="105" t="s">
        <v>2143</v>
      </c>
      <c r="I88" s="105"/>
      <c r="J88" s="102" t="s">
        <v>2341</v>
      </c>
      <c r="K88" s="100"/>
      <c r="L88" s="100"/>
      <c r="M88" s="170"/>
    </row>
    <row r="89" spans="6:13" ht="13" thickBot="1" x14ac:dyDescent="0.3">
      <c r="F89" s="176">
        <v>9.99</v>
      </c>
      <c r="G89" s="177">
        <v>-5</v>
      </c>
      <c r="H89" s="178" t="s">
        <v>2144</v>
      </c>
      <c r="I89" s="178"/>
      <c r="J89" s="179" t="s">
        <v>2341</v>
      </c>
      <c r="K89" s="182"/>
      <c r="L89" s="182"/>
      <c r="M89" s="184"/>
    </row>
    <row r="90" spans="6:13" ht="13" thickBot="1" x14ac:dyDescent="0.3">
      <c r="F90" s="98"/>
      <c r="G90" s="97"/>
      <c r="H90" s="97"/>
      <c r="I90" s="97"/>
      <c r="J90" s="98"/>
      <c r="K90" s="97"/>
      <c r="L90" s="97"/>
      <c r="M90" s="97"/>
    </row>
    <row r="91" spans="6:13" x14ac:dyDescent="0.25">
      <c r="F91" s="164" t="s">
        <v>1465</v>
      </c>
      <c r="G91" s="165"/>
      <c r="H91" s="165"/>
      <c r="I91" s="165"/>
      <c r="J91" s="166"/>
      <c r="K91" s="165"/>
      <c r="L91" s="165"/>
      <c r="M91" s="188"/>
    </row>
    <row r="92" spans="6:13" x14ac:dyDescent="0.25">
      <c r="F92" s="185">
        <v>5</v>
      </c>
      <c r="G92" s="111" t="s">
        <v>2091</v>
      </c>
      <c r="H92" s="108"/>
      <c r="I92" s="108"/>
      <c r="J92" s="110">
        <v>5</v>
      </c>
      <c r="K92" s="107"/>
      <c r="L92" s="107"/>
      <c r="M92" s="189"/>
    </row>
    <row r="93" spans="6:13" x14ac:dyDescent="0.25">
      <c r="F93" s="185">
        <v>4</v>
      </c>
      <c r="G93" s="111" t="s">
        <v>2095</v>
      </c>
      <c r="H93" s="108"/>
      <c r="I93" s="108"/>
      <c r="J93" s="110">
        <v>4</v>
      </c>
      <c r="K93" s="107"/>
      <c r="L93" s="107"/>
      <c r="M93" s="189"/>
    </row>
    <row r="94" spans="6:13" x14ac:dyDescent="0.25">
      <c r="F94" s="185">
        <v>3</v>
      </c>
      <c r="G94" s="111" t="s">
        <v>2068</v>
      </c>
      <c r="H94" s="108"/>
      <c r="I94" s="108"/>
      <c r="J94" s="110">
        <v>3</v>
      </c>
      <c r="K94" s="107"/>
      <c r="L94" s="107"/>
      <c r="M94" s="189"/>
    </row>
    <row r="95" spans="6:13" x14ac:dyDescent="0.25">
      <c r="F95" s="185">
        <v>2</v>
      </c>
      <c r="G95" s="111" t="s">
        <v>2088</v>
      </c>
      <c r="H95" s="108"/>
      <c r="I95" s="108"/>
      <c r="J95" s="110">
        <v>2</v>
      </c>
      <c r="K95" s="107"/>
      <c r="L95" s="107"/>
      <c r="M95" s="189"/>
    </row>
    <row r="96" spans="6:13" x14ac:dyDescent="0.25">
      <c r="F96" s="185">
        <v>1</v>
      </c>
      <c r="G96" s="111" t="s">
        <v>2073</v>
      </c>
      <c r="H96" s="108"/>
      <c r="I96" s="108"/>
      <c r="J96" s="110">
        <v>1</v>
      </c>
      <c r="K96" s="107"/>
      <c r="L96" s="107"/>
      <c r="M96" s="189"/>
    </row>
    <row r="97" spans="6:13" ht="13" thickBot="1" x14ac:dyDescent="0.3">
      <c r="F97" s="186">
        <v>0</v>
      </c>
      <c r="G97" s="190" t="s">
        <v>2079</v>
      </c>
      <c r="H97" s="191"/>
      <c r="I97" s="191"/>
      <c r="J97" s="192">
        <v>0</v>
      </c>
      <c r="K97" s="182"/>
      <c r="L97" s="182"/>
      <c r="M97" s="184"/>
    </row>
    <row r="98" spans="6:13" ht="13" thickBot="1" x14ac:dyDescent="0.3">
      <c r="F98" s="98"/>
      <c r="G98" s="97"/>
      <c r="H98" s="97"/>
      <c r="I98" s="97"/>
      <c r="J98" s="98"/>
      <c r="K98" s="97"/>
      <c r="L98" s="97"/>
      <c r="M98" s="97"/>
    </row>
    <row r="99" spans="6:13" x14ac:dyDescent="0.25">
      <c r="F99" s="164" t="s">
        <v>1466</v>
      </c>
      <c r="G99" s="165"/>
      <c r="H99" s="165"/>
      <c r="I99" s="165"/>
      <c r="J99" s="166"/>
      <c r="K99" s="165"/>
      <c r="L99" s="165"/>
      <c r="M99" s="188"/>
    </row>
    <row r="100" spans="6:13" x14ac:dyDescent="0.25">
      <c r="F100" s="185">
        <v>5</v>
      </c>
      <c r="G100" s="111" t="s">
        <v>2096</v>
      </c>
      <c r="H100" s="100"/>
      <c r="I100" s="100"/>
      <c r="J100" s="101"/>
      <c r="K100" s="110">
        <v>5</v>
      </c>
      <c r="L100" s="107"/>
      <c r="M100" s="189"/>
    </row>
    <row r="101" spans="6:13" x14ac:dyDescent="0.25">
      <c r="F101" s="185">
        <v>4</v>
      </c>
      <c r="G101" s="111" t="s">
        <v>2099</v>
      </c>
      <c r="H101" s="100"/>
      <c r="I101" s="100"/>
      <c r="J101" s="101"/>
      <c r="K101" s="110">
        <v>4</v>
      </c>
      <c r="L101" s="107"/>
      <c r="M101" s="189"/>
    </row>
    <row r="102" spans="6:13" x14ac:dyDescent="0.25">
      <c r="F102" s="185">
        <v>3</v>
      </c>
      <c r="G102" s="111" t="s">
        <v>2081</v>
      </c>
      <c r="H102" s="100"/>
      <c r="I102" s="100"/>
      <c r="J102" s="101"/>
      <c r="K102" s="110">
        <v>3</v>
      </c>
      <c r="L102" s="107"/>
      <c r="M102" s="189"/>
    </row>
    <row r="103" spans="6:13" x14ac:dyDescent="0.25">
      <c r="F103" s="185">
        <v>2</v>
      </c>
      <c r="G103" s="111" t="s">
        <v>2097</v>
      </c>
      <c r="H103" s="100"/>
      <c r="I103" s="100"/>
      <c r="J103" s="101"/>
      <c r="K103" s="110">
        <v>2</v>
      </c>
      <c r="L103" s="107"/>
      <c r="M103" s="189"/>
    </row>
    <row r="104" spans="6:13" x14ac:dyDescent="0.25">
      <c r="F104" s="185">
        <v>1</v>
      </c>
      <c r="G104" s="111" t="s">
        <v>2087</v>
      </c>
      <c r="H104" s="100"/>
      <c r="I104" s="100"/>
      <c r="J104" s="101"/>
      <c r="K104" s="110">
        <v>1</v>
      </c>
      <c r="L104" s="107"/>
      <c r="M104" s="189"/>
    </row>
    <row r="105" spans="6:13" x14ac:dyDescent="0.25">
      <c r="F105" s="185">
        <v>0</v>
      </c>
      <c r="G105" s="111" t="s">
        <v>2080</v>
      </c>
      <c r="H105" s="100"/>
      <c r="I105" s="100"/>
      <c r="J105" s="101"/>
      <c r="K105" s="110">
        <v>0</v>
      </c>
      <c r="L105" s="107"/>
      <c r="M105" s="189"/>
    </row>
    <row r="106" spans="6:13" x14ac:dyDescent="0.25">
      <c r="F106" s="185">
        <v>-1</v>
      </c>
      <c r="G106" s="111" t="s">
        <v>2074</v>
      </c>
      <c r="H106" s="100"/>
      <c r="I106" s="100"/>
      <c r="J106" s="101"/>
      <c r="K106" s="110">
        <v>-1</v>
      </c>
      <c r="L106" s="107"/>
      <c r="M106" s="189"/>
    </row>
    <row r="107" spans="6:13" x14ac:dyDescent="0.25">
      <c r="F107" s="185">
        <v>-2</v>
      </c>
      <c r="G107" s="111" t="s">
        <v>2093</v>
      </c>
      <c r="H107" s="100"/>
      <c r="I107" s="100"/>
      <c r="J107" s="101"/>
      <c r="K107" s="110">
        <v>-2</v>
      </c>
      <c r="L107" s="107"/>
      <c r="M107" s="189"/>
    </row>
    <row r="108" spans="6:13" x14ac:dyDescent="0.25">
      <c r="F108" s="185">
        <v>-3</v>
      </c>
      <c r="G108" s="111" t="s">
        <v>2069</v>
      </c>
      <c r="H108" s="100"/>
      <c r="I108" s="100"/>
      <c r="J108" s="101"/>
      <c r="K108" s="110">
        <v>-3</v>
      </c>
      <c r="L108" s="107"/>
      <c r="M108" s="189"/>
    </row>
    <row r="109" spans="6:13" x14ac:dyDescent="0.25">
      <c r="F109" s="185">
        <v>-4</v>
      </c>
      <c r="G109" s="111" t="s">
        <v>2145</v>
      </c>
      <c r="H109" s="100"/>
      <c r="I109" s="100"/>
      <c r="J109" s="101"/>
      <c r="K109" s="110">
        <v>-4</v>
      </c>
      <c r="L109" s="107"/>
      <c r="M109" s="189"/>
    </row>
    <row r="110" spans="6:13" ht="13" thickBot="1" x14ac:dyDescent="0.3">
      <c r="F110" s="186">
        <v>-5</v>
      </c>
      <c r="G110" s="178" t="s">
        <v>2098</v>
      </c>
      <c r="H110" s="183"/>
      <c r="I110" s="183"/>
      <c r="J110" s="193"/>
      <c r="K110" s="177">
        <v>-5</v>
      </c>
      <c r="L110" s="182"/>
      <c r="M110" s="184"/>
    </row>
    <row r="111" spans="6:13" ht="13" thickBot="1" x14ac:dyDescent="0.3">
      <c r="F111" s="112"/>
      <c r="G111" s="94"/>
      <c r="H111" s="94"/>
      <c r="I111" s="94"/>
      <c r="J111" s="98"/>
      <c r="K111" s="97"/>
      <c r="L111" s="97"/>
      <c r="M111" s="97"/>
    </row>
    <row r="112" spans="6:13" x14ac:dyDescent="0.25">
      <c r="F112" s="164" t="s">
        <v>1467</v>
      </c>
      <c r="G112" s="165"/>
      <c r="H112" s="165"/>
      <c r="I112" s="165"/>
      <c r="J112" s="166"/>
      <c r="K112" s="165"/>
      <c r="L112" s="165"/>
      <c r="M112" s="188"/>
    </row>
    <row r="113" spans="6:13" x14ac:dyDescent="0.25">
      <c r="F113" s="175">
        <v>0.74990000000000001</v>
      </c>
      <c r="G113" s="104">
        <v>-5</v>
      </c>
      <c r="H113" s="105" t="s">
        <v>2342</v>
      </c>
      <c r="I113" s="105"/>
      <c r="J113" s="101"/>
      <c r="K113" s="107"/>
      <c r="L113" s="107"/>
      <c r="M113" s="189"/>
    </row>
    <row r="114" spans="6:13" x14ac:dyDescent="0.25">
      <c r="F114" s="175">
        <v>0.50990000000000002</v>
      </c>
      <c r="G114" s="104">
        <v>-4</v>
      </c>
      <c r="H114" s="105" t="s">
        <v>2343</v>
      </c>
      <c r="I114" s="105"/>
      <c r="J114" s="101"/>
      <c r="K114" s="107"/>
      <c r="L114" s="107"/>
      <c r="M114" s="189"/>
    </row>
    <row r="115" spans="6:13" x14ac:dyDescent="0.25">
      <c r="F115" s="175">
        <v>0.25990000000000002</v>
      </c>
      <c r="G115" s="104">
        <v>-3</v>
      </c>
      <c r="H115" s="105" t="s">
        <v>2344</v>
      </c>
      <c r="I115" s="105"/>
      <c r="J115" s="101"/>
      <c r="K115" s="107"/>
      <c r="L115" s="107"/>
      <c r="M115" s="189"/>
    </row>
    <row r="116" spans="6:13" x14ac:dyDescent="0.25">
      <c r="F116" s="175">
        <v>5.9900000000000002E-2</v>
      </c>
      <c r="G116" s="104">
        <v>-2</v>
      </c>
      <c r="H116" s="105" t="s">
        <v>2345</v>
      </c>
      <c r="I116" s="105"/>
      <c r="J116" s="101"/>
      <c r="K116" s="107"/>
      <c r="L116" s="107"/>
      <c r="M116" s="189"/>
    </row>
    <row r="117" spans="6:13" x14ac:dyDescent="0.25">
      <c r="F117" s="175">
        <v>0</v>
      </c>
      <c r="G117" s="104">
        <v>-1</v>
      </c>
      <c r="H117" s="105" t="s">
        <v>2346</v>
      </c>
      <c r="I117" s="105"/>
      <c r="J117" s="101"/>
      <c r="K117" s="107"/>
      <c r="L117" s="107"/>
      <c r="M117" s="189"/>
    </row>
    <row r="118" spans="6:13" ht="13" thickBot="1" x14ac:dyDescent="0.3">
      <c r="F118" s="194">
        <v>0</v>
      </c>
      <c r="G118" s="177">
        <v>0</v>
      </c>
      <c r="H118" s="178" t="s">
        <v>2347</v>
      </c>
      <c r="I118" s="178"/>
      <c r="J118" s="193"/>
      <c r="K118" s="182"/>
      <c r="L118" s="182"/>
      <c r="M118" s="184"/>
    </row>
    <row r="119" spans="6:13" ht="13" thickBot="1" x14ac:dyDescent="0.3">
      <c r="F119" s="163"/>
      <c r="G119" s="94"/>
      <c r="H119" s="94"/>
      <c r="I119" s="94"/>
      <c r="J119" s="98"/>
      <c r="K119" s="97"/>
      <c r="L119" s="97"/>
      <c r="M119" s="97"/>
    </row>
    <row r="120" spans="6:13" x14ac:dyDescent="0.25">
      <c r="F120" s="164" t="s">
        <v>1246</v>
      </c>
      <c r="G120" s="165"/>
      <c r="H120" s="165"/>
      <c r="I120" s="165"/>
      <c r="J120" s="166"/>
      <c r="K120" s="165"/>
      <c r="L120" s="165"/>
      <c r="M120" s="188"/>
    </row>
    <row r="121" spans="6:13" x14ac:dyDescent="0.25">
      <c r="F121" s="185">
        <v>5</v>
      </c>
      <c r="G121" s="105" t="s">
        <v>2146</v>
      </c>
      <c r="H121" s="100"/>
      <c r="I121" s="100"/>
      <c r="J121" s="101"/>
      <c r="K121" s="107"/>
      <c r="L121" s="104">
        <v>5</v>
      </c>
      <c r="M121" s="189"/>
    </row>
    <row r="122" spans="6:13" x14ac:dyDescent="0.25">
      <c r="F122" s="185">
        <v>4</v>
      </c>
      <c r="G122" s="105" t="s">
        <v>2147</v>
      </c>
      <c r="H122" s="100"/>
      <c r="I122" s="100"/>
      <c r="J122" s="101"/>
      <c r="K122" s="107"/>
      <c r="L122" s="104">
        <v>4</v>
      </c>
      <c r="M122" s="189"/>
    </row>
    <row r="123" spans="6:13" x14ac:dyDescent="0.25">
      <c r="F123" s="185">
        <v>3</v>
      </c>
      <c r="G123" s="105" t="s">
        <v>2148</v>
      </c>
      <c r="H123" s="100"/>
      <c r="I123" s="100"/>
      <c r="J123" s="101"/>
      <c r="K123" s="107"/>
      <c r="L123" s="104">
        <v>3</v>
      </c>
      <c r="M123" s="189"/>
    </row>
    <row r="124" spans="6:13" x14ac:dyDescent="0.25">
      <c r="F124" s="185">
        <v>2</v>
      </c>
      <c r="G124" s="105" t="s">
        <v>2070</v>
      </c>
      <c r="H124" s="100"/>
      <c r="I124" s="100"/>
      <c r="J124" s="101"/>
      <c r="K124" s="107"/>
      <c r="L124" s="104">
        <v>2</v>
      </c>
      <c r="M124" s="189"/>
    </row>
    <row r="125" spans="6:13" x14ac:dyDescent="0.25">
      <c r="F125" s="185">
        <v>1</v>
      </c>
      <c r="G125" s="105" t="s">
        <v>2075</v>
      </c>
      <c r="H125" s="100"/>
      <c r="I125" s="100"/>
      <c r="J125" s="101"/>
      <c r="K125" s="107"/>
      <c r="L125" s="104">
        <v>1</v>
      </c>
      <c r="M125" s="189"/>
    </row>
    <row r="126" spans="6:13" x14ac:dyDescent="0.25">
      <c r="F126" s="185">
        <v>0</v>
      </c>
      <c r="G126" s="105" t="s">
        <v>2090</v>
      </c>
      <c r="H126" s="100"/>
      <c r="I126" s="100"/>
      <c r="J126" s="101"/>
      <c r="K126" s="107"/>
      <c r="L126" s="104">
        <v>0</v>
      </c>
      <c r="M126" s="189"/>
    </row>
    <row r="127" spans="6:13" x14ac:dyDescent="0.25">
      <c r="F127" s="185">
        <v>-1</v>
      </c>
      <c r="G127" s="105" t="s">
        <v>2077</v>
      </c>
      <c r="H127" s="100"/>
      <c r="I127" s="100"/>
      <c r="J127" s="101"/>
      <c r="K127" s="107"/>
      <c r="L127" s="104">
        <v>-1</v>
      </c>
      <c r="M127" s="189"/>
    </row>
    <row r="128" spans="6:13" x14ac:dyDescent="0.25">
      <c r="F128" s="185">
        <v>-2</v>
      </c>
      <c r="G128" s="105" t="s">
        <v>2086</v>
      </c>
      <c r="H128" s="100"/>
      <c r="I128" s="100"/>
      <c r="J128" s="101"/>
      <c r="K128" s="107"/>
      <c r="L128" s="104">
        <v>-2</v>
      </c>
      <c r="M128" s="189"/>
    </row>
    <row r="129" spans="6:13" x14ac:dyDescent="0.25">
      <c r="F129" s="185">
        <v>-3</v>
      </c>
      <c r="G129" s="105" t="s">
        <v>2084</v>
      </c>
      <c r="H129" s="100"/>
      <c r="I129" s="100"/>
      <c r="J129" s="101"/>
      <c r="K129" s="107"/>
      <c r="L129" s="104">
        <v>-3</v>
      </c>
      <c r="M129" s="189"/>
    </row>
    <row r="130" spans="6:13" x14ac:dyDescent="0.25">
      <c r="F130" s="185">
        <v>-4</v>
      </c>
      <c r="G130" s="105" t="s">
        <v>2149</v>
      </c>
      <c r="H130" s="100"/>
      <c r="I130" s="100"/>
      <c r="J130" s="101"/>
      <c r="K130" s="107"/>
      <c r="L130" s="104">
        <v>-4</v>
      </c>
      <c r="M130" s="189"/>
    </row>
    <row r="131" spans="6:13" ht="13" thickBot="1" x14ac:dyDescent="0.3">
      <c r="F131" s="186">
        <v>-5</v>
      </c>
      <c r="G131" s="178" t="s">
        <v>2150</v>
      </c>
      <c r="H131" s="183"/>
      <c r="I131" s="183"/>
      <c r="J131" s="193"/>
      <c r="K131" s="182"/>
      <c r="L131" s="177">
        <v>-5</v>
      </c>
      <c r="M131" s="184"/>
    </row>
    <row r="132" spans="6:13" ht="13" thickBot="1" x14ac:dyDescent="0.3">
      <c r="F132" s="95"/>
      <c r="G132" s="94"/>
      <c r="H132" s="94"/>
      <c r="I132" s="94"/>
      <c r="J132" s="98"/>
      <c r="K132" s="97"/>
      <c r="L132" s="97"/>
      <c r="M132" s="97"/>
    </row>
    <row r="133" spans="6:13" x14ac:dyDescent="0.25">
      <c r="F133" s="164" t="s">
        <v>1247</v>
      </c>
      <c r="G133" s="165"/>
      <c r="H133" s="165"/>
      <c r="I133" s="165"/>
      <c r="J133" s="166"/>
      <c r="K133" s="165"/>
      <c r="L133" s="165"/>
      <c r="M133" s="188"/>
    </row>
    <row r="134" spans="6:13" x14ac:dyDescent="0.25">
      <c r="F134" s="185">
        <v>5</v>
      </c>
      <c r="G134" s="105" t="s">
        <v>2354</v>
      </c>
      <c r="H134" s="100"/>
      <c r="I134" s="100"/>
      <c r="J134" s="101"/>
      <c r="K134" s="107"/>
      <c r="L134" s="104">
        <v>5</v>
      </c>
      <c r="M134" s="195"/>
    </row>
    <row r="135" spans="6:13" x14ac:dyDescent="0.25">
      <c r="F135" s="185">
        <v>4</v>
      </c>
      <c r="G135" s="105" t="s">
        <v>2094</v>
      </c>
      <c r="H135" s="100"/>
      <c r="I135" s="100"/>
      <c r="J135" s="101"/>
      <c r="K135" s="107"/>
      <c r="L135" s="104">
        <v>4</v>
      </c>
      <c r="M135" s="195"/>
    </row>
    <row r="136" spans="6:13" x14ac:dyDescent="0.25">
      <c r="F136" s="185">
        <v>3</v>
      </c>
      <c r="G136" s="105" t="s">
        <v>2071</v>
      </c>
      <c r="H136" s="100"/>
      <c r="I136" s="100"/>
      <c r="J136" s="101"/>
      <c r="K136" s="107"/>
      <c r="L136" s="104">
        <v>3</v>
      </c>
      <c r="M136" s="195"/>
    </row>
    <row r="137" spans="6:13" x14ac:dyDescent="0.25">
      <c r="F137" s="185">
        <v>2</v>
      </c>
      <c r="G137" s="105" t="s">
        <v>2353</v>
      </c>
      <c r="H137" s="100"/>
      <c r="I137" s="100"/>
      <c r="J137" s="101"/>
      <c r="K137" s="107"/>
      <c r="L137" s="104">
        <v>2</v>
      </c>
      <c r="M137" s="195"/>
    </row>
    <row r="138" spans="6:13" x14ac:dyDescent="0.25">
      <c r="F138" s="185">
        <v>1</v>
      </c>
      <c r="G138" s="105" t="s">
        <v>2352</v>
      </c>
      <c r="H138" s="100"/>
      <c r="I138" s="100"/>
      <c r="J138" s="101"/>
      <c r="K138" s="107"/>
      <c r="L138" s="104">
        <v>1</v>
      </c>
      <c r="M138" s="195"/>
    </row>
    <row r="139" spans="6:13" x14ac:dyDescent="0.25">
      <c r="F139" s="185">
        <v>0</v>
      </c>
      <c r="G139" s="105" t="s">
        <v>2083</v>
      </c>
      <c r="H139" s="100"/>
      <c r="I139" s="100"/>
      <c r="J139" s="101"/>
      <c r="K139" s="107"/>
      <c r="L139" s="104">
        <v>0</v>
      </c>
      <c r="M139" s="195"/>
    </row>
    <row r="140" spans="6:13" x14ac:dyDescent="0.25">
      <c r="F140" s="185">
        <v>-1</v>
      </c>
      <c r="G140" s="105" t="s">
        <v>2355</v>
      </c>
      <c r="H140" s="100"/>
      <c r="I140" s="100"/>
      <c r="J140" s="101"/>
      <c r="K140" s="107"/>
      <c r="L140" s="104">
        <v>-1</v>
      </c>
      <c r="M140" s="195"/>
    </row>
    <row r="141" spans="6:13" x14ac:dyDescent="0.25">
      <c r="F141" s="185">
        <v>-2</v>
      </c>
      <c r="G141" s="105" t="s">
        <v>2356</v>
      </c>
      <c r="H141" s="100"/>
      <c r="I141" s="100"/>
      <c r="J141" s="101"/>
      <c r="K141" s="107"/>
      <c r="L141" s="104">
        <v>-2</v>
      </c>
      <c r="M141" s="195"/>
    </row>
    <row r="142" spans="6:13" x14ac:dyDescent="0.25">
      <c r="F142" s="185">
        <v>-3</v>
      </c>
      <c r="G142" s="105" t="s">
        <v>2089</v>
      </c>
      <c r="H142" s="100"/>
      <c r="I142" s="100"/>
      <c r="J142" s="101"/>
      <c r="K142" s="107"/>
      <c r="L142" s="104">
        <v>-3</v>
      </c>
      <c r="M142" s="195"/>
    </row>
    <row r="143" spans="6:13" x14ac:dyDescent="0.25">
      <c r="F143" s="185">
        <v>-4</v>
      </c>
      <c r="G143" s="105" t="s">
        <v>2085</v>
      </c>
      <c r="H143" s="100"/>
      <c r="I143" s="100"/>
      <c r="J143" s="101"/>
      <c r="K143" s="107"/>
      <c r="L143" s="104">
        <v>-4</v>
      </c>
      <c r="M143" s="195"/>
    </row>
    <row r="144" spans="6:13" ht="13" thickBot="1" x14ac:dyDescent="0.3">
      <c r="F144" s="186">
        <v>-5</v>
      </c>
      <c r="G144" s="178" t="s">
        <v>2357</v>
      </c>
      <c r="H144" s="183"/>
      <c r="I144" s="183"/>
      <c r="J144" s="193"/>
      <c r="K144" s="182"/>
      <c r="L144" s="177">
        <v>-5</v>
      </c>
      <c r="M144" s="184"/>
    </row>
    <row r="145" spans="6:13" ht="13" thickBot="1" x14ac:dyDescent="0.3">
      <c r="F145" s="95"/>
      <c r="G145" s="94"/>
      <c r="H145" s="94"/>
      <c r="I145" s="94"/>
      <c r="J145" s="98"/>
      <c r="K145" s="97"/>
      <c r="L145" s="97"/>
      <c r="M145" s="97"/>
    </row>
    <row r="146" spans="6:13" x14ac:dyDescent="0.25">
      <c r="F146" s="164" t="s">
        <v>2151</v>
      </c>
      <c r="G146" s="165"/>
      <c r="H146" s="165"/>
      <c r="I146" s="165"/>
      <c r="J146" s="166"/>
      <c r="K146" s="165"/>
      <c r="L146" s="165"/>
      <c r="M146" s="188"/>
    </row>
    <row r="147" spans="6:13" x14ac:dyDescent="0.25">
      <c r="F147" s="185">
        <v>5</v>
      </c>
      <c r="G147" s="105" t="s">
        <v>2076</v>
      </c>
      <c r="H147" s="100"/>
      <c r="I147" s="100"/>
      <c r="J147" s="101"/>
      <c r="K147" s="107"/>
      <c r="L147" s="104">
        <v>5</v>
      </c>
      <c r="M147" s="189"/>
    </row>
    <row r="148" spans="6:13" x14ac:dyDescent="0.25">
      <c r="F148" s="185">
        <v>4</v>
      </c>
      <c r="G148" s="105" t="s">
        <v>2082</v>
      </c>
      <c r="H148" s="100"/>
      <c r="I148" s="100"/>
      <c r="J148" s="101"/>
      <c r="K148" s="107"/>
      <c r="L148" s="104">
        <v>4</v>
      </c>
      <c r="M148" s="189"/>
    </row>
    <row r="149" spans="6:13" x14ac:dyDescent="0.25">
      <c r="F149" s="185">
        <v>3</v>
      </c>
      <c r="G149" s="105" t="s">
        <v>2082</v>
      </c>
      <c r="H149" s="100"/>
      <c r="I149" s="100"/>
      <c r="J149" s="101"/>
      <c r="K149" s="107"/>
      <c r="L149" s="104">
        <v>3</v>
      </c>
      <c r="M149" s="189"/>
    </row>
    <row r="150" spans="6:13" x14ac:dyDescent="0.25">
      <c r="F150" s="185">
        <v>2</v>
      </c>
      <c r="G150" s="105" t="s">
        <v>2078</v>
      </c>
      <c r="H150" s="100"/>
      <c r="I150" s="100"/>
      <c r="J150" s="101"/>
      <c r="K150" s="107"/>
      <c r="L150" s="104">
        <v>2</v>
      </c>
      <c r="M150" s="189"/>
    </row>
    <row r="151" spans="6:13" x14ac:dyDescent="0.25">
      <c r="F151" s="185">
        <v>1</v>
      </c>
      <c r="G151" s="105" t="s">
        <v>2078</v>
      </c>
      <c r="H151" s="100"/>
      <c r="I151" s="100"/>
      <c r="J151" s="101"/>
      <c r="K151" s="107"/>
      <c r="L151" s="104">
        <v>1</v>
      </c>
      <c r="M151" s="189"/>
    </row>
    <row r="152" spans="6:13" x14ac:dyDescent="0.25">
      <c r="F152" s="185">
        <v>0</v>
      </c>
      <c r="G152" s="105" t="s">
        <v>2101</v>
      </c>
      <c r="H152" s="100"/>
      <c r="I152" s="100"/>
      <c r="J152" s="101"/>
      <c r="K152" s="107"/>
      <c r="L152" s="104">
        <v>0</v>
      </c>
      <c r="M152" s="189"/>
    </row>
    <row r="153" spans="6:13" x14ac:dyDescent="0.25">
      <c r="F153" s="185">
        <v>-1</v>
      </c>
      <c r="G153" s="105" t="s">
        <v>2092</v>
      </c>
      <c r="H153" s="100"/>
      <c r="I153" s="100"/>
      <c r="J153" s="101"/>
      <c r="K153" s="107"/>
      <c r="L153" s="104">
        <v>-1</v>
      </c>
      <c r="M153" s="189"/>
    </row>
    <row r="154" spans="6:13" x14ac:dyDescent="0.25">
      <c r="F154" s="185">
        <v>-2</v>
      </c>
      <c r="G154" s="105" t="s">
        <v>2092</v>
      </c>
      <c r="H154" s="100"/>
      <c r="I154" s="100"/>
      <c r="J154" s="101"/>
      <c r="K154" s="107"/>
      <c r="L154" s="104">
        <v>-2</v>
      </c>
      <c r="M154" s="189"/>
    </row>
    <row r="155" spans="6:13" x14ac:dyDescent="0.25">
      <c r="F155" s="185">
        <v>-3</v>
      </c>
      <c r="G155" s="105" t="s">
        <v>2072</v>
      </c>
      <c r="H155" s="100"/>
      <c r="I155" s="100"/>
      <c r="J155" s="101"/>
      <c r="K155" s="107"/>
      <c r="L155" s="104">
        <v>-3</v>
      </c>
      <c r="M155" s="189"/>
    </row>
    <row r="156" spans="6:13" x14ac:dyDescent="0.25">
      <c r="F156" s="185">
        <v>-4</v>
      </c>
      <c r="G156" s="105" t="s">
        <v>2072</v>
      </c>
      <c r="H156" s="100"/>
      <c r="I156" s="100"/>
      <c r="J156" s="101"/>
      <c r="K156" s="107"/>
      <c r="L156" s="104">
        <v>-4</v>
      </c>
      <c r="M156" s="189"/>
    </row>
    <row r="157" spans="6:13" ht="13" thickBot="1" x14ac:dyDescent="0.3">
      <c r="F157" s="186">
        <v>-5</v>
      </c>
      <c r="G157" s="178" t="s">
        <v>2100</v>
      </c>
      <c r="H157" s="183"/>
      <c r="I157" s="183"/>
      <c r="J157" s="193"/>
      <c r="K157" s="182"/>
      <c r="L157" s="177">
        <v>-5</v>
      </c>
      <c r="M157" s="184"/>
    </row>
    <row r="158" spans="6:13" x14ac:dyDescent="0.25">
      <c r="F158" s="98"/>
      <c r="G158" s="97"/>
      <c r="H158" s="97"/>
      <c r="I158" s="97"/>
      <c r="J158" s="98"/>
      <c r="K158" s="97"/>
      <c r="L158" s="97"/>
      <c r="M158" s="97"/>
    </row>
  </sheetData>
  <customSheetViews>
    <customSheetView guid="{F424B91F-F60F-4B7D-B253-938B2614248E}" topLeftCell="D1">
      <selection activeCell="F19" sqref="F19"/>
      <pageMargins left="0.75" right="0.75" top="1" bottom="1" header="0.5" footer="0.5"/>
      <pageSetup scale="85" orientation="landscape" r:id="rId1"/>
      <headerFooter alignWithMargins="0">
        <oddHeader>&amp;RLookup</oddHeader>
        <oddFooter>Page &amp;P of &amp;N</oddFooter>
      </headerFooter>
    </customSheetView>
  </customSheetViews>
  <phoneticPr fontId="6" type="noConversion"/>
  <pageMargins left="0.75" right="0.75" top="1" bottom="1" header="0.5" footer="0.5"/>
  <pageSetup scale="85" orientation="landscape" r:id="rId2"/>
  <headerFooter alignWithMargins="0">
    <oddHeader>&amp;RLookup</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06F8D90D1D2C408C2B8A504FD2A627" ma:contentTypeVersion="13" ma:contentTypeDescription="Create a new document." ma:contentTypeScope="" ma:versionID="ec6b6dcdcf3ca305a350b6f0c59ee71c">
  <xsd:schema xmlns:xsd="http://www.w3.org/2001/XMLSchema" xmlns:xs="http://www.w3.org/2001/XMLSchema" xmlns:p="http://schemas.microsoft.com/office/2006/metadata/properties" xmlns:ns2="f332779d-842e-4370-9436-10c20c121798" xmlns:ns3="02d6b2c4-f27b-42b6-98f1-10e6121570df" targetNamespace="http://schemas.microsoft.com/office/2006/metadata/properties" ma:root="true" ma:fieldsID="e283706b4a723acb826f338749fb8f99" ns2:_="" ns3:_="">
    <xsd:import namespace="f332779d-842e-4370-9436-10c20c121798"/>
    <xsd:import namespace="02d6b2c4-f27b-42b6-98f1-10e6121570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CPS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2779d-842e-4370-9436-10c20c1217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CPSCode" ma:index="14" nillable="true" ma:displayName="CPS Code" ma:format="Dropdown" ma:internalName="CPS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d6b2c4-f27b-42b6-98f1-10e6121570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CPSCode xmlns="f332779d-842e-4370-9436-10c20c121798" xsi:nil="true"/>
  </documentManagement>
</p:properties>
</file>

<file path=customXml/itemProps1.xml><?xml version="1.0" encoding="utf-8"?>
<ds:datastoreItem xmlns:ds="http://schemas.openxmlformats.org/officeDocument/2006/customXml" ds:itemID="{970D6AAC-FA47-4FA6-9336-E065CBA9FC83}">
  <ds:schemaRefs>
    <ds:schemaRef ds:uri="http://schemas.microsoft.com/sharepoint/v3/contenttype/forms"/>
  </ds:schemaRefs>
</ds:datastoreItem>
</file>

<file path=customXml/itemProps2.xml><?xml version="1.0" encoding="utf-8"?>
<ds:datastoreItem xmlns:ds="http://schemas.openxmlformats.org/officeDocument/2006/customXml" ds:itemID="{47E6F74E-283F-4D5E-9DEA-390E974D6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2779d-842e-4370-9436-10c20c121798"/>
    <ds:schemaRef ds:uri="02d6b2c4-f27b-42b6-98f1-10e6121570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3AF45-74D2-4356-A8A4-361407B9A668}">
  <ds:schemaRefs>
    <ds:schemaRef ds:uri="http://purl.org/dc/dcmitype/"/>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02d6b2c4-f27b-42b6-98f1-10e6121570df"/>
    <ds:schemaRef ds:uri="http://schemas.microsoft.com/office/2006/documentManagement/types"/>
    <ds:schemaRef ds:uri="f332779d-842e-4370-9436-10c20c12179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CPPE Introduction</vt:lpstr>
      <vt:lpstr>Physical Effects</vt:lpstr>
      <vt:lpstr>Physical Effects-Numbers</vt:lpstr>
      <vt:lpstr>Physical Effects-Tool</vt:lpstr>
      <vt:lpstr>Resource Concerns</vt:lpstr>
      <vt:lpstr>Practice Descriptions</vt:lpstr>
      <vt:lpstr>Practice-LandUse</vt:lpstr>
      <vt:lpstr>Negatives</vt:lpstr>
      <vt:lpstr>Lookup</vt:lpstr>
    </vt:vector>
  </TitlesOfParts>
  <Company>USDA-NRCS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CPPE for FY-2014</dc:title>
  <dc:subject/>
  <dc:creator>Lyn Townsend</dc:creator>
  <cp:keywords/>
  <dc:description/>
  <cp:lastModifiedBy>Crouch, Stephanie (SCC)</cp:lastModifiedBy>
  <cp:lastPrinted>2014-04-14T19:33:16Z</cp:lastPrinted>
  <dcterms:created xsi:type="dcterms:W3CDTF">2003-08-01T19:27:49Z</dcterms:created>
  <dcterms:modified xsi:type="dcterms:W3CDTF">2021-03-16T22:39:17Z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Subject">
    <vt:lpwstr/>
  </property>
  <property fmtid="{D5CDD505-2E9C-101B-9397-08002B2CF9AE}" pid="4" name="Keywords">
    <vt:lpwstr/>
  </property>
  <property fmtid="{D5CDD505-2E9C-101B-9397-08002B2CF9AE}" pid="5" name="_Author">
    <vt:lpwstr>Lyn Townsend</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ContentType">
    <vt:lpwstr>Document</vt:lpwstr>
  </property>
  <property fmtid="{D5CDD505-2E9C-101B-9397-08002B2CF9AE}" pid="12" name="_NewReviewCycle">
    <vt:lpwstr/>
  </property>
  <property fmtid="{D5CDD505-2E9C-101B-9397-08002B2CF9AE}" pid="13" name="ContentTypeId">
    <vt:lpwstr>0x0101004006F8D90D1D2C408C2B8A504FD2A627</vt:lpwstr>
  </property>
</Properties>
</file>