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oey\Dropbox\Work\Personal Investments\Hercules Mulligan LLC\3. Consulting Work\MedPlan Credit\Gitwit\"/>
    </mc:Choice>
  </mc:AlternateContent>
  <xr:revisionPtr revIDLastSave="0" documentId="8_{58C0640A-2574-42F7-BFC6-8F1EDDCC1774}" xr6:coauthVersionLast="45" xr6:coauthVersionMax="45" xr10:uidLastSave="{00000000-0000-0000-0000-000000000000}"/>
  <bookViews>
    <workbookView xWindow="-51720" yWindow="-105" windowWidth="51840" windowHeight="21240" xr2:uid="{33EBC07F-8B8A-4879-AC74-FF4C8B283995}"/>
  </bookViews>
  <sheets>
    <sheet name="Calculator Unlocked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A41" i="1"/>
  <c r="A42" i="1" s="1"/>
  <c r="A43" i="1" s="1"/>
  <c r="A44" i="1" s="1"/>
  <c r="A45" i="1" s="1"/>
  <c r="A46" i="1" s="1"/>
  <c r="A47" i="1" s="1"/>
  <c r="A48" i="1" s="1"/>
  <c r="A49" i="1" s="1"/>
  <c r="H20" i="1"/>
  <c r="H25" i="1" s="1"/>
  <c r="H26" i="1" s="1"/>
  <c r="F20" i="1"/>
  <c r="F23" i="1" s="1"/>
  <c r="E8" i="1"/>
  <c r="E9" i="1" s="1"/>
  <c r="H31" i="1" s="1"/>
  <c r="E10" i="1" l="1"/>
  <c r="E11" i="1" s="1"/>
  <c r="F28" i="1"/>
  <c r="F24" i="1"/>
  <c r="F26" i="1" s="1"/>
  <c r="F34" i="1" s="1"/>
  <c r="H32" i="1" l="1"/>
  <c r="H34" i="1" s="1"/>
  <c r="H36" i="1"/>
</calcChain>
</file>

<file path=xl/sharedStrings.xml><?xml version="1.0" encoding="utf-8"?>
<sst xmlns="http://schemas.openxmlformats.org/spreadsheetml/2006/main" count="44" uniqueCount="39">
  <si>
    <t>Provider Calculator</t>
  </si>
  <si>
    <t>Enter the number of patients per month and average patient out-of-pocket for your practice to see how much more patient revenue you could collect with MedPlan</t>
  </si>
  <si>
    <t>Average Patient Out-of-Pocket</t>
  </si>
  <si>
    <t>Patients Lost per Month</t>
  </si>
  <si>
    <t>Approximate number of patients who decline or postpone care due to inability to pay based on number of patients per month [estimate 1 in 3 patients forgo procedures due to finances]</t>
  </si>
  <si>
    <t>A Tier</t>
  </si>
  <si>
    <t>Approximately 10% of those that forgo care due to finances have A Tier credit</t>
  </si>
  <si>
    <t>B Tier</t>
  </si>
  <si>
    <t>MedPlan Reimbursement</t>
  </si>
  <si>
    <t>In-House Payment Plans</t>
  </si>
  <si>
    <t>with MedPlan</t>
  </si>
  <si>
    <t>Total monthly patient out of pocket payments [number of patients * average patient out-of-pocket]</t>
  </si>
  <si>
    <t>Reimbursement</t>
  </si>
  <si>
    <t>PV of Patient Payments</t>
  </si>
  <si>
    <t>Less: Defaults</t>
  </si>
  <si>
    <t>Patients who default on in-house payment plans [assumed default rate of 40%]</t>
  </si>
  <si>
    <t>MedPlan Up-Front Payments</t>
  </si>
  <si>
    <t>MedPlan upfront payment of patient out of pocket expenses [assuming a 95% reimbursement rate for A Tier credit]</t>
  </si>
  <si>
    <t>Net Reimbursement:</t>
  </si>
  <si>
    <t>Provider Overhead to Manage Loans</t>
  </si>
  <si>
    <t>Employee time and other resources to manage patient collections [assumed 10% of total current patient pay]</t>
  </si>
  <si>
    <t>Recapture Lost Patients</t>
  </si>
  <si>
    <t>Additional revenues from serving patients that would be lost without financing</t>
  </si>
  <si>
    <t>Additional revenue from those with A Tier credit [assuming 10% of those that forgo care due to finances have A Tier credit]</t>
  </si>
  <si>
    <t>Additional revenue from those with B Tier credit [assuming  90% of those that forgo care due to finances have B Tier credit]</t>
  </si>
  <si>
    <t>Net to Provider</t>
  </si>
  <si>
    <t>Total amount provider collects with in-house payments vs. MedPlan</t>
  </si>
  <si>
    <t>Additional Monthly Patient Pay Revenue with MedPlan</t>
  </si>
  <si>
    <t>Provider Summary</t>
  </si>
  <si>
    <t>Total Expected Patient Pay</t>
  </si>
  <si>
    <t>Total Patients per Month</t>
  </si>
  <si>
    <t>Discounted present value of patient out-of-pocket payments due to delayed payment (lost interest-earning potential, etc.)</t>
  </si>
  <si>
    <t>Approximately 30% of those that forgo care due to finances have B Tier credit</t>
  </si>
  <si>
    <t>C Tier or lower</t>
  </si>
  <si>
    <t>Providers who use MedPlan may collect 2.5 times more than in-house payment plans</t>
  </si>
  <si>
    <t>Providers receive 95% of the patient pay financed with MedPlan for an A Tier borrower</t>
  </si>
  <si>
    <t>Providers receive 80% of the patient pay financed with MedPlan for an B Tier borrower</t>
  </si>
  <si>
    <t>up to</t>
  </si>
  <si>
    <t>more in patient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</si>
</sst>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0.0%"/>
    <numFmt numFmtId="170" formatCode="&quot;$&quot;#,##0"/>
    <numFmt numFmtId="173" formatCode="#&quot;)&quot;"/>
    <numFmt numFmtId="174" formatCode="0.0\x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ource Sans Pro"/>
      <family val="2"/>
    </font>
    <font>
      <sz val="11"/>
      <color theme="1"/>
      <name val="Georgia Bold"/>
    </font>
    <font>
      <b/>
      <u/>
      <sz val="11"/>
      <color theme="1"/>
      <name val="Source Sans Pro"/>
      <family val="2"/>
    </font>
    <font>
      <i/>
      <sz val="11"/>
      <color theme="1"/>
      <name val="Source Sans Pro"/>
      <family val="2"/>
    </font>
    <font>
      <sz val="20"/>
      <color theme="0"/>
      <name val="Georgia Bold"/>
    </font>
    <font>
      <sz val="11"/>
      <color theme="0"/>
      <name val="Source Sans Pro"/>
      <family val="2"/>
    </font>
    <font>
      <sz val="11"/>
      <color theme="0"/>
      <name val="Georgia Bold"/>
    </font>
    <font>
      <sz val="12"/>
      <color theme="0"/>
      <name val="Source Sans Pro Bold"/>
    </font>
    <font>
      <sz val="11"/>
      <color theme="0"/>
      <name val="Source Sans Pro Bold"/>
    </font>
    <font>
      <sz val="11"/>
      <color theme="0"/>
      <name val="Source Sans Pro SemiBold"/>
      <family val="2"/>
    </font>
    <font>
      <i/>
      <sz val="11"/>
      <color theme="0"/>
      <name val="Source Sans Pro"/>
      <family val="2"/>
    </font>
    <font>
      <b/>
      <sz val="11"/>
      <color theme="0"/>
      <name val="Source Sans Pro"/>
      <family val="2"/>
    </font>
    <font>
      <b/>
      <sz val="12"/>
      <color theme="0"/>
      <name val="Source Sans Pro Bold"/>
    </font>
    <font>
      <b/>
      <sz val="11"/>
      <color theme="0"/>
      <name val="Source Sans Pro Bold"/>
    </font>
    <font>
      <sz val="11"/>
      <color theme="1"/>
      <name val="Source Sans Pro Bold"/>
    </font>
    <font>
      <b/>
      <sz val="11"/>
      <color theme="1"/>
      <name val="Source Sans Pro"/>
      <family val="2"/>
    </font>
    <font>
      <sz val="11"/>
      <color theme="1"/>
      <name val="Source Sans Pro SemiBold"/>
      <family val="2"/>
    </font>
    <font>
      <b/>
      <sz val="12"/>
      <color theme="1"/>
      <name val="Source Sans Pro Bold"/>
    </font>
    <font>
      <b/>
      <sz val="11"/>
      <color theme="1"/>
      <name val="Source Sans Pro SemiBold"/>
      <family val="2"/>
    </font>
    <font>
      <sz val="11"/>
      <color theme="1"/>
      <name val="Georgia"/>
      <family val="1"/>
    </font>
    <font>
      <b/>
      <sz val="12"/>
      <color theme="1"/>
      <name val="Source Sans Pro"/>
      <family val="2"/>
    </font>
    <font>
      <sz val="12"/>
      <color theme="1"/>
      <name val="Source Sans Pro"/>
      <family val="2"/>
    </font>
    <font>
      <sz val="8"/>
      <color theme="0"/>
      <name val="Calibri"/>
      <family val="2"/>
      <scheme val="minor"/>
    </font>
    <font>
      <b/>
      <sz val="24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thick">
        <color theme="1" tint="-0.24994659260841701"/>
      </left>
      <right/>
      <top style="thick">
        <color theme="1" tint="-0.24994659260841701"/>
      </top>
      <bottom/>
      <diagonal/>
    </border>
    <border>
      <left/>
      <right/>
      <top style="thick">
        <color theme="1" tint="-0.24994659260841701"/>
      </top>
      <bottom/>
      <diagonal/>
    </border>
    <border>
      <left/>
      <right style="thick">
        <color theme="1" tint="-0.24994659260841701"/>
      </right>
      <top style="thick">
        <color theme="1" tint="-0.24994659260841701"/>
      </top>
      <bottom/>
      <diagonal/>
    </border>
    <border>
      <left style="thick">
        <color theme="1" tint="-0.24994659260841701"/>
      </left>
      <right/>
      <top/>
      <bottom/>
      <diagonal/>
    </border>
    <border>
      <left/>
      <right style="thick">
        <color theme="1" tint="-0.24994659260841701"/>
      </right>
      <top/>
      <bottom/>
      <diagonal/>
    </border>
    <border>
      <left style="thick">
        <color theme="1" tint="-0.24994659260841701"/>
      </left>
      <right/>
      <top/>
      <bottom style="thick">
        <color theme="1" tint="-0.24994659260841701"/>
      </bottom>
      <diagonal/>
    </border>
    <border>
      <left/>
      <right/>
      <top/>
      <bottom style="thick">
        <color theme="1" tint="-0.24994659260841701"/>
      </bottom>
      <diagonal/>
    </border>
    <border>
      <left/>
      <right style="thick">
        <color theme="1" tint="-0.24994659260841701"/>
      </right>
      <top/>
      <bottom style="thick">
        <color theme="1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6" fontId="8" fillId="2" borderId="0" xfId="0" applyNumberFormat="1" applyFont="1" applyFill="1"/>
    <xf numFmtId="0" fontId="13" fillId="2" borderId="0" xfId="0" applyFont="1" applyFill="1" applyAlignment="1">
      <alignment horizontal="left" indent="2"/>
    </xf>
    <xf numFmtId="0" fontId="8" fillId="2" borderId="0" xfId="0" applyFont="1" applyFill="1" applyAlignment="1">
      <alignment horizontal="left" indent="2"/>
    </xf>
    <xf numFmtId="0" fontId="14" fillId="2" borderId="0" xfId="0" applyFont="1" applyFill="1"/>
    <xf numFmtId="9" fontId="8" fillId="2" borderId="0" xfId="0" applyNumberFormat="1" applyFont="1" applyFill="1"/>
    <xf numFmtId="9" fontId="12" fillId="2" borderId="0" xfId="0" applyNumberFormat="1" applyFont="1" applyFill="1"/>
    <xf numFmtId="0" fontId="17" fillId="3" borderId="1" xfId="0" applyFont="1" applyFill="1" applyBorder="1" applyProtection="1">
      <protection locked="0"/>
    </xf>
    <xf numFmtId="170" fontId="17" fillId="3" borderId="1" xfId="0" applyNumberFormat="1" applyFont="1" applyFill="1" applyBorder="1" applyProtection="1">
      <protection locked="0"/>
    </xf>
    <xf numFmtId="0" fontId="13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2" fillId="2" borderId="0" xfId="0" applyFont="1" applyFill="1" applyAlignment="1">
      <alignment horizontal="left" inden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center" wrapText="1"/>
    </xf>
    <xf numFmtId="0" fontId="19" fillId="4" borderId="0" xfId="0" applyFont="1" applyFill="1" applyBorder="1"/>
    <xf numFmtId="0" fontId="21" fillId="5" borderId="0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5" fillId="4" borderId="0" xfId="0" applyFont="1" applyFill="1" applyBorder="1"/>
    <xf numFmtId="0" fontId="0" fillId="4" borderId="0" xfId="0" applyFont="1" applyFill="1" applyBorder="1"/>
    <xf numFmtId="0" fontId="20" fillId="4" borderId="0" xfId="0" applyFont="1" applyFill="1" applyBorder="1"/>
    <xf numFmtId="170" fontId="3" fillId="4" borderId="0" xfId="1" applyNumberFormat="1" applyFont="1" applyFill="1" applyBorder="1"/>
    <xf numFmtId="170" fontId="17" fillId="4" borderId="0" xfId="1" applyNumberFormat="1" applyFont="1" applyFill="1" applyBorder="1"/>
    <xf numFmtId="0" fontId="3" fillId="4" borderId="0" xfId="0" applyFont="1" applyFill="1" applyBorder="1" applyAlignment="1">
      <alignment horizontal="left" indent="2"/>
    </xf>
    <xf numFmtId="6" fontId="3" fillId="4" borderId="0" xfId="0" applyNumberFormat="1" applyFont="1" applyFill="1" applyBorder="1"/>
    <xf numFmtId="164" fontId="3" fillId="4" borderId="0" xfId="0" applyNumberFormat="1" applyFont="1" applyFill="1" applyBorder="1"/>
    <xf numFmtId="0" fontId="15" fillId="6" borderId="0" xfId="0" applyFont="1" applyFill="1" applyBorder="1" applyAlignment="1">
      <alignment horizontal="left"/>
    </xf>
    <xf numFmtId="6" fontId="16" fillId="6" borderId="0" xfId="0" applyNumberFormat="1" applyFont="1" applyFill="1" applyBorder="1"/>
    <xf numFmtId="0" fontId="11" fillId="6" borderId="0" xfId="0" applyFont="1" applyFill="1" applyBorder="1"/>
    <xf numFmtId="6" fontId="21" fillId="4" borderId="0" xfId="0" applyNumberFormat="1" applyFont="1" applyFill="1" applyBorder="1"/>
    <xf numFmtId="0" fontId="20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 indent="2"/>
    </xf>
    <xf numFmtId="170" fontId="3" fillId="4" borderId="0" xfId="0" applyNumberFormat="1" applyFont="1" applyFill="1" applyBorder="1" applyAlignment="1">
      <alignment horizontal="right"/>
    </xf>
    <xf numFmtId="0" fontId="18" fillId="4" borderId="0" xfId="0" applyFont="1" applyFill="1" applyBorder="1"/>
    <xf numFmtId="0" fontId="6" fillId="4" borderId="0" xfId="0" applyFont="1" applyFill="1" applyBorder="1"/>
    <xf numFmtId="165" fontId="6" fillId="4" borderId="0" xfId="2" applyNumberFormat="1" applyFont="1" applyFill="1" applyBorder="1"/>
    <xf numFmtId="165" fontId="3" fillId="4" borderId="0" xfId="0" applyNumberFormat="1" applyFont="1" applyFill="1" applyBorder="1"/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 indent="2"/>
    </xf>
    <xf numFmtId="0" fontId="22" fillId="5" borderId="0" xfId="0" applyFont="1" applyFill="1" applyBorder="1"/>
    <xf numFmtId="0" fontId="3" fillId="5" borderId="0" xfId="0" applyFont="1" applyFill="1" applyBorder="1"/>
    <xf numFmtId="6" fontId="18" fillId="5" borderId="0" xfId="0" applyNumberFormat="1" applyFont="1" applyFill="1" applyBorder="1"/>
    <xf numFmtId="0" fontId="23" fillId="4" borderId="4" xfId="0" applyFont="1" applyFill="1" applyBorder="1"/>
    <xf numFmtId="0" fontId="24" fillId="4" borderId="4" xfId="0" applyFont="1" applyFill="1" applyBorder="1"/>
    <xf numFmtId="0" fontId="3" fillId="4" borderId="4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7" xfId="0" applyFont="1" applyFill="1" applyBorder="1"/>
    <xf numFmtId="0" fontId="3" fillId="4" borderId="9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173" fontId="2" fillId="2" borderId="0" xfId="0" applyNumberFormat="1" applyFont="1" applyFill="1"/>
    <xf numFmtId="173" fontId="25" fillId="2" borderId="0" xfId="0" applyNumberFormat="1" applyFont="1" applyFill="1"/>
    <xf numFmtId="0" fontId="25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74" fontId="26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'Calculator Unlocked'!$C$36</c:f>
              <c:strCache>
                <c:ptCount val="1"/>
                <c:pt idx="0">
                  <c:v>Additional Monthly Patient Pay Revenue with MedPlan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E7-4806-B4E0-B866F920D4E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F929BF-364A-45E5-8ABC-E2A8F922508C}" type="VALUE">
                      <a:rPr lang="en-US" b="1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0E7-4806-B4E0-B866F920D4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Source Sans Pro" panose="020B0503030403020204" pitchFamily="34" charset="0"/>
                    <a:ea typeface="Source Sans Pro" panose="020B0503030403020204" pitchFamily="34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('Calculator Unlocked'!$F$19,'Calculator Unlocked'!$H$19)</c:f>
              <c:strCache>
                <c:ptCount val="2"/>
                <c:pt idx="0">
                  <c:v>In-House Payment Plans</c:v>
                </c:pt>
                <c:pt idx="1">
                  <c:v>with MedPlan</c:v>
                </c:pt>
              </c:strCache>
            </c:strRef>
          </c:cat>
          <c:val>
            <c:numRef>
              <c:f>('Calculator Unlocked'!$F$34,'Calculator Unlocked'!$H$34)</c:f>
              <c:numCache>
                <c:formatCode>"$"#,##0_);[Red]\("$"#,##0\)</c:formatCode>
                <c:ptCount val="2"/>
                <c:pt idx="0">
                  <c:v>176708.54834304532</c:v>
                </c:pt>
                <c:pt idx="1">
                  <c:v>447000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7-4806-B4E0-B866F920D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767200"/>
        <c:axId val="288473984"/>
      </c:barChart>
      <c:catAx>
        <c:axId val="3027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288473984"/>
        <c:crosses val="autoZero"/>
        <c:auto val="1"/>
        <c:lblAlgn val="ctr"/>
        <c:lblOffset val="100"/>
        <c:noMultiLvlLbl val="0"/>
      </c:catAx>
      <c:valAx>
        <c:axId val="28847398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+mn-cs"/>
              </a:defRPr>
            </a:pPr>
            <a:endParaRPr lang="en-US"/>
          </a:p>
        </c:txPr>
        <c:crossAx val="30276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Source Sans Pro" panose="020B0503030403020204" pitchFamily="34" charset="0"/>
          <a:ea typeface="Source Sans Pro" panose="020B0503030403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361294</xdr:colOff>
      <xdr:row>17</xdr:row>
      <xdr:rowOff>209156</xdr:rowOff>
    </xdr:from>
    <xdr:to>
      <xdr:col>17</xdr:col>
      <xdr:colOff>52551</xdr:colOff>
      <xdr:row>35</xdr:row>
      <xdr:rowOff>142612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59A0C6-F7FC-4E81-B518-1AA42B68E7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Plan Credit">
      <a:dk1>
        <a:srgbClr val="243847"/>
      </a:dk1>
      <a:lt1>
        <a:sysClr val="window" lastClr="FFFFFF"/>
      </a:lt1>
      <a:dk2>
        <a:srgbClr val="44546A"/>
      </a:dk2>
      <a:lt2>
        <a:srgbClr val="E7E6E6"/>
      </a:lt2>
      <a:accent1>
        <a:srgbClr val="243847"/>
      </a:accent1>
      <a:accent2>
        <a:srgbClr val="CFB52C"/>
      </a:accent2>
      <a:accent3>
        <a:srgbClr val="005571"/>
      </a:accent3>
      <a:accent4>
        <a:srgbClr val="B15F25"/>
      </a:accent4>
      <a:accent5>
        <a:srgbClr val="086CA6"/>
      </a:accent5>
      <a:accent6>
        <a:srgbClr val="90C1D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97F9B-FBC8-4C34-B0BF-72E32629BCCE}">
  <dimension ref="A1:R51"/>
  <sheetViews>
    <sheetView showGridLines="0" tabSelected="1" topLeftCell="A4" zoomScale="145" zoomScaleNormal="145" workbookViewId="0">
      <selection activeCell="V25" sqref="V25"/>
    </sheetView>
  </sheetViews>
  <sheetFormatPr defaultColWidth="8.77734375" defaultRowHeight="14.4" x14ac:dyDescent="0.3"/>
  <cols>
    <col min="1" max="1" width="3.5546875" style="3" bestFit="1" customWidth="1"/>
    <col min="2" max="2" width="3.77734375" style="3" customWidth="1"/>
    <col min="3" max="3" width="11.21875" style="3" customWidth="1"/>
    <col min="4" max="4" width="19.33203125" style="3" customWidth="1"/>
    <col min="5" max="5" width="10.44140625" style="3" customWidth="1"/>
    <col min="6" max="6" width="13" style="3" customWidth="1"/>
    <col min="7" max="7" width="4.44140625" style="3" customWidth="1"/>
    <col min="8" max="8" width="14.6640625" style="3" customWidth="1"/>
    <col min="9" max="9" width="5" style="3" customWidth="1"/>
    <col min="10" max="10" width="15.44140625" style="3" bestFit="1" customWidth="1"/>
    <col min="11" max="16384" width="8.77734375" style="3"/>
  </cols>
  <sheetData>
    <row r="1" spans="3:16" ht="24.6" x14ac:dyDescent="0.4">
      <c r="C1" s="1" t="s">
        <v>0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3:16" x14ac:dyDescent="0.3">
      <c r="C2" s="4" t="s">
        <v>1</v>
      </c>
      <c r="D2" s="4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6" ht="15" thickBot="1" x14ac:dyDescent="0.3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16.8" thickTop="1" thickBot="1" x14ac:dyDescent="0.35">
      <c r="C4" s="5" t="s">
        <v>30</v>
      </c>
      <c r="D4" s="2"/>
      <c r="E4" s="12">
        <v>100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3:16" ht="8.4" customHeight="1" thickTop="1" thickBot="1" x14ac:dyDescent="0.3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3:16" ht="16.8" thickTop="1" thickBot="1" x14ac:dyDescent="0.35">
      <c r="C6" s="5" t="s">
        <v>2</v>
      </c>
      <c r="D6" s="5"/>
      <c r="E6" s="5"/>
      <c r="F6" s="13">
        <v>4000</v>
      </c>
      <c r="G6" s="2"/>
      <c r="H6" s="6"/>
      <c r="I6" s="2"/>
      <c r="J6" s="2"/>
      <c r="K6" s="2"/>
      <c r="L6" s="2"/>
      <c r="M6" s="2"/>
      <c r="N6" s="2"/>
      <c r="O6" s="2"/>
      <c r="P6" s="2"/>
    </row>
    <row r="7" spans="3:16" ht="15" thickTop="1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3:16" ht="16.2" thickBot="1" x14ac:dyDescent="0.35">
      <c r="C8" s="5" t="s">
        <v>3</v>
      </c>
      <c r="D8" s="5"/>
      <c r="E8" s="15">
        <f>ROUNDUP(E4/(1-33%),0)-E4</f>
        <v>50</v>
      </c>
      <c r="F8" s="16" t="s">
        <v>4</v>
      </c>
      <c r="G8" s="2"/>
      <c r="I8" s="2"/>
      <c r="J8" s="2"/>
      <c r="K8" s="2"/>
      <c r="L8" s="2"/>
      <c r="M8" s="2"/>
      <c r="N8" s="2"/>
      <c r="O8" s="2"/>
      <c r="P8" s="2"/>
    </row>
    <row r="9" spans="3:16" ht="15" thickTop="1" x14ac:dyDescent="0.3">
      <c r="C9" s="7" t="s">
        <v>5</v>
      </c>
      <c r="D9" s="7"/>
      <c r="E9" s="14">
        <f>+E8*10%</f>
        <v>5</v>
      </c>
      <c r="F9" s="16" t="s">
        <v>6</v>
      </c>
      <c r="G9" s="2"/>
      <c r="I9" s="2"/>
      <c r="J9" s="2"/>
      <c r="K9" s="2"/>
      <c r="L9" s="2"/>
      <c r="M9" s="2"/>
      <c r="N9" s="2"/>
      <c r="O9" s="2"/>
      <c r="P9" s="2"/>
    </row>
    <row r="10" spans="3:16" x14ac:dyDescent="0.3">
      <c r="C10" s="7" t="s">
        <v>7</v>
      </c>
      <c r="D10" s="7"/>
      <c r="E10" s="14">
        <f>+E8*30%</f>
        <v>15</v>
      </c>
      <c r="F10" s="16" t="s">
        <v>32</v>
      </c>
      <c r="G10" s="2"/>
      <c r="I10" s="2"/>
      <c r="J10" s="2"/>
      <c r="K10" s="2"/>
      <c r="L10" s="2"/>
      <c r="M10" s="2"/>
      <c r="N10" s="2"/>
      <c r="O10" s="2"/>
      <c r="P10" s="2"/>
    </row>
    <row r="11" spans="3:16" x14ac:dyDescent="0.3">
      <c r="C11" s="7" t="s">
        <v>33</v>
      </c>
      <c r="D11" s="8"/>
      <c r="E11" s="14">
        <f>+E8-E9-E10</f>
        <v>30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3:16" x14ac:dyDescent="0.3">
      <c r="C12" s="7"/>
      <c r="D12" s="8"/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3:16" x14ac:dyDescent="0.3">
      <c r="C13" s="9" t="s">
        <v>8</v>
      </c>
      <c r="D13" s="2"/>
      <c r="E13" s="2"/>
      <c r="F13" s="10"/>
      <c r="G13" s="2"/>
      <c r="H13" s="10"/>
      <c r="I13" s="2"/>
      <c r="J13" s="2"/>
      <c r="K13" s="2"/>
      <c r="L13" s="2"/>
      <c r="M13" s="2"/>
      <c r="N13" s="2"/>
      <c r="O13" s="2"/>
      <c r="P13" s="2"/>
    </row>
    <row r="14" spans="3:16" x14ac:dyDescent="0.3">
      <c r="C14" s="8" t="s">
        <v>5</v>
      </c>
      <c r="D14" s="11">
        <v>0.95</v>
      </c>
      <c r="E14" s="11"/>
      <c r="F14" s="16" t="s">
        <v>35</v>
      </c>
      <c r="G14" s="2"/>
      <c r="H14" s="11"/>
      <c r="I14" s="2"/>
      <c r="J14" s="2"/>
      <c r="K14" s="2"/>
      <c r="L14" s="2"/>
      <c r="M14" s="2"/>
      <c r="N14" s="2"/>
      <c r="O14" s="2"/>
      <c r="P14" s="2"/>
    </row>
    <row r="15" spans="3:16" x14ac:dyDescent="0.3">
      <c r="C15" s="8" t="s">
        <v>7</v>
      </c>
      <c r="D15" s="11">
        <v>0.8</v>
      </c>
      <c r="E15" s="11"/>
      <c r="F15" s="16" t="s">
        <v>36</v>
      </c>
      <c r="G15" s="2"/>
      <c r="H15" s="11"/>
      <c r="I15" s="2"/>
      <c r="J15" s="2"/>
      <c r="K15" s="2"/>
      <c r="L15" s="2"/>
      <c r="M15" s="2"/>
    </row>
    <row r="16" spans="3:16" x14ac:dyDescent="0.3">
      <c r="C16" s="8"/>
      <c r="D16" s="8"/>
      <c r="E16" s="8"/>
      <c r="F16" s="11"/>
      <c r="G16" s="2"/>
      <c r="H16" s="11"/>
      <c r="I16" s="2"/>
      <c r="J16" s="2"/>
      <c r="K16" s="2"/>
      <c r="L16" s="2"/>
      <c r="M16" s="2"/>
    </row>
    <row r="17" spans="2:18" ht="15" thickBot="1" x14ac:dyDescent="0.3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8" ht="18.600000000000001" customHeight="1" thickTop="1" x14ac:dyDescent="0.3">
      <c r="B18" s="59"/>
      <c r="C18" s="47" t="s">
        <v>28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50"/>
      <c r="O18" s="50"/>
      <c r="P18" s="50"/>
      <c r="Q18" s="50"/>
      <c r="R18" s="51"/>
    </row>
    <row r="19" spans="2:18" ht="43.2" x14ac:dyDescent="0.3">
      <c r="B19" s="60"/>
      <c r="C19" s="17"/>
      <c r="D19" s="17"/>
      <c r="E19" s="18"/>
      <c r="F19" s="19" t="s">
        <v>9</v>
      </c>
      <c r="G19" s="20"/>
      <c r="H19" s="21" t="s">
        <v>10</v>
      </c>
      <c r="I19" s="22"/>
      <c r="J19" s="23"/>
      <c r="K19" s="22"/>
      <c r="L19" s="22"/>
      <c r="M19" s="22"/>
      <c r="N19" s="24"/>
      <c r="O19" s="24"/>
      <c r="P19" s="24"/>
      <c r="Q19" s="24"/>
      <c r="R19" s="52"/>
    </row>
    <row r="20" spans="2:18" ht="15.6" x14ac:dyDescent="0.3">
      <c r="B20" s="61">
        <v>1</v>
      </c>
      <c r="C20" s="25" t="s">
        <v>29</v>
      </c>
      <c r="D20" s="25"/>
      <c r="E20" s="25"/>
      <c r="F20" s="26">
        <f>+E4*F6</f>
        <v>400000</v>
      </c>
      <c r="G20" s="27"/>
      <c r="H20" s="26">
        <f>+F6*E4</f>
        <v>400000</v>
      </c>
      <c r="I20" s="22"/>
      <c r="J20" s="20"/>
      <c r="K20" s="22"/>
      <c r="L20" s="22"/>
      <c r="M20" s="22"/>
      <c r="N20" s="24"/>
      <c r="O20" s="24"/>
      <c r="P20" s="24"/>
      <c r="Q20" s="24"/>
      <c r="R20" s="52"/>
    </row>
    <row r="21" spans="2:18" ht="9.6" customHeight="1" x14ac:dyDescent="0.3">
      <c r="B21" s="60"/>
      <c r="C21" s="22"/>
      <c r="D21" s="22"/>
      <c r="E21" s="22"/>
      <c r="F21" s="22"/>
      <c r="G21" s="22"/>
      <c r="H21" s="22"/>
      <c r="I21" s="22"/>
      <c r="J21" s="20"/>
      <c r="K21" s="22"/>
      <c r="L21" s="22"/>
      <c r="M21" s="67" t="s">
        <v>37</v>
      </c>
      <c r="N21" s="67"/>
      <c r="O21" s="24"/>
      <c r="P21" s="24"/>
      <c r="Q21" s="24"/>
      <c r="R21" s="52"/>
    </row>
    <row r="22" spans="2:18" ht="15.6" customHeight="1" x14ac:dyDescent="0.3">
      <c r="B22" s="61"/>
      <c r="C22" s="25" t="s">
        <v>12</v>
      </c>
      <c r="D22" s="25"/>
      <c r="E22" s="25"/>
      <c r="F22" s="22"/>
      <c r="G22" s="22"/>
      <c r="H22" s="22"/>
      <c r="I22" s="22"/>
      <c r="J22" s="20"/>
      <c r="K22" s="22"/>
      <c r="L22" s="22"/>
      <c r="M22" s="66">
        <f>+H34/F34</f>
        <v>2.5295889994650191</v>
      </c>
      <c r="N22" s="66"/>
      <c r="O22" s="24"/>
      <c r="P22" s="24"/>
      <c r="Q22" s="24"/>
      <c r="R22" s="52"/>
    </row>
    <row r="23" spans="2:18" ht="15.6" customHeight="1" x14ac:dyDescent="0.3">
      <c r="B23" s="62">
        <v>2</v>
      </c>
      <c r="C23" s="28" t="s">
        <v>13</v>
      </c>
      <c r="D23" s="28"/>
      <c r="E23" s="28"/>
      <c r="F23" s="29">
        <f>-PV(10%/12,24, F20/24)</f>
        <v>361180.91390507552</v>
      </c>
      <c r="G23" s="22"/>
      <c r="H23" s="29">
        <v>0</v>
      </c>
      <c r="I23" s="22"/>
      <c r="J23" s="20"/>
      <c r="K23" s="22"/>
      <c r="L23" s="22"/>
      <c r="M23" s="66"/>
      <c r="N23" s="66"/>
      <c r="O23" s="24"/>
      <c r="P23" s="24"/>
      <c r="Q23" s="24"/>
      <c r="R23" s="52"/>
    </row>
    <row r="24" spans="2:18" ht="15.6" customHeight="1" x14ac:dyDescent="0.3">
      <c r="B24" s="62">
        <v>3</v>
      </c>
      <c r="C24" s="28" t="s">
        <v>14</v>
      </c>
      <c r="D24" s="28"/>
      <c r="E24" s="28"/>
      <c r="F24" s="29">
        <f>-F23*40%</f>
        <v>-144472.3655620302</v>
      </c>
      <c r="G24" s="22"/>
      <c r="H24" s="29">
        <v>0</v>
      </c>
      <c r="I24" s="22"/>
      <c r="J24" s="20"/>
      <c r="K24" s="22"/>
      <c r="L24" s="22"/>
      <c r="M24" s="67" t="s">
        <v>38</v>
      </c>
      <c r="N24" s="67"/>
      <c r="O24" s="24"/>
      <c r="P24" s="24"/>
      <c r="Q24" s="24"/>
      <c r="R24" s="52"/>
    </row>
    <row r="25" spans="2:18" ht="15.6" customHeight="1" x14ac:dyDescent="0.3">
      <c r="B25" s="62">
        <v>4</v>
      </c>
      <c r="C25" s="28" t="s">
        <v>16</v>
      </c>
      <c r="D25" s="28"/>
      <c r="E25" s="28"/>
      <c r="F25" s="30"/>
      <c r="G25" s="22"/>
      <c r="H25" s="29">
        <f>+$D$14*H20</f>
        <v>380000</v>
      </c>
      <c r="I25" s="22"/>
      <c r="J25" s="20"/>
      <c r="K25" s="22"/>
      <c r="L25" s="22"/>
      <c r="M25" s="67" t="s">
        <v>10</v>
      </c>
      <c r="N25" s="67"/>
      <c r="O25" s="24"/>
      <c r="P25" s="24"/>
      <c r="Q25" s="24"/>
      <c r="R25" s="52"/>
    </row>
    <row r="26" spans="2:18" ht="15.6" x14ac:dyDescent="0.3">
      <c r="B26" s="60"/>
      <c r="C26" s="31" t="s">
        <v>18</v>
      </c>
      <c r="D26" s="31"/>
      <c r="E26" s="31"/>
      <c r="F26" s="32">
        <f>+SUM(F23:F25)</f>
        <v>216708.54834304532</v>
      </c>
      <c r="G26" s="33"/>
      <c r="H26" s="32">
        <f>+SUM(H23:H25)</f>
        <v>380000</v>
      </c>
      <c r="I26" s="22"/>
      <c r="J26" s="34"/>
      <c r="K26" s="22"/>
      <c r="L26" s="22"/>
      <c r="M26" s="22"/>
      <c r="N26" s="24"/>
      <c r="O26" s="24"/>
      <c r="P26" s="24"/>
      <c r="Q26" s="24"/>
      <c r="R26" s="52"/>
    </row>
    <row r="27" spans="2:18" x14ac:dyDescent="0.3">
      <c r="B27" s="60"/>
      <c r="C27" s="22"/>
      <c r="D27" s="22"/>
      <c r="E27" s="22"/>
      <c r="F27" s="22"/>
      <c r="G27" s="22"/>
      <c r="H27" s="22"/>
      <c r="I27" s="22"/>
      <c r="J27" s="20"/>
      <c r="K27" s="22"/>
      <c r="L27" s="22"/>
      <c r="M27" s="22"/>
      <c r="N27" s="24"/>
      <c r="O27" s="24"/>
      <c r="P27" s="24"/>
      <c r="Q27" s="24"/>
      <c r="R27" s="52"/>
    </row>
    <row r="28" spans="2:18" ht="15.6" x14ac:dyDescent="0.3">
      <c r="B28" s="61">
        <v>5</v>
      </c>
      <c r="C28" s="35" t="s">
        <v>19</v>
      </c>
      <c r="D28" s="35"/>
      <c r="E28" s="35"/>
      <c r="F28" s="29">
        <f>+F20*-10%</f>
        <v>-40000</v>
      </c>
      <c r="G28" s="22"/>
      <c r="H28" s="29">
        <v>0</v>
      </c>
      <c r="I28" s="22"/>
      <c r="J28" s="20"/>
      <c r="K28" s="22"/>
      <c r="L28" s="22"/>
      <c r="M28" s="22"/>
      <c r="N28" s="24"/>
      <c r="O28" s="24"/>
      <c r="P28" s="24"/>
      <c r="Q28" s="24"/>
      <c r="R28" s="52"/>
    </row>
    <row r="29" spans="2:18" x14ac:dyDescent="0.3">
      <c r="B29" s="60"/>
      <c r="C29" s="36"/>
      <c r="D29" s="36"/>
      <c r="E29" s="36"/>
      <c r="F29" s="22"/>
      <c r="G29" s="22"/>
      <c r="H29" s="22"/>
      <c r="I29" s="22"/>
      <c r="J29" s="20"/>
      <c r="K29" s="22"/>
      <c r="L29" s="22"/>
      <c r="M29" s="22"/>
      <c r="N29" s="24"/>
      <c r="O29" s="24"/>
      <c r="P29" s="24"/>
      <c r="Q29" s="24"/>
      <c r="R29" s="52"/>
    </row>
    <row r="30" spans="2:18" ht="15.6" x14ac:dyDescent="0.3">
      <c r="B30" s="61">
        <v>6</v>
      </c>
      <c r="C30" s="35" t="s">
        <v>21</v>
      </c>
      <c r="D30" s="35"/>
      <c r="E30" s="35"/>
      <c r="F30" s="22"/>
      <c r="G30" s="22"/>
      <c r="H30" s="29"/>
      <c r="I30" s="22"/>
      <c r="J30" s="20"/>
      <c r="K30" s="22"/>
      <c r="L30" s="22"/>
      <c r="M30" s="22"/>
      <c r="N30" s="24"/>
      <c r="O30" s="24"/>
      <c r="P30" s="24"/>
      <c r="Q30" s="24"/>
      <c r="R30" s="52"/>
    </row>
    <row r="31" spans="2:18" ht="15.6" x14ac:dyDescent="0.3">
      <c r="B31" s="62">
        <v>7</v>
      </c>
      <c r="C31" s="28" t="s">
        <v>5</v>
      </c>
      <c r="D31" s="28"/>
      <c r="E31" s="28"/>
      <c r="F31" s="37">
        <v>0</v>
      </c>
      <c r="G31" s="22"/>
      <c r="H31" s="29">
        <f>+$F$6*$E9*$D14</f>
        <v>19000</v>
      </c>
      <c r="I31" s="22"/>
      <c r="J31" s="20"/>
      <c r="K31" s="22"/>
      <c r="L31" s="22"/>
      <c r="M31" s="22"/>
      <c r="N31" s="24"/>
      <c r="O31" s="24"/>
      <c r="P31" s="24"/>
      <c r="Q31" s="24"/>
      <c r="R31" s="52"/>
    </row>
    <row r="32" spans="2:18" ht="15.6" x14ac:dyDescent="0.3">
      <c r="B32" s="62">
        <v>8</v>
      </c>
      <c r="C32" s="28" t="s">
        <v>7</v>
      </c>
      <c r="D32" s="28"/>
      <c r="E32" s="28"/>
      <c r="F32" s="37">
        <v>0</v>
      </c>
      <c r="G32" s="22"/>
      <c r="H32" s="29">
        <f>+$F$6*$E10*$D15</f>
        <v>48000</v>
      </c>
      <c r="I32" s="22"/>
      <c r="J32" s="20"/>
      <c r="K32" s="22"/>
      <c r="L32" s="22"/>
      <c r="M32" s="22"/>
      <c r="N32" s="24"/>
      <c r="O32" s="24"/>
      <c r="P32" s="24"/>
      <c r="Q32" s="24"/>
      <c r="R32" s="52"/>
    </row>
    <row r="33" spans="1:18" x14ac:dyDescent="0.3">
      <c r="B33" s="60"/>
      <c r="C33" s="28"/>
      <c r="D33" s="28"/>
      <c r="E33" s="28"/>
      <c r="F33" s="22"/>
      <c r="G33" s="22"/>
      <c r="H33" s="22"/>
      <c r="I33" s="22"/>
      <c r="J33" s="20"/>
      <c r="K33" s="22"/>
      <c r="L33" s="22"/>
      <c r="M33" s="22"/>
      <c r="N33" s="24"/>
      <c r="O33" s="24"/>
      <c r="P33" s="24"/>
      <c r="Q33" s="24"/>
      <c r="R33" s="52"/>
    </row>
    <row r="34" spans="1:18" ht="15.6" x14ac:dyDescent="0.3">
      <c r="B34" s="63">
        <v>9</v>
      </c>
      <c r="C34" s="31" t="s">
        <v>25</v>
      </c>
      <c r="D34" s="31"/>
      <c r="E34" s="31"/>
      <c r="F34" s="32">
        <f>+F26+F28</f>
        <v>176708.54834304532</v>
      </c>
      <c r="G34" s="33"/>
      <c r="H34" s="32">
        <f>+H26+H31+H32</f>
        <v>447000</v>
      </c>
      <c r="I34" s="38"/>
      <c r="J34" s="20"/>
      <c r="K34" s="22"/>
      <c r="L34" s="22"/>
      <c r="M34" s="22"/>
      <c r="N34" s="24"/>
      <c r="O34" s="24"/>
      <c r="P34" s="24"/>
      <c r="Q34" s="24"/>
      <c r="R34" s="52"/>
    </row>
    <row r="35" spans="1:18" x14ac:dyDescent="0.3">
      <c r="B35" s="60"/>
      <c r="C35" s="39"/>
      <c r="D35" s="39"/>
      <c r="E35" s="39"/>
      <c r="F35" s="40"/>
      <c r="G35" s="41"/>
      <c r="H35" s="40"/>
      <c r="I35" s="22"/>
      <c r="J35" s="40"/>
      <c r="K35" s="22"/>
      <c r="L35" s="22"/>
      <c r="M35" s="22"/>
      <c r="N35" s="24"/>
      <c r="O35" s="24"/>
      <c r="P35" s="24"/>
      <c r="Q35" s="24"/>
      <c r="R35" s="52"/>
    </row>
    <row r="36" spans="1:18" x14ac:dyDescent="0.3">
      <c r="B36" s="64">
        <v>10</v>
      </c>
      <c r="C36" s="42" t="s">
        <v>27</v>
      </c>
      <c r="D36" s="43"/>
      <c r="E36" s="43"/>
      <c r="F36" s="44"/>
      <c r="G36" s="45"/>
      <c r="H36" s="46">
        <f>H34-F34</f>
        <v>270291.45165695471</v>
      </c>
      <c r="I36" s="22"/>
      <c r="J36" s="20"/>
      <c r="K36" s="22"/>
      <c r="L36" s="22"/>
      <c r="M36" s="22"/>
      <c r="N36" s="24"/>
      <c r="O36" s="24"/>
      <c r="P36" s="24"/>
      <c r="Q36" s="24"/>
      <c r="R36" s="52"/>
    </row>
    <row r="37" spans="1:18" ht="15" thickBot="1" x14ac:dyDescent="0.35">
      <c r="B37" s="65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4"/>
      <c r="O37" s="54"/>
      <c r="P37" s="54"/>
      <c r="Q37" s="54"/>
      <c r="R37" s="55"/>
    </row>
    <row r="38" spans="1:18" ht="15" thickTop="1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40" spans="1:18" x14ac:dyDescent="0.3">
      <c r="A40" s="57">
        <v>1</v>
      </c>
      <c r="B40" s="58" t="s">
        <v>11</v>
      </c>
      <c r="C40" s="58"/>
      <c r="D40" s="58"/>
      <c r="E40" s="58"/>
      <c r="F40" s="58"/>
    </row>
    <row r="41" spans="1:18" x14ac:dyDescent="0.3">
      <c r="A41" s="57">
        <f>+A40+1</f>
        <v>2</v>
      </c>
      <c r="B41" s="58" t="s">
        <v>31</v>
      </c>
      <c r="C41" s="58"/>
      <c r="D41" s="58"/>
      <c r="E41" s="58"/>
      <c r="F41" s="58"/>
    </row>
    <row r="42" spans="1:18" x14ac:dyDescent="0.3">
      <c r="A42" s="57">
        <f t="shared" ref="A42:A49" si="0">+A41+1</f>
        <v>3</v>
      </c>
      <c r="B42" s="58" t="s">
        <v>15</v>
      </c>
      <c r="C42" s="58"/>
      <c r="D42" s="58"/>
      <c r="E42" s="58"/>
      <c r="F42" s="58"/>
    </row>
    <row r="43" spans="1:18" x14ac:dyDescent="0.3">
      <c r="A43" s="57">
        <f t="shared" si="0"/>
        <v>4</v>
      </c>
      <c r="B43" s="58" t="s">
        <v>17</v>
      </c>
      <c r="C43" s="58"/>
      <c r="D43" s="58"/>
      <c r="E43" s="58"/>
      <c r="F43" s="58"/>
    </row>
    <row r="44" spans="1:18" x14ac:dyDescent="0.3">
      <c r="A44" s="57">
        <f t="shared" si="0"/>
        <v>5</v>
      </c>
      <c r="B44" s="58" t="s">
        <v>20</v>
      </c>
      <c r="C44" s="58"/>
      <c r="D44" s="58"/>
      <c r="E44" s="58"/>
      <c r="F44" s="58"/>
    </row>
    <row r="45" spans="1:18" x14ac:dyDescent="0.3">
      <c r="A45" s="57">
        <f t="shared" si="0"/>
        <v>6</v>
      </c>
      <c r="B45" s="58" t="s">
        <v>22</v>
      </c>
      <c r="C45" s="58"/>
      <c r="D45" s="58"/>
      <c r="E45" s="58"/>
      <c r="F45" s="58"/>
    </row>
    <row r="46" spans="1:18" x14ac:dyDescent="0.3">
      <c r="A46" s="57">
        <f t="shared" si="0"/>
        <v>7</v>
      </c>
      <c r="B46" s="58" t="s">
        <v>23</v>
      </c>
      <c r="C46" s="58"/>
      <c r="D46" s="58"/>
      <c r="E46" s="58"/>
      <c r="F46" s="58"/>
    </row>
    <row r="47" spans="1:18" x14ac:dyDescent="0.3">
      <c r="A47" s="57">
        <f t="shared" si="0"/>
        <v>8</v>
      </c>
      <c r="B47" s="58" t="s">
        <v>24</v>
      </c>
      <c r="C47" s="58"/>
      <c r="D47" s="58"/>
      <c r="E47" s="58"/>
      <c r="F47" s="58"/>
    </row>
    <row r="48" spans="1:18" x14ac:dyDescent="0.3">
      <c r="A48" s="57">
        <f t="shared" si="0"/>
        <v>9</v>
      </c>
      <c r="B48" s="58" t="s">
        <v>26</v>
      </c>
      <c r="C48" s="58"/>
      <c r="D48" s="58"/>
      <c r="E48" s="58"/>
      <c r="F48" s="58"/>
    </row>
    <row r="49" spans="1:6" x14ac:dyDescent="0.3">
      <c r="A49" s="57">
        <f t="shared" si="0"/>
        <v>10</v>
      </c>
      <c r="B49" s="58" t="s">
        <v>34</v>
      </c>
      <c r="C49" s="58"/>
      <c r="D49" s="58"/>
      <c r="E49" s="58"/>
      <c r="F49" s="58"/>
    </row>
    <row r="50" spans="1:6" x14ac:dyDescent="0.3">
      <c r="A50" s="56"/>
    </row>
    <row r="51" spans="1:6" x14ac:dyDescent="0.3">
      <c r="A51" s="56"/>
    </row>
  </sheetData>
  <mergeCells count="4">
    <mergeCell ref="M22:N23"/>
    <mergeCell ref="M21:N21"/>
    <mergeCell ref="M24:N24"/>
    <mergeCell ref="M25:N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Unlocked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Joey Wignarajah</dc:creator>
  <cp:lastModifiedBy>Joey Wignarajah</cp:lastModifiedBy>
  <dcterms:created xsi:type="dcterms:W3CDTF">2020-08-18T20:41:14Z</dcterms:created>
  <dcterms:modified xsi:type="dcterms:W3CDTF">2020-08-18T21:18:52Z</dcterms:modified>
</cp:coreProperties>
</file>