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19.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showInkAnnotation="0" codeName="ThisWorkbook"/>
  <mc:AlternateContent xmlns:mc="http://schemas.openxmlformats.org/markup-compatibility/2006">
    <mc:Choice Requires="x15">
      <x15ac:absPath xmlns:x15ac="http://schemas.microsoft.com/office/spreadsheetml/2010/11/ac" url="https://filatex-my.sharepoint.com/personal/stuti_filatex_com/Documents/Misc/Website Updates/"/>
    </mc:Choice>
  </mc:AlternateContent>
  <xr:revisionPtr revIDLastSave="0" documentId="8_{0B0D117A-6ADD-4FB2-86A5-21AD982AC34E}" xr6:coauthVersionLast="45" xr6:coauthVersionMax="45" xr10:uidLastSave="{00000000-0000-0000-0000-000000000000}"/>
  <bookViews>
    <workbookView xWindow="-96" yWindow="-96" windowWidth="23232" windowHeight="13152" tabRatio="887" activeTab="3"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7" i="34" l="1"/>
  <c r="U27" i="34"/>
  <c r="O27" i="34"/>
  <c r="Q27" i="34" s="1"/>
  <c r="M27" i="34"/>
  <c r="X26" i="34"/>
  <c r="U26" i="34"/>
  <c r="O26" i="34"/>
  <c r="Q26" i="34" s="1"/>
  <c r="M26" i="34"/>
  <c r="X25" i="34"/>
  <c r="U25" i="34"/>
  <c r="O25" i="34"/>
  <c r="Q25" i="34" s="1"/>
  <c r="M25" i="34"/>
  <c r="X24" i="34"/>
  <c r="U24" i="34"/>
  <c r="O24" i="34"/>
  <c r="Q24" i="34" s="1"/>
  <c r="M24" i="34"/>
  <c r="X23" i="34"/>
  <c r="U23" i="34"/>
  <c r="O23" i="34"/>
  <c r="Q23" i="34" s="1"/>
  <c r="M23" i="34"/>
  <c r="X22" i="34"/>
  <c r="U22" i="34"/>
  <c r="O22" i="34"/>
  <c r="Q22" i="34" s="1"/>
  <c r="M22" i="34"/>
  <c r="X21" i="34"/>
  <c r="U21" i="34"/>
  <c r="Q21" i="34"/>
  <c r="O21" i="34"/>
  <c r="M21" i="34"/>
  <c r="X20" i="34"/>
  <c r="U20" i="34"/>
  <c r="O20" i="34"/>
  <c r="Q20" i="34" s="1"/>
  <c r="M20" i="34"/>
  <c r="X19" i="34"/>
  <c r="U19" i="34"/>
  <c r="O19" i="34"/>
  <c r="Q19" i="34" s="1"/>
  <c r="M19" i="34"/>
  <c r="X18" i="34"/>
  <c r="U18" i="34"/>
  <c r="O18" i="34"/>
  <c r="Q18" i="34" s="1"/>
  <c r="M18" i="34"/>
  <c r="X17" i="34"/>
  <c r="U17" i="34"/>
  <c r="O17" i="34"/>
  <c r="Q17" i="34" s="1"/>
  <c r="M17" i="34"/>
  <c r="X16" i="34"/>
  <c r="U16" i="34"/>
  <c r="O16" i="34"/>
  <c r="Q16" i="34" s="1"/>
  <c r="M16" i="34"/>
  <c r="X15" i="34"/>
  <c r="U15" i="34"/>
  <c r="O15" i="34"/>
  <c r="Q15" i="34" s="1"/>
  <c r="M15" i="34"/>
  <c r="V15" i="28"/>
  <c r="S15" i="28"/>
  <c r="M15" i="28"/>
  <c r="O15" i="28" s="1"/>
  <c r="K15" i="28"/>
  <c r="X16" i="24"/>
  <c r="U16" i="24"/>
  <c r="Q16" i="24"/>
  <c r="O16" i="24"/>
  <c r="M16" i="24"/>
  <c r="X15" i="24"/>
  <c r="U15" i="24"/>
  <c r="O15" i="24"/>
  <c r="Q15" i="24" s="1"/>
  <c r="M15" i="24"/>
  <c r="AD20" i="5"/>
  <c r="X20" i="5"/>
  <c r="U20" i="5"/>
  <c r="O20" i="5"/>
  <c r="Q20" i="5" s="1"/>
  <c r="M20" i="5"/>
  <c r="Z20" i="5" s="1"/>
  <c r="AD19" i="5"/>
  <c r="X19" i="5"/>
  <c r="U19" i="5"/>
  <c r="O19" i="5"/>
  <c r="Q19" i="5" s="1"/>
  <c r="M19" i="5"/>
  <c r="Z19" i="5" s="1"/>
  <c r="AD18" i="5"/>
  <c r="X18" i="5"/>
  <c r="U18" i="5"/>
  <c r="Q18" i="5"/>
  <c r="O18" i="5"/>
  <c r="M18" i="5"/>
  <c r="Z18" i="5" s="1"/>
  <c r="AD17" i="5"/>
  <c r="X17" i="5"/>
  <c r="U17" i="5"/>
  <c r="O17" i="5"/>
  <c r="Q17" i="5" s="1"/>
  <c r="M17" i="5"/>
  <c r="Z17" i="5" s="1"/>
  <c r="AD16" i="5"/>
  <c r="X16" i="5"/>
  <c r="U16" i="5"/>
  <c r="O16" i="5"/>
  <c r="Q16" i="5" s="1"/>
  <c r="M16" i="5"/>
  <c r="Z16" i="5" s="1"/>
  <c r="AD15" i="5"/>
  <c r="X15" i="5"/>
  <c r="U15" i="5"/>
  <c r="O15" i="5"/>
  <c r="Q15" i="5" s="1"/>
  <c r="M15" i="5"/>
  <c r="Z15" i="5" s="1"/>
  <c r="V24" i="2"/>
  <c r="S24" i="2"/>
  <c r="O24" i="2"/>
  <c r="M24" i="2"/>
  <c r="K24" i="2"/>
  <c r="X24" i="2" s="1"/>
  <c r="V23" i="2"/>
  <c r="S23" i="2"/>
  <c r="M23" i="2"/>
  <c r="O23" i="2" s="1"/>
  <c r="K23" i="2"/>
  <c r="X23" i="2" s="1"/>
  <c r="V22" i="2"/>
  <c r="S22" i="2"/>
  <c r="M22" i="2"/>
  <c r="O22" i="2" s="1"/>
  <c r="K22" i="2"/>
  <c r="X22" i="2" s="1"/>
  <c r="V21" i="2"/>
  <c r="S21" i="2"/>
  <c r="M21" i="2"/>
  <c r="O21" i="2" s="1"/>
  <c r="K21" i="2"/>
  <c r="X21" i="2" s="1"/>
  <c r="V20" i="2"/>
  <c r="S20" i="2"/>
  <c r="M20" i="2"/>
  <c r="O20" i="2" s="1"/>
  <c r="K20" i="2"/>
  <c r="X20" i="2" s="1"/>
  <c r="V19" i="2"/>
  <c r="S19" i="2"/>
  <c r="M19" i="2"/>
  <c r="O19" i="2" s="1"/>
  <c r="K19" i="2"/>
  <c r="X19" i="2" s="1"/>
  <c r="V18" i="2"/>
  <c r="S18" i="2"/>
  <c r="M18" i="2"/>
  <c r="O18" i="2" s="1"/>
  <c r="K18" i="2"/>
  <c r="X18" i="2" s="1"/>
  <c r="V17" i="2"/>
  <c r="S17" i="2"/>
  <c r="M17" i="2"/>
  <c r="O17" i="2" s="1"/>
  <c r="K17" i="2"/>
  <c r="X17" i="2" s="1"/>
  <c r="V16" i="2"/>
  <c r="S16" i="2"/>
  <c r="M16" i="2"/>
  <c r="O16" i="2" s="1"/>
  <c r="K16" i="2"/>
  <c r="X16" i="2" s="1"/>
  <c r="V15" i="2"/>
  <c r="S15" i="2"/>
  <c r="M15" i="2"/>
  <c r="O15" i="2" s="1"/>
  <c r="K15" i="2"/>
  <c r="X15" i="2" s="1"/>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29" i="34" l="1"/>
  <c r="K18" i="24"/>
  <c r="I18" i="24"/>
  <c r="I3" i="24"/>
  <c r="J18" i="24" l="1"/>
  <c r="L18" i="24"/>
  <c r="L3" i="24"/>
  <c r="K3" i="24"/>
  <c r="J3" i="24"/>
  <c r="G16" i="38" l="1"/>
  <c r="H16" i="36"/>
  <c r="O39" i="1" l="1"/>
  <c r="AA16" i="15" l="1"/>
  <c r="Y16" i="15"/>
  <c r="W16" i="15"/>
  <c r="T16" i="15"/>
  <c r="P16" i="15"/>
  <c r="L16" i="15"/>
  <c r="K16" i="15"/>
  <c r="I16" i="15"/>
  <c r="AA22" i="5"/>
  <c r="P22" i="5"/>
  <c r="L22" i="5"/>
  <c r="I22" i="5"/>
  <c r="K22" i="5" l="1"/>
  <c r="T22"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22" i="5" l="1"/>
  <c r="Z49" i="1"/>
  <c r="N41" i="1"/>
  <c r="O49" i="1" l="1"/>
  <c r="U22" i="5"/>
  <c r="S22" i="5"/>
  <c r="U16" i="15" l="1"/>
  <c r="S16" i="15"/>
  <c r="W22" i="5"/>
  <c r="M16" i="15"/>
  <c r="Q16" i="15"/>
  <c r="J16" i="15"/>
  <c r="M22" i="5"/>
  <c r="Q22" i="5"/>
  <c r="O22" i="5"/>
  <c r="X22" i="5" l="1"/>
  <c r="X16" i="15"/>
  <c r="Z16" i="15"/>
  <c r="Y22" i="5"/>
  <c r="Z22"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8"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29" i="34" l="1"/>
  <c r="L29" i="34"/>
  <c r="K29" i="34"/>
  <c r="J3" i="34"/>
  <c r="V16" i="25"/>
  <c r="AC13" i="11"/>
  <c r="N13" i="5"/>
  <c r="V13" i="5"/>
  <c r="T13" i="3"/>
  <c r="L13" i="2"/>
  <c r="L13" i="4"/>
  <c r="T13" i="4"/>
  <c r="AC13" i="6"/>
  <c r="AC13" i="16"/>
  <c r="AC13" i="14"/>
  <c r="AC13" i="18"/>
  <c r="Z41" i="1"/>
  <c r="K41" i="1"/>
  <c r="J41" i="1"/>
  <c r="I41" i="1"/>
  <c r="H41" i="1"/>
  <c r="M29"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7" i="28"/>
  <c r="U17" i="28"/>
  <c r="R17" i="28"/>
  <c r="Q17" i="28"/>
  <c r="O17" i="28"/>
  <c r="N17" i="28"/>
  <c r="M17" i="28"/>
  <c r="J17" i="28"/>
  <c r="I17" i="28"/>
  <c r="H17"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49" i="1"/>
  <c r="W49" i="1" s="1"/>
  <c r="P49" i="1"/>
  <c r="H15" i="44"/>
  <c r="I16" i="44"/>
  <c r="J56" i="1"/>
  <c r="I15" i="44" s="1"/>
  <c r="I17" i="44"/>
  <c r="Y26" i="2"/>
  <c r="Z14" i="1" s="1"/>
  <c r="W26" i="2"/>
  <c r="U26" i="2"/>
  <c r="R26" i="2"/>
  <c r="S14" i="1" s="1"/>
  <c r="Q26" i="2"/>
  <c r="R14" i="1" s="1"/>
  <c r="J26" i="2"/>
  <c r="K14" i="1" s="1"/>
  <c r="I26" i="2"/>
  <c r="J14" i="1" s="1"/>
  <c r="S26" i="2"/>
  <c r="T14" i="1" s="1"/>
  <c r="K26" i="2"/>
  <c r="L14" i="1" l="1"/>
  <c r="X14" i="1"/>
  <c r="X26" i="2"/>
  <c r="V14" i="1"/>
  <c r="V26" i="2"/>
  <c r="J16" i="44"/>
  <c r="K56" i="1"/>
  <c r="J15" i="44" s="1"/>
  <c r="L54" i="1"/>
  <c r="W54" i="1" s="1"/>
  <c r="V16" i="44" s="1"/>
  <c r="J17" i="44"/>
  <c r="L55" i="1"/>
  <c r="S17" i="28"/>
  <c r="K17" i="28"/>
  <c r="V17" i="28" s="1"/>
  <c r="Y14" i="1" l="1"/>
  <c r="W14" i="1"/>
  <c r="K17" i="44"/>
  <c r="W55" i="1"/>
  <c r="V17" i="44" s="1"/>
  <c r="K16" i="44"/>
  <c r="L56" i="1"/>
  <c r="O26"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26" i="2"/>
  <c r="O14" i="1" s="1"/>
  <c r="M26" i="2"/>
  <c r="N14" i="1" s="1"/>
  <c r="H26"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L15" i="28" l="1"/>
  <c r="N17" i="34"/>
  <c r="N23" i="34"/>
  <c r="N25" i="34"/>
  <c r="N27" i="34"/>
  <c r="N19" i="34"/>
  <c r="N21" i="34"/>
  <c r="V26" i="34"/>
  <c r="V24" i="34"/>
  <c r="V22" i="34"/>
  <c r="V20" i="34"/>
  <c r="V18" i="34"/>
  <c r="N16" i="34"/>
  <c r="V15" i="34"/>
  <c r="N15" i="34"/>
  <c r="N22" i="34"/>
  <c r="N24" i="34"/>
  <c r="N26" i="34"/>
  <c r="N18" i="34"/>
  <c r="N20" i="34"/>
  <c r="V27" i="34"/>
  <c r="V25" i="34"/>
  <c r="V23" i="34"/>
  <c r="V21" i="34"/>
  <c r="V19" i="34"/>
  <c r="V17" i="34"/>
  <c r="V16" i="34"/>
  <c r="T15" i="28"/>
  <c r="N16" i="24"/>
  <c r="N15" i="24"/>
  <c r="V15" i="24"/>
  <c r="V16" i="24"/>
  <c r="V15" i="5"/>
  <c r="N15" i="5"/>
  <c r="N18" i="5"/>
  <c r="V18" i="5"/>
  <c r="N20" i="5"/>
  <c r="V20" i="5"/>
  <c r="N19" i="5"/>
  <c r="V19" i="5"/>
  <c r="N16" i="5"/>
  <c r="V16" i="5"/>
  <c r="N17" i="5"/>
  <c r="V17" i="5"/>
  <c r="T24" i="2"/>
  <c r="L24" i="2"/>
  <c r="T23" i="2"/>
  <c r="L23" i="2"/>
  <c r="T22" i="2"/>
  <c r="L22" i="2"/>
  <c r="T20" i="2"/>
  <c r="L20" i="2"/>
  <c r="T18" i="2"/>
  <c r="L18" i="2"/>
  <c r="T17" i="2"/>
  <c r="L17" i="2"/>
  <c r="T15" i="2"/>
  <c r="L15" i="2"/>
  <c r="T19" i="2"/>
  <c r="L19" i="2"/>
  <c r="T21" i="2"/>
  <c r="L21" i="2"/>
  <c r="T16" i="2"/>
  <c r="L16" i="2"/>
  <c r="M57" i="1"/>
  <c r="U57" i="1"/>
  <c r="L26" i="2"/>
  <c r="T26" i="2"/>
  <c r="N16" i="15"/>
  <c r="V16" i="15"/>
  <c r="U24" i="1"/>
  <c r="M24" i="1"/>
  <c r="L16" i="14"/>
  <c r="T16" i="14"/>
  <c r="M23" i="1"/>
  <c r="U23" i="1"/>
  <c r="L16" i="11"/>
  <c r="T16" i="11"/>
  <c r="M22" i="1"/>
  <c r="U22" i="1"/>
  <c r="L16" i="10"/>
  <c r="T16" i="10"/>
  <c r="M21" i="1"/>
  <c r="U21" i="1"/>
  <c r="L16" i="6"/>
  <c r="T16" i="6"/>
  <c r="U20" i="1"/>
  <c r="M20" i="1"/>
  <c r="M25" i="1"/>
  <c r="U25" i="1"/>
  <c r="V22" i="5"/>
  <c r="N22"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17" i="28"/>
  <c r="L16" i="32"/>
  <c r="T16" i="32"/>
  <c r="L16" i="33"/>
  <c r="L16" i="31"/>
  <c r="T16" i="38"/>
  <c r="L17"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8" i="24"/>
  <c r="P18" i="24"/>
  <c r="O18" i="24"/>
  <c r="N18" i="24"/>
  <c r="N3" i="24"/>
  <c r="N3" i="34"/>
  <c r="Q29" i="34"/>
  <c r="O29" i="34"/>
  <c r="N29" i="34"/>
  <c r="P29"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R17" i="34" l="1"/>
  <c r="AC17" i="34" s="1"/>
  <c r="R19" i="34"/>
  <c r="AC19" i="34" s="1"/>
  <c r="R16" i="24"/>
  <c r="AC16" i="24" s="1"/>
  <c r="R15" i="34"/>
  <c r="AC15" i="34" s="1"/>
  <c r="R21" i="34"/>
  <c r="AC21" i="34" s="1"/>
  <c r="R23" i="34"/>
  <c r="AC23" i="34" s="1"/>
  <c r="R25" i="34"/>
  <c r="AC25" i="34" s="1"/>
  <c r="R27" i="34"/>
  <c r="AC27" i="34" s="1"/>
  <c r="R15" i="24"/>
  <c r="AC15" i="24" s="1"/>
  <c r="R18" i="34"/>
  <c r="AC18" i="34" s="1"/>
  <c r="R20" i="34"/>
  <c r="AC20" i="34" s="1"/>
  <c r="P15" i="28"/>
  <c r="AC15" i="28" s="1"/>
  <c r="R16" i="34"/>
  <c r="AC16" i="34" s="1"/>
  <c r="R22" i="34"/>
  <c r="AC22" i="34" s="1"/>
  <c r="R24" i="34"/>
  <c r="AC24" i="34" s="1"/>
  <c r="R26" i="34"/>
  <c r="AC26" i="34" s="1"/>
  <c r="R18" i="5"/>
  <c r="AF18" i="5" s="1"/>
  <c r="R15" i="5"/>
  <c r="AF15" i="5" s="1"/>
  <c r="R19" i="5"/>
  <c r="AF19" i="5" s="1"/>
  <c r="R20" i="5"/>
  <c r="AF20" i="5" s="1"/>
  <c r="R17" i="5"/>
  <c r="AF17" i="5" s="1"/>
  <c r="R16" i="5"/>
  <c r="AF16" i="5" s="1"/>
  <c r="P23" i="2"/>
  <c r="AC23" i="2" s="1"/>
  <c r="P24" i="2"/>
  <c r="AC24" i="2" s="1"/>
  <c r="P20" i="2"/>
  <c r="AC20" i="2" s="1"/>
  <c r="P22" i="2"/>
  <c r="AC22" i="2" s="1"/>
  <c r="P17" i="2"/>
  <c r="AC17" i="2" s="1"/>
  <c r="P18" i="2"/>
  <c r="AC18" i="2" s="1"/>
  <c r="P19" i="2"/>
  <c r="AC19" i="2" s="1"/>
  <c r="P15" i="2"/>
  <c r="AC15" i="2" s="1"/>
  <c r="P16" i="2"/>
  <c r="AC16" i="2" s="1"/>
  <c r="P21" i="2"/>
  <c r="AC21" i="2" s="1"/>
  <c r="Q46" i="1"/>
  <c r="Q47" i="1"/>
  <c r="Q41" i="1"/>
  <c r="Q40" i="1"/>
  <c r="Q32" i="1"/>
  <c r="Q37" i="1"/>
  <c r="P16" i="31"/>
  <c r="P16" i="21"/>
  <c r="P16" i="18"/>
  <c r="P16" i="32"/>
  <c r="P16" i="25"/>
  <c r="P17"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26" i="2"/>
  <c r="R16" i="15"/>
  <c r="Q24" i="1" s="1"/>
  <c r="P16" i="14"/>
  <c r="Q23" i="1" s="1"/>
  <c r="P16" i="11"/>
  <c r="Q22" i="1" s="1"/>
  <c r="P16" i="10"/>
  <c r="Q21" i="1" s="1"/>
  <c r="P16" i="6"/>
  <c r="Q20" i="1" s="1"/>
  <c r="Q25" i="1"/>
  <c r="R22" i="5"/>
  <c r="P16" i="3"/>
  <c r="Q15" i="1" s="1"/>
  <c r="P16" i="4"/>
  <c r="Q16" i="1" s="1"/>
  <c r="Q18" i="1"/>
  <c r="Q26" i="1"/>
  <c r="P13" i="44" s="1"/>
  <c r="Q31" i="1"/>
  <c r="Q30" i="1"/>
  <c r="Q50" i="1"/>
  <c r="P14" i="44" s="1"/>
  <c r="Q33" i="1"/>
  <c r="Q39" i="1"/>
  <c r="O18" i="44"/>
  <c r="Q58" i="1"/>
  <c r="P18" i="44" s="1"/>
  <c r="AG13" i="15" l="1"/>
  <c r="H24" i="1" s="1"/>
  <c r="Q17" i="1"/>
  <c r="AD13" i="5"/>
  <c r="AG13" i="5"/>
  <c r="H17" i="1" s="1"/>
  <c r="AD13" i="19"/>
  <c r="U29" i="34"/>
  <c r="T3" i="34"/>
  <c r="S29" i="34"/>
  <c r="U3" i="34"/>
  <c r="T29" i="34"/>
  <c r="S3" i="34"/>
  <c r="W18" i="24"/>
  <c r="X18" i="24" s="1"/>
  <c r="R3" i="24"/>
  <c r="T3" i="24"/>
  <c r="Y3" i="24"/>
  <c r="V18" i="24"/>
  <c r="S18" i="24"/>
  <c r="W3" i="24"/>
  <c r="R18" i="24"/>
  <c r="S3" i="24"/>
  <c r="U3" i="24"/>
  <c r="T18" i="24"/>
  <c r="U18" i="24"/>
  <c r="X3" i="24"/>
  <c r="Y18" i="24"/>
  <c r="V3" i="24"/>
  <c r="X3" i="34"/>
  <c r="Y29" i="34"/>
  <c r="W3" i="34"/>
  <c r="Y3" i="34"/>
  <c r="W29" i="34"/>
  <c r="X29" i="34" s="1"/>
  <c r="V3" i="34"/>
  <c r="R3" i="34"/>
  <c r="V29" i="34"/>
  <c r="R29"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<sst xmlns="http://schemas.openxmlformats.org/spreadsheetml/2006/main" count="3055" uniqueCount="762">
  <si>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</si>
  <si>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</si>
  <si>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</si>
  <si>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</si>
  <si>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</si>
  <si>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</si>
  <si>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</si>
  <si>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</si>
  <si>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</si>
  <si>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</si>
  <si>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</si>
  <si>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</si>
  <si>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</si>
  <si>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</si>
  <si>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</si>
  <si>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</si>
  <si>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</si>
  <si>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</si>
  <si>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</si>
  <si>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</si>
  <si>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</si>
  <si>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</si>
  <si>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</si>
  <si>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</si>
  <si>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</si>
  <si>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</si>
  <si>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</si>
  <si>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</si>
  <si>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</si>
  <si>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</si>
  <si>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</si>
  <si>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</si>
  <si>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</si>
  <si>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</si>
  <si>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</si>
  <si>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</si>
  <si>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</si>
  <si>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</si>
  <si>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</si>
  <si>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</si>
  <si>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</si>
  <si>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</si>
  <si>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</si>
  <si>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</si>
  <si>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</si>
  <si>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</si>
  <si>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</si>
  <si>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</si>
  <si>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</si>
  <si>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</si>
  <si>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</si>
  <si>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</si>
  <si>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</si>
  <si>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</si>
  <si>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</si>
  <si>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</si>
  <si>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</si>
  <si>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</si>
  <si>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</si>
  <si>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</si>
  <si>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</si>
  <si>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</si>
  <si>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</si>
  <si>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</si>
  <si>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</si>
  <si>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</si>
  <si>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</si>
  <si>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</si>
  <si>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</si>
  <si>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</si>
  <si>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</si>
  <si>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</si>
  <si>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</si>
  <si>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</si>
  <si>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</si>
  <si>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</si>
  <si>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</si>
  <si>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</si>
  <si>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</si>
  <si>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</si>
  <si>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</si>
  <si>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</si>
  <si>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</si>
  <si>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</si>
  <si>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</si>
  <si>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</si>
  <si>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</si>
  <si>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</si>
  <si>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</si>
  <si>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</si>
  <si>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</si>
  <si>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</si>
  <si>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</si>
  <si>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</si>
  <si>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</si>
  <si>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</si>
  <si>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</si>
  <si>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</si>
  <si>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</si>
  <si>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</si>
  <si>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</si>
  <si>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</si>
  <si>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</si>
  <si>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</si>
  <si>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</si>
  <si>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</si>
  <si>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</si>
  <si>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</si>
  <si>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</si>
  <si>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</si>
  <si>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</si>
  <si>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</si>
  <si>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</si>
  <si>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</si>
  <si>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</si>
  <si>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</si>
  <si>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</si>
  <si>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</si>
  <si>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</si>
  <si>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</si>
  <si>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</si>
  <si>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</si>
  <si>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</si>
  <si>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</si>
  <si>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</si>
  <si>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</si>
  <si>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</si>
  <si>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</si>
  <si>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</si>
  <si>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</si>
  <si>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</si>
  <si>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</si>
  <si>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</si>
  <si>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</si>
  <si>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</si>
  <si>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</si>
  <si>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</si>
  <si>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</si>
  <si>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</si>
  <si>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</si>
  <si>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</si>
  <si>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</si>
  <si>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</si>
  <si>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</si>
  <si>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</si>
  <si>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</si>
  <si>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</si>
  <si>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</si>
  <si>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</si>
  <si>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</si>
  <si>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</si>
  <si>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</si>
  <si>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</si>
  <si>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</si>
  <si>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</si>
  <si>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</si>
  <si>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</si>
  <si>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</si>
  <si>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</si>
  <si>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</si>
  <si>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</si>
  <si>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</si>
  <si>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</si>
  <si>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</si>
  <si>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</si>
  <si>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</si>
  <si>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</si>
  <si>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</si>
  <si>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</si>
  <si>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</si>
  <si>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</si>
  <si>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</si>
  <si>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</si>
  <si>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</si>
  <si>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</si>
  <si>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</si>
  <si>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</si>
  <si>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</si>
  <si>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</si>
  <si>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</si>
  <si>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</si>
  <si>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</si>
  <si>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</si>
  <si>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</si>
  <si>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</si>
  <si>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</si>
  <si>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</si>
  <si>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</si>
  <si>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</si>
  <si>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</si>
  <si>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</si>
  <si>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</si>
  <si>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</si>
  <si>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</si>
  <si>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</si>
  <si>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</si>
  <si>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</si>
  <si>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</si>
  <si>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</si>
  <si>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</si>
  <si>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</si>
  <si>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</si>
  <si>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</si>
  <si>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</si>
  <si>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</si>
  <si>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</si>
  <si>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</si>
  <si>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</si>
  <si>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</si>
  <si>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</si>
  <si>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</si>
  <si>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</si>
  <si>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</si>
  <si>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</si>
  <si>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</si>
  <si>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</si>
  <si>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</si>
  <si>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</si>
  <si>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</si>
  <si>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</si>
  <si>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</si>
  <si>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</si>
  <si>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</si>
  <si>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</si>
  <si>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</si>
  <si>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</si>
  <si>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</si>
  <si>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</si>
  <si>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</si>
  <si>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</si>
  <si>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</si>
  <si>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</si>
  <si>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</si>
  <si>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</si>
  <si>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</si>
  <si>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</si>
  <si>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</si>
  <si>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</si>
  <si>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</si>
  <si>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</si>
  <si>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</si>
  <si>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</si>
  <si>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</si>
  <si>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</si>
  <si>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</si>
  <si>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</si>
  <si>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</si>
  <si>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</si>
  <si>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</si>
  <si>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</si>
  <si>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</si>
  <si>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</si>
  <si>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</si>
  <si>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</si>
  <si>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</si>
  <si>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</si>
  <si>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</si>
  <si>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</si>
  <si>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</si>
  <si>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</si>
  <si>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</si>
  <si>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</si>
  <si>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</si>
  <si>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</si>
  <si>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</si>
  <si>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</si>
  <si>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</si>
  <si>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</si>
  <si>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</si>
  <si>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</si>
  <si>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</si>
  <si>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</si>
  <si>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</si>
  <si>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</si>
  <si>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</si>
  <si>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</si>
  <si>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</si>
  <si>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</si>
  <si>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</si>
  <si>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</si>
  <si>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</si>
  <si>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</si>
  <si>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</si>
  <si>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</si>
  <si>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</si>
  <si>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</si>
  <si>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</si>
  <si>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</si>
  <si>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</si>
  <si>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</si>
  <si>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</si>
  <si>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</si>
  <si>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</si>
  <si>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</si>
  <si>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</si>
  <si>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</si>
  <si>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</si>
  <si>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</si>
  <si>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</si>
  <si>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</si>
  <si>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</si>
  <si>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</si>
  <si>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</si>
  <si>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</si>
  <si>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</si>
  <si>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</si>
  <si>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</si>
  <si>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</si>
  <si>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</si>
  <si>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</si>
  <si>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</si>
  <si>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</si>
  <si>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</si>
  <si>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</si>
  <si>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</si>
  <si>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</si>
  <si>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</si>
  <si>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</si>
  <si>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</si>
  <si>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</si>
  <si>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</si>
  <si>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</si>
  <si>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</si>
  <si>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</si>
  <si>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</si>
  <si>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</si>
  <si>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</si>
  <si>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</si>
  <si>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</si>
  <si>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</si>
  <si>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</si>
  <si>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</si>
  <si>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</si>
  <si>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</si>
  <si>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</si>
  <si>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</si>
  <si>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</si>
  <si>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</si>
  <si>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</si>
  <si>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</si>
  <si>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</si>
  <si>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</si>
  <si>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</si>
  <si>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</si>
  <si>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</si>
  <si>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</si>
  <si>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</si>
  <si>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</si>
  <si>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</si>
  <si>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</si>
  <si>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</si>
  <si>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</si>
  <si>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</si>
  <si>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</si>
  <si>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</si>
  <si>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</si>
  <si>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</si>
  <si>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</si>
  <si>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</si>
  <si>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</si>
  <si>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</si>
  <si>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</si>
  <si>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</si>
  <si>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</si>
  <si>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</si>
  <si>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</si>
  <si>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</si>
  <si>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</si>
  <si>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</si>
  <si>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</si>
  <si>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</si>
  <si>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</si>
  <si>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</si>
  <si>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</si>
  <si>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</si>
  <si>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</si>
  <si>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</si>
  <si>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</si>
  <si>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</si>
  <si>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</si>
  <si>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</si>
  <si>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</si>
  <si>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</si>
  <si>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</si>
  <si>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</si>
  <si>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</si>
  <si>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</si>
  <si>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</si>
  <si>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</si>
  <si>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</si>
  <si>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</si>
  <si>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</si>
  <si>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</si>
  <si>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</si>
  <si>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</si>
  <si>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</si>
  <si>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</si>
  <si>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</si>
  <si>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</si>
  <si>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</si>
  <si>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</si>
  <si>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</si>
  <si>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</si>
  <si>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</si>
  <si>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</si>
  <si>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</si>
  <si>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</si>
  <si>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</si>
  <si>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</si>
  <si>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</si>
  <si>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</si>
  <si>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</si>
  <si>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</si>
  <si>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</si>
  <si>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</si>
  <si>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</si>
  <si>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</si>
  <si>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</si>
  <si>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</si>
  <si>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</si>
  <si>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</si>
  <si>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</si>
  <si>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</si>
  <si>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</si>
  <si>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</si>
  <si>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</si>
  <si>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</si>
  <si>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</si>
  <si>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</si>
  <si>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</si>
  <si>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</si>
  <si>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</si>
  <si>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</si>
  <si>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</si>
  <si>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</si>
  <si>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</si>
  <si>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</si>
  <si>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</si>
  <si>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</si>
  <si>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</si>
  <si>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</si>
  <si>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</si>
  <si>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</si>
  <si>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</si>
  <si>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</si>
  <si>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</si>
  <si>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</si>
  <si>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</si>
  <si>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</si>
  <si>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</si>
  <si>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</si>
  <si>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</si>
  <si>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</si>
  <si>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</si>
  <si>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</si>
  <si>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</si>
  <si>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</si>
  <si>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</si>
  <si>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</si>
  <si>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</si>
  <si>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</si>
  <si>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</si>
  <si>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</si>
  <si>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</si>
  <si>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</si>
  <si>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</si>
  <si>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</si>
  <si>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</si>
  <si>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</si>
  <si>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</si>
  <si>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</si>
  <si>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</si>
  <si>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</si>
  <si>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</si>
  <si>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</si>
  <si>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</si>
  <si>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</si>
  <si>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</si>
  <si>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</si>
  <si>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</si>
  <si>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</si>
  <si>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</si>
  <si>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</si>
  <si>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</si>
  <si>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</si>
  <si>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</si>
  <si>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</si>
  <si>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</si>
  <si>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</si>
  <si>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</si>
  <si>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</si>
  <si>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</si>
  <si>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</si>
  <si>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</si>
  <si>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</si>
  <si>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</si>
  <si>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</si>
  <si>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</si>
  <si>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</si>
  <si>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</si>
  <si>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</si>
  <si>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</si>
  <si>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</si>
  <si>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</si>
  <si>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</si>
  <si>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</si>
  <si>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</si>
  <si>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</si>
  <si>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</si>
  <si>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</si>
  <si>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</si>
  <si>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</si>
  <si>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</si>
  <si>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</si>
  <si>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</si>
  <si>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</si>
  <si>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</si>
  <si>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</si>
  <si>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</si>
  <si>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</si>
  <si>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</si>
  <si>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</si>
  <si>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</si>
  <si>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</si>
  <si>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</si>
  <si>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</si>
  <si>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</si>
  <si>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</si>
  <si>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</si>
  <si>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</si>
  <si>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</si>
  <si>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</si>
  <si>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</si>
  <si>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</si>
  <si>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</si>
  <si>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</si>
  <si>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</si>
  <si>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</si>
  <si>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</si>
  <si>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</si>
  <si>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</si>
  <si>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</si>
  <si>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</si>
  <si>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</si>
  <si>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</si>
  <si>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</si>
  <si>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</si>
  <si>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</si>
  <si>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</si>
  <si>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</si>
  <si>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</si>
  <si>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</si>
  <si>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</si>
  <si>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</si>
  <si>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</si>
  <si>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</si>
  <si>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</si>
  <si>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</si>
  <si>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</si>
  <si>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</si>
  <si>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</si>
  <si>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</si>
  <si>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</si>
  <si>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</si>
  <si>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</si>
  <si>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</si>
  <si>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</si>
  <si>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</si>
  <si>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</si>
  <si>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</si>
  <si>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</si>
  <si>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</si>
  <si>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</si>
  <si>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</si>
  <si>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</si>
  <si>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</si>
  <si>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</si>
  <si>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</si>
  <si>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</si>
  <si>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</si>
  <si>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</si>
  <si>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</si>
  <si>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</si>
  <si>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</si>
  <si>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</si>
  <si>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</si>
  <si>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</si>
  <si>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</si>
  <si>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</si>
  <si>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</si>
  <si>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</si>
  <si>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</si>
  <si>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</si>
  <si>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</si>
  <si>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</si>
  <si>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</si>
  <si>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</si>
  <si>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</si>
  <si>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</si>
  <si>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</si>
  <si>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</si>
  <si>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</si>
  <si>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</si>
  <si>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</si>
  <si>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</si>
  <si>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</si>
  <si>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</si>
  <si>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</si>
  <si>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</si>
  <si>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</si>
  <si>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</si>
  <si>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</si>
  <si>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</si>
  <si>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</si>
  <si>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</si>
  <si>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</si>
  <si>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</si>
  <si>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</si>
  <si>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</si>
  <si>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</si>
  <si>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</si>
  <si>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</si>
  <si>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</si>
  <si>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</si>
  <si>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</si>
  <si>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</si>
  <si>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</si>
  <si>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</si>
  <si>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</si>
  <si>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</si>
  <si>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</si>
  <si>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</si>
  <si>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</si>
  <si>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</si>
  <si>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</si>
  <si>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</si>
  <si>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</si>
  <si>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</si>
  <si>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</si>
  <si>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</si>
  <si>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</si>
  <si>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</si>
  <si>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</si>
  <si>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</si>
  <si>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</si>
  <si>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</si>
  <si>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</si>
  <si>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</si>
  <si>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</si>
  <si>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</si>
  <si>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</si>
  <si>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</si>
  <si>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</si>
  <si>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</si>
  <si>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</si>
  <si>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</si>
  <si>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</si>
  <si>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</si>
  <si>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</si>
  <si>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</si>
  <si>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</si>
  <si>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</si>
  <si>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</si>
  <si>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</si>
  <si>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</si>
  <si>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</si>
  <si>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</si>
  <si>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</si>
  <si>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</si>
  <si>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</si>
  <si>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</si>
  <si>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</si>
  <si>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</si>
  <si>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</si>
  <si>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</si>
  <si>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</si>
  <si>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</si>
  <si>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</si>
  <si>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</si>
  <si>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</si>
  <si>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</si>
  <si>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</si>
  <si>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</si>
  <si>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</si>
  <si>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</si>
  <si>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</si>
  <si>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</si>
  <si>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</si>
  <si>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</si>
  <si>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</si>
  <si>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</si>
  <si>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</si>
  <si>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</si>
  <si>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</si>
  <si>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</si>
  <si>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</si>
  <si>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</si>
  <si>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</si>
  <si>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</si>
  <si>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</si>
  <si>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</si>
  <si>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</si>
  <si>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</si>
  <si>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</si>
  <si>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</si>
  <si>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</si>
  <si>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</si>
  <si>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</si>
  <si>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526227</t>
  </si>
  <si>
    <t>FILATEX</t>
  </si>
  <si>
    <t>NOTLISTED</t>
  </si>
  <si>
    <t>INE816B01027</t>
  </si>
  <si>
    <t>FILATEX INDIA LIMITED</t>
  </si>
  <si>
    <t>31-03-2020</t>
  </si>
  <si>
    <t>MADHU SUDHAN BHAGERIA</t>
  </si>
  <si>
    <t>AACPB3748A</t>
  </si>
  <si>
    <t>ANU BHAGERIA</t>
  </si>
  <si>
    <t>AACPB3730G</t>
  </si>
  <si>
    <t>PURRSHOTTAM BHAGGERIA</t>
  </si>
  <si>
    <t>AALPB5376K</t>
  </si>
  <si>
    <t>SHEFALI BHAGERIA</t>
  </si>
  <si>
    <t>AAFPB6932K</t>
  </si>
  <si>
    <t>MADHAV BHAGERIA</t>
  </si>
  <si>
    <t>AACPB3749B</t>
  </si>
  <si>
    <t>GUNJAN BHAGERIA</t>
  </si>
  <si>
    <t>AACPB3751B</t>
  </si>
  <si>
    <t>VRINDA BHAGERIA</t>
  </si>
  <si>
    <t>ALXPB0820B</t>
  </si>
  <si>
    <t>YADURAJ BHAGERIA</t>
  </si>
  <si>
    <t>ALXPB0776C</t>
  </si>
  <si>
    <t>VEDANSH BHAGERIA</t>
  </si>
  <si>
    <t>ALWPB0388F</t>
  </si>
  <si>
    <t>STUTI BHAGERIA</t>
  </si>
  <si>
    <t>ALUPB3361N</t>
  </si>
  <si>
    <t>AZIMUTH INVESTMENTS LTD.</t>
  </si>
  <si>
    <t>AAACB1031F</t>
  </si>
  <si>
    <t>SMC YARNS PVT. LTD.</t>
  </si>
  <si>
    <t>AAACS0972N</t>
  </si>
  <si>
    <t>NOUVELLE SECURITIES PVT. LTD.</t>
  </si>
  <si>
    <t>AAACN0211F</t>
  </si>
  <si>
    <t>FABIOLA FARMS &amp; DAIRY PRODUCTS PVT. LTD.</t>
  </si>
  <si>
    <t>AAACF4061H</t>
  </si>
  <si>
    <t>JANUS INFRASTRUCTURE PROJECTS PRIVATE LIMITED</t>
  </si>
  <si>
    <t>AABCJ5012D</t>
  </si>
  <si>
    <t>FARGO ESTATES PRIVATE LIMITED</t>
  </si>
  <si>
    <t>AAACF1089K</t>
  </si>
  <si>
    <t>ELM PARK FUND LIMITED</t>
  </si>
  <si>
    <t>AACCE7277L</t>
  </si>
  <si>
    <t>HYPNOS FUND LIMITED</t>
  </si>
  <si>
    <t>AACCH6785N</t>
  </si>
  <si>
    <t>ANURAG CHOUDHARY</t>
  </si>
  <si>
    <t>ABYPC2666D</t>
  </si>
  <si>
    <t>ASPIRE EMERGING FUND</t>
  </si>
  <si>
    <t>AALCA5544M</t>
  </si>
  <si>
    <t>CHATURVEDA ADVISORY SERVICES LLP</t>
  </si>
  <si>
    <t>AAIFC4810G</t>
  </si>
  <si>
    <t>NISHIT FINCAP (P) LTD</t>
  </si>
  <si>
    <t>AAACN3687M</t>
  </si>
  <si>
    <t>MODERN HI-RISE PRIVATE LIMITED</t>
  </si>
  <si>
    <t>AAGCM7769R</t>
  </si>
  <si>
    <t>SATSAI FINLEASE PRIVATE LIMITED</t>
  </si>
  <si>
    <t>AABCS5249P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</si>
</sst>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Red]0"/>
    <numFmt numFmtId="165" formatCode="0.00;[Red]0.00"/>
    <numFmt numFmtId="166"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4">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5"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49" fontId="0" fillId="8" borderId="16" xfId="0" applyNumberFormat="1" applyFill="1" applyBorder="1" applyAlignment="1" applyProtection="1">
      <alignment horizontal="center" vertical="center"/>
      <protection locked="0"/>
    </xf>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xf>
    <xf numFmtId="0" fontId="0" fillId="8" borderId="4" xfId="0" applyFill="1" applyBorder="1" applyAlignment="1" applyProtection="1">
      <alignment horizontal="left"/>
      <protection locked="0"/>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164" fontId="0" fillId="13" borderId="4" xfId="0" applyNumberFormat="1" applyFill="1" applyBorder="1" applyAlignment="1" applyProtection="1">
      <alignment horizontal="right"/>
    </xf>
    <xf numFmtId="0" fontId="0" fillId="13" borderId="4" xfId="0" applyFill="1" applyBorder="1" applyAlignment="1" applyProtection="1">
      <alignment horizontal="right"/>
    </xf>
    <xf numFmtId="0" fontId="0" fillId="8" borderId="4" xfId="0" applyFill="1" applyBorder="1" applyProtection="1">
      <protection locked="0"/>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0" fillId="4" borderId="4"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1" fontId="0" fillId="4" borderId="4"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1" fillId="8" borderId="34"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mc:AlternateContent xmlns:mc="http://schemas.openxmlformats.org/markup-compatibility/2006">
    <mc:Choice xmlns:a14="http://schemas.microsoft.com/office/drawing/2010/main" Requires="a14">
      <xdr:twoCellAnchor>
        <xdr:from>
          <xdr:col>27</xdr:col>
          <xdr:colOff>68580</xdr:colOff>
          <xdr:row>14</xdr:row>
          <xdr:rowOff>68580</xdr:rowOff>
        </xdr:from>
        <xdr:to>
          <xdr:col>27</xdr:col>
          <xdr:colOff>1219200</xdr:colOff>
          <xdr:row>14</xdr:row>
          <xdr:rowOff>266700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A00-000001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15</xdr:row>
          <xdr:rowOff>68580</xdr:rowOff>
        </xdr:from>
        <xdr:to>
          <xdr:col>27</xdr:col>
          <xdr:colOff>1219200</xdr:colOff>
          <xdr:row>15</xdr:row>
          <xdr:rowOff>266700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A00-000002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16</xdr:row>
          <xdr:rowOff>68580</xdr:rowOff>
        </xdr:from>
        <xdr:to>
          <xdr:col>27</xdr:col>
          <xdr:colOff>1219200</xdr:colOff>
          <xdr:row>16</xdr:row>
          <xdr:rowOff>266700</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A00-000003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17</xdr:row>
          <xdr:rowOff>68580</xdr:rowOff>
        </xdr:from>
        <xdr:to>
          <xdr:col>27</xdr:col>
          <xdr:colOff>1219200</xdr:colOff>
          <xdr:row>17</xdr:row>
          <xdr:rowOff>266700</xdr:rowOff>
        </xdr:to>
        <xdr:sp macro="" textlink="">
          <xdr:nvSpPr>
            <xdr:cNvPr id="10244" name="Button 4" hidden="1">
              <a:extLst>
                <a:ext uri="{63B3BB69-23CF-44E3-9099-C40C66FF867C}">
                  <a14:compatExt spid="_x0000_s10244"/>
                </a:ext>
                <a:ext uri="{FF2B5EF4-FFF2-40B4-BE49-F238E27FC236}">
                  <a16:creationId xmlns:a16="http://schemas.microsoft.com/office/drawing/2014/main" id="{00000000-0008-0000-0A00-000004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18</xdr:row>
          <xdr:rowOff>68580</xdr:rowOff>
        </xdr:from>
        <xdr:to>
          <xdr:col>27</xdr:col>
          <xdr:colOff>1219200</xdr:colOff>
          <xdr:row>18</xdr:row>
          <xdr:rowOff>266700</xdr:rowOff>
        </xdr:to>
        <xdr:sp macro="" textlink="">
          <xdr:nvSpPr>
            <xdr:cNvPr id="10245" name="Button 5" hidden="1">
              <a:extLst>
                <a:ext uri="{63B3BB69-23CF-44E3-9099-C40C66FF867C}">
                  <a14:compatExt spid="_x0000_s10245"/>
                </a:ext>
                <a:ext uri="{FF2B5EF4-FFF2-40B4-BE49-F238E27FC236}">
                  <a16:creationId xmlns:a16="http://schemas.microsoft.com/office/drawing/2014/main" id="{00000000-0008-0000-0A00-000005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19</xdr:row>
          <xdr:rowOff>68580</xdr:rowOff>
        </xdr:from>
        <xdr:to>
          <xdr:col>27</xdr:col>
          <xdr:colOff>1219200</xdr:colOff>
          <xdr:row>19</xdr:row>
          <xdr:rowOff>266700</xdr:rowOff>
        </xdr:to>
        <xdr:sp macro="" textlink="">
          <xdr:nvSpPr>
            <xdr:cNvPr id="10246" name="Button 6" hidden="1">
              <a:extLst>
                <a:ext uri="{63B3BB69-23CF-44E3-9099-C40C66FF867C}">
                  <a14:compatExt spid="_x0000_s10246"/>
                </a:ext>
                <a:ext uri="{FF2B5EF4-FFF2-40B4-BE49-F238E27FC236}">
                  <a16:creationId xmlns:a16="http://schemas.microsoft.com/office/drawing/2014/main" id="{00000000-0008-0000-0A00-000006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1059180</xdr:colOff>
          <xdr:row>14</xdr:row>
          <xdr:rowOff>266700</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1800-0000016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1059180</xdr:colOff>
          <xdr:row>15</xdr:row>
          <xdr:rowOff>266700</xdr:rowOff>
        </xdr:to>
        <xdr:sp macro="" textlink="">
          <xdr:nvSpPr>
            <xdr:cNvPr id="24578" name="Button 2" hidden="1">
              <a:extLst>
                <a:ext uri="{63B3BB69-23CF-44E3-9099-C40C66FF867C}">
                  <a14:compatExt spid="_x0000_s24578"/>
                </a:ext>
                <a:ext uri="{FF2B5EF4-FFF2-40B4-BE49-F238E27FC236}">
                  <a16:creationId xmlns:a16="http://schemas.microsoft.com/office/drawing/2014/main" id="{00000000-0008-0000-1800-0000026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68580</xdr:colOff>
          <xdr:row>14</xdr:row>
          <xdr:rowOff>68580</xdr:rowOff>
        </xdr:from>
        <xdr:to>
          <xdr:col>23</xdr:col>
          <xdr:colOff>1257300</xdr:colOff>
          <xdr:row>14</xdr:row>
          <xdr:rowOff>266700</xdr:rowOff>
        </xdr:to>
        <xdr:sp macro="" textlink="">
          <xdr:nvSpPr>
            <xdr:cNvPr id="27649" name="Button 1" hidden="1">
              <a:extLst>
                <a:ext uri="{63B3BB69-23CF-44E3-9099-C40C66FF867C}">
                  <a14:compatExt spid="_x0000_s27649"/>
                </a:ext>
                <a:ext uri="{FF2B5EF4-FFF2-40B4-BE49-F238E27FC236}">
                  <a16:creationId xmlns:a16="http://schemas.microsoft.com/office/drawing/2014/main" id="{00000000-0008-0000-1B00-0000016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1325880</xdr:colOff>
          <xdr:row>14</xdr:row>
          <xdr:rowOff>266700</xdr:rowOff>
        </xdr:to>
        <xdr:sp macro="" textlink="">
          <xdr:nvSpPr>
            <xdr:cNvPr id="31745" name="Button 1" hidden="1">
              <a:extLst>
                <a:ext uri="{63B3BB69-23CF-44E3-9099-C40C66FF867C}">
                  <a14:compatExt spid="_x0000_s31745"/>
                </a:ext>
                <a:ext uri="{FF2B5EF4-FFF2-40B4-BE49-F238E27FC236}">
                  <a16:creationId xmlns:a16="http://schemas.microsoft.com/office/drawing/2014/main" id="{00000000-0008-0000-1F00-000001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1325880</xdr:colOff>
          <xdr:row>15</xdr:row>
          <xdr:rowOff>266700</xdr:rowOff>
        </xdr:to>
        <xdr:sp macro="" textlink="">
          <xdr:nvSpPr>
            <xdr:cNvPr id="31746" name="Button 2" hidden="1">
              <a:extLst>
                <a:ext uri="{63B3BB69-23CF-44E3-9099-C40C66FF867C}">
                  <a14:compatExt spid="_x0000_s31746"/>
                </a:ext>
                <a:ext uri="{FF2B5EF4-FFF2-40B4-BE49-F238E27FC236}">
                  <a16:creationId xmlns:a16="http://schemas.microsoft.com/office/drawing/2014/main" id="{00000000-0008-0000-1F00-000002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1325880</xdr:colOff>
          <xdr:row>16</xdr:row>
          <xdr:rowOff>266700</xdr:rowOff>
        </xdr:to>
        <xdr:sp macro="" textlink="">
          <xdr:nvSpPr>
            <xdr:cNvPr id="31747" name="Button 3" hidden="1">
              <a:extLst>
                <a:ext uri="{63B3BB69-23CF-44E3-9099-C40C66FF867C}">
                  <a14:compatExt spid="_x0000_s31747"/>
                </a:ext>
                <a:ext uri="{FF2B5EF4-FFF2-40B4-BE49-F238E27FC236}">
                  <a16:creationId xmlns:a16="http://schemas.microsoft.com/office/drawing/2014/main" id="{00000000-0008-0000-1F00-000003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1325880</xdr:colOff>
          <xdr:row>17</xdr:row>
          <xdr:rowOff>266700</xdr:rowOff>
        </xdr:to>
        <xdr:sp macro="" textlink="">
          <xdr:nvSpPr>
            <xdr:cNvPr id="31748" name="Button 4" hidden="1">
              <a:extLst>
                <a:ext uri="{63B3BB69-23CF-44E3-9099-C40C66FF867C}">
                  <a14:compatExt spid="_x0000_s31748"/>
                </a:ext>
                <a:ext uri="{FF2B5EF4-FFF2-40B4-BE49-F238E27FC236}">
                  <a16:creationId xmlns:a16="http://schemas.microsoft.com/office/drawing/2014/main" id="{00000000-0008-0000-1F00-000004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1325880</xdr:colOff>
          <xdr:row>18</xdr:row>
          <xdr:rowOff>266700</xdr:rowOff>
        </xdr:to>
        <xdr:sp macro="" textlink="">
          <xdr:nvSpPr>
            <xdr:cNvPr id="31749" name="Button 5" hidden="1">
              <a:extLst>
                <a:ext uri="{63B3BB69-23CF-44E3-9099-C40C66FF867C}">
                  <a14:compatExt spid="_x0000_s31749"/>
                </a:ext>
                <a:ext uri="{FF2B5EF4-FFF2-40B4-BE49-F238E27FC236}">
                  <a16:creationId xmlns:a16="http://schemas.microsoft.com/office/drawing/2014/main" id="{00000000-0008-0000-1F00-000005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1325880</xdr:colOff>
          <xdr:row>19</xdr:row>
          <xdr:rowOff>266700</xdr:rowOff>
        </xdr:to>
        <xdr:sp macro="" textlink="">
          <xdr:nvSpPr>
            <xdr:cNvPr id="31750" name="Button 6" hidden="1">
              <a:extLst>
                <a:ext uri="{63B3BB69-23CF-44E3-9099-C40C66FF867C}">
                  <a14:compatExt spid="_x0000_s31750"/>
                </a:ext>
                <a:ext uri="{FF2B5EF4-FFF2-40B4-BE49-F238E27FC236}">
                  <a16:creationId xmlns:a16="http://schemas.microsoft.com/office/drawing/2014/main" id="{00000000-0008-0000-1F00-000006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1325880</xdr:colOff>
          <xdr:row>20</xdr:row>
          <xdr:rowOff>266700</xdr:rowOff>
        </xdr:to>
        <xdr:sp macro="" textlink="">
          <xdr:nvSpPr>
            <xdr:cNvPr id="31751" name="Button 7" hidden="1">
              <a:extLst>
                <a:ext uri="{63B3BB69-23CF-44E3-9099-C40C66FF867C}">
                  <a14:compatExt spid="_x0000_s31751"/>
                </a:ext>
                <a:ext uri="{FF2B5EF4-FFF2-40B4-BE49-F238E27FC236}">
                  <a16:creationId xmlns:a16="http://schemas.microsoft.com/office/drawing/2014/main" id="{00000000-0008-0000-1F00-000007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1325880</xdr:colOff>
          <xdr:row>21</xdr:row>
          <xdr:rowOff>266700</xdr:rowOff>
        </xdr:to>
        <xdr:sp macro="" textlink="">
          <xdr:nvSpPr>
            <xdr:cNvPr id="31752" name="Button 8" hidden="1">
              <a:extLst>
                <a:ext uri="{63B3BB69-23CF-44E3-9099-C40C66FF867C}">
                  <a14:compatExt spid="_x0000_s31752"/>
                </a:ext>
                <a:ext uri="{FF2B5EF4-FFF2-40B4-BE49-F238E27FC236}">
                  <a16:creationId xmlns:a16="http://schemas.microsoft.com/office/drawing/2014/main" id="{00000000-0008-0000-1F00-000008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1325880</xdr:colOff>
          <xdr:row>22</xdr:row>
          <xdr:rowOff>266700</xdr:rowOff>
        </xdr:to>
        <xdr:sp macro="" textlink="">
          <xdr:nvSpPr>
            <xdr:cNvPr id="31753" name="Button 9" hidden="1">
              <a:extLst>
                <a:ext uri="{63B3BB69-23CF-44E3-9099-C40C66FF867C}">
                  <a14:compatExt spid="_x0000_s31753"/>
                </a:ext>
                <a:ext uri="{FF2B5EF4-FFF2-40B4-BE49-F238E27FC236}">
                  <a16:creationId xmlns:a16="http://schemas.microsoft.com/office/drawing/2014/main" id="{00000000-0008-0000-1F00-000009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23</xdr:row>
          <xdr:rowOff>68580</xdr:rowOff>
        </xdr:from>
        <xdr:to>
          <xdr:col>25</xdr:col>
          <xdr:colOff>1325880</xdr:colOff>
          <xdr:row>23</xdr:row>
          <xdr:rowOff>266700</xdr:rowOff>
        </xdr:to>
        <xdr:sp macro="" textlink="">
          <xdr:nvSpPr>
            <xdr:cNvPr id="31754" name="Button 10" hidden="1">
              <a:extLst>
                <a:ext uri="{63B3BB69-23CF-44E3-9099-C40C66FF867C}">
                  <a14:compatExt spid="_x0000_s31754"/>
                </a:ext>
                <a:ext uri="{FF2B5EF4-FFF2-40B4-BE49-F238E27FC236}">
                  <a16:creationId xmlns:a16="http://schemas.microsoft.com/office/drawing/2014/main" id="{00000000-0008-0000-1F00-00000A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24</xdr:row>
          <xdr:rowOff>68580</xdr:rowOff>
        </xdr:from>
        <xdr:to>
          <xdr:col>25</xdr:col>
          <xdr:colOff>1325880</xdr:colOff>
          <xdr:row>24</xdr:row>
          <xdr:rowOff>266700</xdr:rowOff>
        </xdr:to>
        <xdr:sp macro="" textlink="">
          <xdr:nvSpPr>
            <xdr:cNvPr id="31755" name="Button 11" hidden="1">
              <a:extLst>
                <a:ext uri="{63B3BB69-23CF-44E3-9099-C40C66FF867C}">
                  <a14:compatExt spid="_x0000_s31755"/>
                </a:ext>
                <a:ext uri="{FF2B5EF4-FFF2-40B4-BE49-F238E27FC236}">
                  <a16:creationId xmlns:a16="http://schemas.microsoft.com/office/drawing/2014/main" id="{00000000-0008-0000-1F00-00000B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25</xdr:row>
          <xdr:rowOff>68580</xdr:rowOff>
        </xdr:from>
        <xdr:to>
          <xdr:col>25</xdr:col>
          <xdr:colOff>1325880</xdr:colOff>
          <xdr:row>25</xdr:row>
          <xdr:rowOff>266700</xdr:rowOff>
        </xdr:to>
        <xdr:sp macro="" textlink="">
          <xdr:nvSpPr>
            <xdr:cNvPr id="31756" name="Button 12" hidden="1">
              <a:extLst>
                <a:ext uri="{63B3BB69-23CF-44E3-9099-C40C66FF867C}">
                  <a14:compatExt spid="_x0000_s31756"/>
                </a:ext>
                <a:ext uri="{FF2B5EF4-FFF2-40B4-BE49-F238E27FC236}">
                  <a16:creationId xmlns:a16="http://schemas.microsoft.com/office/drawing/2014/main" id="{00000000-0008-0000-1F00-00000C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26</xdr:row>
          <xdr:rowOff>68580</xdr:rowOff>
        </xdr:from>
        <xdr:to>
          <xdr:col>25</xdr:col>
          <xdr:colOff>1325880</xdr:colOff>
          <xdr:row>26</xdr:row>
          <xdr:rowOff>266700</xdr:rowOff>
        </xdr:to>
        <xdr:sp macro="" textlink="">
          <xdr:nvSpPr>
            <xdr:cNvPr id="31758" name="Button 14" hidden="1">
              <a:extLst>
                <a:ext uri="{63B3BB69-23CF-44E3-9099-C40C66FF867C}">
                  <a14:compatExt spid="_x0000_s31758"/>
                </a:ext>
                <a:ext uri="{FF2B5EF4-FFF2-40B4-BE49-F238E27FC236}">
                  <a16:creationId xmlns:a16="http://schemas.microsoft.com/office/drawing/2014/main" id="{00000000-0008-0000-1F00-00000E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1135380</xdr:colOff>
          <xdr:row>14</xdr:row>
          <xdr:rowOff>266700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1135380</xdr:colOff>
          <xdr:row>15</xdr:row>
          <xdr:rowOff>266700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1135380</xdr:colOff>
          <xdr:row>16</xdr:row>
          <xdr:rowOff>266700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1135380</xdr:colOff>
          <xdr:row>17</xdr:row>
          <xdr:rowOff>266700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600-000004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1135380</xdr:colOff>
          <xdr:row>18</xdr:row>
          <xdr:rowOff>266700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1135380</xdr:colOff>
          <xdr:row>19</xdr:row>
          <xdr:rowOff>266700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1135380</xdr:colOff>
          <xdr:row>20</xdr:row>
          <xdr:rowOff>266700</xdr:rowOff>
        </xdr:to>
        <xdr:sp macro="" textlink="">
          <xdr:nvSpPr>
            <xdr:cNvPr id="6151" name="Button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1135380</xdr:colOff>
          <xdr:row>21</xdr:row>
          <xdr:rowOff>266700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600-000008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1135380</xdr:colOff>
          <xdr:row>22</xdr:row>
          <xdr:rowOff>266700</xdr:rowOff>
        </xdr:to>
        <xdr:sp macro="" textlink="">
          <xdr:nvSpPr>
            <xdr:cNvPr id="6153" name="Button 9" hidden="1">
              <a:extLst>
                <a:ext uri="{63B3BB69-23CF-44E3-9099-C40C66FF867C}">
                  <a14:compatExt spid="_x0000_s6153"/>
                </a:ext>
                <a:ext uri="{FF2B5EF4-FFF2-40B4-BE49-F238E27FC236}">
                  <a16:creationId xmlns:a16="http://schemas.microsoft.com/office/drawing/2014/main" id="{00000000-0008-0000-0600-000009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23</xdr:row>
          <xdr:rowOff>68580</xdr:rowOff>
        </xdr:from>
        <xdr:to>
          <xdr:col>25</xdr:col>
          <xdr:colOff>1135380</xdr:colOff>
          <xdr:row>23</xdr:row>
          <xdr:rowOff>266700</xdr:rowOff>
        </xdr:to>
        <xdr:sp macro="" textlink="">
          <xdr:nvSpPr>
            <xdr:cNvPr id="6154" name="Button 10" hidden="1">
              <a:extLst>
                <a:ext uri="{63B3BB69-23CF-44E3-9099-C40C66FF867C}">
                  <a14:compatExt spid="_x0000_s6154"/>
                </a:ext>
                <a:ext uri="{FF2B5EF4-FFF2-40B4-BE49-F238E27FC236}">
                  <a16:creationId xmlns:a16="http://schemas.microsoft.com/office/drawing/2014/main" id="{00000000-0008-0000-0600-00000A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10.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4.xml"/><Relationship Id="rId1" Type="http://schemas.openxmlformats.org/officeDocument/2006/relationships/printerSettings" Target="../printerSettings/printerSettings14.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4.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5.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31.xml"/><Relationship Id="rId16" Type="http://schemas.openxmlformats.org/officeDocument/2006/relationships/ctrlProp" Target="../ctrlProps/ctrlProp32.xml"/><Relationship Id="rId1" Type="http://schemas.openxmlformats.org/officeDocument/2006/relationships/printerSettings" Target="../printerSettings/printerSettings15.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8"/>
  <sheetViews>
    <sheetView showGridLines="0" topLeftCell="A7" workbookViewId="0">
      <selection activeCell="D50" sqref="D50:J50"/>
    </sheetView>
  </sheetViews>
  <sheetFormatPr defaultColWidth="0" defaultRowHeight="15" customHeight="1" zeroHeight="1"/>
  <cols>
    <col min="1" max="1" width="2.68359375" customWidth="1"/>
    <col min="2" max="2" width="3" customWidth="1"/>
    <col min="3" max="3" width="2.68359375" customWidth="1"/>
    <col min="4" max="4" width="8" customWidth="1"/>
    <col min="5" max="5" width="12.15625" customWidth="1"/>
    <col min="6" max="6" width="16.578125" customWidth="1"/>
    <col min="7" max="7" width="17" customWidth="1"/>
    <col min="8" max="8" width="12.83984375" customWidth="1"/>
    <col min="9" max="9" width="15.26171875" customWidth="1"/>
    <col min="10" max="10" width="20.15625" customWidth="1"/>
    <col min="11" max="11" width="4.41796875" customWidth="1"/>
    <col min="12" max="12" width="3.83984375" customWidth="1"/>
    <col min="13" max="13" width="5.15625" customWidth="1"/>
    <col min="14" max="16384" width="9.15625" hidden="1"/>
  </cols>
  <sheetData>
    <row r="1" spans="4:10" ht="14.4"/>
    <row r="2" spans="4:10" ht="14.4">
      <c r="I2" s="267"/>
    </row>
    <row r="3" spans="4:10" ht="14.4">
      <c r="I3" s="267"/>
    </row>
    <row r="4" spans="4:10" ht="14.4">
      <c r="I4" s="267"/>
    </row>
    <row r="5" spans="4:10" ht="14.4">
      <c r="I5" s="267"/>
    </row>
    <row r="6" spans="4:10" ht="14.4">
      <c r="E6" s="432" t="s">
        <v>454</v>
      </c>
      <c r="F6" s="433"/>
      <c r="G6" s="433"/>
      <c r="H6" s="433"/>
      <c r="I6" s="434"/>
    </row>
    <row r="7" spans="4:10" ht="14.4">
      <c r="E7" s="268" t="s">
        <v>455</v>
      </c>
      <c r="F7" s="435" t="s">
        <v>456</v>
      </c>
      <c r="G7" s="436"/>
      <c r="H7" s="436"/>
      <c r="I7" s="437"/>
    </row>
    <row r="8" spans="4:10" ht="14.4">
      <c r="E8" s="268" t="s">
        <v>457</v>
      </c>
      <c r="F8" s="435" t="s">
        <v>458</v>
      </c>
      <c r="G8" s="438"/>
      <c r="H8" s="438"/>
      <c r="I8" s="439"/>
    </row>
    <row r="9" spans="4:10" ht="14.4">
      <c r="E9" s="268" t="s">
        <v>459</v>
      </c>
      <c r="F9" s="435" t="s">
        <v>460</v>
      </c>
      <c r="G9" s="438"/>
      <c r="H9" s="438"/>
      <c r="I9" s="439"/>
    </row>
    <row r="10" spans="4:10" ht="14.4">
      <c r="E10" s="268" t="s">
        <v>461</v>
      </c>
      <c r="F10" s="435" t="s">
        <v>641</v>
      </c>
      <c r="G10" s="438"/>
      <c r="H10" s="438"/>
      <c r="I10" s="439"/>
    </row>
    <row r="11" spans="4:10" ht="14.4">
      <c r="E11" s="268" t="s">
        <v>640</v>
      </c>
      <c r="F11" s="435" t="s">
        <v>489</v>
      </c>
      <c r="G11" s="438"/>
      <c r="H11" s="438"/>
      <c r="I11" s="439"/>
    </row>
    <row r="12" spans="4:10" ht="14.4">
      <c r="E12" s="268" t="s">
        <v>644</v>
      </c>
      <c r="F12" s="435" t="s">
        <v>645</v>
      </c>
      <c r="G12" s="438"/>
      <c r="H12" s="438"/>
      <c r="I12" s="439"/>
    </row>
    <row r="13" spans="4:10" ht="14.4">
      <c r="I13" s="267"/>
    </row>
    <row r="14" spans="4:10" ht="14.4">
      <c r="I14" s="267"/>
    </row>
    <row r="15" spans="4:10" ht="14.4">
      <c r="D15" s="440" t="s">
        <v>462</v>
      </c>
      <c r="E15" s="441"/>
      <c r="F15" s="441"/>
      <c r="G15" s="441"/>
      <c r="H15" s="441"/>
      <c r="I15" s="441"/>
      <c r="J15" s="442"/>
    </row>
    <row r="16" spans="4:10" ht="27.75" customHeight="1">
      <c r="D16" s="443" t="s">
        <v>463</v>
      </c>
      <c r="E16" s="443"/>
      <c r="F16" s="443"/>
      <c r="G16" s="443"/>
      <c r="H16" s="443"/>
      <c r="I16" s="443"/>
      <c r="J16" s="443"/>
    </row>
    <row r="17" spans="4:10" ht="45" customHeight="1">
      <c r="D17" s="444" t="s">
        <v>464</v>
      </c>
      <c r="E17" s="444"/>
      <c r="F17" s="444"/>
      <c r="G17" s="444"/>
      <c r="H17" s="444"/>
      <c r="I17" s="444"/>
      <c r="J17" s="444"/>
    </row>
    <row r="18" spans="4:10" ht="14.4">
      <c r="D18" s="269"/>
      <c r="E18" s="269"/>
      <c r="F18" s="269"/>
      <c r="G18" s="269"/>
      <c r="H18" s="269"/>
      <c r="I18" s="270"/>
      <c r="J18" s="269"/>
    </row>
    <row r="19" spans="4:10" ht="14.4">
      <c r="I19" s="267"/>
    </row>
    <row r="20" spans="4:10">
      <c r="D20" s="423" t="s">
        <v>465</v>
      </c>
      <c r="E20" s="424"/>
      <c r="F20" s="424"/>
      <c r="G20" s="424"/>
      <c r="H20" s="424"/>
      <c r="I20" s="424"/>
      <c r="J20" s="425"/>
    </row>
    <row r="21" spans="4:10" ht="18" customHeight="1">
      <c r="D21" s="445" t="s">
        <v>466</v>
      </c>
      <c r="E21" s="446"/>
      <c r="F21" s="446"/>
      <c r="G21" s="446"/>
      <c r="H21" s="446"/>
      <c r="I21" s="446"/>
      <c r="J21" s="447"/>
    </row>
    <row r="22" spans="4:10" ht="16.5" customHeight="1">
      <c r="D22" s="448" t="s">
        <v>467</v>
      </c>
      <c r="E22" s="449"/>
      <c r="F22" s="449"/>
      <c r="G22" s="449"/>
      <c r="H22" s="449"/>
      <c r="I22" s="449"/>
      <c r="J22" s="450"/>
    </row>
    <row r="23" spans="4:10" ht="16.5" customHeight="1">
      <c r="D23" s="409" t="s">
        <v>468</v>
      </c>
      <c r="E23" s="410"/>
      <c r="F23" s="410"/>
      <c r="G23" s="410"/>
      <c r="H23" s="410"/>
      <c r="I23" s="410"/>
      <c r="J23" s="411"/>
    </row>
    <row r="24" spans="4:10" ht="18.75" customHeight="1">
      <c r="D24" s="409" t="s">
        <v>469</v>
      </c>
      <c r="E24" s="410"/>
      <c r="F24" s="410"/>
      <c r="G24" s="410"/>
      <c r="H24" s="410"/>
      <c r="I24" s="410"/>
      <c r="J24" s="411"/>
    </row>
    <row r="25" spans="4:10" ht="28.5" customHeight="1">
      <c r="D25" s="412" t="s">
        <v>470</v>
      </c>
      <c r="E25" s="413"/>
      <c r="F25" s="413"/>
      <c r="G25" s="413"/>
      <c r="H25" s="413"/>
      <c r="I25" s="413"/>
      <c r="J25" s="414"/>
    </row>
    <row r="26" spans="4:10" ht="14.4">
      <c r="I26" s="267"/>
    </row>
    <row r="27" spans="4:10" ht="14.4">
      <c r="I27" s="267"/>
    </row>
    <row r="28" spans="4:10">
      <c r="D28" s="429" t="s">
        <v>471</v>
      </c>
      <c r="E28" s="430"/>
      <c r="F28" s="430"/>
      <c r="G28" s="430"/>
      <c r="H28" s="430"/>
      <c r="I28" s="430"/>
      <c r="J28" s="431"/>
    </row>
    <row r="29" spans="4:10" ht="14.4">
      <c r="D29" s="271">
        <v>1</v>
      </c>
      <c r="E29" s="421" t="s">
        <v>472</v>
      </c>
      <c r="F29" s="422"/>
      <c r="G29" s="422"/>
      <c r="H29" s="422"/>
      <c r="I29" s="422"/>
      <c r="J29" s="274" t="s">
        <v>473</v>
      </c>
    </row>
    <row r="30" spans="4:10" ht="14.4">
      <c r="D30" s="271">
        <v>2</v>
      </c>
      <c r="E30" s="421" t="s">
        <v>490</v>
      </c>
      <c r="F30" s="422"/>
      <c r="G30" s="422"/>
      <c r="H30" s="422"/>
      <c r="I30" s="422"/>
      <c r="J30" s="274" t="s">
        <v>490</v>
      </c>
    </row>
    <row r="31" spans="4:10" ht="14.4">
      <c r="D31" s="271">
        <v>3</v>
      </c>
      <c r="E31" s="421" t="s">
        <v>491</v>
      </c>
      <c r="F31" s="422"/>
      <c r="G31" s="422"/>
      <c r="H31" s="422"/>
      <c r="I31" s="422"/>
      <c r="J31" s="274" t="s">
        <v>491</v>
      </c>
    </row>
    <row r="32" spans="4:10" ht="14.4">
      <c r="D32" s="271">
        <v>4</v>
      </c>
      <c r="E32" s="421" t="s">
        <v>492</v>
      </c>
      <c r="F32" s="422"/>
      <c r="G32" s="422"/>
      <c r="H32" s="422"/>
      <c r="I32" s="422"/>
      <c r="J32" s="274" t="s">
        <v>492</v>
      </c>
    </row>
    <row r="33" spans="4:10" ht="14.4">
      <c r="D33" s="272"/>
      <c r="E33" s="272"/>
      <c r="F33" s="272"/>
      <c r="G33" s="272"/>
      <c r="H33" s="272"/>
      <c r="I33" s="273"/>
      <c r="J33" s="272"/>
    </row>
    <row r="34" spans="4:10" ht="14.4">
      <c r="D34" s="272"/>
      <c r="E34" s="272"/>
      <c r="F34" s="272"/>
      <c r="G34" s="272"/>
      <c r="H34" s="272"/>
      <c r="I34" s="273"/>
      <c r="J34" s="272"/>
    </row>
    <row r="35" spans="4:10">
      <c r="D35" s="423" t="s">
        <v>638</v>
      </c>
      <c r="E35" s="424"/>
      <c r="F35" s="424"/>
      <c r="G35" s="424"/>
      <c r="H35" s="424"/>
      <c r="I35" s="424"/>
      <c r="J35" s="425"/>
    </row>
    <row r="36" spans="4:10" ht="30" customHeight="1">
      <c r="D36" s="426" t="s">
        <v>639</v>
      </c>
      <c r="E36" s="427"/>
      <c r="F36" s="427"/>
      <c r="G36" s="427"/>
      <c r="H36" s="427"/>
      <c r="I36" s="427"/>
      <c r="J36" s="428"/>
    </row>
    <row r="37" spans="4:10" ht="14.4">
      <c r="D37" s="272"/>
      <c r="E37" s="272"/>
      <c r="F37" s="272"/>
      <c r="G37" s="272"/>
      <c r="H37" s="272"/>
      <c r="I37" s="273"/>
      <c r="J37" s="272"/>
    </row>
    <row r="38" spans="4:10" ht="14.4">
      <c r="D38" s="272"/>
      <c r="E38" s="272"/>
      <c r="F38" s="272"/>
      <c r="G38" s="272"/>
      <c r="H38" s="272"/>
      <c r="I38" s="273"/>
      <c r="J38" s="272"/>
    </row>
    <row r="39" spans="4:10" ht="14.4">
      <c r="I39" s="267"/>
    </row>
    <row r="40" spans="4:10" ht="18" customHeight="1">
      <c r="D40" s="423" t="s">
        <v>642</v>
      </c>
      <c r="E40" s="424"/>
      <c r="F40" s="424"/>
      <c r="G40" s="424"/>
      <c r="H40" s="424"/>
      <c r="I40" s="424"/>
      <c r="J40" s="425"/>
    </row>
    <row r="41" spans="4:10" ht="60" customHeight="1">
      <c r="D41" s="455" t="s">
        <v>493</v>
      </c>
      <c r="E41" s="456"/>
      <c r="F41" s="456"/>
      <c r="G41" s="456"/>
      <c r="H41" s="456"/>
      <c r="I41" s="456"/>
      <c r="J41" s="457"/>
    </row>
    <row r="42" spans="4:10" ht="49.5" customHeight="1">
      <c r="D42" s="458" t="s">
        <v>474</v>
      </c>
      <c r="E42" s="459"/>
      <c r="F42" s="459"/>
      <c r="G42" s="459"/>
      <c r="H42" s="459"/>
      <c r="I42" s="459"/>
      <c r="J42" s="460"/>
    </row>
    <row r="43" spans="4:10" ht="53.25" customHeight="1">
      <c r="D43" s="458" t="s">
        <v>475</v>
      </c>
      <c r="E43" s="459"/>
      <c r="F43" s="459"/>
      <c r="G43" s="459"/>
      <c r="H43" s="459"/>
      <c r="I43" s="459"/>
      <c r="J43" s="460"/>
    </row>
    <row r="44" spans="4:10" ht="30" customHeight="1">
      <c r="D44" s="445" t="s">
        <v>476</v>
      </c>
      <c r="E44" s="461"/>
      <c r="F44" s="461"/>
      <c r="G44" s="461"/>
      <c r="H44" s="461"/>
      <c r="I44" s="461"/>
      <c r="J44" s="462"/>
    </row>
    <row r="45" spans="4:10" ht="56.25" customHeight="1">
      <c r="D45" s="415" t="s">
        <v>477</v>
      </c>
      <c r="E45" s="416"/>
      <c r="F45" s="416"/>
      <c r="G45" s="416"/>
      <c r="H45" s="416"/>
      <c r="I45" s="416"/>
      <c r="J45" s="417"/>
    </row>
    <row r="46" spans="4:10" ht="84.75" customHeight="1">
      <c r="D46" s="415" t="s">
        <v>478</v>
      </c>
      <c r="E46" s="416"/>
      <c r="F46" s="416"/>
      <c r="G46" s="416"/>
      <c r="H46" s="416"/>
      <c r="I46" s="416"/>
      <c r="J46" s="417"/>
    </row>
    <row r="47" spans="4:10" ht="61.5" customHeight="1">
      <c r="D47" s="418" t="s">
        <v>479</v>
      </c>
      <c r="E47" s="419"/>
      <c r="F47" s="419"/>
      <c r="G47" s="419"/>
      <c r="H47" s="419"/>
      <c r="I47" s="419"/>
      <c r="J47" s="420"/>
    </row>
    <row r="48" spans="4:10" ht="14.4">
      <c r="I48" s="267"/>
    </row>
    <row r="49" spans="4:10" ht="14.4">
      <c r="I49" s="267"/>
    </row>
    <row r="50" spans="4:10">
      <c r="D50" s="429" t="s">
        <v>643</v>
      </c>
      <c r="E50" s="430"/>
      <c r="F50" s="430"/>
      <c r="G50" s="430"/>
      <c r="H50" s="430"/>
      <c r="I50" s="430"/>
      <c r="J50" s="431"/>
    </row>
    <row r="51" spans="4:10" ht="20.100000000000001" customHeight="1">
      <c r="D51" s="452" t="s">
        <v>480</v>
      </c>
      <c r="E51" s="452"/>
      <c r="F51" s="452"/>
      <c r="G51" s="452"/>
      <c r="H51" s="452"/>
      <c r="I51" s="452"/>
      <c r="J51" s="452"/>
    </row>
    <row r="52" spans="4:10" ht="20.100000000000001" customHeight="1">
      <c r="D52" s="452" t="s">
        <v>481</v>
      </c>
      <c r="E52" s="452"/>
      <c r="F52" s="452"/>
      <c r="G52" s="452"/>
      <c r="H52" s="452"/>
      <c r="I52" s="452"/>
      <c r="J52" s="452"/>
    </row>
    <row r="53" spans="4:10" ht="20.100000000000001" customHeight="1">
      <c r="D53" s="452" t="s">
        <v>482</v>
      </c>
      <c r="E53" s="452"/>
      <c r="F53" s="452"/>
      <c r="G53" s="452"/>
      <c r="H53" s="452"/>
      <c r="I53" s="452"/>
      <c r="J53" s="452"/>
    </row>
    <row r="54" spans="4:10" ht="42" customHeight="1">
      <c r="D54" s="452" t="s">
        <v>483</v>
      </c>
      <c r="E54" s="452"/>
      <c r="F54" s="452"/>
      <c r="G54" s="452"/>
      <c r="H54" s="452"/>
      <c r="I54" s="452"/>
      <c r="J54" s="452"/>
    </row>
    <row r="55" spans="4:10" ht="38.25" customHeight="1">
      <c r="D55" s="452" t="s">
        <v>484</v>
      </c>
      <c r="E55" s="452"/>
      <c r="F55" s="452"/>
      <c r="G55" s="452"/>
      <c r="H55" s="452"/>
      <c r="I55" s="452"/>
      <c r="J55" s="452"/>
    </row>
    <row r="56" spans="4:10" ht="38.25" customHeight="1">
      <c r="D56" s="453" t="s">
        <v>485</v>
      </c>
      <c r="E56" s="452"/>
      <c r="F56" s="452"/>
      <c r="G56" s="452"/>
      <c r="H56" s="452"/>
      <c r="I56" s="452"/>
      <c r="J56" s="452"/>
    </row>
    <row r="57" spans="4:10" ht="38.25" customHeight="1">
      <c r="D57" s="453" t="s">
        <v>486</v>
      </c>
      <c r="E57" s="452"/>
      <c r="F57" s="452"/>
      <c r="G57" s="452"/>
      <c r="H57" s="452"/>
      <c r="I57" s="452"/>
      <c r="J57" s="452"/>
    </row>
    <row r="58" spans="4:10" ht="25.5" customHeight="1">
      <c r="D58" s="454" t="s">
        <v>487</v>
      </c>
      <c r="E58" s="451"/>
      <c r="F58" s="451"/>
      <c r="G58" s="451"/>
      <c r="H58" s="451"/>
      <c r="I58" s="451"/>
      <c r="J58" s="451"/>
    </row>
    <row r="59" spans="4:10" ht="27.75" customHeight="1">
      <c r="D59" s="451" t="s">
        <v>488</v>
      </c>
      <c r="E59" s="451"/>
      <c r="F59" s="451"/>
      <c r="G59" s="451"/>
      <c r="H59" s="451"/>
      <c r="I59" s="451"/>
      <c r="J59" s="451"/>
    </row>
    <row r="60" spans="4:10" ht="14.4">
      <c r="I60" s="267"/>
    </row>
    <row r="61" spans="4:10" ht="14.4">
      <c r="I61" s="267"/>
    </row>
    <row r="62" spans="4:10" ht="14.4">
      <c r="I62" s="267"/>
    </row>
    <row r="63" spans="4:10" ht="15" customHeight="1"/>
    <row r="64" spans="4:10" ht="15" customHeight="1"/>
    <row r="65" ht="15" customHeight="1"/>
    <row r="66" ht="15" customHeight="1"/>
    <row r="67" ht="15" customHeight="1"/>
    <row r="68" ht="15" customHeight="1"/>
  </sheetData>
  <sheetProtection algorithmName="SHA-512" hashValue="M7f+Iqzgb0lyc8zawPp3ljOTRCizSraaj4NzuErFecbljq7pwc6tGQEyR1AzOyHUn9Mw42h56I1WOVHgm9Npag==" saltValue="faf3Y/wwMu1pKdHlVuOhlQ==" spinCount="100000" sheet="1" objects="1" scenarios="1"/>
  <mergeCells count="41">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A1:XFC16"/>
  <sheetViews>
    <sheetView showGridLines="0" topLeftCell="A6" zoomScale="85" zoomScaleNormal="85" workbookViewId="0">
      <selection activeCell="G16" sqref="G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26171875" customWidth="1"/>
    <col min="17" max="18" width="14.578125" hidden="1" customWidth="1"/>
    <col min="19" max="19" width="14.578125" customWidth="1"/>
    <col min="20" max="20" width="19.15625" customWidth="1"/>
    <col min="21" max="21" width="15.41796875" hidden="1" customWidth="1"/>
    <col min="22" max="22" width="8.578125" hidden="1" customWidth="1"/>
    <col min="23" max="23" width="15.41796875" customWidth="1"/>
    <col min="24" max="24" width="7.83984375" customWidth="1"/>
    <col min="25" max="25" width="15.41796875" customWidth="1"/>
    <col min="26" max="26" width="18" customWidth="1"/>
    <col min="27" max="27" width="17.15625" customWidth="1"/>
    <col min="28" max="28" width="4.15625" customWidth="1"/>
    <col min="29" max="16383" width="1.83984375" hidden="1"/>
    <col min="16384" max="16384" width="5.15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13</v>
      </c>
      <c r="X9" s="519"/>
      <c r="Y9" s="519" t="s">
        <v>14</v>
      </c>
      <c r="Z9" s="469" t="s">
        <v>499</v>
      </c>
      <c r="AA9" s="536" t="s">
        <v>517</v>
      </c>
      <c r="AR9" t="s">
        <v>395</v>
      </c>
    </row>
    <row r="10" spans="5:45"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Y10" s="519"/>
      <c r="Z10" s="519"/>
      <c r="AA10" s="534"/>
      <c r="AR10" t="s">
        <v>396</v>
      </c>
    </row>
    <row r="11" spans="5:45"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40" t="s">
        <v>20</v>
      </c>
      <c r="X11" s="40" t="s">
        <v>21</v>
      </c>
      <c r="Y11" s="519"/>
      <c r="Z11" s="519"/>
      <c r="AA11" s="535"/>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5"/>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k9FJK5iTagffc+vCqplCMy4xjLmsuCbPZOFyOXl4i+E92hJ38bhM6JyyJJSaMIdcibum54VJHaEq+GuClEw5PQ==" saltValue="sbI9mpsssA8ErPlPc2rwbw==" spinCount="100000"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xr:uid="{00000000-0002-0000-0900-000000000000}">
      <formula1>H13</formula1>
    </dataValidation>
    <dataValidation type="whole" operator="lessThanOrEqual" allowBlank="1" showInputMessage="1" showErrorMessage="1" sqref="U13" xr:uid="{00000000-0002-0000-0900-000001000000}">
      <formula1>H13</formula1>
    </dataValidation>
    <dataValidation type="whole" operator="lessThanOrEqual" allowBlank="1" showInputMessage="1" showErrorMessage="1" sqref="Y13" xr:uid="{00000000-0002-0000-0900-000002000000}">
      <formula1>K13</formula1>
    </dataValidation>
    <dataValidation type="textLength" operator="equal" allowBlank="1" showInputMessage="1" showErrorMessage="1" prompt="[A-Z][A-Z][A-Z][A-Z][A-Z][0-9][0-9][0-9][0-9][A-Z]_x000a__x000a_In absence of PAN write : ZZZZZ9999Z" sqref="G13" xr:uid="{00000000-0002-0000-0900-000003000000}">
      <formula1>10</formula1>
    </dataValidation>
    <dataValidation type="whole" operator="greaterThanOrEqual" allowBlank="1" showInputMessage="1" showErrorMessage="1" sqref="Q13:R13 M13:N13 H13:J13" xr:uid="{00000000-0002-0000-0900-000004000000}">
      <formula1>0</formula1>
    </dataValidation>
    <dataValidation type="list" allowBlank="1" showInputMessage="1" showErrorMessage="1" sqref="AA13" xr:uid="{00000000-0002-0000-0900-000005000000}">
      <formula1>$AR$2:$AS$2</formula1>
    </dataValidation>
  </dataValidations>
  <hyperlinks>
    <hyperlink ref="G16" location="'Shareholding Pattern'!F16" display="Total" xr:uid="{00000000-0004-0000-0900-000000000000}"/>
    <hyperlink ref="F16" location="'Shareholding Pattern'!F16"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A1:XFC22"/>
  <sheetViews>
    <sheetView showGridLines="0" topLeftCell="A7" zoomScale="85" zoomScaleNormal="85" workbookViewId="0">
      <selection activeCell="E22" sqref="E22"/>
    </sheetView>
  </sheetViews>
  <sheetFormatPr defaultColWidth="0" defaultRowHeight="14.4"/>
  <cols>
    <col min="1" max="1" width="2.26171875" customWidth="1"/>
    <col min="2" max="2" width="2.15625" hidden="1" customWidth="1"/>
    <col min="3" max="3" width="2" hidden="1" customWidth="1"/>
    <col min="4" max="4" width="9.68359375" customWidth="1"/>
    <col min="5" max="5" width="33.26171875" customWidth="1"/>
    <col min="6" max="6" width="35.68359375" hidden="1" customWidth="1"/>
    <col min="7" max="7" width="38" customWidth="1"/>
    <col min="8" max="8" width="13.68359375" customWidth="1"/>
    <col min="9" max="10" width="14.578125" customWidth="1"/>
    <col min="11" max="11" width="14.578125" hidden="1" customWidth="1"/>
    <col min="12" max="12" width="15.578125" hidden="1" customWidth="1"/>
    <col min="13" max="13" width="13.578125" customWidth="1"/>
    <col min="14" max="14" width="16.68359375" customWidth="1"/>
    <col min="15" max="15" width="16" customWidth="1"/>
    <col min="16" max="16" width="15.68359375" hidden="1" customWidth="1"/>
    <col min="17" max="17" width="16.15625" customWidth="1"/>
    <col min="18" max="18" width="12" customWidth="1"/>
    <col min="19" max="20" width="14.578125" hidden="1" customWidth="1"/>
    <col min="21" max="21" width="19.15625" customWidth="1"/>
    <col min="22" max="22" width="15.41796875" customWidth="1"/>
    <col min="23" max="23" width="14.41796875" hidden="1" customWidth="1"/>
    <col min="24" max="24" width="8.578125" hidden="1" customWidth="1"/>
    <col min="25" max="25" width="13.578125" customWidth="1"/>
    <col min="26" max="26" width="8.41796875" customWidth="1"/>
    <col min="27" max="27" width="14.578125" customWidth="1"/>
    <col min="28" max="28" width="19.26171875" customWidth="1"/>
    <col min="29" max="29" width="17.15625" style="291" customWidth="1"/>
    <col min="30" max="30" width="3" style="291" customWidth="1"/>
    <col min="31" max="16383" width="1" hidden="1"/>
    <col min="16384" max="16384" width="2.26171875" hidden="1" customWidth="1"/>
  </cols>
  <sheetData>
    <row r="1" spans="4:53" hidden="1">
      <c r="I1">
        <v>6</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6" t="s">
        <v>137</v>
      </c>
      <c r="E9" s="519" t="s">
        <v>34</v>
      </c>
      <c r="F9" s="519"/>
      <c r="G9" s="536" t="s">
        <v>136</v>
      </c>
      <c r="H9" s="519" t="s">
        <v>1</v>
      </c>
      <c r="I9" s="469" t="s">
        <v>426</v>
      </c>
      <c r="J9" s="519" t="s">
        <v>3</v>
      </c>
      <c r="K9" s="519" t="s">
        <v>4</v>
      </c>
      <c r="L9" s="519" t="s">
        <v>5</v>
      </c>
      <c r="M9" s="519" t="s">
        <v>6</v>
      </c>
      <c r="N9" s="519" t="s">
        <v>7</v>
      </c>
      <c r="O9" s="519" t="s">
        <v>8</v>
      </c>
      <c r="P9" s="519"/>
      <c r="Q9" s="519"/>
      <c r="R9" s="519"/>
      <c r="S9" s="519" t="s">
        <v>9</v>
      </c>
      <c r="T9" s="536" t="s">
        <v>505</v>
      </c>
      <c r="U9" s="536" t="s">
        <v>134</v>
      </c>
      <c r="V9" s="519" t="s">
        <v>107</v>
      </c>
      <c r="W9" s="519" t="s">
        <v>12</v>
      </c>
      <c r="X9" s="519"/>
      <c r="Y9" s="519" t="s">
        <v>13</v>
      </c>
      <c r="Z9" s="519"/>
      <c r="AA9" s="519" t="s">
        <v>14</v>
      </c>
      <c r="AB9" s="469" t="s">
        <v>499</v>
      </c>
      <c r="AC9" s="536" t="s">
        <v>517</v>
      </c>
      <c r="AD9"/>
      <c r="AR9" s="7"/>
      <c r="AV9" t="s">
        <v>34</v>
      </c>
    </row>
    <row r="10" spans="4:53" ht="31.5" customHeight="1">
      <c r="D10" s="534"/>
      <c r="E10" s="519"/>
      <c r="F10" s="519"/>
      <c r="G10" s="534"/>
      <c r="H10" s="519"/>
      <c r="I10" s="519"/>
      <c r="J10" s="519"/>
      <c r="K10" s="519"/>
      <c r="L10" s="519"/>
      <c r="M10" s="519"/>
      <c r="N10" s="519"/>
      <c r="O10" s="519" t="s">
        <v>15</v>
      </c>
      <c r="P10" s="519"/>
      <c r="Q10" s="519"/>
      <c r="R10" s="519" t="s">
        <v>16</v>
      </c>
      <c r="S10" s="519"/>
      <c r="T10" s="534"/>
      <c r="U10" s="534"/>
      <c r="V10" s="519"/>
      <c r="W10" s="519"/>
      <c r="X10" s="519"/>
      <c r="Y10" s="519"/>
      <c r="Z10" s="519"/>
      <c r="AA10" s="519"/>
      <c r="AB10" s="519"/>
      <c r="AC10" s="534"/>
      <c r="AD10"/>
      <c r="AR10" s="7"/>
      <c r="AV10" t="s">
        <v>437</v>
      </c>
    </row>
    <row r="11" spans="4:53" ht="78.75" customHeight="1">
      <c r="D11" s="535"/>
      <c r="E11" s="519"/>
      <c r="F11" s="519"/>
      <c r="G11" s="535"/>
      <c r="H11" s="519"/>
      <c r="I11" s="519"/>
      <c r="J11" s="519"/>
      <c r="K11" s="519"/>
      <c r="L11" s="519"/>
      <c r="M11" s="519"/>
      <c r="N11" s="519"/>
      <c r="O11" s="40" t="s">
        <v>17</v>
      </c>
      <c r="P11" s="40" t="s">
        <v>18</v>
      </c>
      <c r="Q11" s="40" t="s">
        <v>19</v>
      </c>
      <c r="R11" s="519"/>
      <c r="S11" s="519"/>
      <c r="T11" s="535"/>
      <c r="U11" s="535"/>
      <c r="V11" s="519"/>
      <c r="W11" s="40" t="s">
        <v>20</v>
      </c>
      <c r="X11" s="40" t="s">
        <v>21</v>
      </c>
      <c r="Y11" s="40" t="s">
        <v>20</v>
      </c>
      <c r="Z11" s="40" t="s">
        <v>21</v>
      </c>
      <c r="AA11" s="519"/>
      <c r="AB11" s="519"/>
      <c r="AC11" s="535"/>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4"/>
      <c r="AD13" s="290">
        <f>IF(COUNT(H21:$AA$15005)=0,"",SUM(AC1:AC65539))</f>
        <v>0</v>
      </c>
      <c r="AF13" s="374">
        <f>IF(SUM(I13:AA13)&gt;0,1,0)</f>
        <v>0</v>
      </c>
      <c r="AG13" s="374">
        <f>IF(COUNT(H21:$AA$14999)=0,"",SUM(AF1:AF65533))</f>
        <v>6</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24.75" customHeight="1">
      <c r="D15" s="195">
        <v>1</v>
      </c>
      <c r="E15" s="405" t="s">
        <v>498</v>
      </c>
      <c r="F15" s="403"/>
      <c r="G15" s="403" t="s">
        <v>734</v>
      </c>
      <c r="H15" s="47" t="s">
        <v>735</v>
      </c>
      <c r="I15" s="47">
        <v>1</v>
      </c>
      <c r="J15" s="47">
        <v>16922150</v>
      </c>
      <c r="K15" s="47"/>
      <c r="L15" s="47"/>
      <c r="M15" s="404">
        <f t="shared" ref="M15:M20" si="0">+IFERROR(IF(COUNT(J15:L15),ROUND(SUM(J15:L15),0),""),"")</f>
        <v>16922150</v>
      </c>
      <c r="N15" s="237">
        <f>+IFERROR(IF(COUNT(M15),ROUND(M15/'Shareholding Pattern'!$L$57*100,2),""),0)</f>
        <v>7.7</v>
      </c>
      <c r="O15" s="207">
        <f t="shared" ref="O15:O20" si="1">IF(J15="","",J15)</f>
        <v>16922150</v>
      </c>
      <c r="P15" s="207"/>
      <c r="Q15" s="187">
        <f t="shared" ref="Q15:Q20" si="2">+IFERROR(IF(COUNT(O15:P15),ROUND(SUM(O15,P15),2),""),"")</f>
        <v>16922150</v>
      </c>
      <c r="R15" s="237">
        <f>+IFERROR(IF(COUNT(Q15),ROUND(Q15/('Shareholding Pattern'!$P$58)*100,2),""),0)</f>
        <v>7.7</v>
      </c>
      <c r="S15" s="47"/>
      <c r="T15" s="47"/>
      <c r="U15" s="404" t="str">
        <f t="shared" ref="U15:U20" si="3">+IFERROR(IF(COUNT(S15:T15),ROUND(SUM(S15:T15),0),""),"")</f>
        <v/>
      </c>
      <c r="V15" s="236">
        <f>+IFERROR(IF(COUNT(M15,U15),ROUND(SUM(U15,M15)/SUM('Shareholding Pattern'!$L$57,'Shareholding Pattern'!$T$57)*100,2),""),0)</f>
        <v>7.7</v>
      </c>
      <c r="W15" s="47"/>
      <c r="X15" s="236" t="str">
        <f t="shared" ref="X15:X20" si="4">+IFERROR(IF(COUNT(W15),ROUND(SUM(W15)/SUM(M15)*100,2),""),0)</f>
        <v/>
      </c>
      <c r="Y15" s="47">
        <v>0</v>
      </c>
      <c r="Z15" s="187">
        <f t="shared" ref="Z15:Z20" si="5">+IFERROR(IF(COUNT(Y15),ROUND(SUM(Y15)/SUM(M15)*100,2),""),0)</f>
        <v>0</v>
      </c>
      <c r="AA15" s="47">
        <v>16922150</v>
      </c>
      <c r="AB15" s="284"/>
      <c r="AC15" s="334"/>
      <c r="AD15" s="290" t="str">
        <f>IF(COUNT(H23:$AA$15005)=0,"",SUM(AC3:AC65541))</f>
        <v/>
      </c>
      <c r="AE15" s="11"/>
      <c r="AF15" s="374">
        <f t="shared" ref="AF15:AF20" si="6">IF(SUM(I15:AA15)&gt;0,1,0)</f>
        <v>1</v>
      </c>
    </row>
    <row r="16" spans="4:53" ht="24.75" customHeight="1">
      <c r="D16" s="195">
        <v>2</v>
      </c>
      <c r="E16" s="405" t="s">
        <v>498</v>
      </c>
      <c r="F16" s="403"/>
      <c r="G16" s="403" t="s">
        <v>736</v>
      </c>
      <c r="H16" s="47" t="s">
        <v>737</v>
      </c>
      <c r="I16" s="47">
        <v>1</v>
      </c>
      <c r="J16" s="47">
        <v>1022500</v>
      </c>
      <c r="K16" s="47"/>
      <c r="L16" s="47"/>
      <c r="M16" s="404">
        <f t="shared" si="0"/>
        <v>1022500</v>
      </c>
      <c r="N16" s="237">
        <f>+IFERROR(IF(COUNT(M16),ROUND(M16/'Shareholding Pattern'!$L$57*100,2),""),0)</f>
        <v>0.47</v>
      </c>
      <c r="O16" s="207">
        <f t="shared" si="1"/>
        <v>1022500</v>
      </c>
      <c r="P16" s="207"/>
      <c r="Q16" s="187">
        <f t="shared" si="2"/>
        <v>1022500</v>
      </c>
      <c r="R16" s="237">
        <f>+IFERROR(IF(COUNT(Q16),ROUND(Q16/('Shareholding Pattern'!$P$58)*100,2),""),0)</f>
        <v>0.47</v>
      </c>
      <c r="S16" s="47"/>
      <c r="T16" s="47"/>
      <c r="U16" s="404" t="str">
        <f t="shared" si="3"/>
        <v/>
      </c>
      <c r="V16" s="236">
        <f>+IFERROR(IF(COUNT(M16,U16),ROUND(SUM(U16,M16)/SUM('Shareholding Pattern'!$L$57,'Shareholding Pattern'!$T$57)*100,2),""),0)</f>
        <v>0.47</v>
      </c>
      <c r="W16" s="47"/>
      <c r="X16" s="236" t="str">
        <f t="shared" si="4"/>
        <v/>
      </c>
      <c r="Y16" s="47">
        <v>0</v>
      </c>
      <c r="Z16" s="187">
        <f t="shared" si="5"/>
        <v>0</v>
      </c>
      <c r="AA16" s="47">
        <v>1022500</v>
      </c>
      <c r="AB16" s="284"/>
      <c r="AC16" s="334"/>
      <c r="AD16" s="290" t="str">
        <f>IF(COUNT(H24:$AA$15005)=0,"",SUM(AC4:AC65542))</f>
        <v/>
      </c>
      <c r="AE16" s="11"/>
      <c r="AF16" s="374">
        <f t="shared" si="6"/>
        <v>1</v>
      </c>
    </row>
    <row r="17" spans="4:32" ht="24.75" customHeight="1">
      <c r="D17" s="195">
        <v>3</v>
      </c>
      <c r="E17" s="405" t="s">
        <v>498</v>
      </c>
      <c r="F17" s="403"/>
      <c r="G17" s="403" t="s">
        <v>738</v>
      </c>
      <c r="H17" s="47" t="s">
        <v>739</v>
      </c>
      <c r="I17" s="47">
        <v>1</v>
      </c>
      <c r="J17" s="47">
        <v>10938450</v>
      </c>
      <c r="K17" s="47"/>
      <c r="L17" s="47"/>
      <c r="M17" s="404">
        <f t="shared" si="0"/>
        <v>10938450</v>
      </c>
      <c r="N17" s="237">
        <f>+IFERROR(IF(COUNT(M17),ROUND(M17/'Shareholding Pattern'!$L$57*100,2),""),0)</f>
        <v>4.9800000000000004</v>
      </c>
      <c r="O17" s="207">
        <f t="shared" si="1"/>
        <v>10938450</v>
      </c>
      <c r="P17" s="207"/>
      <c r="Q17" s="187">
        <f t="shared" si="2"/>
        <v>10938450</v>
      </c>
      <c r="R17" s="237">
        <f>+IFERROR(IF(COUNT(Q17),ROUND(Q17/('Shareholding Pattern'!$P$58)*100,2),""),0)</f>
        <v>4.9800000000000004</v>
      </c>
      <c r="S17" s="47"/>
      <c r="T17" s="47"/>
      <c r="U17" s="404" t="str">
        <f t="shared" si="3"/>
        <v/>
      </c>
      <c r="V17" s="236">
        <f>+IFERROR(IF(COUNT(M17,U17),ROUND(SUM(U17,M17)/SUM('Shareholding Pattern'!$L$57,'Shareholding Pattern'!$T$57)*100,2),""),0)</f>
        <v>4.9800000000000004</v>
      </c>
      <c r="W17" s="47"/>
      <c r="X17" s="236" t="str">
        <f t="shared" si="4"/>
        <v/>
      </c>
      <c r="Y17" s="47">
        <v>0</v>
      </c>
      <c r="Z17" s="187">
        <f t="shared" si="5"/>
        <v>0</v>
      </c>
      <c r="AA17" s="47">
        <v>10938450</v>
      </c>
      <c r="AB17" s="284"/>
      <c r="AC17" s="334"/>
      <c r="AD17" s="290" t="str">
        <f>IF(COUNT(H25:$AA$15005)=0,"",SUM(AC5:AC65543))</f>
        <v/>
      </c>
      <c r="AE17" s="11"/>
      <c r="AF17" s="374">
        <f t="shared" si="6"/>
        <v>1</v>
      </c>
    </row>
    <row r="18" spans="4:32" ht="24.75" customHeight="1">
      <c r="D18" s="195">
        <v>4</v>
      </c>
      <c r="E18" s="405" t="s">
        <v>498</v>
      </c>
      <c r="F18" s="403"/>
      <c r="G18" s="403" t="s">
        <v>740</v>
      </c>
      <c r="H18" s="47" t="s">
        <v>741</v>
      </c>
      <c r="I18" s="47">
        <v>1</v>
      </c>
      <c r="J18" s="47">
        <v>233500</v>
      </c>
      <c r="K18" s="47"/>
      <c r="L18" s="47"/>
      <c r="M18" s="404">
        <f t="shared" si="0"/>
        <v>233500</v>
      </c>
      <c r="N18" s="237">
        <f>+IFERROR(IF(COUNT(M18),ROUND(M18/'Shareholding Pattern'!$L$57*100,2),""),0)</f>
        <v>0.11</v>
      </c>
      <c r="O18" s="207">
        <f t="shared" si="1"/>
        <v>233500</v>
      </c>
      <c r="P18" s="207"/>
      <c r="Q18" s="187">
        <f t="shared" si="2"/>
        <v>233500</v>
      </c>
      <c r="R18" s="237">
        <f>+IFERROR(IF(COUNT(Q18),ROUND(Q18/('Shareholding Pattern'!$P$58)*100,2),""),0)</f>
        <v>0.11</v>
      </c>
      <c r="S18" s="47"/>
      <c r="T18" s="47"/>
      <c r="U18" s="404" t="str">
        <f t="shared" si="3"/>
        <v/>
      </c>
      <c r="V18" s="236">
        <f>+IFERROR(IF(COUNT(M18,U18),ROUND(SUM(U18,M18)/SUM('Shareholding Pattern'!$L$57,'Shareholding Pattern'!$T$57)*100,2),""),0)</f>
        <v>0.11</v>
      </c>
      <c r="W18" s="47"/>
      <c r="X18" s="236" t="str">
        <f t="shared" si="4"/>
        <v/>
      </c>
      <c r="Y18" s="47">
        <v>0</v>
      </c>
      <c r="Z18" s="187">
        <f t="shared" si="5"/>
        <v>0</v>
      </c>
      <c r="AA18" s="47">
        <v>233500</v>
      </c>
      <c r="AB18" s="284"/>
      <c r="AC18" s="334"/>
      <c r="AD18" s="290" t="str">
        <f>IF(COUNT(H26:$AA$15005)=0,"",SUM(AC6:AC65544))</f>
        <v/>
      </c>
      <c r="AE18" s="11"/>
      <c r="AF18" s="374">
        <f t="shared" si="6"/>
        <v>1</v>
      </c>
    </row>
    <row r="19" spans="4:32" ht="24.75" customHeight="1">
      <c r="D19" s="195">
        <v>5</v>
      </c>
      <c r="E19" s="405" t="s">
        <v>498</v>
      </c>
      <c r="F19" s="403"/>
      <c r="G19" s="403" t="s">
        <v>742</v>
      </c>
      <c r="H19" s="47" t="s">
        <v>743</v>
      </c>
      <c r="I19" s="47">
        <v>1</v>
      </c>
      <c r="J19" s="47">
        <v>14021035</v>
      </c>
      <c r="K19" s="47"/>
      <c r="L19" s="47"/>
      <c r="M19" s="404">
        <f t="shared" si="0"/>
        <v>14021035</v>
      </c>
      <c r="N19" s="237">
        <f>+IFERROR(IF(COUNT(M19),ROUND(M19/'Shareholding Pattern'!$L$57*100,2),""),0)</f>
        <v>6.38</v>
      </c>
      <c r="O19" s="207">
        <f t="shared" si="1"/>
        <v>14021035</v>
      </c>
      <c r="P19" s="207"/>
      <c r="Q19" s="187">
        <f t="shared" si="2"/>
        <v>14021035</v>
      </c>
      <c r="R19" s="237">
        <f>+IFERROR(IF(COUNT(Q19),ROUND(Q19/('Shareholding Pattern'!$P$58)*100,2),""),0)</f>
        <v>6.38</v>
      </c>
      <c r="S19" s="47"/>
      <c r="T19" s="47"/>
      <c r="U19" s="404" t="str">
        <f t="shared" si="3"/>
        <v/>
      </c>
      <c r="V19" s="236">
        <f>+IFERROR(IF(COUNT(M19,U19),ROUND(SUM(U19,M19)/SUM('Shareholding Pattern'!$L$57,'Shareholding Pattern'!$T$57)*100,2),""),0)</f>
        <v>6.38</v>
      </c>
      <c r="W19" s="47"/>
      <c r="X19" s="236" t="str">
        <f t="shared" si="4"/>
        <v/>
      </c>
      <c r="Y19" s="47">
        <v>0</v>
      </c>
      <c r="Z19" s="187">
        <f t="shared" si="5"/>
        <v>0</v>
      </c>
      <c r="AA19" s="47">
        <v>14021035</v>
      </c>
      <c r="AB19" s="284"/>
      <c r="AC19" s="334"/>
      <c r="AD19" s="290" t="str">
        <f>IF(COUNT(H27:$AA$15005)=0,"",SUM(AC7:AC65545))</f>
        <v/>
      </c>
      <c r="AE19" s="11"/>
      <c r="AF19" s="374">
        <f t="shared" si="6"/>
        <v>1</v>
      </c>
    </row>
    <row r="20" spans="4:32" ht="24.75" customHeight="1">
      <c r="D20" s="195">
        <v>6</v>
      </c>
      <c r="E20" s="405" t="s">
        <v>498</v>
      </c>
      <c r="F20" s="403"/>
      <c r="G20" s="403" t="s">
        <v>744</v>
      </c>
      <c r="H20" s="47" t="s">
        <v>745</v>
      </c>
      <c r="I20" s="47">
        <v>1</v>
      </c>
      <c r="J20" s="47">
        <v>8200000</v>
      </c>
      <c r="K20" s="47"/>
      <c r="L20" s="47"/>
      <c r="M20" s="404">
        <f t="shared" si="0"/>
        <v>8200000</v>
      </c>
      <c r="N20" s="237">
        <f>+IFERROR(IF(COUNT(M20),ROUND(M20/'Shareholding Pattern'!$L$57*100,2),""),0)</f>
        <v>3.73</v>
      </c>
      <c r="O20" s="207">
        <f t="shared" si="1"/>
        <v>8200000</v>
      </c>
      <c r="P20" s="207"/>
      <c r="Q20" s="187">
        <f t="shared" si="2"/>
        <v>8200000</v>
      </c>
      <c r="R20" s="237">
        <f>+IFERROR(IF(COUNT(Q20),ROUND(Q20/('Shareholding Pattern'!$P$58)*100,2),""),0)</f>
        <v>3.73</v>
      </c>
      <c r="S20" s="47"/>
      <c r="T20" s="47"/>
      <c r="U20" s="404" t="str">
        <f t="shared" si="3"/>
        <v/>
      </c>
      <c r="V20" s="236">
        <f>+IFERROR(IF(COUNT(M20,U20),ROUND(SUM(U20,M20)/SUM('Shareholding Pattern'!$L$57,'Shareholding Pattern'!$T$57)*100,2),""),0)</f>
        <v>3.73</v>
      </c>
      <c r="W20" s="47"/>
      <c r="X20" s="236" t="str">
        <f t="shared" si="4"/>
        <v/>
      </c>
      <c r="Y20" s="47">
        <v>0</v>
      </c>
      <c r="Z20" s="187">
        <f t="shared" si="5"/>
        <v>0</v>
      </c>
      <c r="AA20" s="47">
        <v>8200000</v>
      </c>
      <c r="AB20" s="284"/>
      <c r="AC20" s="334"/>
      <c r="AD20" s="290" t="str">
        <f>IF(COUNT(H28:$AA$15005)=0,"",SUM(AC8:AC65546))</f>
        <v/>
      </c>
      <c r="AE20" s="11"/>
      <c r="AF20" s="374">
        <f t="shared" si="6"/>
        <v>1</v>
      </c>
    </row>
    <row r="21" spans="4:32" ht="18.75" hidden="1" customHeight="1">
      <c r="D21" s="45"/>
      <c r="Z21" s="213"/>
    </row>
    <row r="22" spans="4:32" ht="20.100000000000001" customHeight="1">
      <c r="D22" s="59"/>
      <c r="E22" s="214" t="s">
        <v>450</v>
      </c>
      <c r="F22" s="36"/>
      <c r="G22" s="60"/>
      <c r="H22" s="214" t="s">
        <v>19</v>
      </c>
      <c r="I22" s="64">
        <f>+IFERROR(IF(COUNT(I14:I21),ROUND(SUM(I14:I21),0),""),"")</f>
        <v>6</v>
      </c>
      <c r="J22" s="64">
        <f>+IFERROR(IF(COUNT(J14:J21),ROUND(SUM(J14:J21),0),""),"")</f>
        <v>51337635</v>
      </c>
      <c r="K22" s="64" t="str">
        <f>+IFERROR(IF(COUNT(K14:K21),ROUND(SUM(K14:K21),0),""),"")</f>
        <v/>
      </c>
      <c r="L22" s="64" t="str">
        <f>+IFERROR(IF(COUNT(L14:L21),ROUND(SUM(L14:L21),0),""),"")</f>
        <v/>
      </c>
      <c r="M22" s="64">
        <f>+IFERROR(IF(COUNT(M14:M21),ROUND(SUM(M14:M21),0),""),"")</f>
        <v>51337635</v>
      </c>
      <c r="N22" s="236">
        <f>+IFERROR(IF(COUNT(M22),ROUND(M22/'Shareholding Pattern'!$L$57*100,2),""),0)</f>
        <v>23.37</v>
      </c>
      <c r="O22" s="189">
        <f>+IFERROR(IF(COUNT(O14:O21),ROUND(SUM(O14:O21),0),""),"")</f>
        <v>51337635</v>
      </c>
      <c r="P22" s="189" t="str">
        <f>+IFERROR(IF(COUNT(P14:P21),ROUND(SUM(P14:P21),0),""),"")</f>
        <v/>
      </c>
      <c r="Q22" s="189">
        <f>+IFERROR(IF(COUNT(Q14:Q21),ROUND(SUM(Q14:Q21),0),""),"")</f>
        <v>51337635</v>
      </c>
      <c r="R22" s="236">
        <f>+IFERROR(IF(COUNT(Q22),ROUND(Q22/('Shareholding Pattern'!$P$58)*100,2),""),0)</f>
        <v>23.37</v>
      </c>
      <c r="S22" s="64" t="str">
        <f>+IFERROR(IF(COUNT(S14:S21),ROUND(SUM(S14:S21),0),""),"")</f>
        <v/>
      </c>
      <c r="T22" s="64" t="str">
        <f>+IFERROR(IF(COUNT(T14:T21),ROUND(SUM(T14:T21),0),""),"")</f>
        <v/>
      </c>
      <c r="U22" s="64" t="str">
        <f>+IFERROR(IF(COUNT(U14:U21),ROUND(SUM(U14:U21),0),""),"")</f>
        <v/>
      </c>
      <c r="V22" s="236">
        <f>+IFERROR(IF(COUNT(M22,U22),ROUND(SUM(U22,M22)/SUM('Shareholding Pattern'!$L$57,'Shareholding Pattern'!$T$57)*100,2),""),0)</f>
        <v>23.37</v>
      </c>
      <c r="W22" s="64" t="str">
        <f>+IFERROR(IF(COUNT(W14:W21),ROUND(SUM(W14:W21),0),""),"")</f>
        <v/>
      </c>
      <c r="X22" s="236" t="str">
        <f>+IFERROR(IF(COUNT(W22),ROUND(SUM(W22)/SUM(M22)*100,2),""),0)</f>
        <v/>
      </c>
      <c r="Y22" s="64">
        <f>+IFERROR(IF(COUNT(Y14:Y21),ROUND(SUM(Y14:Y21),0),""),"")</f>
        <v>0</v>
      </c>
      <c r="Z22" s="236">
        <f>+IFERROR(IF(COUNT(Y22),ROUND(SUM(Y22)/SUM(M22)*100,2),""),0)</f>
        <v>0</v>
      </c>
      <c r="AA22" s="64">
        <f>+IFERROR(IF(COUNT(AA14:AA21),ROUND(SUM(AA14:AA21),0),""),"")</f>
        <v>51337635</v>
      </c>
    </row>
  </sheetData>
  <sheetProtection algorithmName="SHA-512" hashValue="oaHLtvYSlCAH+mY9AFsisARTwKzL1PuxXJUTUf2AOn4VfM3KQt/Y4SRtC17i0iX+kF7EUVu6I4PooQb+lytyjg==" saltValue="8m5Dp+xIAFMhjwU7wKu6yw==" spinCount="100000" sheet="1" objects="1" scenarios="1"/>
  <sortState xmlns:xlrd2="http://schemas.microsoft.com/office/spreadsheetml/2017/richdata2" ref="G21:AA26">
    <sortCondition ref="AA21"/>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AA15:AB20" xr:uid="{00000000-0002-0000-0A00-000000000000}">
      <formula1>M13</formula1>
    </dataValidation>
    <dataValidation type="whole" operator="lessThanOrEqual" allowBlank="1" showInputMessage="1" showErrorMessage="1" sqref="W13 W15:W20" xr:uid="{00000000-0002-0000-0A00-000001000000}">
      <formula1>J13</formula1>
    </dataValidation>
    <dataValidation type="whole" operator="lessThanOrEqual" allowBlank="1" showInputMessage="1" showErrorMessage="1" sqref="Y13 Y15:Y20" xr:uid="{00000000-0002-0000-0A00-000002000000}">
      <formula1>J13</formula1>
    </dataValidation>
    <dataValidation type="textLength" operator="equal" allowBlank="1" showInputMessage="1" showErrorMessage="1" prompt="[A-Z][A-Z][A-Z][A-Z][A-Z][0-9][0-9][0-9][0-9][A-Z]_x000a__x000a_In absence of PAN write : ZZZZZ9999Z" sqref="H13 H15:H20" xr:uid="{00000000-0002-0000-0A00-000003000000}">
      <formula1>10</formula1>
    </dataValidation>
    <dataValidation type="whole" operator="greaterThanOrEqual" allowBlank="1" showInputMessage="1" showErrorMessage="1" sqref="S13:T13 I13:L13 O13:P13 O15:P20 S15:T20 I15:L20" xr:uid="{00000000-0002-0000-0A00-000004000000}">
      <formula1>0</formula1>
    </dataValidation>
    <dataValidation type="list" allowBlank="1" showInputMessage="1" showErrorMessage="1" sqref="E13 E15:E20" xr:uid="{00000000-0002-0000-0A00-000005000000}">
      <formula1>$AR$1:$AR$6</formula1>
    </dataValidation>
    <dataValidation type="list" allowBlank="1" showInputMessage="1" showErrorMessage="1" sqref="F13 F15:F20" xr:uid="{00000000-0002-0000-0A00-000006000000}">
      <formula1>$AV$9:$AV$10</formula1>
    </dataValidation>
    <dataValidation type="list" allowBlank="1" showInputMessage="1" showErrorMessage="1" sqref="AC13 AC15:AC20" xr:uid="{00000000-0002-0000-0A00-000007000000}">
      <formula1>$AZ$2:$BA$2</formula1>
    </dataValidation>
  </dataValidations>
  <hyperlinks>
    <hyperlink ref="H22" location="'Shareholding Pattern'!F17" display="Total" xr:uid="{00000000-0004-0000-0A00-000000000000}"/>
    <hyperlink ref="E22" location="'Shareholding Pattern'!F17" display="Total" xr:uid="{00000000-0004-0000-0A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opentextblock">
                <anchor moveWithCells="1" sizeWithCells="1">
                  <from>
                    <xdr:col>27</xdr:col>
                    <xdr:colOff>68580</xdr:colOff>
                    <xdr:row>14</xdr:row>
                    <xdr:rowOff>68580</xdr:rowOff>
                  </from>
                  <to>
                    <xdr:col>27</xdr:col>
                    <xdr:colOff>1219200</xdr:colOff>
                    <xdr:row>14</xdr:row>
                    <xdr:rowOff>266700</xdr:rowOff>
                  </to>
                </anchor>
              </controlPr>
            </control>
          </mc:Choice>
        </mc:AlternateContent>
        <mc:AlternateContent xmlns:mc="http://schemas.openxmlformats.org/markup-compatibility/2006">
          <mc:Choice Requires="x14">
            <control shapeId="10242" r:id="rId5" name="Button 2">
              <controlPr defaultSize="0" print="0" autoFill="0" autoPict="0" macro="[0]!opentextblock">
                <anchor moveWithCells="1" sizeWithCells="1">
                  <from>
                    <xdr:col>27</xdr:col>
                    <xdr:colOff>68580</xdr:colOff>
                    <xdr:row>15</xdr:row>
                    <xdr:rowOff>68580</xdr:rowOff>
                  </from>
                  <to>
                    <xdr:col>27</xdr:col>
                    <xdr:colOff>1219200</xdr:colOff>
                    <xdr:row>15</xdr:row>
                    <xdr:rowOff>266700</xdr:rowOff>
                  </to>
                </anchor>
              </controlPr>
            </control>
          </mc:Choice>
        </mc:AlternateContent>
        <mc:AlternateContent xmlns:mc="http://schemas.openxmlformats.org/markup-compatibility/2006">
          <mc:Choice Requires="x14">
            <control shapeId="10243" r:id="rId6" name="Button 3">
              <controlPr defaultSize="0" print="0" autoFill="0" autoPict="0" macro="[0]!opentextblock">
                <anchor moveWithCells="1" sizeWithCells="1">
                  <from>
                    <xdr:col>27</xdr:col>
                    <xdr:colOff>68580</xdr:colOff>
                    <xdr:row>16</xdr:row>
                    <xdr:rowOff>68580</xdr:rowOff>
                  </from>
                  <to>
                    <xdr:col>27</xdr:col>
                    <xdr:colOff>1219200</xdr:colOff>
                    <xdr:row>16</xdr:row>
                    <xdr:rowOff>266700</xdr:rowOff>
                  </to>
                </anchor>
              </controlPr>
            </control>
          </mc:Choice>
        </mc:AlternateContent>
        <mc:AlternateContent xmlns:mc="http://schemas.openxmlformats.org/markup-compatibility/2006">
          <mc:Choice Requires="x14">
            <control shapeId="10244" r:id="rId7" name="Button 4">
              <controlPr defaultSize="0" print="0" autoFill="0" autoPict="0" macro="[0]!opentextblock">
                <anchor moveWithCells="1" sizeWithCells="1">
                  <from>
                    <xdr:col>27</xdr:col>
                    <xdr:colOff>68580</xdr:colOff>
                    <xdr:row>17</xdr:row>
                    <xdr:rowOff>68580</xdr:rowOff>
                  </from>
                  <to>
                    <xdr:col>27</xdr:col>
                    <xdr:colOff>1219200</xdr:colOff>
                    <xdr:row>17</xdr:row>
                    <xdr:rowOff>266700</xdr:rowOff>
                  </to>
                </anchor>
              </controlPr>
            </control>
          </mc:Choice>
        </mc:AlternateContent>
        <mc:AlternateContent xmlns:mc="http://schemas.openxmlformats.org/markup-compatibility/2006">
          <mc:Choice Requires="x14">
            <control shapeId="10245" r:id="rId8" name="Button 5">
              <controlPr defaultSize="0" print="0" autoFill="0" autoPict="0" macro="[0]!opentextblock">
                <anchor moveWithCells="1" sizeWithCells="1">
                  <from>
                    <xdr:col>27</xdr:col>
                    <xdr:colOff>68580</xdr:colOff>
                    <xdr:row>18</xdr:row>
                    <xdr:rowOff>68580</xdr:rowOff>
                  </from>
                  <to>
                    <xdr:col>27</xdr:col>
                    <xdr:colOff>1219200</xdr:colOff>
                    <xdr:row>18</xdr:row>
                    <xdr:rowOff>266700</xdr:rowOff>
                  </to>
                </anchor>
              </controlPr>
            </control>
          </mc:Choice>
        </mc:AlternateContent>
        <mc:AlternateContent xmlns:mc="http://schemas.openxmlformats.org/markup-compatibility/2006">
          <mc:Choice Requires="x14">
            <control shapeId="10246" r:id="rId9" name="Button 6">
              <controlPr defaultSize="0" print="0" autoFill="0" autoPict="0" macro="[0]!opentextblock">
                <anchor moveWithCells="1" sizeWithCells="1">
                  <from>
                    <xdr:col>27</xdr:col>
                    <xdr:colOff>68580</xdr:colOff>
                    <xdr:row>19</xdr:row>
                    <xdr:rowOff>68580</xdr:rowOff>
                  </from>
                  <to>
                    <xdr:col>27</xdr:col>
                    <xdr:colOff>1219200</xdr:colOff>
                    <xdr:row>19</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68359375" customWidth="1"/>
    <col min="17" max="18" width="14.578125" hidden="1" customWidth="1"/>
    <col min="19" max="19" width="14.578125" customWidth="1"/>
    <col min="20" max="20" width="19.15625" customWidth="1"/>
    <col min="21" max="21" width="15.41796875" hidden="1" customWidth="1"/>
    <col min="22" max="22" width="8.578125" hidden="1" customWidth="1"/>
    <col min="23" max="23" width="15.41796875" customWidth="1"/>
    <col min="24" max="24" width="9.15625" customWidth="1"/>
    <col min="25" max="25" width="15.41796875" customWidth="1"/>
    <col min="26" max="26" width="20.83984375" customWidth="1"/>
    <col min="27" max="27" width="17.15625" customWidth="1"/>
    <col min="28" max="28" width="3.41796875" customWidth="1"/>
    <col min="29" max="16383" width="1.839843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13</v>
      </c>
      <c r="X9" s="519"/>
      <c r="Y9" s="519" t="s">
        <v>14</v>
      </c>
      <c r="Z9" s="469" t="s">
        <v>499</v>
      </c>
      <c r="AA9" s="536" t="s">
        <v>517</v>
      </c>
    </row>
    <row r="10" spans="5:45"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Y10" s="519"/>
      <c r="Z10" s="519"/>
      <c r="AA10" s="534"/>
    </row>
    <row r="11" spans="5:45"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40" t="s">
        <v>20</v>
      </c>
      <c r="X11" s="40" t="s">
        <v>21</v>
      </c>
      <c r="Y11" s="519"/>
      <c r="Z11" s="519"/>
      <c r="AA11" s="535"/>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mBtL/W/2esPk+PAPvimtz55DW/0AyJy3/Sj9ixTFigUMa70jv/ahtEOOGWDyXS9k0BqpY3tHaEPHVymm6NJYkA==" saltValue="Px1II1WvuKBKNHYHpMPnZw=="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whole" operator="greaterThanOrEqual" allowBlank="1" showInputMessage="1" showErrorMessage="1" sqref="Q13:R13 M13:N13 H13:J13" xr:uid="{00000000-0002-0000-0B00-000003000000}">
      <formula1>0</formula1>
    </dataValidation>
    <dataValidation type="textLength" operator="equal" allowBlank="1" showInputMessage="1" showErrorMessage="1" prompt="[A-Z][A-Z][A-Z][A-Z][A-Z][0-9][0-9][0-9][0-9][A-Z]_x000a__x000a_In absence of PAN write : ZZZZZ9999Z" sqref="G13" xr:uid="{00000000-0002-0000-0B00-000004000000}">
      <formula1>10</formula1>
    </dataValidation>
    <dataValidation type="list" allowBlank="1" showInputMessage="1" showErrorMessage="1" sqref="AA13" xr:uid="{00000000-0002-0000-0B00-000005000000}">
      <formula1>$AR$2:$AS$2</formula1>
    </dataValidation>
  </dataValidations>
  <hyperlinks>
    <hyperlink ref="G16" location="'Shareholding Pattern'!F20" display="Total" xr:uid="{00000000-0004-0000-0B00-000000000000}"/>
    <hyperlink ref="F16" location="'Shareholding Pattern'!F20" display="Total" xr:uid="{00000000-0004-0000-0B00-000001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578125" customWidth="1"/>
    <col min="17" max="18" width="14.578125" hidden="1" customWidth="1"/>
    <col min="19" max="19" width="14.578125" customWidth="1"/>
    <col min="20" max="20" width="19.15625" customWidth="1"/>
    <col min="21" max="21" width="15.41796875" hidden="1" customWidth="1"/>
    <col min="22" max="22" width="7.41796875" hidden="1" customWidth="1"/>
    <col min="23" max="23" width="15.41796875" customWidth="1"/>
    <col min="24" max="24" width="7.26171875" customWidth="1"/>
    <col min="25" max="25" width="15.41796875" customWidth="1"/>
    <col min="26" max="26" width="18.41796875" customWidth="1"/>
    <col min="27" max="27" width="17.15625" customWidth="1"/>
    <col min="28" max="28" width="2.578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13</v>
      </c>
      <c r="X9" s="519"/>
      <c r="Y9" s="519" t="s">
        <v>14</v>
      </c>
      <c r="Z9" s="469" t="s">
        <v>499</v>
      </c>
      <c r="AA9" s="536" t="s">
        <v>517</v>
      </c>
    </row>
    <row r="10" spans="5:45"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Y10" s="519"/>
      <c r="Z10" s="519"/>
      <c r="AA10" s="534"/>
    </row>
    <row r="11" spans="5:45"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40" t="s">
        <v>20</v>
      </c>
      <c r="X11" s="40" t="s">
        <v>21</v>
      </c>
      <c r="Y11" s="519"/>
      <c r="Z11" s="519"/>
      <c r="AA11" s="535"/>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algorithmName="SHA-512" hashValue="ouQySJVGGr83p43m08GEbXSFkqIQLlLdZ33ZW6goS7+rTzecAf5pBPDQ6jPElVl5i6KIYdR/i309b0t1hxUKKA==" saltValue="RMG3czrkQYXQkBDeMOoJAw=="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H13:J13 M13:N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1" display="Total" xr:uid="{00000000-0004-0000-0C00-000000000000}"/>
    <hyperlink ref="F16" location="'Shareholding Pattern'!F21" display="Total" xr:uid="{00000000-0004-0000-0C00-000001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41796875" customWidth="1"/>
    <col min="17" max="18" width="14.578125" hidden="1" customWidth="1"/>
    <col min="19" max="19" width="14.578125" customWidth="1"/>
    <col min="20" max="20" width="19.15625" customWidth="1"/>
    <col min="21" max="21" width="15.41796875" hidden="1" customWidth="1"/>
    <col min="22" max="22" width="8.41796875" hidden="1" customWidth="1"/>
    <col min="23" max="23" width="15.41796875" customWidth="1"/>
    <col min="24" max="24" width="7.578125" customWidth="1"/>
    <col min="25" max="25" width="15.41796875" customWidth="1"/>
    <col min="26" max="26" width="17.578125" customWidth="1"/>
    <col min="27" max="27" width="17.15625" customWidth="1"/>
    <col min="28" max="28" width="3.26171875" customWidth="1"/>
    <col min="29" max="16384" width="1.4179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13</v>
      </c>
      <c r="X9" s="519"/>
      <c r="Y9" s="519" t="s">
        <v>14</v>
      </c>
      <c r="Z9" s="469" t="s">
        <v>499</v>
      </c>
      <c r="AA9" s="536" t="s">
        <v>517</v>
      </c>
      <c r="AR9" t="s">
        <v>396</v>
      </c>
    </row>
    <row r="10" spans="5:45"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Y10" s="519"/>
      <c r="Z10" s="519"/>
      <c r="AA10" s="534"/>
      <c r="AR10" t="s">
        <v>397</v>
      </c>
    </row>
    <row r="11" spans="5:45"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40" t="s">
        <v>20</v>
      </c>
      <c r="X11" s="40" t="s">
        <v>21</v>
      </c>
      <c r="Y11" s="519"/>
      <c r="Z11" s="519"/>
      <c r="AA11" s="535"/>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00000000000001"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algorithmName="SHA-512" hashValue="1DAZLndYCIciuupnzaLxzX42iqTyDzMg0TQUzmAvKRcO+S7Rswn97oqJJY4YuLwQagWbzJ3lv5aWE09uwTcauw==" saltValue="mjI2qrkOiCSBeK5l3eSc1A==" spinCount="100000"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xr:uid="{00000000-0002-0000-0D00-000000000000}">
      <formula1>K13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W13" xr:uid="{00000000-0002-0000-0D00-000002000000}">
      <formula1>H13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2" display="Total" xr:uid="{00000000-0004-0000-0D00-000000000000}"/>
    <hyperlink ref="F16" location="'Shareholding Pattern'!F22" display="Total"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578125" customWidth="1"/>
    <col min="17" max="18" width="14.578125" hidden="1" customWidth="1"/>
    <col min="19" max="19" width="14.578125" customWidth="1"/>
    <col min="20" max="20" width="19.15625" customWidth="1"/>
    <col min="21" max="21" width="15.41796875" hidden="1" customWidth="1"/>
    <col min="22" max="22" width="8.68359375" hidden="1" customWidth="1"/>
    <col min="23" max="23" width="15.41796875" customWidth="1"/>
    <col min="24" max="24" width="8.578125" customWidth="1"/>
    <col min="25" max="25" width="15.41796875" customWidth="1"/>
    <col min="26" max="26" width="16.578125" customWidth="1"/>
    <col min="27" max="27" width="17.15625" customWidth="1"/>
    <col min="28" max="28" width="4.68359375" customWidth="1"/>
    <col min="29" max="16384" width="2.4179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13</v>
      </c>
      <c r="X9" s="519"/>
      <c r="Y9" s="519" t="s">
        <v>14</v>
      </c>
      <c r="Z9" s="469" t="s">
        <v>499</v>
      </c>
      <c r="AA9" s="536" t="s">
        <v>517</v>
      </c>
      <c r="AR9" t="s">
        <v>396</v>
      </c>
    </row>
    <row r="10" spans="5:45"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Y10" s="519"/>
      <c r="Z10" s="519"/>
      <c r="AA10" s="534"/>
      <c r="AR10" t="s">
        <v>397</v>
      </c>
    </row>
    <row r="11" spans="5:45"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40" t="s">
        <v>20</v>
      </c>
      <c r="X11" s="40" t="s">
        <v>21</v>
      </c>
      <c r="Y11" s="519"/>
      <c r="Z11" s="519"/>
      <c r="AA11" s="535"/>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algorithmName="SHA-512" hashValue="5Vysua+elcrkqefyS85Zy8CaWn3SljT5vX6uKgqhGLQIK3xhpnRsPAq7uifX/oqlkHsKXCrLDOCYf04zRfQcBA==" saltValue="gP3nvDvoF4lintTdIC8x0Q=="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E00-000000000000}">
      <formula1>H13</formula1>
    </dataValidation>
    <dataValidation type="whole" operator="lessThanOrEqual" allowBlank="1" showInputMessage="1" showErrorMessage="1" sqref="U13" xr:uid="{00000000-0002-0000-0E00-000001000000}">
      <formula1>H13</formula1>
    </dataValidation>
    <dataValidation type="whole" operator="lessThanOrEqual" allowBlank="1" showInputMessage="1" showErrorMessage="1" sqref="Y13" xr:uid="{00000000-0002-0000-0E00-000002000000}">
      <formula1>K13</formula1>
    </dataValidation>
    <dataValidation type="textLength" operator="equal" allowBlank="1" showInputMessage="1" showErrorMessage="1" prompt="[A-Z][A-Z][A-Z][A-Z][A-Z][0-9][0-9][0-9][0-9][A-Z]_x000a__x000a_In absence of PAN write : ZZZZZ9999Z" sqref="G13" xr:uid="{00000000-0002-0000-0E00-000003000000}">
      <formula1>10</formula1>
    </dataValidation>
    <dataValidation type="whole" operator="greaterThanOrEqual" allowBlank="1" showInputMessage="1" showErrorMessage="1" sqref="Q13:R13 M13:N13 H13:J13" xr:uid="{00000000-0002-0000-0E00-000004000000}">
      <formula1>0</formula1>
    </dataValidation>
    <dataValidation type="list" allowBlank="1" showInputMessage="1" showErrorMessage="1" sqref="AA13" xr:uid="{00000000-0002-0000-0E00-000005000000}">
      <formula1>$AR$2:$AS$2</formula1>
    </dataValidation>
  </dataValidations>
  <hyperlinks>
    <hyperlink ref="G16" location="'Shareholding Pattern'!F23" display="Total" xr:uid="{00000000-0004-0000-0E00-000000000000}"/>
    <hyperlink ref="F16" location="'Shareholding Pattern'!F23" display="Total" xr:uid="{00000000-0004-0000-0E00-000001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4"/>
  <cols>
    <col min="1" max="2" width="2.68359375" hidden="1" customWidth="1"/>
    <col min="3" max="3" width="2.68359375" customWidth="1"/>
    <col min="4" max="4" width="9.68359375" customWidth="1"/>
    <col min="5" max="5" width="33.26171875" customWidth="1"/>
    <col min="6" max="6" width="35.68359375" hidden="1" customWidth="1"/>
    <col min="7" max="7" width="37.26171875" customWidth="1"/>
    <col min="8" max="8" width="13.68359375" customWidth="1"/>
    <col min="9" max="10" width="14.578125" customWidth="1"/>
    <col min="11" max="11" width="14.578125" hidden="1" customWidth="1"/>
    <col min="12" max="12" width="15.578125" hidden="1" customWidth="1"/>
    <col min="13" max="13" width="13.578125" customWidth="1"/>
    <col min="14" max="14" width="15.41796875" customWidth="1"/>
    <col min="15" max="15" width="16" customWidth="1"/>
    <col min="16" max="16" width="15.26171875" hidden="1" customWidth="1"/>
    <col min="17" max="17" width="14.578125" customWidth="1"/>
    <col min="18" max="18" width="12.578125" customWidth="1"/>
    <col min="19" max="20" width="14.578125" hidden="1" customWidth="1"/>
    <col min="21" max="21" width="18" customWidth="1"/>
    <col min="22" max="22" width="15.41796875" customWidth="1"/>
    <col min="23" max="23" width="12.578125" hidden="1" customWidth="1"/>
    <col min="24" max="24" width="8.578125" hidden="1" customWidth="1"/>
    <col min="25" max="25" width="12.578125" customWidth="1"/>
    <col min="26" max="26" width="8.41796875" customWidth="1"/>
    <col min="27" max="27" width="15.83984375" customWidth="1"/>
    <col min="28" max="28" width="16.578125" customWidth="1"/>
    <col min="29" max="29" width="17.15625" style="291" customWidth="1"/>
    <col min="30" max="30" width="3.83984375" style="291" customWidth="1"/>
    <col min="31" max="16383" width="4" hidden="1"/>
    <col min="16384" max="16384" width="3.6835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6" t="s">
        <v>137</v>
      </c>
      <c r="E9" s="519" t="s">
        <v>34</v>
      </c>
      <c r="F9" s="519"/>
      <c r="G9" s="536" t="s">
        <v>136</v>
      </c>
      <c r="H9" s="519" t="s">
        <v>1</v>
      </c>
      <c r="I9" s="469" t="s">
        <v>426</v>
      </c>
      <c r="J9" s="519" t="s">
        <v>3</v>
      </c>
      <c r="K9" s="519" t="s">
        <v>4</v>
      </c>
      <c r="L9" s="519" t="s">
        <v>5</v>
      </c>
      <c r="M9" s="519" t="s">
        <v>6</v>
      </c>
      <c r="N9" s="519" t="s">
        <v>7</v>
      </c>
      <c r="O9" s="519" t="s">
        <v>8</v>
      </c>
      <c r="P9" s="519"/>
      <c r="Q9" s="519"/>
      <c r="R9" s="519"/>
      <c r="S9" s="519" t="s">
        <v>9</v>
      </c>
      <c r="T9" s="536" t="s">
        <v>505</v>
      </c>
      <c r="U9" s="536" t="s">
        <v>134</v>
      </c>
      <c r="V9" s="519" t="s">
        <v>107</v>
      </c>
      <c r="W9" s="519" t="s">
        <v>12</v>
      </c>
      <c r="X9" s="519"/>
      <c r="Y9" s="519" t="s">
        <v>13</v>
      </c>
      <c r="Z9" s="519"/>
      <c r="AA9" s="519" t="s">
        <v>14</v>
      </c>
      <c r="AB9" s="469" t="s">
        <v>499</v>
      </c>
      <c r="AC9" s="536" t="s">
        <v>517</v>
      </c>
      <c r="AD9"/>
      <c r="AS9" s="63"/>
      <c r="AV9" t="s">
        <v>34</v>
      </c>
    </row>
    <row r="10" spans="4:53" ht="31.5" customHeight="1">
      <c r="D10" s="534"/>
      <c r="E10" s="519"/>
      <c r="F10" s="519"/>
      <c r="G10" s="534"/>
      <c r="H10" s="519"/>
      <c r="I10" s="519"/>
      <c r="J10" s="519"/>
      <c r="K10" s="519"/>
      <c r="L10" s="519"/>
      <c r="M10" s="519"/>
      <c r="N10" s="519"/>
      <c r="O10" s="519" t="s">
        <v>15</v>
      </c>
      <c r="P10" s="519"/>
      <c r="Q10" s="519"/>
      <c r="R10" s="519" t="s">
        <v>16</v>
      </c>
      <c r="S10" s="519"/>
      <c r="T10" s="534"/>
      <c r="U10" s="534"/>
      <c r="V10" s="519"/>
      <c r="W10" s="519"/>
      <c r="X10" s="519"/>
      <c r="Y10" s="519"/>
      <c r="Z10" s="519"/>
      <c r="AA10" s="519"/>
      <c r="AB10" s="519"/>
      <c r="AC10" s="534"/>
      <c r="AD10"/>
      <c r="AS10" s="63"/>
      <c r="AV10" t="s">
        <v>437</v>
      </c>
    </row>
    <row r="11" spans="4:53" ht="78.75" customHeight="1">
      <c r="D11" s="535"/>
      <c r="E11" s="519"/>
      <c r="F11" s="519"/>
      <c r="G11" s="535"/>
      <c r="H11" s="519"/>
      <c r="I11" s="519"/>
      <c r="J11" s="519"/>
      <c r="K11" s="519"/>
      <c r="L11" s="519"/>
      <c r="M11" s="519"/>
      <c r="N11" s="519"/>
      <c r="O11" s="40" t="s">
        <v>17</v>
      </c>
      <c r="P11" s="40" t="s">
        <v>18</v>
      </c>
      <c r="Q11" s="40" t="s">
        <v>19</v>
      </c>
      <c r="R11" s="519"/>
      <c r="S11" s="519"/>
      <c r="T11" s="535"/>
      <c r="U11" s="535"/>
      <c r="V11" s="519"/>
      <c r="W11" s="40" t="s">
        <v>20</v>
      </c>
      <c r="X11" s="40" t="s">
        <v>21</v>
      </c>
      <c r="Y11" s="40" t="s">
        <v>20</v>
      </c>
      <c r="Z11" s="40" t="s">
        <v>21</v>
      </c>
      <c r="AA11" s="519"/>
      <c r="AB11" s="519"/>
      <c r="AC11" s="535"/>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3"/>
      <c r="AD13" s="290"/>
      <c r="AF13" s="374">
        <f>IF(SUM(I13:AA13),1,0)</f>
        <v>0</v>
      </c>
      <c r="AG13" s="374"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algorithmName="SHA-512" hashValue="m2L2bqY/nIe2pmnAlqdlP3cqDmjnbcJtDda++F+5sd7W4c2B8YuLugqX7Txs6u8Rdu+ZQTXuk415LRGE9kGlxQ==" saltValue="IVcmBJWtAC9BCfKsRVMDFQ==" spinCount="100000"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xr:uid="{00000000-0002-0000-0F00-000000000000}">
      <formula1>M13</formula1>
    </dataValidation>
    <dataValidation type="whole" operator="lessThanOrEqual" allowBlank="1" showInputMessage="1" showErrorMessage="1" sqref="W13" xr:uid="{00000000-0002-0000-0F00-000001000000}">
      <formula1>J13</formula1>
    </dataValidation>
    <dataValidation type="whole" operator="lessThanOrEqual" allowBlank="1" showInputMessage="1" showErrorMessage="1" sqref="Y13" xr:uid="{00000000-0002-0000-0F00-000002000000}">
      <formula1>J13</formula1>
    </dataValidation>
    <dataValidation type="list" allowBlank="1" showInputMessage="1" showErrorMessage="1" sqref="E13" xr:uid="{00000000-0002-0000-0F00-000003000000}">
      <formula1>$AR$3:$BA$3</formula1>
    </dataValidation>
    <dataValidation type="whole" operator="greaterThanOrEqual" allowBlank="1" showInputMessage="1" showErrorMessage="1" sqref="O13:P13 S13:T13 I13:L13" xr:uid="{00000000-0002-0000-0F00-000004000000}">
      <formula1>0</formula1>
    </dataValidation>
    <dataValidation type="textLength" operator="equal" allowBlank="1" showInputMessage="1" showErrorMessage="1" prompt="[A-Z][A-Z][A-Z][A-Z][A-Z][0-9][0-9][0-9][0-9][A-Z]_x000a__x000a_In absence of PAN write : ZZZZZ9999Z" sqref="H13" xr:uid="{00000000-0002-0000-0F00-000005000000}">
      <formula1>10</formula1>
    </dataValidation>
    <dataValidation type="list" allowBlank="1" showInputMessage="1" showErrorMessage="1" sqref="F13" xr:uid="{00000000-0002-0000-0F00-000006000000}">
      <formula1>$AV$9:$AV$10</formula1>
    </dataValidation>
    <dataValidation type="list" allowBlank="1" showInputMessage="1" showErrorMessage="1" sqref="AC13" xr:uid="{00000000-0002-0000-0F00-000007000000}">
      <formula1>$AR$2:$AS$2</formula1>
    </dataValidation>
  </dataValidations>
  <hyperlinks>
    <hyperlink ref="H16" location="'Shareholding Pattern'!F24" display="Total" xr:uid="{00000000-0004-0000-0F00-000000000000}"/>
    <hyperlink ref="G16" location="'Shareholding Pattern'!F24" display="Total" xr:uid="{00000000-0004-0000-0F00-000001000000}"/>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A1:XFC16"/>
  <sheetViews>
    <sheetView showGridLines="0" topLeftCell="A6" zoomScale="85" zoomScaleNormal="85" workbookViewId="0">
      <selection activeCell="E17" sqref="E17:AC17"/>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578125" customWidth="1"/>
    <col min="14" max="14" width="16.41796875" hidden="1" customWidth="1"/>
    <col min="15" max="15" width="19.41796875" customWidth="1"/>
    <col min="16" max="16" width="12.83984375" customWidth="1"/>
    <col min="17" max="19" width="14.578125" hidden="1" customWidth="1"/>
    <col min="20" max="20" width="19.15625" customWidth="1"/>
    <col min="21" max="21" width="15.41796875" hidden="1" customWidth="1"/>
    <col min="22" max="22" width="8.41796875" hidden="1" customWidth="1"/>
    <col min="23" max="23" width="15.41796875" customWidth="1"/>
    <col min="24" max="24" width="18.68359375" customWidth="1"/>
    <col min="25" max="25" width="4" customWidth="1"/>
    <col min="26" max="26" width="3.578125" customWidth="1"/>
    <col min="27" max="16383" width="13" hidden="1"/>
    <col min="16384" max="16384" width="3.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69" t="s">
        <v>499</v>
      </c>
      <c r="AR9" t="s">
        <v>404</v>
      </c>
    </row>
    <row r="10" spans="5:44"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AR10" t="s">
        <v>394</v>
      </c>
    </row>
    <row r="11" spans="5:44"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2"/>
      <c r="F15" s="3"/>
      <c r="G15" s="3"/>
      <c r="H15" s="3"/>
      <c r="I15" s="3"/>
      <c r="J15" s="3"/>
      <c r="K15" s="3"/>
      <c r="L15" s="3"/>
      <c r="M15" s="3"/>
      <c r="N15" s="3"/>
      <c r="O15" s="3"/>
      <c r="P15" s="3"/>
      <c r="Q15" s="3"/>
      <c r="R15" s="3"/>
      <c r="S15" s="3"/>
      <c r="T15" s="3"/>
      <c r="U15" s="3"/>
      <c r="V15" s="3"/>
      <c r="W15" s="198"/>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algorithmName="SHA-512" hashValue="Zcf/dMU3BT4aPo2yodmGKHY6zAgQmUFGreGxCGj546PpS7zMfh13V7qXiltm5K1Jz5CUlDRAg4QAMEcnj6UNtQ==" saltValue="63712iOqWBZwYovKpVVeFw==" spinCount="100000"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M13:N13 H13:J13" xr:uid="{00000000-0002-0000-1000-000003000000}">
      <formula1>0</formula1>
    </dataValidation>
  </dataValidations>
  <hyperlinks>
    <hyperlink ref="G16" location="'Shareholding Pattern'!F30" display="Total" xr:uid="{00000000-0004-0000-1000-000000000000}"/>
    <hyperlink ref="F16" location="'Shareholding Pattern'!F30" display="Total" xr:uid="{00000000-0004-0000-1000-000001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14.26171875" customWidth="1"/>
    <col min="17" max="19" width="14.578125" hidden="1" customWidth="1"/>
    <col min="20" max="20" width="19.15625" customWidth="1"/>
    <col min="21" max="21" width="15.41796875" hidden="1" customWidth="1"/>
    <col min="22" max="22" width="8.68359375" hidden="1" customWidth="1"/>
    <col min="23" max="23" width="15.41796875" customWidth="1"/>
    <col min="24" max="24" width="18.68359375" customWidth="1"/>
    <col min="25" max="25" width="3" customWidth="1"/>
    <col min="26" max="26" width="2.68359375" customWidth="1"/>
    <col min="27" max="16383" width="22.41796875" hidden="1"/>
    <col min="16384" max="16384" width="2.83984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69" t="s">
        <v>499</v>
      </c>
      <c r="AR9" t="s">
        <v>404</v>
      </c>
    </row>
    <row r="10" spans="5:44"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AR10" t="s">
        <v>394</v>
      </c>
    </row>
    <row r="11" spans="5:44"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PoRUvT4+egns/FgMAFX9nU4tpNtF14VOW3mxDzhVk2Vvvm9V/rSfxrQKSCR9/LpKHPBmIuXySP0bKBQ3ZwiYDQ==" saltValue="pytApYVMSNEwnCCC6GeXqg==" spinCount="100000"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W13" xr:uid="{00000000-0002-0000-1100-000000000000}">
      <formula1>K13</formula1>
    </dataValidation>
    <dataValidation type="whole" operator="lessThanOrEqual" allowBlank="1" showInputMessage="1" showErrorMessage="1" sqref="U13" xr:uid="{00000000-0002-0000-1100-000001000000}">
      <formula1>H13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H13:J13 M13:N13" xr:uid="{00000000-0002-0000-1100-000003000000}">
      <formula1>0</formula1>
    </dataValidation>
  </dataValidations>
  <hyperlinks>
    <hyperlink ref="G16" location="'Shareholding Pattern'!F31" display="Total" xr:uid="{00000000-0004-0000-1100-000000000000}"/>
    <hyperlink ref="F16" location="'Shareholding Pattern'!F31"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 customWidth="1"/>
    <col min="14" max="14" width="17.68359375" hidden="1" customWidth="1"/>
    <col min="15" max="15" width="16.41796875" customWidth="1"/>
    <col min="16" max="16" width="9" customWidth="1"/>
    <col min="17" max="19" width="14.578125" hidden="1" customWidth="1"/>
    <col min="20" max="20" width="19.15625" customWidth="1"/>
    <col min="21" max="21" width="15.41796875" hidden="1" customWidth="1"/>
    <col min="22" max="22" width="8.83984375" hidden="1" customWidth="1"/>
    <col min="23" max="23" width="15.41796875" customWidth="1"/>
    <col min="24" max="24" width="17.578125" customWidth="1"/>
    <col min="25" max="25" width="3.15625" customWidth="1"/>
    <col min="26" max="26" width="2.839843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69" t="s">
        <v>499</v>
      </c>
      <c r="AR9" t="s">
        <v>404</v>
      </c>
    </row>
    <row r="10" spans="5:44"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AR10" t="s">
        <v>394</v>
      </c>
    </row>
    <row r="11" spans="5:44"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ntfJFM508qg9DVptKZgVJzXX+ecMca/F/LmMhJM0hjObYeNTEIKh4IUeOkkk4bCW2mBJjs4K3lnr9JON7sdUYQ==" saltValue="T5XU4IdtFUvFl6+WTGBzgw==" spinCount="100000"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2" display="Total" xr:uid="{00000000-0004-0000-1200-000000000000}"/>
    <hyperlink ref="F16" location="'Shareholding Pattern'!F32"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33"/>
  <sheetViews>
    <sheetView showGridLines="0" topLeftCell="D4" zoomScaleNormal="100" workbookViewId="0">
      <selection activeCell="G14" sqref="G14"/>
    </sheetView>
  </sheetViews>
  <sheetFormatPr defaultColWidth="0" defaultRowHeight="14.4" zeroHeight="1"/>
  <cols>
    <col min="1" max="1" width="2.83984375" style="18" hidden="1" customWidth="1"/>
    <col min="2" max="2" width="2.41796875" style="18" hidden="1" customWidth="1"/>
    <col min="3" max="3" width="2.83984375" style="18" hidden="1" customWidth="1"/>
    <col min="4" max="4" width="2.83984375" style="18" customWidth="1"/>
    <col min="5" max="5" width="80.83984375" style="18" customWidth="1"/>
    <col min="6" max="6" width="35.578125" style="18" bestFit="1" customWidth="1"/>
    <col min="7" max="7" width="2.68359375" style="18" customWidth="1"/>
    <col min="8" max="16383" width="3.41796875" style="18" hidden="1"/>
    <col min="16384" max="16384" width="1.2617187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64" t="s">
        <v>108</v>
      </c>
      <c r="F5" s="465"/>
      <c r="S5" s="18" t="s">
        <v>503</v>
      </c>
    </row>
    <row r="6" spans="5:24" ht="20.100000000000001" customHeight="1">
      <c r="E6" s="19" t="s">
        <v>124</v>
      </c>
      <c r="F6" s="295" t="s">
        <v>708</v>
      </c>
    </row>
    <row r="7" spans="5:24" ht="20.100000000000001" customHeight="1">
      <c r="E7" s="19" t="s">
        <v>508</v>
      </c>
      <c r="F7" s="295" t="s">
        <v>709</v>
      </c>
      <c r="M7" s="18" t="s">
        <v>414</v>
      </c>
      <c r="X7" s="18" t="s">
        <v>111</v>
      </c>
    </row>
    <row r="8" spans="5:24" ht="20.100000000000001" customHeight="1">
      <c r="E8" s="19" t="s">
        <v>509</v>
      </c>
      <c r="F8" s="295" t="s">
        <v>710</v>
      </c>
      <c r="M8" s="18" t="s">
        <v>415</v>
      </c>
      <c r="X8" s="18" t="s">
        <v>122</v>
      </c>
    </row>
    <row r="9" spans="5:24" ht="20.100000000000001" customHeight="1">
      <c r="E9" s="19" t="s">
        <v>510</v>
      </c>
      <c r="F9" s="295" t="s">
        <v>711</v>
      </c>
      <c r="M9" s="18" t="s">
        <v>416</v>
      </c>
    </row>
    <row r="10" spans="5:24" ht="20.100000000000001" customHeight="1">
      <c r="E10" s="19" t="s">
        <v>123</v>
      </c>
      <c r="F10" s="295" t="s">
        <v>712</v>
      </c>
      <c r="M10" s="18" t="s">
        <v>504</v>
      </c>
    </row>
    <row r="11" spans="5:24" ht="20.100000000000001" customHeight="1">
      <c r="E11" s="281" t="s">
        <v>500</v>
      </c>
      <c r="F11" s="209" t="s">
        <v>122</v>
      </c>
    </row>
    <row r="12" spans="5:24" ht="20.100000000000001" customHeight="1">
      <c r="E12" s="19" t="s">
        <v>109</v>
      </c>
      <c r="F12" s="327" t="s">
        <v>112</v>
      </c>
    </row>
    <row r="13" spans="5:24" ht="20.100000000000001" customHeight="1">
      <c r="E13" s="19" t="s">
        <v>260</v>
      </c>
      <c r="F13" s="327" t="s">
        <v>116</v>
      </c>
      <c r="R13" s="258"/>
    </row>
    <row r="14" spans="5:24" ht="27" customHeight="1">
      <c r="E14" s="281" t="s">
        <v>501</v>
      </c>
      <c r="F14" s="295" t="s">
        <v>713</v>
      </c>
      <c r="R14" s="259"/>
    </row>
    <row r="15" spans="5:24" ht="22.5" customHeight="1">
      <c r="E15" s="20" t="s">
        <v>110</v>
      </c>
      <c r="F15" s="376" t="s">
        <v>635</v>
      </c>
      <c r="G15" s="202"/>
      <c r="I15" s="259"/>
      <c r="S15" s="259"/>
    </row>
    <row r="16" spans="5:24" ht="22.5" customHeight="1">
      <c r="E16" s="106" t="s">
        <v>265</v>
      </c>
      <c r="F16" s="382" t="str">
        <f>IF(F13=S1,M7,IF(F13=S2,M8,IF(F13=S3,M9,IF(F13=S4,M8,IF(F13=S5,M8,"")))))</f>
        <v>Regulation 31 (1) (b)</v>
      </c>
    </row>
    <row r="17" spans="4:7" s="22" customFormat="1" hidden="1">
      <c r="E17" s="18"/>
      <c r="F17" s="18"/>
    </row>
    <row r="18" spans="4:7" s="22" customFormat="1" ht="20.399999999999999" hidden="1">
      <c r="E18" s="463"/>
      <c r="F18" s="463"/>
    </row>
    <row r="19" spans="4:7" s="22" customFormat="1" ht="21" hidden="1" customHeight="1">
      <c r="D19" s="280"/>
      <c r="G19" s="21"/>
    </row>
    <row r="20" spans="4:7" s="22" customFormat="1" ht="12.75" hidden="1" customHeight="1">
      <c r="D20" s="24"/>
      <c r="E20" s="280"/>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row r="30" spans="4:7" hidden="1"/>
    <row r="31" spans="4:7" hidden="1"/>
    <row r="32" spans="4:7" hidden="1"/>
    <row r="33" hidden="1"/>
  </sheetData>
  <sheetProtection algorithmName="SHA-512" hashValue="WCvgN/HHwbYyG2fSKkrzc6FpF8rB4NFrjfFdn/VTOr5vmXVvjJJ36COchTDzFRFQ5AA07RE2POWRWHWBI5DjMA==" saltValue="TDI7SKBBpD8RoLLgNfER/w==" spinCount="100000"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7.15625" hidden="1" customWidth="1"/>
    <col min="15" max="15" width="17.41796875" customWidth="1"/>
    <col min="16" max="16" width="9.41796875" customWidth="1"/>
    <col min="17" max="19" width="14.578125" hidden="1" customWidth="1"/>
    <col min="20" max="20" width="19.15625" customWidth="1"/>
    <col min="21" max="21" width="15.41796875" hidden="1" customWidth="1"/>
    <col min="22" max="22" width="8.26171875" hidden="1" customWidth="1"/>
    <col min="23" max="23" width="15.41796875" customWidth="1"/>
    <col min="24" max="24" width="18.41796875" customWidth="1"/>
    <col min="25" max="25" width="4" customWidth="1"/>
    <col min="26" max="26" width="3.83984375" customWidth="1"/>
    <col min="27" max="16383" width="4.68359375" hidden="1"/>
    <col min="16384" max="16384" width="3.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69" t="s">
        <v>499</v>
      </c>
      <c r="AR9" t="s">
        <v>404</v>
      </c>
    </row>
    <row r="10" spans="5:44"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AR10" t="s">
        <v>394</v>
      </c>
    </row>
    <row r="11" spans="5:44"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gHOTTFsqyOQoEbIHcB0KZcKv86aBx3d3tTe3Txz1ctHFb2I6nCf5MeK1ZKWrtOvnTCqXZScP5C+/OYqFm0HqXQ==" saltValue="S8HMvCPOFP1HvVnttlHPTQ==" spinCount="100000"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3" display="Total" xr:uid="{00000000-0004-0000-1300-000000000000}"/>
    <hyperlink ref="F16" location="'Shareholding Pattern'!F33"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A1:XFC16"/>
  <sheetViews>
    <sheetView showGridLines="0" topLeftCell="A7" zoomScale="90" zoomScaleNormal="90" workbookViewId="0">
      <selection activeCell="E17" sqref="E17:AC17"/>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7" customWidth="1"/>
    <col min="14" max="14" width="17" hidden="1" customWidth="1"/>
    <col min="15" max="15" width="17.41796875" customWidth="1"/>
    <col min="16" max="16" width="9.26171875" customWidth="1"/>
    <col min="17" max="19" width="14.578125" hidden="1" customWidth="1"/>
    <col min="20" max="20" width="19.15625" customWidth="1"/>
    <col min="21" max="21" width="15.41796875" hidden="1" customWidth="1"/>
    <col min="22" max="22" width="9" hidden="1" customWidth="1"/>
    <col min="23" max="23" width="15.41796875" customWidth="1"/>
    <col min="24" max="24" width="19.41796875" customWidth="1"/>
    <col min="25" max="25" width="3.68359375" customWidth="1"/>
    <col min="26" max="26" width="3.15625" customWidth="1"/>
    <col min="27" max="16383" width="3.83984375" hidden="1"/>
    <col min="16384" max="16384" width="4.578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69" t="s">
        <v>499</v>
      </c>
      <c r="AR9" t="s">
        <v>404</v>
      </c>
    </row>
    <row r="10" spans="5:44"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AR10" t="s">
        <v>394</v>
      </c>
    </row>
    <row r="11" spans="5:44"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c r="AR11" t="s">
        <v>405</v>
      </c>
    </row>
    <row r="12" spans="5:44" ht="15.6">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EnEbIwuJWRLQVu7GfDmz3emHj3u7ZRyec3ZVlTlXsJQFexBye4F5mxnmuHBPBXNAeDdWIOkWTb0axoxJNxGy+Q==" saltValue="iS7v4FU3YWc23ttp+bACMQ==" spinCount="100000"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xr:uid="{00000000-0002-0000-1400-000000000000}">
      <formula1>H13</formula1>
    </dataValidation>
    <dataValidation type="whole" operator="lessThanOrEqual" allowBlank="1" showInputMessage="1" showErrorMessage="1" sqref="W13" xr:uid="{00000000-0002-0000-1400-000001000000}">
      <formula1>K13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s>
  <hyperlinks>
    <hyperlink ref="G16" location="'Shareholding Pattern'!F34" display="Total" xr:uid="{00000000-0004-0000-1400-000000000000}"/>
    <hyperlink ref="F16" location="'Shareholding Pattern'!F34"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7" customWidth="1"/>
    <col min="14" max="14" width="17.41796875" hidden="1" customWidth="1"/>
    <col min="15" max="15" width="18.26171875" customWidth="1"/>
    <col min="16" max="16" width="9.68359375" customWidth="1"/>
    <col min="17" max="19" width="14.578125" hidden="1" customWidth="1"/>
    <col min="20" max="20" width="19.15625" customWidth="1"/>
    <col min="21" max="21" width="15.41796875" hidden="1" customWidth="1"/>
    <col min="22" max="22" width="9" hidden="1" customWidth="1"/>
    <col min="23" max="23" width="15.41796875" customWidth="1"/>
    <col min="24" max="24" width="18.68359375" customWidth="1"/>
    <col min="25" max="25" width="4" customWidth="1"/>
    <col min="26" max="26" width="3.26171875" customWidth="1"/>
    <col min="27" max="16383" width="2.839843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69" t="s">
        <v>499</v>
      </c>
      <c r="AR9" t="s">
        <v>404</v>
      </c>
    </row>
    <row r="10" spans="5:44"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AR10" t="s">
        <v>394</v>
      </c>
    </row>
    <row r="11" spans="5:44"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qvL4jXzvVxgpiE/hqXphNJz2EaLmk30aTR7DXKCFl06lHy19htSy5kJADbQvT93nGRcP28lgIuJlTNZMjlob7g==" saltValue="Ukoe2wWP1+GAdRDnPX/z7Q==" spinCount="100000"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W13" xr:uid="{00000000-0002-0000-1500-000000000000}">
      <formula1>K13</formula1>
    </dataValidation>
    <dataValidation type="whole" operator="lessThanOrEqual" allowBlank="1" showInputMessage="1" showErrorMessage="1" sqref="U13" xr:uid="{00000000-0002-0000-1500-000001000000}">
      <formula1>H13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5" display="Total" xr:uid="{00000000-0004-0000-1500-000000000000}"/>
    <hyperlink ref="F16" location="'Shareholding Pattern'!F35"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A1:XFC16"/>
  <sheetViews>
    <sheetView showGridLines="0" topLeftCell="A7" zoomScale="85" zoomScaleNormal="85" workbookViewId="0">
      <selection activeCell="E15" sqref="E15:AC15"/>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8.26171875" customWidth="1"/>
    <col min="14" max="14" width="16.578125" hidden="1" customWidth="1"/>
    <col min="15" max="15" width="16.41796875" customWidth="1"/>
    <col min="16" max="16" width="9.83984375" customWidth="1"/>
    <col min="17" max="19" width="14.578125" hidden="1" customWidth="1"/>
    <col min="20" max="20" width="19.15625" customWidth="1"/>
    <col min="21" max="21" width="15.41796875" hidden="1" customWidth="1"/>
    <col min="22" max="22" width="9.26171875" hidden="1" customWidth="1"/>
    <col min="23" max="23" width="15.41796875" customWidth="1"/>
    <col min="24" max="24" width="19.41796875" customWidth="1"/>
    <col min="25" max="25" width="2.83984375" customWidth="1"/>
    <col min="26" max="26" width="2.578125" customWidth="1"/>
    <col min="27" max="16383" width="5.68359375" hidden="1"/>
    <col min="16384" max="16384" width="2.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69" t="s">
        <v>499</v>
      </c>
      <c r="AR9" t="s">
        <v>404</v>
      </c>
    </row>
    <row r="10" spans="5:44"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AR10" t="s">
        <v>394</v>
      </c>
    </row>
    <row r="11" spans="5:44"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TIo+yBtvGE18Av32TEOouEh1uC7Dk/ncAeGq+ezB2d/3Lmr2KVEIejzQ0gFMxThcvWjsZdtXU+7ARgCEJXMW9A==" saltValue="TQvjiu3mYwCKciZdHMQPtQ==" spinCount="100000"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6" display="Total" xr:uid="{00000000-0004-0000-1600-000000000000}"/>
    <hyperlink ref="F16" location="'Shareholding Pattern'!F36" display="Total"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68359375" customWidth="1"/>
    <col min="14" max="14" width="15.68359375" hidden="1" customWidth="1"/>
    <col min="15" max="15" width="17.68359375" customWidth="1"/>
    <col min="16" max="16" width="9.41796875" customWidth="1"/>
    <col min="17" max="19" width="14.578125" hidden="1" customWidth="1"/>
    <col min="20" max="20" width="19.15625" customWidth="1"/>
    <col min="21" max="21" width="15.41796875" hidden="1" customWidth="1"/>
    <col min="22" max="22" width="8.15625" hidden="1" customWidth="1"/>
    <col min="23" max="23" width="15.41796875" customWidth="1"/>
    <col min="24" max="24" width="16.83984375" customWidth="1"/>
    <col min="25" max="25" width="3.578125" customWidth="1"/>
    <col min="26" max="26" width="3.41796875" customWidth="1"/>
    <col min="27" max="16383" width="20.26171875" hidden="1"/>
    <col min="16384" max="16384" width="7.1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469" t="s">
        <v>136</v>
      </c>
      <c r="G9" s="519" t="s">
        <v>1</v>
      </c>
      <c r="H9" s="469" t="s">
        <v>3</v>
      </c>
      <c r="I9" s="519" t="s">
        <v>4</v>
      </c>
      <c r="J9" s="519" t="s">
        <v>5</v>
      </c>
      <c r="K9" s="519" t="s">
        <v>6</v>
      </c>
      <c r="L9" s="519" t="s">
        <v>7</v>
      </c>
      <c r="M9" s="519" t="s">
        <v>8</v>
      </c>
      <c r="N9" s="519"/>
      <c r="O9" s="519"/>
      <c r="P9" s="519"/>
      <c r="Q9" s="536" t="s">
        <v>505</v>
      </c>
      <c r="R9" s="519" t="s">
        <v>10</v>
      </c>
      <c r="S9" s="536" t="s">
        <v>134</v>
      </c>
      <c r="T9" s="519" t="s">
        <v>107</v>
      </c>
      <c r="U9" s="519" t="s">
        <v>12</v>
      </c>
      <c r="V9" s="519"/>
      <c r="W9" s="519" t="s">
        <v>14</v>
      </c>
      <c r="X9" s="469" t="s">
        <v>499</v>
      </c>
      <c r="AR9" t="s">
        <v>404</v>
      </c>
    </row>
    <row r="10" spans="5:44" ht="31.5" customHeight="1">
      <c r="E10" s="534"/>
      <c r="F10" s="519"/>
      <c r="G10" s="519"/>
      <c r="H10" s="519"/>
      <c r="I10" s="519"/>
      <c r="J10" s="519"/>
      <c r="K10" s="519"/>
      <c r="L10" s="519"/>
      <c r="M10" s="519" t="s">
        <v>15</v>
      </c>
      <c r="N10" s="519"/>
      <c r="O10" s="519"/>
      <c r="P10" s="519" t="s">
        <v>16</v>
      </c>
      <c r="Q10" s="534"/>
      <c r="R10" s="519"/>
      <c r="S10" s="534"/>
      <c r="T10" s="519"/>
      <c r="U10" s="519"/>
      <c r="V10" s="519"/>
      <c r="W10" s="519"/>
      <c r="X10" s="519"/>
      <c r="AR10" t="s">
        <v>394</v>
      </c>
    </row>
    <row r="11" spans="5:44" ht="78.75" customHeight="1">
      <c r="E11" s="535"/>
      <c r="F11" s="519"/>
      <c r="G11" s="519"/>
      <c r="H11" s="519"/>
      <c r="I11" s="519"/>
      <c r="J11" s="519"/>
      <c r="K11" s="519"/>
      <c r="L11" s="519"/>
      <c r="M11" s="40" t="s">
        <v>17</v>
      </c>
      <c r="N11" s="40" t="s">
        <v>18</v>
      </c>
      <c r="O11" s="40" t="s">
        <v>19</v>
      </c>
      <c r="P11" s="519"/>
      <c r="Q11" s="535"/>
      <c r="R11" s="519"/>
      <c r="S11" s="535"/>
      <c r="T11" s="519"/>
      <c r="U11" s="40" t="s">
        <v>20</v>
      </c>
      <c r="V11" s="40" t="s">
        <v>21</v>
      </c>
      <c r="W11" s="519"/>
      <c r="X11" s="519"/>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pslXo0wAiDFg1qkHHnlfCwUccZfBVcRWYxpQzTRuxFuT97oFXZWmteNz5JvcwyCHhtJ3Py6PxU+8BPWAiPgR/w==" saltValue="MDOvW7bP1dFqU6fT+L42kA==" spinCount="100000"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xr:uid="{00000000-0002-0000-1700-000000000000}">
      <formula1>H13</formula1>
    </dataValidation>
    <dataValidation type="whole" operator="lessThanOrEqual" allowBlank="1" showInputMessage="1" showErrorMessage="1" sqref="W13" xr:uid="{00000000-0002-0000-1700-000001000000}">
      <formula1>K13</formula1>
    </dataValidation>
    <dataValidation type="textLength" operator="equal" allowBlank="1" showInputMessage="1" showErrorMessage="1" prompt="[A-Z][A-Z][A-Z][A-Z][A-Z][0-9][0-9][0-9][0-9][A-Z]_x000a__x000a_In absence of PAN write : ZZZZZ9999Z" sqref="G13" xr:uid="{00000000-0002-0000-1700-000002000000}">
      <formula1>10</formula1>
    </dataValidation>
    <dataValidation type="whole" operator="greaterThanOrEqual" allowBlank="1" showInputMessage="1" showErrorMessage="1" sqref="Q13:R13 M13:N13 H13:J13" xr:uid="{00000000-0002-0000-1700-000003000000}">
      <formula1>0</formula1>
    </dataValidation>
  </dataValidations>
  <hyperlinks>
    <hyperlink ref="G16" location="'Shareholding Pattern'!F37" display="Total" xr:uid="{00000000-0004-0000-1700-000000000000}"/>
    <hyperlink ref="F16" location="'Shareholding Pattern'!F37" display="Total" xr:uid="{00000000-0004-0000-1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A1:XFC18"/>
  <sheetViews>
    <sheetView showGridLines="0" topLeftCell="A7" zoomScale="70" zoomScaleNormal="70" workbookViewId="0">
      <selection activeCell="F18" sqref="F18"/>
    </sheetView>
  </sheetViews>
  <sheetFormatPr defaultColWidth="0" defaultRowHeight="14.4"/>
  <cols>
    <col min="1" max="1" width="2.26171875" customWidth="1"/>
    <col min="2" max="2" width="2.15625" hidden="1" customWidth="1"/>
    <col min="3" max="3" width="2" hidden="1" customWidth="1"/>
    <col min="4" max="4" width="7.15625" customWidth="1"/>
    <col min="5" max="5" width="35.68359375" customWidth="1"/>
    <col min="6" max="7" width="38.578125" customWidth="1"/>
    <col min="8" max="8" width="13.68359375" customWidth="1"/>
    <col min="9" max="10" width="14.578125" customWidth="1"/>
    <col min="11" max="11" width="14.578125" hidden="1" customWidth="1"/>
    <col min="12" max="12" width="15.578125" hidden="1" customWidth="1"/>
    <col min="13" max="13" width="15" customWidth="1"/>
    <col min="14" max="14" width="15.41796875" customWidth="1"/>
    <col min="15" max="15" width="16" customWidth="1"/>
    <col min="16" max="16" width="16.41796875" hidden="1" customWidth="1"/>
    <col min="17" max="17" width="15.26171875" customWidth="1"/>
    <col min="18" max="18" width="13" customWidth="1"/>
    <col min="19" max="20" width="14.578125" hidden="1" customWidth="1"/>
    <col min="21" max="21" width="19.15625" hidden="1" customWidth="1"/>
    <col min="22" max="22" width="15.41796875" customWidth="1"/>
    <col min="23" max="23" width="13" hidden="1" customWidth="1"/>
    <col min="24" max="24" width="8.26171875" hidden="1" customWidth="1"/>
    <col min="25" max="25" width="14.578125" customWidth="1"/>
    <col min="26" max="26" width="16.83984375" customWidth="1"/>
    <col min="27" max="27" width="4.26171875" customWidth="1"/>
    <col min="28" max="28" width="2.578125" hidden="1"/>
    <col min="29" max="16383" width="5.15625" hidden="1"/>
    <col min="16384" max="16384" width="4.15625" hidden="1"/>
  </cols>
  <sheetData>
    <row r="1" spans="4:57" hidden="1">
      <c r="I1">
        <v>2</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f ca="1">+IFERROR(IF(COUNT(I13:I17),ROUND(SUMIF($F$13:I17,"Category",I13:I17),0),""),"")</f>
        <v>0</v>
      </c>
      <c r="J3">
        <f ca="1">+IFERROR(IF(COUNT(J13:J17),ROUND(SUMIF($F$13:J17,"Category",J13:J17),0),""),"")</f>
        <v>0</v>
      </c>
      <c r="K3" t="str">
        <f>+IFERROR(IF(COUNT(K13:K17),ROUND(SUMIF($F$13:K17,"Category",K13:K17),0),""),"")</f>
        <v/>
      </c>
      <c r="L3" t="str">
        <f>+IFERROR(IF(COUNT(L13:L17),ROUND(SUMIF($F$13:L17,"Category",L13:L17),0),""),"")</f>
        <v/>
      </c>
      <c r="M3">
        <f ca="1">+IFERROR(IF(COUNT(M13:M17),ROUND(SUMIF($F$13:M17,"Category",M13:M17),0),""),"")</f>
        <v>0</v>
      </c>
      <c r="N3">
        <f ca="1">+IFERROR(IF(COUNT(N13:N17),ROUND(SUMIF($F$13:N17,"Category",N13:N17),2),""),"")</f>
        <v>0</v>
      </c>
      <c r="O3">
        <f ca="1">+IFERROR(IF(COUNT(O13:O17),ROUND(SUMIF($F$13:O17,"Category",O13:O17),2),""),"")</f>
        <v>0</v>
      </c>
      <c r="P3" t="str">
        <f>+IFERROR(IF(COUNT(P13:P17),ROUND(SUMIF($F$13:P17,"Category",P13:P17),0),""),"")</f>
        <v/>
      </c>
      <c r="Q3">
        <f ca="1">+IFERROR(IF(COUNT(Q13:Q17),ROUND(SUMIF($F$13:Q17,"Category",Q13:Q17),0),""),"")</f>
        <v>0</v>
      </c>
      <c r="R3">
        <f ca="1">+IFERROR(IF(COUNT(R13:R17),ROUND(SUMIF($F$13:R17,"Category",R13:R17),2),""),"")</f>
        <v>0</v>
      </c>
      <c r="S3" t="str">
        <f>+IFERROR(IF(COUNT(S13:S17),ROUND(SUMIF($F$13:S17,"Category",S13:S17),0),""),"")</f>
        <v/>
      </c>
      <c r="T3" t="str">
        <f>+IFERROR(IF(COUNT(T13:T17),ROUND(SUMIF($F$13:T17,"Category",T13:T17),0),""),"")</f>
        <v/>
      </c>
      <c r="U3" t="str">
        <f>+IFERROR(IF(COUNT(U13:U17),ROUND(SUMIF($F$13:U17,"Category",U13:U17),0),""),"")</f>
        <v/>
      </c>
      <c r="V3">
        <f ca="1">+IFERROR(IF(COUNT(V13:V17),ROUND(SUMIF($F$13:V17,"Category",V13:V17),2),""),"")</f>
        <v>0</v>
      </c>
      <c r="W3" t="str">
        <f>+IFERROR(IF(COUNT(W13:W17),ROUND(SUMIF($F$13:W17,"Category",W13:W17),0),""),"")</f>
        <v/>
      </c>
      <c r="X3" t="str">
        <f>+IFERROR(IF(COUNT(X13:X17),ROUND(SUMIF($F$13:X17,"Category",X13:X17),2),""),"")</f>
        <v/>
      </c>
      <c r="Y3">
        <f ca="1">+IFERROR(IF(COUNT(Y13:Y17),ROUND(SUMIF($F$13:Y17,"Category",Y13:Y17),0),""),"")</f>
        <v>0</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6" t="s">
        <v>137</v>
      </c>
      <c r="E9" s="536" t="s">
        <v>34</v>
      </c>
      <c r="F9" s="536" t="s">
        <v>434</v>
      </c>
      <c r="G9" s="481" t="s">
        <v>136</v>
      </c>
      <c r="H9" s="519" t="s">
        <v>1</v>
      </c>
      <c r="I9" s="481" t="s">
        <v>426</v>
      </c>
      <c r="J9" s="519" t="s">
        <v>3</v>
      </c>
      <c r="K9" s="519" t="s">
        <v>4</v>
      </c>
      <c r="L9" s="519" t="s">
        <v>5</v>
      </c>
      <c r="M9" s="519" t="s">
        <v>6</v>
      </c>
      <c r="N9" s="519" t="s">
        <v>7</v>
      </c>
      <c r="O9" s="519" t="s">
        <v>8</v>
      </c>
      <c r="P9" s="519"/>
      <c r="Q9" s="519"/>
      <c r="R9" s="519"/>
      <c r="S9" s="519" t="s">
        <v>9</v>
      </c>
      <c r="T9" s="536" t="s">
        <v>505</v>
      </c>
      <c r="U9" s="536" t="s">
        <v>138</v>
      </c>
      <c r="V9" s="519" t="s">
        <v>107</v>
      </c>
      <c r="W9" s="519" t="s">
        <v>12</v>
      </c>
      <c r="X9" s="519"/>
      <c r="Y9" s="519" t="s">
        <v>14</v>
      </c>
      <c r="Z9" s="469" t="s">
        <v>499</v>
      </c>
      <c r="AG9" s="63" t="s">
        <v>406</v>
      </c>
      <c r="AV9" t="s">
        <v>34</v>
      </c>
    </row>
    <row r="10" spans="4:57" ht="31.5" customHeight="1">
      <c r="D10" s="534"/>
      <c r="E10" s="534"/>
      <c r="F10" s="534"/>
      <c r="G10" s="482"/>
      <c r="H10" s="519"/>
      <c r="I10" s="534"/>
      <c r="J10" s="519"/>
      <c r="K10" s="519"/>
      <c r="L10" s="519"/>
      <c r="M10" s="519"/>
      <c r="N10" s="519"/>
      <c r="O10" s="519" t="s">
        <v>15</v>
      </c>
      <c r="P10" s="519"/>
      <c r="Q10" s="519"/>
      <c r="R10" s="519" t="s">
        <v>16</v>
      </c>
      <c r="S10" s="519"/>
      <c r="T10" s="534"/>
      <c r="U10" s="531"/>
      <c r="V10" s="519"/>
      <c r="W10" s="519"/>
      <c r="X10" s="519"/>
      <c r="Y10" s="519"/>
      <c r="Z10" s="519"/>
      <c r="AG10" s="63" t="s">
        <v>397</v>
      </c>
      <c r="AV10" t="s">
        <v>437</v>
      </c>
    </row>
    <row r="11" spans="4:57" ht="72">
      <c r="D11" s="535"/>
      <c r="E11" s="535"/>
      <c r="F11" s="535"/>
      <c r="G11" s="483"/>
      <c r="H11" s="519"/>
      <c r="I11" s="535"/>
      <c r="J11" s="519"/>
      <c r="K11" s="519"/>
      <c r="L11" s="519"/>
      <c r="M11" s="519"/>
      <c r="N11" s="519"/>
      <c r="O11" s="40" t="s">
        <v>17</v>
      </c>
      <c r="P11" s="40" t="s">
        <v>18</v>
      </c>
      <c r="Q11" s="40" t="s">
        <v>19</v>
      </c>
      <c r="R11" s="519"/>
      <c r="S11" s="519"/>
      <c r="T11" s="535"/>
      <c r="U11" s="532"/>
      <c r="V11" s="519"/>
      <c r="W11" s="40" t="s">
        <v>20</v>
      </c>
      <c r="X11" s="40" t="s">
        <v>21</v>
      </c>
      <c r="Y11" s="519"/>
      <c r="Z11" s="519"/>
      <c r="AG11" s="63" t="s">
        <v>402</v>
      </c>
    </row>
    <row r="12" spans="4:57" ht="15.6">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SUM(AC17:AC65537)</f>
        <v>0</v>
      </c>
      <c r="AF13" s="63" t="s">
        <v>401</v>
      </c>
    </row>
    <row r="14" spans="4:57" ht="25" customHeight="1">
      <c r="D14" s="45"/>
      <c r="E14" s="43"/>
      <c r="F14" s="43"/>
      <c r="G14" s="55"/>
      <c r="H14" s="43"/>
      <c r="I14" s="43"/>
      <c r="J14" s="43"/>
      <c r="K14" s="43"/>
      <c r="L14" s="43"/>
      <c r="M14" s="43"/>
      <c r="N14" s="43"/>
      <c r="O14" s="43"/>
      <c r="P14" s="43"/>
      <c r="Q14" s="43"/>
      <c r="R14" s="43"/>
      <c r="S14" s="43"/>
      <c r="T14" s="43"/>
      <c r="U14" s="43"/>
      <c r="V14" s="43"/>
      <c r="W14" s="43"/>
      <c r="Z14" s="44"/>
    </row>
    <row r="15" spans="4:57" ht="25" customHeight="1">
      <c r="D15" s="66">
        <v>1</v>
      </c>
      <c r="E15" s="408" t="s">
        <v>401</v>
      </c>
      <c r="F15" s="403" t="s">
        <v>437</v>
      </c>
      <c r="G15" s="403" t="s">
        <v>746</v>
      </c>
      <c r="H15" s="401" t="s">
        <v>747</v>
      </c>
      <c r="I15" s="406">
        <v>1</v>
      </c>
      <c r="J15" s="47">
        <v>5771500</v>
      </c>
      <c r="K15" s="47"/>
      <c r="L15" s="47"/>
      <c r="M15" s="404">
        <f>+IFERROR(IF(COUNT(J15:L15),ROUND(SUM(J15:L15),0),""),"")</f>
        <v>5771500</v>
      </c>
      <c r="N15" s="237">
        <f>+IFERROR(IF(COUNT(M15),ROUND(M15/'Shareholding Pattern'!$L$57*100,2),""),"")</f>
        <v>2.63</v>
      </c>
      <c r="O15" s="47">
        <f>IF(J15="","",J15)</f>
        <v>5771500</v>
      </c>
      <c r="P15" s="207"/>
      <c r="Q15" s="187">
        <f>+IFERROR(IF(COUNT(O15:P15),ROUND(SUM(O15,P15),2),""),"")</f>
        <v>5771500</v>
      </c>
      <c r="R15" s="237">
        <f>+IFERROR(IF(COUNT(Q15),ROUND(Q15/('Shareholding Pattern'!$P$58)*100,2),""),"")</f>
        <v>2.63</v>
      </c>
      <c r="S15" s="47"/>
      <c r="T15" s="47"/>
      <c r="U15" s="404" t="str">
        <f>+IFERROR(IF(COUNT(S15:T15),ROUND(SUM(S15:T15),0),""),"")</f>
        <v/>
      </c>
      <c r="V15" s="236">
        <f>+IFERROR(IF(COUNT(M15,U15),ROUND(SUM(U15,M15)/SUM('Shareholding Pattern'!$L$57,'Shareholding Pattern'!$T$57)*100,2),""),"")</f>
        <v>2.63</v>
      </c>
      <c r="W15" s="47"/>
      <c r="X15" s="236" t="str">
        <f>+IFERROR(IF(COUNT(W15),ROUND(SUM(W15)/SUM(M15)*100,2),""),0)</f>
        <v/>
      </c>
      <c r="Y15" s="47">
        <v>5771500</v>
      </c>
      <c r="Z15" s="284"/>
      <c r="AA15" s="11"/>
      <c r="AB15" s="11"/>
      <c r="AC15" s="11">
        <f>IF(SUM(H15:Y15)&gt;0,1,0)</f>
        <v>1</v>
      </c>
    </row>
    <row r="16" spans="4:57" ht="25" customHeight="1">
      <c r="D16" s="66">
        <v>2</v>
      </c>
      <c r="E16" s="408" t="s">
        <v>401</v>
      </c>
      <c r="F16" s="403" t="s">
        <v>437</v>
      </c>
      <c r="G16" s="403" t="s">
        <v>748</v>
      </c>
      <c r="H16" s="401" t="s">
        <v>749</v>
      </c>
      <c r="I16" s="406">
        <v>1</v>
      </c>
      <c r="J16" s="47">
        <v>4350000</v>
      </c>
      <c r="K16" s="47"/>
      <c r="L16" s="47"/>
      <c r="M16" s="404">
        <f>+IFERROR(IF(COUNT(J16:L16),ROUND(SUM(J16:L16),0),""),"")</f>
        <v>4350000</v>
      </c>
      <c r="N16" s="237">
        <f>+IFERROR(IF(COUNT(M16),ROUND(M16/'Shareholding Pattern'!$L$57*100,2),""),"")</f>
        <v>1.98</v>
      </c>
      <c r="O16" s="47">
        <f>IF(J16="","",J16)</f>
        <v>4350000</v>
      </c>
      <c r="P16" s="207"/>
      <c r="Q16" s="187">
        <f>+IFERROR(IF(COUNT(O16:P16),ROUND(SUM(O16,P16),2),""),"")</f>
        <v>4350000</v>
      </c>
      <c r="R16" s="237">
        <f>+IFERROR(IF(COUNT(Q16),ROUND(Q16/('Shareholding Pattern'!$P$58)*100,2),""),"")</f>
        <v>1.98</v>
      </c>
      <c r="S16" s="47"/>
      <c r="T16" s="47"/>
      <c r="U16" s="404" t="str">
        <f>+IFERROR(IF(COUNT(S16:T16),ROUND(SUM(S16:T16),0),""),"")</f>
        <v/>
      </c>
      <c r="V16" s="236">
        <f>+IFERROR(IF(COUNT(M16,U16),ROUND(SUM(U16,M16)/SUM('Shareholding Pattern'!$L$57,'Shareholding Pattern'!$T$57)*100,2),""),"")</f>
        <v>1.98</v>
      </c>
      <c r="W16" s="47"/>
      <c r="X16" s="236" t="str">
        <f>+IFERROR(IF(COUNT(W16),ROUND(SUM(W16)/SUM(M16)*100,2),""),0)</f>
        <v/>
      </c>
      <c r="Y16" s="47">
        <v>4350000</v>
      </c>
      <c r="Z16" s="284"/>
      <c r="AA16" s="11"/>
      <c r="AB16" s="11"/>
      <c r="AC16" s="11">
        <f>IF(SUM(H16:Y16)&gt;0,1,0)</f>
        <v>1</v>
      </c>
    </row>
    <row r="17" spans="4:25" hidden="1">
      <c r="D17" s="204"/>
      <c r="E17" s="18"/>
      <c r="F17" s="18"/>
      <c r="G17" s="18"/>
      <c r="H17" s="18"/>
      <c r="I17" s="18"/>
      <c r="J17" s="202"/>
      <c r="K17" s="202"/>
      <c r="L17" s="18"/>
      <c r="M17" s="18"/>
      <c r="N17" s="18"/>
      <c r="O17" s="18"/>
      <c r="P17" s="18"/>
      <c r="Q17" s="18"/>
      <c r="R17" s="18"/>
      <c r="S17" s="18"/>
      <c r="T17" s="18"/>
      <c r="U17" s="18"/>
      <c r="V17" s="18"/>
      <c r="W17" s="18"/>
      <c r="X17" s="203"/>
    </row>
    <row r="18" spans="4:25" ht="20.100000000000001" customHeight="1">
      <c r="D18" s="59"/>
      <c r="E18" s="36"/>
      <c r="F18" s="60" t="s">
        <v>450</v>
      </c>
      <c r="G18" s="36"/>
      <c r="H18" s="60" t="s">
        <v>19</v>
      </c>
      <c r="I18" s="64">
        <f ca="1">+IFERROR(IF(COUNT(I13:I17),ROUND(SUMIF($F$13:I17,"Category",I13:I17),0),""),"")</f>
        <v>0</v>
      </c>
      <c r="J18" s="64">
        <f ca="1">+IFERROR(IF(COUNT(J13:J17),ROUND(SUMIF($F$13:J17,"Category",J13:J17),0),""),"")</f>
        <v>0</v>
      </c>
      <c r="K18" s="64" t="str">
        <f>+IFERROR(IF(COUNT(K13:K17),ROUND(SUMIF($F$13:K17,"Category",K13:K17),0),""),"")</f>
        <v/>
      </c>
      <c r="L18" s="64" t="str">
        <f>+IFERROR(IF(COUNT(L13:L17),ROUND(SUMIF($F$13:L17,"Category",L13:L17),0),""),"")</f>
        <v/>
      </c>
      <c r="M18" s="64">
        <f ca="1">+IFERROR(IF(COUNT(M13:M17),ROUND(SUMIF($F$13:M17,"Category",M13:M17),0),""),"")</f>
        <v>0</v>
      </c>
      <c r="N18" s="236">
        <f ca="1">+IFERROR(IF(COUNT(N13:N17),ROUND(SUMIF($F$13:N17,"Category",N13:N17),2),""),"")</f>
        <v>0</v>
      </c>
      <c r="O18" s="78">
        <f ca="1">+IFERROR(IF(COUNT(O13:O17),ROUND(SUMIF($F$13:O17,"Category",O13:O17),0),""),"")</f>
        <v>0</v>
      </c>
      <c r="P18" s="189" t="str">
        <f>+IFERROR(IF(COUNT(P13:P17),ROUND(SUMIF($F$13:P17,"Category",P13:P17),0),""),"")</f>
        <v/>
      </c>
      <c r="Q18" s="189">
        <f ca="1">+IFERROR(IF(COUNT(Q13:Q17),ROUND(SUMIF($F$13:Q17,"Category",Q13:Q17),0),""),"")</f>
        <v>0</v>
      </c>
      <c r="R18" s="236">
        <f ca="1">+IFERROR(IF(COUNT(R13:R17),ROUND(SUMIF($F$13:R17,"Category",R13:R17),2),""),"")</f>
        <v>0</v>
      </c>
      <c r="S18" s="64" t="str">
        <f>+IFERROR(IF(COUNT(S13:S17),ROUND(SUMIF($F$13:S17,"Category",S13:S17),0),""),"")</f>
        <v/>
      </c>
      <c r="T18" s="64" t="str">
        <f>+IFERROR(IF(COUNT(T13:T17),ROUND(SUMIF($F$13:T17,"Category",T13:T17),0),""),"")</f>
        <v/>
      </c>
      <c r="U18" s="64" t="str">
        <f>+IFERROR(IF(COUNT(U13:U17),ROUND(SUMIF($F$13:U17,"Category",U13:U17),0),""),"")</f>
        <v/>
      </c>
      <c r="V18" s="142">
        <f ca="1">+IFERROR(IF(COUNT(V13:V17),ROUND(SUMIF($F$13:V17,"Category",V13:V17),2),""),"")</f>
        <v>0</v>
      </c>
      <c r="W18" s="64" t="str">
        <f>+IFERROR(IF(COUNT(W13:W17),ROUND(SUMIF($F$13:W17,"Category",W13:W17),0),""),"")</f>
        <v/>
      </c>
      <c r="X18" s="236" t="str">
        <f>+IFERROR(IF(COUNT(W18),ROUND(SUM(W18)/SUM(M18)*100,2),""),0)</f>
        <v/>
      </c>
      <c r="Y18" s="64">
        <f ca="1">+IFERROR(IF(COUNT(Y13:Y17),ROUND(SUMIF($F$13:Y17,"Category",Y13:Y17),0),""),"")</f>
        <v>0</v>
      </c>
    </row>
  </sheetData>
  <sheetProtection algorithmName="SHA-512" hashValue="6Xvh2uJHkbseKmrGUD3AzWulDJosvi+S0/XpV+OSYGUHbJi4R0vcIjm5nK7xhcqG+vGCD4ijPOYhz+IH2Mr21w==" saltValue="xPdsO0syki+4UcTO4dcANA==" spinCount="100000"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Y13 Y15:Y16" xr:uid="{00000000-0002-0000-1800-000000000000}">
      <formula1>M13</formula1>
    </dataValidation>
    <dataValidation type="whole" operator="lessThanOrEqual" allowBlank="1" showInputMessage="1" showErrorMessage="1" sqref="W13 W15:W16" xr:uid="{00000000-0002-0000-1800-000001000000}">
      <formula1>J13</formula1>
    </dataValidation>
    <dataValidation type="whole" operator="greaterThanOrEqual" allowBlank="1" showInputMessage="1" showErrorMessage="1" sqref="O13:P13 J13:L13 S13:T13 J15:L16 S15:T16 O15:P16" xr:uid="{00000000-0002-0000-1800-000002000000}">
      <formula1>0</formula1>
    </dataValidation>
    <dataValidation type="textLength" operator="equal" allowBlank="1" showInputMessage="1" showErrorMessage="1" prompt="[A-Z][A-Z][A-Z][A-Z][A-Z][0-9][0-9][0-9][0-9][A-Z]_x000a__x000a_In absence of PAN write : ZZZZZ9999Z_x000a_" sqref="H13 H15:H16" xr:uid="{00000000-0002-0000-1800-000003000000}">
      <formula1>10</formula1>
    </dataValidation>
    <dataValidation type="whole" operator="greaterThan" allowBlank="1" showInputMessage="1" showErrorMessage="1" sqref="I13 I15:I16" xr:uid="{00000000-0002-0000-1800-000004000000}">
      <formula1>0</formula1>
    </dataValidation>
    <dataValidation type="list" allowBlank="1" showInputMessage="1" showErrorMessage="1" sqref="E13 E15:E16" xr:uid="{00000000-0002-0000-1800-000005000000}">
      <formula1>$AR$1:$BE$1</formula1>
    </dataValidation>
    <dataValidation type="list" allowBlank="1" showInputMessage="1" showErrorMessage="1" sqref="F13 F15:F16" xr:uid="{00000000-0002-0000-1800-000006000000}">
      <formula1>$AV$9:$AV$10</formula1>
    </dataValidation>
  </dataValidations>
  <hyperlinks>
    <hyperlink ref="H18" location="'Shareholding Pattern'!F38" display="Total" xr:uid="{00000000-0004-0000-1800-000000000000}"/>
    <hyperlink ref="F18" location="'Shareholding Pattern'!F38" display="Total" xr:uid="{00000000-0004-0000-18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opentextblock">
                <anchor moveWithCells="1" sizeWithCells="1">
                  <from>
                    <xdr:col>25</xdr:col>
                    <xdr:colOff>68580</xdr:colOff>
                    <xdr:row>14</xdr:row>
                    <xdr:rowOff>68580</xdr:rowOff>
                  </from>
                  <to>
                    <xdr:col>25</xdr:col>
                    <xdr:colOff>1059180</xdr:colOff>
                    <xdr:row>14</xdr:row>
                    <xdr:rowOff>266700</xdr:rowOff>
                  </to>
                </anchor>
              </controlPr>
            </control>
          </mc:Choice>
        </mc:AlternateContent>
        <mc:AlternateContent xmlns:mc="http://schemas.openxmlformats.org/markup-compatibility/2006">
          <mc:Choice Requires="x14">
            <control shapeId="24578" r:id="rId5" name="Button 2">
              <controlPr defaultSize="0" print="0" autoFill="0" autoPict="0" macro="[0]!opentextblock">
                <anchor moveWithCells="1" sizeWithCells="1">
                  <from>
                    <xdr:col>25</xdr:col>
                    <xdr:colOff>68580</xdr:colOff>
                    <xdr:row>15</xdr:row>
                    <xdr:rowOff>68580</xdr:rowOff>
                  </from>
                  <to>
                    <xdr:col>25</xdr:col>
                    <xdr:colOff>1059180</xdr:colOff>
                    <xdr:row>15</xdr:row>
                    <xdr:rowOff>266700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4"/>
  <cols>
    <col min="1" max="1" width="2.26171875" customWidth="1"/>
    <col min="2" max="2" width="2.15625" hidden="1" customWidth="1"/>
    <col min="3" max="4" width="2"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6.68359375" customWidth="1"/>
    <col min="13" max="13" width="15.41796875" customWidth="1"/>
    <col min="14" max="14" width="15.41796875" hidden="1" customWidth="1"/>
    <col min="15" max="15" width="17.41796875" customWidth="1"/>
    <col min="16" max="16" width="14.578125" customWidth="1"/>
    <col min="17" max="17" width="15.578125" hidden="1" customWidth="1"/>
    <col min="18" max="18" width="16.41796875" hidden="1" customWidth="1"/>
    <col min="19" max="19" width="13.68359375" hidden="1" customWidth="1"/>
    <col min="20" max="20" width="14.578125" customWidth="1"/>
    <col min="21" max="21" width="14.578125" hidden="1" customWidth="1"/>
    <col min="22" max="22" width="8.26171875" hidden="1" customWidth="1"/>
    <col min="23" max="23" width="15.578125" customWidth="1"/>
    <col min="24" max="24" width="17.83984375" customWidth="1"/>
    <col min="25" max="25" width="3.83984375" customWidth="1"/>
    <col min="26" max="26" width="5.15625" customWidth="1"/>
    <col min="27" max="16383" width="21.578125" hidden="1"/>
    <col min="16384" max="16384" width="1.83984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69" t="s">
        <v>499</v>
      </c>
    </row>
    <row r="10" spans="5:30"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row>
    <row r="11" spans="5:30"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494</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algorithmName="SHA-512" hashValue="pkx3d36OmSu+Bm4lYoTL+PlQTWPlSiqo3bNWoToaqLeNvBoto/ISaJyLjY1ax36tT3CLKTE7X9v5KujqBvbE+g==" saltValue="U9a1Ih2pfW1tjhR8PqyQzQ==" spinCount="100000"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M13:N13 H13:J13" xr:uid="{00000000-0002-0000-1900-000003000000}">
      <formula1>0</formula1>
    </dataValidation>
  </dataValidations>
  <hyperlinks>
    <hyperlink ref="G16" location="'Shareholding Pattern'!F40" display="Total" xr:uid="{00000000-0004-0000-1900-000000000000}"/>
    <hyperlink ref="F16" location="'Shareholding Pattern'!F40"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6.41796875" customWidth="1"/>
    <col min="16" max="16" width="10.83984375" customWidth="1"/>
    <col min="17" max="19" width="14.578125" hidden="1" customWidth="1"/>
    <col min="20" max="20" width="19.15625" customWidth="1"/>
    <col min="21" max="21" width="15.41796875" hidden="1" customWidth="1"/>
    <col min="22" max="22" width="10.15625" hidden="1" customWidth="1"/>
    <col min="23" max="23" width="15.41796875" customWidth="1"/>
    <col min="24" max="24" width="20" customWidth="1"/>
    <col min="25" max="25" width="2.578125" customWidth="1"/>
    <col min="26" max="26" width="3.26171875" customWidth="1"/>
    <col min="27" max="28" width="1.26171875" hidden="1"/>
    <col min="29" max="30" width="2.15625" hidden="1"/>
    <col min="31" max="16383" width="1.26171875" hidden="1"/>
    <col min="16384" max="16384" width="5.417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69" t="s">
        <v>499</v>
      </c>
    </row>
    <row r="10" spans="5:30"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row>
    <row r="11" spans="5:30"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nvtSuyUMtoJCRhqCHCMjuxe95KrcbMsFDAgPj/EKVZAj3O7KwzOrGYSCfF7Hjxc7XZGQKXvXM85lZNd29wuuEw==" saltValue="NSypBMpZE24itzw/N2IyTQ==" spinCount="100000"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s>
  <hyperlinks>
    <hyperlink ref="G16" location="'Shareholding Pattern'!F43" display="Total" xr:uid="{00000000-0004-0000-1A00-000000000000}"/>
    <hyperlink ref="F16" location="'Shareholding Pattern'!F43" display="Total"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A1:XFC17"/>
  <sheetViews>
    <sheetView showGridLines="0" topLeftCell="A7" zoomScale="90" zoomScaleNormal="90" workbookViewId="0">
      <selection activeCell="F17" sqref="F17"/>
    </sheetView>
  </sheetViews>
  <sheetFormatPr defaultColWidth="0" defaultRowHeight="14.4"/>
  <cols>
    <col min="1" max="1" width="2" customWidth="1"/>
    <col min="2" max="2" width="1.578125" hidden="1" customWidth="1"/>
    <col min="3" max="3" width="1.68359375" hidden="1" customWidth="1"/>
    <col min="4" max="4" width="2.26171875" hidden="1" customWidth="1"/>
    <col min="5" max="5" width="9.5781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8" customWidth="1"/>
    <col min="16" max="16" width="9.15625" customWidth="1"/>
    <col min="17" max="19" width="14.578125" hidden="1" customWidth="1"/>
    <col min="20" max="20" width="19.15625" customWidth="1"/>
    <col min="21" max="21" width="15.41796875" hidden="1" customWidth="1"/>
    <col min="22" max="22" width="8.83984375" hidden="1" customWidth="1"/>
    <col min="23" max="23" width="15.41796875" customWidth="1"/>
    <col min="24" max="24" width="19.83984375" customWidth="1"/>
    <col min="25" max="25" width="2.26171875" customWidth="1"/>
    <col min="26" max="26" width="3.26171875" customWidth="1"/>
    <col min="27" max="16383" width="5.41796875" hidden="1"/>
    <col min="16384" max="16384" width="2.41796875" hidden="1"/>
  </cols>
  <sheetData>
    <row r="1" spans="5:30" hidden="1">
      <c r="I1">
        <v>1</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69" t="s">
        <v>499</v>
      </c>
    </row>
    <row r="10" spans="5:30"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row>
    <row r="11" spans="5:30"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SUM(AC16:AC65536)</f>
        <v>0</v>
      </c>
    </row>
    <row r="14" spans="5:30" ht="25" customHeight="1">
      <c r="E14" s="42"/>
      <c r="F14" s="43"/>
      <c r="G14" s="265" t="s">
        <v>496</v>
      </c>
      <c r="H14" s="43"/>
      <c r="I14" s="43"/>
      <c r="J14" s="43"/>
      <c r="K14" s="43"/>
      <c r="L14" s="43"/>
      <c r="M14" s="43"/>
      <c r="N14" s="43"/>
      <c r="O14" s="43"/>
      <c r="P14" s="43"/>
      <c r="Q14" s="43"/>
      <c r="R14" s="43"/>
      <c r="S14" s="43"/>
      <c r="T14" s="43"/>
      <c r="U14" s="43"/>
      <c r="V14" s="43"/>
      <c r="W14" s="43"/>
      <c r="X14" s="44"/>
    </row>
    <row r="15" spans="5:30" ht="25" customHeight="1">
      <c r="E15" s="195">
        <v>1</v>
      </c>
      <c r="F15" s="408" t="s">
        <v>750</v>
      </c>
      <c r="G15" s="401" t="s">
        <v>751</v>
      </c>
      <c r="H15" s="47">
        <v>4065169</v>
      </c>
      <c r="I15" s="47"/>
      <c r="J15" s="47"/>
      <c r="K15" s="402">
        <f>+IFERROR(IF(COUNT(H15:J15),ROUND(SUM(H15:J15),0),""),"")</f>
        <v>4065169</v>
      </c>
      <c r="L15" s="51">
        <f>+IFERROR(IF(COUNT(K15),ROUND(K15/'Shareholding Pattern'!$L$57*100,2),""),"")</f>
        <v>1.85</v>
      </c>
      <c r="M15" s="207">
        <f>IF(H15="","",H15)</f>
        <v>4065169</v>
      </c>
      <c r="N15" s="207"/>
      <c r="O15" s="285">
        <f>+IFERROR(IF(COUNT(M15:N15),ROUND(SUM(M15,N15),2),""),"")</f>
        <v>4065169</v>
      </c>
      <c r="P15" s="51">
        <f>+IFERROR(IF(COUNT(O15),ROUND(O15/('Shareholding Pattern'!$P$58)*100,2),""),"")</f>
        <v>1.85</v>
      </c>
      <c r="Q15" s="47"/>
      <c r="R15" s="47"/>
      <c r="S15" s="402" t="str">
        <f>+IFERROR(IF(COUNT(Q15:R15),ROUND(SUM(Q15:R15),0),""),"")</f>
        <v/>
      </c>
      <c r="T15" s="17">
        <f>+IFERROR(IF(COUNT(K15,S15),ROUND(SUM(S15,K15)/SUM('Shareholding Pattern'!$L$57,'Shareholding Pattern'!$T$57)*100,2),""),"")</f>
        <v>1.85</v>
      </c>
      <c r="U15" s="47"/>
      <c r="V15" s="17" t="str">
        <f>+IFERROR(IF(COUNT(U15),ROUND(SUM(U15)/SUM(K15)*100,2),""),0)</f>
        <v/>
      </c>
      <c r="W15" s="47">
        <v>4065169</v>
      </c>
      <c r="X15" s="284"/>
      <c r="Y15" s="11"/>
      <c r="Z15" s="11"/>
      <c r="AA15" s="11"/>
      <c r="AB15" s="11"/>
      <c r="AC15" s="11">
        <f>IF(SUM(H15:W15)&gt;0,1,0)</f>
        <v>1</v>
      </c>
    </row>
    <row r="16" spans="5:30" ht="25" hidden="1" customHeight="1">
      <c r="E16" s="12"/>
      <c r="F16" s="13"/>
      <c r="G16" s="13"/>
      <c r="H16" s="13"/>
      <c r="I16" s="13"/>
      <c r="J16" s="13"/>
      <c r="K16" s="13"/>
      <c r="L16" s="13"/>
      <c r="M16" s="13"/>
      <c r="N16" s="13"/>
      <c r="O16" s="13"/>
      <c r="P16" s="13"/>
      <c r="Q16" s="13"/>
      <c r="R16" s="13"/>
      <c r="S16" s="13"/>
      <c r="T16" s="13"/>
      <c r="U16" s="13"/>
      <c r="V16" s="13"/>
      <c r="W16" s="198"/>
    </row>
    <row r="17" spans="5:23" ht="20.100000000000001" customHeight="1">
      <c r="E17" s="37"/>
      <c r="F17" s="83" t="s">
        <v>450</v>
      </c>
      <c r="G17" s="70" t="s">
        <v>19</v>
      </c>
      <c r="H17" s="53">
        <f>+IFERROR(IF(COUNT(H14:H16),ROUND(SUM(H14:H16),0),""),"")</f>
        <v>4065169</v>
      </c>
      <c r="I17" s="53" t="str">
        <f>+IFERROR(IF(COUNT(I14:I16),ROUND(SUM(I14:I16),0),""),"")</f>
        <v/>
      </c>
      <c r="J17" s="53" t="str">
        <f>+IFERROR(IF(COUNT(J14:J16),ROUND(SUM(J14:J16),0),""),"")</f>
        <v/>
      </c>
      <c r="K17" s="53">
        <f>+IFERROR(IF(COUNT(K14:K16),ROUND(SUM(K14:K16),0),""),"")</f>
        <v>4065169</v>
      </c>
      <c r="L17" s="17">
        <f>+IFERROR(IF(COUNT(K17),ROUND(K17/'Shareholding Pattern'!$L$57*100,2),""),"")</f>
        <v>1.85</v>
      </c>
      <c r="M17" s="35">
        <f>+IFERROR(IF(COUNT(M14:M16),ROUND(SUM(M14:M16),0),""),"")</f>
        <v>4065169</v>
      </c>
      <c r="N17" s="35" t="str">
        <f>+IFERROR(IF(COUNT(N14:N16),ROUND(SUM(N14:N16),0),""),"")</f>
        <v/>
      </c>
      <c r="O17" s="35">
        <f>+IFERROR(IF(COUNT(O14:O16),ROUND(SUM(O14:O16),0),""),"")</f>
        <v>4065169</v>
      </c>
      <c r="P17" s="17">
        <f>+IFERROR(IF(COUNT(O17),ROUND(O17/('Shareholding Pattern'!$P$58)*100,2),""),"")</f>
        <v>1.85</v>
      </c>
      <c r="Q17" s="53" t="str">
        <f>+IFERROR(IF(COUNT(Q14:Q16),ROUND(SUM(Q14:Q16),0),""),"")</f>
        <v/>
      </c>
      <c r="R17" s="53" t="str">
        <f>+IFERROR(IF(COUNT(R14:R16),ROUND(SUM(R14:R16),0),""),"")</f>
        <v/>
      </c>
      <c r="S17" s="53" t="str">
        <f>+IFERROR(IF(COUNT(S14:S16),ROUND(SUM(S14:S16),0),""),"")</f>
        <v/>
      </c>
      <c r="T17" s="17">
        <f>+IFERROR(IF(COUNT(K17,S17),ROUND(SUM(S17,K17)/SUM('Shareholding Pattern'!$L$57,'Shareholding Pattern'!$T$57)*100,2),""),"")</f>
        <v>1.85</v>
      </c>
      <c r="U17" s="53" t="str">
        <f>+IFERROR(IF(COUNT(U14:U16),ROUND(SUM(U14:U16),0),""),"")</f>
        <v/>
      </c>
      <c r="V17" s="17" t="str">
        <f>+IFERROR(IF(COUNT(U17),ROUND(SUM(U17)/SUM(K17)*100,2),""),0)</f>
        <v/>
      </c>
      <c r="W17" s="53">
        <f>+IFERROR(IF(COUNT(W14:W16),ROUND(SUM(W14:W16),0),""),"")</f>
        <v>4065169</v>
      </c>
    </row>
  </sheetData>
  <sheetProtection algorithmName="SHA-512" hashValue="RT8M/fxWXmADSTMJgGqIuxR0rkpN/EmJRDdmjPGAU/G/XD93v9QRfrTTCtBezVG4K/IAVheWieiED0lhYZrrsA==" saltValue="xZYjU5WKDBfJw70PLbZKIg==" spinCount="100000"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U15" xr:uid="{00000000-0002-0000-1B00-000000000000}">
      <formula1>H13</formula1>
    </dataValidation>
    <dataValidation type="whole" operator="lessThanOrEqual" allowBlank="1" showInputMessage="1" showErrorMessage="1" sqref="W13 W15" xr:uid="{00000000-0002-0000-1B00-000001000000}">
      <formula1>K13</formula1>
    </dataValidation>
    <dataValidation type="textLength" operator="equal" allowBlank="1" showInputMessage="1" showErrorMessage="1" prompt="[A-Z][A-Z][A-Z][A-Z][A-Z][0-9][0-9][0-9][0-9][A-Z]_x000a__x000a_In absence of PAN write : ZZZZZ9999Z" sqref="G13 G15" xr:uid="{00000000-0002-0000-1B00-000002000000}">
      <formula1>10</formula1>
    </dataValidation>
    <dataValidation type="whole" operator="greaterThanOrEqual" allowBlank="1" showInputMessage="1" showErrorMessage="1" sqref="Q13:R13 M13:N13 H13:J13 Q15:R15 M15:N15 H15:J15" xr:uid="{00000000-0002-0000-1B00-000003000000}">
      <formula1>0</formula1>
    </dataValidation>
  </dataValidations>
  <hyperlinks>
    <hyperlink ref="G17" location="'Shareholding Pattern'!F44" display="Total" xr:uid="{00000000-0004-0000-1B00-000000000000}"/>
    <hyperlink ref="F17" location="'Shareholding Pattern'!F44" display="Total" xr:uid="{00000000-0004-0000-1B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7649" r:id="rId3" name="Button 1">
              <controlPr defaultSize="0" print="0" autoFill="0" autoPict="0" macro="[0]!opentextblock">
                <anchor moveWithCells="1" sizeWithCells="1">
                  <from>
                    <xdr:col>23</xdr:col>
                    <xdr:colOff>68580</xdr:colOff>
                    <xdr:row>14</xdr:row>
                    <xdr:rowOff>68580</xdr:rowOff>
                  </from>
                  <to>
                    <xdr:col>23</xdr:col>
                    <xdr:colOff>1257300</xdr:colOff>
                    <xdr:row>14</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6.578125" customWidth="1"/>
    <col min="13" max="13" width="15.41796875" customWidth="1"/>
    <col min="14" max="14" width="16" hidden="1" customWidth="1"/>
    <col min="15" max="15" width="16.41796875" customWidth="1"/>
    <col min="16" max="16" width="10.26171875" customWidth="1"/>
    <col min="17" max="19" width="14.578125" hidden="1" customWidth="1"/>
    <col min="20" max="20" width="19.15625" customWidth="1"/>
    <col min="21" max="21" width="15.41796875" hidden="1" customWidth="1"/>
    <col min="22" max="22" width="9.26171875" hidden="1" customWidth="1"/>
    <col min="23" max="23" width="15.41796875" customWidth="1"/>
    <col min="24" max="24" width="21.41796875" customWidth="1"/>
    <col min="25" max="25" width="4.26171875" customWidth="1"/>
    <col min="26" max="26" width="3.26171875" customWidth="1"/>
    <col min="27" max="16383" width="4.83984375" hidden="1"/>
    <col min="16384" max="16384" width="4.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69" t="s">
        <v>499</v>
      </c>
    </row>
    <row r="10" spans="5:30"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row>
    <row r="11" spans="5:30"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496</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OieRSo+0vHWnCyF2vCBj0u1HK4lzQXr/xKMNJk2vB8mD5Af/WeYhT6hpe9DMfJfMz3RHf2zr1raTXK00BXXfuQ==" saltValue="7ZKZoq18EjSc7ATeg5Dg2g==" spinCount="100000"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s>
  <hyperlinks>
    <hyperlink ref="G16" location="'Shareholding Pattern'!F45" display="Total" xr:uid="{00000000-0004-0000-1C00-000000000000}"/>
    <hyperlink ref="F16" location="'Shareholding Pattern'!F45"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G14" sqref="G14"/>
    </sheetView>
  </sheetViews>
  <sheetFormatPr defaultColWidth="0" defaultRowHeight="14.4" zeroHeight="1"/>
  <cols>
    <col min="1" max="2" width="2.68359375" style="18" hidden="1" customWidth="1"/>
    <col min="3" max="3" width="2.68359375" style="18" customWidth="1"/>
    <col min="4" max="4" width="6.68359375" style="18" customWidth="1"/>
    <col min="5" max="5" width="72.15625" style="18" customWidth="1"/>
    <col min="6" max="6" width="14.68359375" style="18" customWidth="1"/>
    <col min="7" max="7" width="18.15625" style="18" customWidth="1"/>
    <col min="8" max="8" width="17" style="18" customWidth="1"/>
    <col min="9" max="9" width="17.578125" style="18" customWidth="1"/>
    <col min="10" max="10" width="4" style="18" customWidth="1"/>
    <col min="11" max="16" width="2.68359375" style="18" hidden="1"/>
    <col min="17" max="16383" width="10.15625" style="18" hidden="1"/>
    <col min="16384" max="16384" width="1"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1" t="s">
        <v>531</v>
      </c>
      <c r="G8" s="328" t="s">
        <v>511</v>
      </c>
      <c r="H8" s="328" t="s">
        <v>512</v>
      </c>
      <c r="I8" s="328" t="s">
        <v>159</v>
      </c>
    </row>
    <row r="9" spans="1:21" ht="20.100000000000001" customHeight="1">
      <c r="D9" s="27">
        <v>1</v>
      </c>
      <c r="E9" s="337" t="s">
        <v>126</v>
      </c>
      <c r="F9" s="208" t="s">
        <v>122</v>
      </c>
      <c r="G9" s="395" t="s">
        <v>122</v>
      </c>
      <c r="H9" s="395" t="s">
        <v>122</v>
      </c>
      <c r="I9" s="395" t="s">
        <v>122</v>
      </c>
      <c r="M9" s="18">
        <v>1</v>
      </c>
      <c r="N9" s="18">
        <v>1</v>
      </c>
      <c r="O9" s="18">
        <v>1</v>
      </c>
      <c r="P9" s="18">
        <v>1</v>
      </c>
      <c r="R9" s="18" t="s">
        <v>553</v>
      </c>
      <c r="S9" s="18" t="s">
        <v>554</v>
      </c>
      <c r="T9" s="18" t="s">
        <v>555</v>
      </c>
      <c r="U9" s="18" t="s">
        <v>556</v>
      </c>
    </row>
    <row r="10" spans="1:21" ht="20.100000000000001" customHeight="1">
      <c r="D10" s="28">
        <v>2</v>
      </c>
      <c r="E10" s="338" t="s">
        <v>127</v>
      </c>
      <c r="F10" s="209" t="s">
        <v>122</v>
      </c>
      <c r="G10" s="396" t="s">
        <v>122</v>
      </c>
      <c r="H10" s="396" t="s">
        <v>122</v>
      </c>
      <c r="I10" s="396" t="s">
        <v>122</v>
      </c>
      <c r="M10" s="18">
        <v>1</v>
      </c>
      <c r="N10" s="18">
        <v>1</v>
      </c>
      <c r="O10" s="18">
        <v>1</v>
      </c>
      <c r="P10" s="18">
        <v>1</v>
      </c>
      <c r="R10" s="18" t="s">
        <v>557</v>
      </c>
      <c r="S10" s="18" t="s">
        <v>558</v>
      </c>
      <c r="T10" s="18" t="s">
        <v>559</v>
      </c>
      <c r="U10" s="18" t="s">
        <v>560</v>
      </c>
    </row>
    <row r="11" spans="1:21" ht="20.100000000000001" customHeight="1">
      <c r="D11" s="28">
        <v>3</v>
      </c>
      <c r="E11" s="338" t="s">
        <v>128</v>
      </c>
      <c r="F11" s="209" t="s">
        <v>122</v>
      </c>
      <c r="G11" s="396" t="s">
        <v>122</v>
      </c>
      <c r="H11" s="396" t="s">
        <v>122</v>
      </c>
      <c r="I11" s="396" t="s">
        <v>122</v>
      </c>
      <c r="M11" s="18">
        <v>1</v>
      </c>
      <c r="N11" s="18">
        <v>1</v>
      </c>
      <c r="O11" s="18">
        <v>1</v>
      </c>
      <c r="P11" s="18">
        <v>1</v>
      </c>
      <c r="R11" s="18" t="s">
        <v>561</v>
      </c>
      <c r="S11" s="18" t="s">
        <v>562</v>
      </c>
      <c r="T11" s="18" t="s">
        <v>563</v>
      </c>
      <c r="U11" s="18" t="s">
        <v>564</v>
      </c>
    </row>
    <row r="12" spans="1:21">
      <c r="D12" s="28">
        <v>4</v>
      </c>
      <c r="E12" s="338" t="s">
        <v>129</v>
      </c>
      <c r="F12" s="209" t="s">
        <v>122</v>
      </c>
      <c r="G12" s="396" t="s">
        <v>122</v>
      </c>
      <c r="H12" s="396" t="s">
        <v>122</v>
      </c>
      <c r="I12" s="396" t="s">
        <v>122</v>
      </c>
      <c r="M12" s="18">
        <v>1</v>
      </c>
      <c r="N12" s="18">
        <v>1</v>
      </c>
      <c r="O12" s="18">
        <v>1</v>
      </c>
      <c r="P12" s="18">
        <v>1</v>
      </c>
      <c r="R12" s="18" t="s">
        <v>565</v>
      </c>
      <c r="S12" s="18" t="s">
        <v>566</v>
      </c>
      <c r="T12" s="18" t="s">
        <v>567</v>
      </c>
      <c r="U12" s="18" t="s">
        <v>568</v>
      </c>
    </row>
    <row r="13" spans="1:21" ht="21.75" customHeight="1">
      <c r="D13" s="28">
        <v>5</v>
      </c>
      <c r="E13" s="338" t="s">
        <v>130</v>
      </c>
      <c r="F13" s="209" t="s">
        <v>122</v>
      </c>
      <c r="G13" s="396" t="s">
        <v>122</v>
      </c>
      <c r="H13" s="397" t="s">
        <v>122</v>
      </c>
      <c r="I13" s="397" t="s">
        <v>122</v>
      </c>
      <c r="M13" s="18">
        <v>1</v>
      </c>
      <c r="N13" s="18">
        <v>1</v>
      </c>
      <c r="O13" s="18">
        <v>1</v>
      </c>
      <c r="P13" s="18">
        <v>1</v>
      </c>
      <c r="R13" s="18" t="s">
        <v>569</v>
      </c>
      <c r="S13" s="18" t="s">
        <v>570</v>
      </c>
      <c r="T13" s="18" t="s">
        <v>571</v>
      </c>
      <c r="U13" s="18" t="s">
        <v>572</v>
      </c>
    </row>
    <row r="14" spans="1:21" s="102" customFormat="1" ht="20.100000000000001" customHeight="1">
      <c r="A14" s="18"/>
      <c r="B14" s="18"/>
      <c r="C14" s="18"/>
      <c r="D14" s="107">
        <v>6</v>
      </c>
      <c r="E14" s="339" t="s">
        <v>131</v>
      </c>
      <c r="F14" s="331" t="s">
        <v>111</v>
      </c>
      <c r="G14" s="331" t="s">
        <v>111</v>
      </c>
      <c r="H14" s="329"/>
      <c r="I14" s="330"/>
      <c r="M14" s="102">
        <v>0</v>
      </c>
      <c r="N14" s="102">
        <v>0</v>
      </c>
      <c r="O14" s="102">
        <v>0</v>
      </c>
      <c r="P14" s="102">
        <v>0</v>
      </c>
      <c r="R14" s="102" t="s">
        <v>573</v>
      </c>
      <c r="S14" s="102" t="s">
        <v>574</v>
      </c>
      <c r="T14" s="102" t="s">
        <v>575</v>
      </c>
      <c r="U14" s="102" t="s">
        <v>576</v>
      </c>
    </row>
    <row r="15" spans="1:21" s="102" customFormat="1" ht="20.100000000000001" customHeight="1">
      <c r="A15" s="18"/>
      <c r="B15" s="18"/>
      <c r="C15" s="18"/>
      <c r="D15" s="107">
        <v>7</v>
      </c>
      <c r="E15" s="338" t="s">
        <v>439</v>
      </c>
      <c r="F15" s="393" t="s">
        <v>122</v>
      </c>
      <c r="G15" s="398" t="s">
        <v>122</v>
      </c>
      <c r="H15" s="399" t="s">
        <v>122</v>
      </c>
      <c r="I15" s="399" t="s">
        <v>122</v>
      </c>
      <c r="M15" s="102">
        <v>1</v>
      </c>
      <c r="N15" s="102">
        <v>1</v>
      </c>
      <c r="O15" s="102">
        <v>1</v>
      </c>
      <c r="P15" s="102">
        <v>1</v>
      </c>
      <c r="R15" s="102" t="s">
        <v>577</v>
      </c>
      <c r="S15" s="102" t="s">
        <v>578</v>
      </c>
      <c r="T15" s="102" t="s">
        <v>579</v>
      </c>
      <c r="U15" s="102" t="s">
        <v>580</v>
      </c>
    </row>
    <row r="16" spans="1:21" ht="21" customHeight="1">
      <c r="D16" s="29">
        <v>8</v>
      </c>
      <c r="E16" s="340" t="s">
        <v>662</v>
      </c>
      <c r="F16" s="394" t="s">
        <v>122</v>
      </c>
      <c r="G16" s="466"/>
      <c r="H16" s="467"/>
      <c r="I16" s="468"/>
      <c r="R16" s="202" t="s">
        <v>662</v>
      </c>
    </row>
  </sheetData>
  <sheetProtection algorithmName="SHA-512" hashValue="qIfABafZCTLR7RNZBfokHq/DIZx2CjSJ013jEn1/RISjO5gFPxTo4EsM3YHOC81Ta/Rgk7XwNfxvOTKShrjSRw==" saltValue="9R6cMZt0N/sxTp7JqJhvBg==" spinCount="100000"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7.83984375" customWidth="1"/>
    <col min="16" max="16" width="10.26171875" customWidth="1"/>
    <col min="17" max="19" width="14.578125" hidden="1" customWidth="1"/>
    <col min="20" max="20" width="19.15625" customWidth="1"/>
    <col min="21" max="21" width="14.68359375" hidden="1" customWidth="1"/>
    <col min="22" max="22" width="8.41796875" hidden="1" customWidth="1"/>
    <col min="23" max="23" width="15.41796875" customWidth="1"/>
    <col min="24" max="24" width="19.15625" customWidth="1"/>
    <col min="25" max="25" width="3.83984375" customWidth="1"/>
    <col min="26" max="26" width="2.578125" customWidth="1"/>
    <col min="27" max="16383" width="4.26171875" hidden="1"/>
    <col min="16384" max="16384" width="4.417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69" t="s">
        <v>499</v>
      </c>
    </row>
    <row r="10" spans="5:30"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row>
    <row r="11" spans="5:30"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6"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pQaqWUYdK91f5sDV5+k5Nakp8M368Yp7npW4rxvOCA4NJsIDFY8b008prpXfIdJmfcbGa8xjBTzJcCvDcElKWw==" saltValue="pL8DPswKmVa8AS0ftgG7UA==" spinCount="100000"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Q13:R13 M13:N13 H13:J13" xr:uid="{00000000-0002-0000-1D00-000003000000}">
      <formula1>0</formula1>
    </dataValidation>
  </dataValidations>
  <hyperlinks>
    <hyperlink ref="G16" location="'Shareholding Pattern'!F46" display="Total" xr:uid="{00000000-0004-0000-1D00-000000000000}"/>
    <hyperlink ref="F16" location="'Shareholding Pattern'!F46"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B1:XFC16"/>
  <sheetViews>
    <sheetView showGridLines="0" topLeftCell="A7" zoomScale="90" zoomScaleNormal="90" workbookViewId="0">
      <selection activeCell="G16" sqref="G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7.26171875" customWidth="1"/>
    <col min="16" max="16" width="10" customWidth="1"/>
    <col min="17" max="19" width="14.578125" hidden="1" customWidth="1"/>
    <col min="20" max="20" width="19.15625" customWidth="1"/>
    <col min="21" max="21" width="15.41796875" hidden="1" customWidth="1"/>
    <col min="22" max="22" width="8.15625" hidden="1" customWidth="1"/>
    <col min="23" max="23" width="15.41796875" customWidth="1"/>
    <col min="24" max="24" width="20.41796875" customWidth="1"/>
    <col min="25" max="25" width="2" customWidth="1"/>
    <col min="26" max="26" width="2.15625" customWidth="1"/>
    <col min="27" max="16383" width="3.6835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69" t="s">
        <v>499</v>
      </c>
    </row>
    <row r="10" spans="5:30"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row>
    <row r="11" spans="5:30" ht="78.75" customHeight="1">
      <c r="E11" s="535"/>
      <c r="F11" s="519"/>
      <c r="G11" s="519"/>
      <c r="H11" s="519"/>
      <c r="I11" s="519"/>
      <c r="J11" s="519"/>
      <c r="K11" s="519"/>
      <c r="L11" s="519"/>
      <c r="M11" s="40" t="s">
        <v>17</v>
      </c>
      <c r="N11" s="40" t="s">
        <v>18</v>
      </c>
      <c r="O11" s="40" t="s">
        <v>19</v>
      </c>
      <c r="P11" s="519"/>
      <c r="Q11" s="519"/>
      <c r="R11" s="535"/>
      <c r="S11" s="535"/>
      <c r="T11" s="519"/>
      <c r="U11" s="40" t="s">
        <v>20</v>
      </c>
      <c r="V11" s="40" t="s">
        <v>21</v>
      </c>
      <c r="W11" s="519"/>
      <c r="X11" s="519"/>
    </row>
    <row r="12" spans="5:30" ht="15.6">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eZDCTdsE2xZAhedWkOPoiN1DNLsMV1M7YnhsouumaLgjbM0AqQQHHGckSORLYgGQZkC51fdXtPyqrhQnbim8Ow==" saltValue="q+FY3IpKX5y9c69Vc4lx3g==" spinCount="100000"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disablePrompts="1" count="4">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M13:N13 Q13:R13 H13:J13" xr:uid="{00000000-0002-0000-1E00-000003000000}">
      <formula1>0</formula1>
    </dataValidation>
  </dataValidations>
  <hyperlinks>
    <hyperlink ref="G16" location="'Shareholding Pattern'!F47" display="Total" xr:uid="{00000000-0004-0000-1E00-000000000000}"/>
    <hyperlink ref="F16" location="'Shareholding Pattern'!F47" display="Total"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A1:XFC32"/>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Y15" sqref="Y15"/>
    </sheetView>
  </sheetViews>
  <sheetFormatPr defaultColWidth="0" defaultRowHeight="14.4"/>
  <cols>
    <col min="1" max="1" width="2.26171875" customWidth="1"/>
    <col min="2" max="2" width="2.15625" hidden="1" customWidth="1"/>
    <col min="3" max="3" width="2" hidden="1" customWidth="1"/>
    <col min="4" max="4" width="7.15625" customWidth="1"/>
    <col min="5" max="5" width="42.83984375" customWidth="1"/>
    <col min="6" max="6" width="46.578125" customWidth="1"/>
    <col min="7" max="7" width="40" customWidth="1"/>
    <col min="8" max="9" width="13.68359375" customWidth="1"/>
    <col min="10" max="10" width="14.578125" customWidth="1"/>
    <col min="11" max="12" width="14.578125" hidden="1" customWidth="1"/>
    <col min="13" max="13" width="15.578125" customWidth="1"/>
    <col min="14" max="14" width="15.26171875" customWidth="1"/>
    <col min="15" max="15" width="15.41796875" customWidth="1"/>
    <col min="16" max="16" width="16" hidden="1" customWidth="1"/>
    <col min="17" max="17" width="16.41796875" customWidth="1"/>
    <col min="18" max="18" width="12.578125" customWidth="1"/>
    <col min="19" max="21" width="14.578125" hidden="1" customWidth="1"/>
    <col min="22" max="22" width="19.15625" customWidth="1"/>
    <col min="23" max="23" width="15.41796875" hidden="1" customWidth="1"/>
    <col min="24" max="24" width="8.578125" hidden="1" customWidth="1"/>
    <col min="25" max="25" width="15.41796875" customWidth="1"/>
    <col min="26" max="26" width="20.83984375" customWidth="1"/>
    <col min="27" max="27" width="2.68359375" customWidth="1"/>
    <col min="28" max="16383" width="2.578125" hidden="1"/>
    <col min="16384" max="16384" width="1.83984375" hidden="1"/>
  </cols>
  <sheetData>
    <row r="1" spans="4:54" hidden="1">
      <c r="I1">
        <v>13</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+IFERROR(IF(COUNT(I13:I28),ROUND(SUMIF($F$13:I28,"Category",I13:I28),0),""),"")</f>
        <v>358</v>
      </c>
      <c r="J3">
        <f ca="1">+IFERROR(IF(COUNT(J13:J28),ROUND(SUMIF($F$13:J28,"Category",J13:J28),0),""),"")</f>
        <v>37667590</v>
      </c>
      <c r="K3" t="str">
        <f>+IFERROR(IF(COUNT(K13:K28),ROUND(SUMIF($F$13:K28,"Category",K13:K28),0),""),"")</f>
        <v/>
      </c>
      <c r="L3" t="str">
        <f>+IFERROR(IF(COUNT(L13:L28),ROUND(SUMIF($F$13:L28,"Category",L13:L28),0),""),"")</f>
        <v/>
      </c>
      <c r="M3">
        <f ca="1">+IFERROR(IF(COUNT(M13:M28),ROUND(SUMIF($F$13:M28,"Category",M13:M28),0),""),"")</f>
        <v>37667590</v>
      </c>
      <c r="N3">
        <f ca="1">+IFERROR(IF(COUNT(N13:N28),ROUND(SUMIF($F$13:N28,"Category",N13:N28),2),""),"")</f>
        <v>17.14</v>
      </c>
      <c r="O3">
        <f ca="1">+IFERROR(IF(COUNT(O13:O28),ROUND(SUMIF($F$13:O28,"Category",O13:O28),0),""),"")</f>
        <v>37667590</v>
      </c>
      <c r="P3" t="str">
        <f>+IFERROR(IF(COUNT(P13:P28),ROUND(SUMIF($F$13:P28,"Category",P13:P28),0),""),"")</f>
        <v/>
      </c>
      <c r="Q3">
        <f ca="1">+IFERROR(IF(COUNT(Q13:Q28),ROUND(SUMIF($F$13:Q28,"Category",Q13:Q28),0),""),"")</f>
        <v>37667590</v>
      </c>
      <c r="R3">
        <f ca="1">+IFERROR(IF(COUNT(R13:R28),ROUND(SUMIF($F$13:R28,"Category",R13:R28),2),""),"")</f>
        <v>17.14</v>
      </c>
      <c r="S3" t="str">
        <f>+IFERROR(IF(COUNT(S13:S28),ROUND(SUMIF($F$13:S28,"Category",S13:S28),0),""),"")</f>
        <v/>
      </c>
      <c r="T3" t="str">
        <f>+IFERROR(IF(COUNT(T13:T28),ROUND(SUMIF($F$13:T28,"Category",T13:T28),0),""),"")</f>
        <v/>
      </c>
      <c r="U3" t="str">
        <f>+IFERROR(IF(COUNT(U13:U28),ROUND(SUMIF($F$13:U28,"Category",U13:U28),0),""),"")</f>
        <v/>
      </c>
      <c r="V3">
        <f ca="1">+IFERROR(IF(COUNT(V13:V28),ROUND(SUMIF($F$13:V28,"Category",V13:V28),2),""),"")</f>
        <v>17.14</v>
      </c>
      <c r="W3" t="str">
        <f>+IFERROR(IF(COUNT(W13:W28),ROUND(SUMIF($F$13:W28,"Category",W13:W28),0),""),"")</f>
        <v/>
      </c>
      <c r="X3" t="str">
        <f>+IFERROR(IF(COUNT(X13:X28),ROUND(SUMIF($F$13:X28,"Category",X13:X28),2),""),"")</f>
        <v/>
      </c>
      <c r="Y3">
        <f ca="1">+IFERROR(IF(COUNT(Y13:Y28),ROUND(SUMIF($F$13:Y28,"Category",Y13:Y28),0),""),"")</f>
        <v>37649090</v>
      </c>
    </row>
    <row r="4" spans="4:54" hidden="1"/>
    <row r="5" spans="4:54" hidden="1"/>
    <row r="6" spans="4:54" hidden="1"/>
    <row r="9" spans="4:54" ht="29.25" customHeight="1">
      <c r="D9" s="536" t="s">
        <v>137</v>
      </c>
      <c r="E9" s="536" t="s">
        <v>34</v>
      </c>
      <c r="F9" s="536" t="s">
        <v>434</v>
      </c>
      <c r="G9" s="481" t="s">
        <v>136</v>
      </c>
      <c r="H9" s="519" t="s">
        <v>1</v>
      </c>
      <c r="I9" s="481" t="s">
        <v>426</v>
      </c>
      <c r="J9" s="519" t="s">
        <v>3</v>
      </c>
      <c r="K9" s="519" t="s">
        <v>4</v>
      </c>
      <c r="L9" s="519" t="s">
        <v>5</v>
      </c>
      <c r="M9" s="519" t="s">
        <v>6</v>
      </c>
      <c r="N9" s="519" t="s">
        <v>7</v>
      </c>
      <c r="O9" s="519" t="s">
        <v>8</v>
      </c>
      <c r="P9" s="519"/>
      <c r="Q9" s="519"/>
      <c r="R9" s="519"/>
      <c r="S9" s="519" t="s">
        <v>9</v>
      </c>
      <c r="T9" s="536" t="s">
        <v>505</v>
      </c>
      <c r="U9" s="536" t="s">
        <v>134</v>
      </c>
      <c r="V9" s="519" t="s">
        <v>107</v>
      </c>
      <c r="W9" s="519" t="s">
        <v>12</v>
      </c>
      <c r="X9" s="519"/>
      <c r="Y9" s="519" t="s">
        <v>14</v>
      </c>
      <c r="Z9" s="469" t="s">
        <v>499</v>
      </c>
      <c r="AV9" t="s">
        <v>34</v>
      </c>
    </row>
    <row r="10" spans="4:54" ht="31.5" customHeight="1">
      <c r="D10" s="534"/>
      <c r="E10" s="534"/>
      <c r="F10" s="534"/>
      <c r="G10" s="482"/>
      <c r="H10" s="519"/>
      <c r="I10" s="534"/>
      <c r="J10" s="519"/>
      <c r="K10" s="519"/>
      <c r="L10" s="519"/>
      <c r="M10" s="519"/>
      <c r="N10" s="519"/>
      <c r="O10" s="519" t="s">
        <v>15</v>
      </c>
      <c r="P10" s="519"/>
      <c r="Q10" s="519"/>
      <c r="R10" s="519" t="s">
        <v>16</v>
      </c>
      <c r="S10" s="519"/>
      <c r="T10" s="534"/>
      <c r="U10" s="534"/>
      <c r="V10" s="519"/>
      <c r="W10" s="519"/>
      <c r="X10" s="519"/>
      <c r="Y10" s="519"/>
      <c r="Z10" s="519"/>
      <c r="AV10" t="s">
        <v>437</v>
      </c>
    </row>
    <row r="11" spans="4:54" ht="72">
      <c r="D11" s="535"/>
      <c r="E11" s="535"/>
      <c r="F11" s="535"/>
      <c r="G11" s="483"/>
      <c r="H11" s="519"/>
      <c r="I11" s="535"/>
      <c r="J11" s="519"/>
      <c r="K11" s="519"/>
      <c r="L11" s="519"/>
      <c r="M11" s="519"/>
      <c r="N11" s="519"/>
      <c r="O11" s="40" t="s">
        <v>17</v>
      </c>
      <c r="P11" s="40" t="s">
        <v>18</v>
      </c>
      <c r="Q11" s="40" t="s">
        <v>19</v>
      </c>
      <c r="R11" s="519"/>
      <c r="S11" s="519"/>
      <c r="T11" s="535"/>
      <c r="U11" s="535"/>
      <c r="V11" s="519"/>
      <c r="W11" s="40" t="s">
        <v>20</v>
      </c>
      <c r="X11" s="40" t="s">
        <v>21</v>
      </c>
      <c r="Y11" s="519"/>
      <c r="Z11" s="519"/>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SUM(AC28:AC65547)</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403" t="s">
        <v>452</v>
      </c>
      <c r="F15" s="403" t="s">
        <v>34</v>
      </c>
      <c r="G15" s="289"/>
      <c r="H15" s="407"/>
      <c r="I15" s="47">
        <v>3</v>
      </c>
      <c r="J15" s="47">
        <v>282070</v>
      </c>
      <c r="K15" s="47"/>
      <c r="L15" s="47"/>
      <c r="M15" s="404">
        <f t="shared" ref="M15:M27" si="0">+IFERROR(IF(COUNT(J15:L15),ROUND(SUM(J15:L15),0),""),"")</f>
        <v>282070</v>
      </c>
      <c r="N15" s="237">
        <f>+IFERROR(IF(COUNT(M15),ROUND(M15/'Shareholding Pattern'!$L$57*100,2),""),"")</f>
        <v>0.13</v>
      </c>
      <c r="O15" s="47">
        <f t="shared" ref="O15:O27" si="1">IF(J15="","",J15)</f>
        <v>282070</v>
      </c>
      <c r="P15" s="47"/>
      <c r="Q15" s="404">
        <f t="shared" ref="Q15:Q27" si="2">+IFERROR(IF(COUNT(O15:P15),ROUND(SUM(O15,P15),2),""),"")</f>
        <v>282070</v>
      </c>
      <c r="R15" s="237">
        <f>+IFERROR(IF(COUNT(Q15),ROUND(Q15/('Shareholding Pattern'!$P$58)*100,2),""),"")</f>
        <v>0.13</v>
      </c>
      <c r="S15" s="47"/>
      <c r="T15" s="47"/>
      <c r="U15" s="404" t="str">
        <f t="shared" ref="U15:U27" si="3">+IFERROR(IF(COUNT(S15:T15),ROUND(SUM(S15:T15),0),""),"")</f>
        <v/>
      </c>
      <c r="V15" s="236">
        <f>+IFERROR(IF(COUNT(M15,U15),ROUND(SUM(U15,M15)/SUM('Shareholding Pattern'!$L$57,'Shareholding Pattern'!$T$57)*100,2),""),"")</f>
        <v>0.13</v>
      </c>
      <c r="W15" s="47"/>
      <c r="X15" s="236" t="str">
        <f t="shared" ref="X15:X27" si="4">+IFERROR(IF(COUNT(W15),ROUND(SUM(W15)/SUM(M15)*100,2),""),0)</f>
        <v/>
      </c>
      <c r="Y15" s="47">
        <v>282070</v>
      </c>
      <c r="Z15" s="284"/>
      <c r="AA15" s="11"/>
      <c r="AB15" s="11"/>
      <c r="AC15" s="11">
        <f t="shared" ref="AC15:AC27" si="5">IF(SUM(H15:Y15)&gt;0,1,0)</f>
        <v>1</v>
      </c>
    </row>
    <row r="16" spans="4:54" ht="24.75" customHeight="1">
      <c r="D16" s="89">
        <v>2</v>
      </c>
      <c r="E16" s="403" t="s">
        <v>631</v>
      </c>
      <c r="F16" s="403" t="s">
        <v>34</v>
      </c>
      <c r="G16" s="289"/>
      <c r="H16" s="407"/>
      <c r="I16" s="47">
        <v>80</v>
      </c>
      <c r="J16" s="47">
        <v>692463</v>
      </c>
      <c r="K16" s="47"/>
      <c r="L16" s="47"/>
      <c r="M16" s="404">
        <f t="shared" si="0"/>
        <v>692463</v>
      </c>
      <c r="N16" s="237">
        <f>+IFERROR(IF(COUNT(M16),ROUND(M16/'Shareholding Pattern'!$L$57*100,2),""),"")</f>
        <v>0.32</v>
      </c>
      <c r="O16" s="47">
        <f t="shared" si="1"/>
        <v>692463</v>
      </c>
      <c r="P16" s="47"/>
      <c r="Q16" s="404">
        <f t="shared" si="2"/>
        <v>692463</v>
      </c>
      <c r="R16" s="237">
        <f>+IFERROR(IF(COUNT(Q16),ROUND(Q16/('Shareholding Pattern'!$P$58)*100,2),""),"")</f>
        <v>0.32</v>
      </c>
      <c r="S16" s="47"/>
      <c r="T16" s="47"/>
      <c r="U16" s="404" t="str">
        <f t="shared" si="3"/>
        <v/>
      </c>
      <c r="V16" s="236">
        <f>+IFERROR(IF(COUNT(M16,U16),ROUND(SUM(U16,M16)/SUM('Shareholding Pattern'!$L$57,'Shareholding Pattern'!$T$57)*100,2),""),"")</f>
        <v>0.32</v>
      </c>
      <c r="W16" s="47"/>
      <c r="X16" s="236" t="str">
        <f t="shared" si="4"/>
        <v/>
      </c>
      <c r="Y16" s="47">
        <v>692463</v>
      </c>
      <c r="Z16" s="284"/>
      <c r="AA16" s="11"/>
      <c r="AB16" s="11"/>
      <c r="AC16" s="11">
        <f t="shared" si="5"/>
        <v>1</v>
      </c>
    </row>
    <row r="17" spans="4:29" ht="24.75" customHeight="1">
      <c r="D17" s="89">
        <v>3</v>
      </c>
      <c r="E17" s="403" t="s">
        <v>634</v>
      </c>
      <c r="F17" s="403" t="s">
        <v>34</v>
      </c>
      <c r="G17" s="289"/>
      <c r="H17" s="407"/>
      <c r="I17" s="47">
        <v>1</v>
      </c>
      <c r="J17" s="47">
        <v>921900</v>
      </c>
      <c r="K17" s="47"/>
      <c r="L17" s="47"/>
      <c r="M17" s="404">
        <f t="shared" si="0"/>
        <v>921900</v>
      </c>
      <c r="N17" s="237">
        <f>+IFERROR(IF(COUNT(M17),ROUND(M17/'Shareholding Pattern'!$L$57*100,2),""),"")</f>
        <v>0.42</v>
      </c>
      <c r="O17" s="47">
        <f t="shared" si="1"/>
        <v>921900</v>
      </c>
      <c r="P17" s="47"/>
      <c r="Q17" s="404">
        <f t="shared" si="2"/>
        <v>921900</v>
      </c>
      <c r="R17" s="237">
        <f>+IFERROR(IF(COUNT(Q17),ROUND(Q17/('Shareholding Pattern'!$P$58)*100,2),""),"")</f>
        <v>0.42</v>
      </c>
      <c r="S17" s="47"/>
      <c r="T17" s="47"/>
      <c r="U17" s="404" t="str">
        <f t="shared" si="3"/>
        <v/>
      </c>
      <c r="V17" s="236">
        <f>+IFERROR(IF(COUNT(M17,U17),ROUND(SUM(U17,M17)/SUM('Shareholding Pattern'!$L$57,'Shareholding Pattern'!$T$57)*100,2),""),"")</f>
        <v>0.42</v>
      </c>
      <c r="W17" s="47"/>
      <c r="X17" s="236" t="str">
        <f t="shared" si="4"/>
        <v/>
      </c>
      <c r="Y17" s="47">
        <v>921900</v>
      </c>
      <c r="Z17" s="284"/>
      <c r="AA17" s="11"/>
      <c r="AB17" s="11"/>
      <c r="AC17" s="11">
        <f t="shared" si="5"/>
        <v>1</v>
      </c>
    </row>
    <row r="18" spans="4:29" ht="24.75" customHeight="1">
      <c r="D18" s="89">
        <v>4</v>
      </c>
      <c r="E18" s="403" t="s">
        <v>405</v>
      </c>
      <c r="F18" s="403" t="s">
        <v>34</v>
      </c>
      <c r="G18" s="289"/>
      <c r="H18" s="407"/>
      <c r="I18" s="47">
        <v>16</v>
      </c>
      <c r="J18" s="47">
        <v>223738</v>
      </c>
      <c r="K18" s="47"/>
      <c r="L18" s="47"/>
      <c r="M18" s="404">
        <f t="shared" si="0"/>
        <v>223738</v>
      </c>
      <c r="N18" s="237">
        <f>+IFERROR(IF(COUNT(M18),ROUND(M18/'Shareholding Pattern'!$L$57*100,2),""),"")</f>
        <v>0.1</v>
      </c>
      <c r="O18" s="47">
        <f t="shared" si="1"/>
        <v>223738</v>
      </c>
      <c r="P18" s="47"/>
      <c r="Q18" s="404">
        <f t="shared" si="2"/>
        <v>223738</v>
      </c>
      <c r="R18" s="237">
        <f>+IFERROR(IF(COUNT(Q18),ROUND(Q18/('Shareholding Pattern'!$P$58)*100,2),""),"")</f>
        <v>0.1</v>
      </c>
      <c r="S18" s="47"/>
      <c r="T18" s="47"/>
      <c r="U18" s="404" t="str">
        <f t="shared" si="3"/>
        <v/>
      </c>
      <c r="V18" s="236">
        <f>+IFERROR(IF(COUNT(M18,U18),ROUND(SUM(U18,M18)/SUM('Shareholding Pattern'!$L$57,'Shareholding Pattern'!$T$57)*100,2),""),"")</f>
        <v>0.1</v>
      </c>
      <c r="W18" s="47"/>
      <c r="X18" s="236" t="str">
        <f t="shared" si="4"/>
        <v/>
      </c>
      <c r="Y18" s="47">
        <v>223738</v>
      </c>
      <c r="Z18" s="284"/>
      <c r="AA18" s="11"/>
      <c r="AB18" s="11"/>
      <c r="AC18" s="11">
        <f t="shared" si="5"/>
        <v>1</v>
      </c>
    </row>
    <row r="19" spans="4:29" ht="24.75" customHeight="1">
      <c r="D19" s="89">
        <v>5</v>
      </c>
      <c r="E19" s="403" t="s">
        <v>394</v>
      </c>
      <c r="F19" s="403" t="s">
        <v>34</v>
      </c>
      <c r="G19" s="289"/>
      <c r="H19" s="407"/>
      <c r="I19" s="47">
        <v>117</v>
      </c>
      <c r="J19" s="47">
        <v>2289406</v>
      </c>
      <c r="K19" s="47"/>
      <c r="L19" s="47"/>
      <c r="M19" s="404">
        <f t="shared" si="0"/>
        <v>2289406</v>
      </c>
      <c r="N19" s="237">
        <f>+IFERROR(IF(COUNT(M19),ROUND(M19/'Shareholding Pattern'!$L$57*100,2),""),"")</f>
        <v>1.04</v>
      </c>
      <c r="O19" s="47">
        <f t="shared" si="1"/>
        <v>2289406</v>
      </c>
      <c r="P19" s="47"/>
      <c r="Q19" s="404">
        <f t="shared" si="2"/>
        <v>2289406</v>
      </c>
      <c r="R19" s="237">
        <f>+IFERROR(IF(COUNT(Q19),ROUND(Q19/('Shareholding Pattern'!$P$58)*100,2),""),"")</f>
        <v>1.04</v>
      </c>
      <c r="S19" s="47"/>
      <c r="T19" s="47"/>
      <c r="U19" s="404" t="str">
        <f t="shared" si="3"/>
        <v/>
      </c>
      <c r="V19" s="236">
        <f>+IFERROR(IF(COUNT(M19,U19),ROUND(SUM(U19,M19)/SUM('Shareholding Pattern'!$L$57,'Shareholding Pattern'!$T$57)*100,2),""),"")</f>
        <v>1.04</v>
      </c>
      <c r="W19" s="47"/>
      <c r="X19" s="236" t="str">
        <f t="shared" si="4"/>
        <v/>
      </c>
      <c r="Y19" s="47">
        <v>2289406</v>
      </c>
      <c r="Z19" s="284"/>
      <c r="AA19" s="11"/>
      <c r="AB19" s="11"/>
      <c r="AC19" s="11">
        <f t="shared" si="5"/>
        <v>1</v>
      </c>
    </row>
    <row r="20" spans="4:29" ht="24.75" customHeight="1">
      <c r="D20" s="89">
        <v>6</v>
      </c>
      <c r="E20" s="403" t="s">
        <v>527</v>
      </c>
      <c r="F20" s="403" t="s">
        <v>34</v>
      </c>
      <c r="G20" s="289"/>
      <c r="H20" s="407"/>
      <c r="I20" s="47">
        <v>5</v>
      </c>
      <c r="J20" s="47">
        <v>5167507</v>
      </c>
      <c r="K20" s="47"/>
      <c r="L20" s="47"/>
      <c r="M20" s="404">
        <f t="shared" si="0"/>
        <v>5167507</v>
      </c>
      <c r="N20" s="237">
        <f>+IFERROR(IF(COUNT(M20),ROUND(M20/'Shareholding Pattern'!$L$57*100,2),""),"")</f>
        <v>2.35</v>
      </c>
      <c r="O20" s="47">
        <f t="shared" si="1"/>
        <v>5167507</v>
      </c>
      <c r="P20" s="47"/>
      <c r="Q20" s="404">
        <f t="shared" si="2"/>
        <v>5167507</v>
      </c>
      <c r="R20" s="237">
        <f>+IFERROR(IF(COUNT(Q20),ROUND(Q20/('Shareholding Pattern'!$P$58)*100,2),""),"")</f>
        <v>2.35</v>
      </c>
      <c r="S20" s="47"/>
      <c r="T20" s="47"/>
      <c r="U20" s="404" t="str">
        <f t="shared" si="3"/>
        <v/>
      </c>
      <c r="V20" s="236">
        <f>+IFERROR(IF(COUNT(M20,U20),ROUND(SUM(U20,M20)/SUM('Shareholding Pattern'!$L$57,'Shareholding Pattern'!$T$57)*100,2),""),"")</f>
        <v>2.35</v>
      </c>
      <c r="W20" s="47"/>
      <c r="X20" s="236" t="str">
        <f t="shared" si="4"/>
        <v/>
      </c>
      <c r="Y20" s="47">
        <v>5167507</v>
      </c>
      <c r="Z20" s="284"/>
      <c r="AA20" s="11"/>
      <c r="AB20" s="11"/>
      <c r="AC20" s="11">
        <f t="shared" si="5"/>
        <v>1</v>
      </c>
    </row>
    <row r="21" spans="4:29" ht="24.75" customHeight="1">
      <c r="D21" s="89">
        <v>7</v>
      </c>
      <c r="E21" s="403" t="s">
        <v>527</v>
      </c>
      <c r="F21" s="403" t="s">
        <v>437</v>
      </c>
      <c r="G21" s="403" t="s">
        <v>752</v>
      </c>
      <c r="H21" s="401" t="s">
        <v>753</v>
      </c>
      <c r="I21" s="406">
        <v>1</v>
      </c>
      <c r="J21" s="47">
        <v>2325102</v>
      </c>
      <c r="K21" s="47"/>
      <c r="L21" s="47"/>
      <c r="M21" s="404">
        <f t="shared" si="0"/>
        <v>2325102</v>
      </c>
      <c r="N21" s="237">
        <f>+IFERROR(IF(COUNT(M21),ROUND(M21/'Shareholding Pattern'!$L$57*100,2),""),"")</f>
        <v>1.06</v>
      </c>
      <c r="O21" s="47">
        <f t="shared" si="1"/>
        <v>2325102</v>
      </c>
      <c r="P21" s="47"/>
      <c r="Q21" s="404">
        <f t="shared" si="2"/>
        <v>2325102</v>
      </c>
      <c r="R21" s="237">
        <f>+IFERROR(IF(COUNT(Q21),ROUND(Q21/('Shareholding Pattern'!$P$58)*100,2),""),"")</f>
        <v>1.06</v>
      </c>
      <c r="S21" s="47"/>
      <c r="T21" s="47"/>
      <c r="U21" s="404" t="str">
        <f t="shared" si="3"/>
        <v/>
      </c>
      <c r="V21" s="236">
        <f>+IFERROR(IF(COUNT(M21,U21),ROUND(SUM(U21,M21)/SUM('Shareholding Pattern'!$L$57,'Shareholding Pattern'!$T$57)*100,2),""),"")</f>
        <v>1.06</v>
      </c>
      <c r="W21" s="47"/>
      <c r="X21" s="236" t="str">
        <f t="shared" si="4"/>
        <v/>
      </c>
      <c r="Y21" s="47">
        <v>2325102</v>
      </c>
      <c r="Z21" s="284"/>
      <c r="AA21" s="11"/>
      <c r="AB21" s="11"/>
      <c r="AC21" s="11">
        <f t="shared" si="5"/>
        <v>1</v>
      </c>
    </row>
    <row r="22" spans="4:29" ht="24.75" customHeight="1">
      <c r="D22" s="89">
        <v>8</v>
      </c>
      <c r="E22" s="403" t="s">
        <v>630</v>
      </c>
      <c r="F22" s="403" t="s">
        <v>34</v>
      </c>
      <c r="G22" s="289"/>
      <c r="H22" s="407"/>
      <c r="I22" s="47">
        <v>4</v>
      </c>
      <c r="J22" s="47">
        <v>6313195</v>
      </c>
      <c r="K22" s="47"/>
      <c r="L22" s="47"/>
      <c r="M22" s="404">
        <f t="shared" si="0"/>
        <v>6313195</v>
      </c>
      <c r="N22" s="237">
        <f>+IFERROR(IF(COUNT(M22),ROUND(M22/'Shareholding Pattern'!$L$57*100,2),""),"")</f>
        <v>2.87</v>
      </c>
      <c r="O22" s="47">
        <f t="shared" si="1"/>
        <v>6313195</v>
      </c>
      <c r="P22" s="47"/>
      <c r="Q22" s="404">
        <f t="shared" si="2"/>
        <v>6313195</v>
      </c>
      <c r="R22" s="237">
        <f>+IFERROR(IF(COUNT(Q22),ROUND(Q22/('Shareholding Pattern'!$P$58)*100,2),""),"")</f>
        <v>2.87</v>
      </c>
      <c r="S22" s="47"/>
      <c r="T22" s="47"/>
      <c r="U22" s="404" t="str">
        <f t="shared" si="3"/>
        <v/>
      </c>
      <c r="V22" s="236">
        <f>+IFERROR(IF(COUNT(M22,U22),ROUND(SUM(U22,M22)/SUM('Shareholding Pattern'!$L$57,'Shareholding Pattern'!$T$57)*100,2),""),"")</f>
        <v>2.87</v>
      </c>
      <c r="W22" s="47"/>
      <c r="X22" s="236" t="str">
        <f t="shared" si="4"/>
        <v/>
      </c>
      <c r="Y22" s="47">
        <v>6313195</v>
      </c>
      <c r="Z22" s="284"/>
      <c r="AA22" s="11"/>
      <c r="AB22" s="11"/>
      <c r="AC22" s="11">
        <f t="shared" si="5"/>
        <v>1</v>
      </c>
    </row>
    <row r="23" spans="4:29" ht="24.75" customHeight="1">
      <c r="D23" s="89">
        <v>9</v>
      </c>
      <c r="E23" s="403" t="s">
        <v>630</v>
      </c>
      <c r="F23" s="403" t="s">
        <v>437</v>
      </c>
      <c r="G23" s="403" t="s">
        <v>754</v>
      </c>
      <c r="H23" s="401" t="s">
        <v>755</v>
      </c>
      <c r="I23" s="406">
        <v>1</v>
      </c>
      <c r="J23" s="47">
        <v>5942095</v>
      </c>
      <c r="K23" s="47"/>
      <c r="L23" s="47"/>
      <c r="M23" s="404">
        <f t="shared" si="0"/>
        <v>5942095</v>
      </c>
      <c r="N23" s="237">
        <f>+IFERROR(IF(COUNT(M23),ROUND(M23/'Shareholding Pattern'!$L$57*100,2),""),"")</f>
        <v>2.7</v>
      </c>
      <c r="O23" s="47">
        <f t="shared" si="1"/>
        <v>5942095</v>
      </c>
      <c r="P23" s="47"/>
      <c r="Q23" s="404">
        <f t="shared" si="2"/>
        <v>5942095</v>
      </c>
      <c r="R23" s="237">
        <f>+IFERROR(IF(COUNT(Q23),ROUND(Q23/('Shareholding Pattern'!$P$58)*100,2),""),"")</f>
        <v>2.7</v>
      </c>
      <c r="S23" s="47"/>
      <c r="T23" s="47"/>
      <c r="U23" s="404" t="str">
        <f t="shared" si="3"/>
        <v/>
      </c>
      <c r="V23" s="236">
        <f>+IFERROR(IF(COUNT(M23,U23),ROUND(SUM(U23,M23)/SUM('Shareholding Pattern'!$L$57,'Shareholding Pattern'!$T$57)*100,2),""),"")</f>
        <v>2.7</v>
      </c>
      <c r="W23" s="47"/>
      <c r="X23" s="236" t="str">
        <f t="shared" si="4"/>
        <v/>
      </c>
      <c r="Y23" s="47">
        <v>5942095</v>
      </c>
      <c r="Z23" s="284"/>
      <c r="AA23" s="11"/>
      <c r="AB23" s="11"/>
      <c r="AC23" s="11">
        <f t="shared" si="5"/>
        <v>1</v>
      </c>
    </row>
    <row r="24" spans="4:29" ht="24.75" customHeight="1">
      <c r="D24" s="89">
        <v>10</v>
      </c>
      <c r="E24" s="403" t="s">
        <v>498</v>
      </c>
      <c r="F24" s="403" t="s">
        <v>34</v>
      </c>
      <c r="G24" s="289"/>
      <c r="H24" s="407"/>
      <c r="I24" s="47">
        <v>132</v>
      </c>
      <c r="J24" s="47">
        <v>21777311</v>
      </c>
      <c r="K24" s="47"/>
      <c r="L24" s="47"/>
      <c r="M24" s="404">
        <f t="shared" si="0"/>
        <v>21777311</v>
      </c>
      <c r="N24" s="237">
        <f>+IFERROR(IF(COUNT(M24),ROUND(M24/'Shareholding Pattern'!$L$57*100,2),""),"")</f>
        <v>9.91</v>
      </c>
      <c r="O24" s="47">
        <f t="shared" si="1"/>
        <v>21777311</v>
      </c>
      <c r="P24" s="47"/>
      <c r="Q24" s="404">
        <f t="shared" si="2"/>
        <v>21777311</v>
      </c>
      <c r="R24" s="237">
        <f>+IFERROR(IF(COUNT(Q24),ROUND(Q24/('Shareholding Pattern'!$P$58)*100,2),""),"")</f>
        <v>9.91</v>
      </c>
      <c r="S24" s="47"/>
      <c r="T24" s="47"/>
      <c r="U24" s="404" t="str">
        <f t="shared" si="3"/>
        <v/>
      </c>
      <c r="V24" s="236">
        <f>+IFERROR(IF(COUNT(M24,U24),ROUND(SUM(U24,M24)/SUM('Shareholding Pattern'!$L$57,'Shareholding Pattern'!$T$57)*100,2),""),"")</f>
        <v>9.91</v>
      </c>
      <c r="W24" s="47"/>
      <c r="X24" s="236" t="str">
        <f t="shared" si="4"/>
        <v/>
      </c>
      <c r="Y24" s="47">
        <v>21758811</v>
      </c>
      <c r="Z24" s="284"/>
      <c r="AA24" s="11"/>
      <c r="AB24" s="11"/>
      <c r="AC24" s="11">
        <f t="shared" si="5"/>
        <v>1</v>
      </c>
    </row>
    <row r="25" spans="4:29" ht="24.75" customHeight="1">
      <c r="D25" s="89">
        <v>11</v>
      </c>
      <c r="E25" s="403" t="s">
        <v>498</v>
      </c>
      <c r="F25" s="403" t="s">
        <v>437</v>
      </c>
      <c r="G25" s="403" t="s">
        <v>756</v>
      </c>
      <c r="H25" s="401" t="s">
        <v>757</v>
      </c>
      <c r="I25" s="406">
        <v>1</v>
      </c>
      <c r="J25" s="47">
        <v>4998268</v>
      </c>
      <c r="K25" s="47"/>
      <c r="L25" s="47"/>
      <c r="M25" s="404">
        <f t="shared" si="0"/>
        <v>4998268</v>
      </c>
      <c r="N25" s="237">
        <f>+IFERROR(IF(COUNT(M25),ROUND(M25/'Shareholding Pattern'!$L$57*100,2),""),"")</f>
        <v>2.2799999999999998</v>
      </c>
      <c r="O25" s="47">
        <f t="shared" si="1"/>
        <v>4998268</v>
      </c>
      <c r="P25" s="47"/>
      <c r="Q25" s="404">
        <f t="shared" si="2"/>
        <v>4998268</v>
      </c>
      <c r="R25" s="237">
        <f>+IFERROR(IF(COUNT(Q25),ROUND(Q25/('Shareholding Pattern'!$P$58)*100,2),""),"")</f>
        <v>2.2799999999999998</v>
      </c>
      <c r="S25" s="47"/>
      <c r="T25" s="47"/>
      <c r="U25" s="404" t="str">
        <f t="shared" si="3"/>
        <v/>
      </c>
      <c r="V25" s="236">
        <f>+IFERROR(IF(COUNT(M25,U25),ROUND(SUM(U25,M25)/SUM('Shareholding Pattern'!$L$57,'Shareholding Pattern'!$T$57)*100,2),""),"")</f>
        <v>2.2799999999999998</v>
      </c>
      <c r="W25" s="47"/>
      <c r="X25" s="236" t="str">
        <f t="shared" si="4"/>
        <v/>
      </c>
      <c r="Y25" s="47">
        <v>4998268</v>
      </c>
      <c r="Z25" s="284"/>
      <c r="AA25" s="11"/>
      <c r="AB25" s="11"/>
      <c r="AC25" s="11">
        <f t="shared" si="5"/>
        <v>1</v>
      </c>
    </row>
    <row r="26" spans="4:29" ht="24.75" customHeight="1">
      <c r="D26" s="89">
        <v>12</v>
      </c>
      <c r="E26" s="403" t="s">
        <v>498</v>
      </c>
      <c r="F26" s="403" t="s">
        <v>437</v>
      </c>
      <c r="G26" s="403" t="s">
        <v>758</v>
      </c>
      <c r="H26" s="401" t="s">
        <v>759</v>
      </c>
      <c r="I26" s="406">
        <v>1</v>
      </c>
      <c r="J26" s="47">
        <v>3050000</v>
      </c>
      <c r="K26" s="47"/>
      <c r="L26" s="47"/>
      <c r="M26" s="404">
        <f t="shared" si="0"/>
        <v>3050000</v>
      </c>
      <c r="N26" s="237">
        <f>+IFERROR(IF(COUNT(M26),ROUND(M26/'Shareholding Pattern'!$L$57*100,2),""),"")</f>
        <v>1.39</v>
      </c>
      <c r="O26" s="47">
        <f t="shared" si="1"/>
        <v>3050000</v>
      </c>
      <c r="P26" s="47"/>
      <c r="Q26" s="404">
        <f t="shared" si="2"/>
        <v>3050000</v>
      </c>
      <c r="R26" s="237">
        <f>+IFERROR(IF(COUNT(Q26),ROUND(Q26/('Shareholding Pattern'!$P$58)*100,2),""),"")</f>
        <v>1.39</v>
      </c>
      <c r="S26" s="47"/>
      <c r="T26" s="47"/>
      <c r="U26" s="404" t="str">
        <f t="shared" si="3"/>
        <v/>
      </c>
      <c r="V26" s="236">
        <f>+IFERROR(IF(COUNT(M26,U26),ROUND(SUM(U26,M26)/SUM('Shareholding Pattern'!$L$57,'Shareholding Pattern'!$T$57)*100,2),""),"")</f>
        <v>1.39</v>
      </c>
      <c r="W26" s="47"/>
      <c r="X26" s="236" t="str">
        <f t="shared" si="4"/>
        <v/>
      </c>
      <c r="Y26" s="47">
        <v>3050000</v>
      </c>
      <c r="Z26" s="284"/>
      <c r="AA26" s="11"/>
      <c r="AB26" s="11"/>
      <c r="AC26" s="11">
        <f t="shared" si="5"/>
        <v>1</v>
      </c>
    </row>
    <row r="27" spans="4:29" ht="24.75" customHeight="1">
      <c r="D27" s="89">
        <v>13</v>
      </c>
      <c r="E27" s="403" t="s">
        <v>498</v>
      </c>
      <c r="F27" s="403" t="s">
        <v>437</v>
      </c>
      <c r="G27" s="403" t="s">
        <v>760</v>
      </c>
      <c r="H27" s="401" t="s">
        <v>761</v>
      </c>
      <c r="I27" s="406">
        <v>1</v>
      </c>
      <c r="J27" s="47">
        <v>8300000</v>
      </c>
      <c r="K27" s="47"/>
      <c r="L27" s="47"/>
      <c r="M27" s="404">
        <f t="shared" si="0"/>
        <v>8300000</v>
      </c>
      <c r="N27" s="237">
        <f>+IFERROR(IF(COUNT(M27),ROUND(M27/'Shareholding Pattern'!$L$57*100,2),""),"")</f>
        <v>3.78</v>
      </c>
      <c r="O27" s="47">
        <f t="shared" si="1"/>
        <v>8300000</v>
      </c>
      <c r="P27" s="47"/>
      <c r="Q27" s="404">
        <f t="shared" si="2"/>
        <v>8300000</v>
      </c>
      <c r="R27" s="237">
        <f>+IFERROR(IF(COUNT(Q27),ROUND(Q27/('Shareholding Pattern'!$P$58)*100,2),""),"")</f>
        <v>3.78</v>
      </c>
      <c r="S27" s="47"/>
      <c r="T27" s="47"/>
      <c r="U27" s="404" t="str">
        <f t="shared" si="3"/>
        <v/>
      </c>
      <c r="V27" s="236">
        <f>+IFERROR(IF(COUNT(M27,U27),ROUND(SUM(U27,M27)/SUM('Shareholding Pattern'!$L$57,'Shareholding Pattern'!$T$57)*100,2),""),"")</f>
        <v>3.78</v>
      </c>
      <c r="W27" s="47"/>
      <c r="X27" s="236" t="str">
        <f t="shared" si="4"/>
        <v/>
      </c>
      <c r="Y27" s="47">
        <v>8300000</v>
      </c>
      <c r="Z27" s="284"/>
      <c r="AA27" s="11"/>
      <c r="AB27" s="11"/>
      <c r="AC27" s="11">
        <f t="shared" si="5"/>
        <v>1</v>
      </c>
    </row>
    <row r="28" spans="4:29" ht="0.75" hidden="1" customHeight="1">
      <c r="D28" s="204"/>
      <c r="E28" s="18"/>
      <c r="F28" s="18"/>
      <c r="G28" s="18"/>
      <c r="H28" s="18"/>
      <c r="I28" s="18"/>
      <c r="J28" s="18"/>
      <c r="K28" s="202"/>
      <c r="L28" s="202"/>
      <c r="M28" s="18"/>
      <c r="N28" s="18"/>
      <c r="O28" s="202"/>
      <c r="P28" s="202"/>
      <c r="Q28" s="18"/>
      <c r="R28" s="18"/>
      <c r="S28" s="18"/>
      <c r="T28" s="18"/>
      <c r="U28" s="18"/>
      <c r="V28" s="18"/>
      <c r="W28" s="202"/>
      <c r="X28" s="18"/>
      <c r="Y28" s="203"/>
    </row>
    <row r="29" spans="4:29" ht="25" customHeight="1">
      <c r="D29" s="129"/>
      <c r="E29" s="36"/>
      <c r="F29" s="36"/>
      <c r="G29" s="60" t="s">
        <v>450</v>
      </c>
      <c r="H29" s="60" t="s">
        <v>19</v>
      </c>
      <c r="I29" s="64">
        <f ca="1">+IFERROR(IF(COUNT(I13:I28),ROUND(SUMIF($F$13:I28,"Category",I13:I28),0),""),"")</f>
        <v>358</v>
      </c>
      <c r="J29" s="64">
        <f ca="1">+IFERROR(IF(COUNT(J13:J28),ROUND(SUMIF($F$13:J28,"Category",J13:J28),0),""),"")</f>
        <v>37667590</v>
      </c>
      <c r="K29" s="64" t="str">
        <f>+IFERROR(IF(COUNT(K13:K28),ROUND(SUMIF($F$13:K28,"Category",K13:K28),0),""),"")</f>
        <v/>
      </c>
      <c r="L29" s="64" t="str">
        <f>+IFERROR(IF(COUNT(L13:L28),ROUND(SUMIF($F$13:L28,"Category",L13:L28),0),""),"")</f>
        <v/>
      </c>
      <c r="M29" s="64">
        <f ca="1">+IFERROR(IF(COUNT(M13:M28),ROUND(SUMIF($F$13:M28,"Category",M13:M28),0),""),"")</f>
        <v>37667590</v>
      </c>
      <c r="N29" s="236">
        <f ca="1">+IFERROR(IF(COUNT(N13:N28),ROUND(SUMIF($F$13:N28,"Category",N13:N28),2),""),"")</f>
        <v>17.14</v>
      </c>
      <c r="O29" s="189">
        <f ca="1">+IFERROR(IF(COUNT(O13:O28),ROUND(SUMIF($F$13:O28,"Category",O13:O28),0),""),"")</f>
        <v>37667590</v>
      </c>
      <c r="P29" s="189" t="str">
        <f>+IFERROR(IF(COUNT(P13:P28),ROUND(SUMIF($F$13:P28,"Category",P13:P28),0),""),"")</f>
        <v/>
      </c>
      <c r="Q29" s="189">
        <f ca="1">+IFERROR(IF(COUNT(Q13:Q28),ROUND(SUMIF($F$13:Q28,"Category",Q13:Q28),0),""),"")</f>
        <v>37667590</v>
      </c>
      <c r="R29" s="236">
        <f ca="1">+IFERROR(IF(COUNT(R13:R28),ROUND(SUMIF($F$13:R28,"Category",R13:R28),2),""),"")</f>
        <v>17.14</v>
      </c>
      <c r="S29" s="64" t="str">
        <f>+IFERROR(IF(COUNT(S13:S28),ROUND(SUMIF($F$13:S28,"Category",S13:S28),0),""),"")</f>
        <v/>
      </c>
      <c r="T29" s="64" t="str">
        <f>+IFERROR(IF(COUNT(T13:T28),ROUND(SUMIF($F$13:T28,"Category",T13:T28),0),""),"")</f>
        <v/>
      </c>
      <c r="U29" s="64" t="str">
        <f>+IFERROR(IF(COUNT(U13:U28),ROUND(SUMIF($F$13:U28,"Category",U13:U28),0),""),"")</f>
        <v/>
      </c>
      <c r="V29" s="236">
        <f ca="1">+IFERROR(IF(COUNT(V13:V28),ROUND(SUMIF($F$13:V28,"Category",V13:V28),2),""),"")</f>
        <v>17.14</v>
      </c>
      <c r="W29" s="64" t="str">
        <f>+IFERROR(IF(COUNT(W13:W28),ROUND(SUMIF($F$13:W28,"Category",W13:W28),0),""),"")</f>
        <v/>
      </c>
      <c r="X29" s="236" t="str">
        <f>+IFERROR(IF(COUNT(W29),ROUND(SUM(W29)/SUM(M29)*100,2),""),0)</f>
        <v/>
      </c>
      <c r="Y29" s="64">
        <f ca="1">+IFERROR(IF(COUNT(Y13:Y28),ROUND(SUMIF($F$13:Y28,"Category",Y13:Y28),0),""),"")</f>
        <v>37649090</v>
      </c>
    </row>
    <row r="32" spans="4:29">
      <c r="G32" s="102"/>
    </row>
  </sheetData>
  <sheetProtection algorithmName="SHA-512" hashValue="3g12MUDCdhrgOYGb2MsAggUtp6kBGa9CQCqvOK266iou4qckWWGUOPOF+H/lcomgBhLJAlY6MTHtD65fOSykbg==" saltValue="lrZHTmelcZHWdq0dFdFoEw==" spinCount="100000"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Y13 Y15:Y27" xr:uid="{00000000-0002-0000-1F00-000000000000}">
      <formula1>M13</formula1>
    </dataValidation>
    <dataValidation type="whole" operator="lessThanOrEqual" allowBlank="1" showInputMessage="1" showErrorMessage="1" sqref="W13 W15:W27" xr:uid="{00000000-0002-0000-1F00-000001000000}">
      <formula1>J13</formula1>
    </dataValidation>
    <dataValidation type="whole" operator="greaterThanOrEqual" allowBlank="1" showInputMessage="1" showErrorMessage="1" sqref="O13:P13 J13:L13 S13:T13 O15:P27 J15:L27 S15:T27" xr:uid="{00000000-0002-0000-1F00-000002000000}">
      <formula1>0</formula1>
    </dataValidation>
    <dataValidation type="textLength" operator="equal" allowBlank="1" showInputMessage="1" showErrorMessage="1" prompt="[A-Z][A-Z][A-Z][A-Z][A-Z][0-9][0-9][0-9][0-9][A-Z]_x000a__x000a_In absence of PAN write : ZZZZZ9999Z" sqref="H13 H15:H27" xr:uid="{00000000-0002-0000-1F00-000003000000}">
      <formula1>10</formula1>
    </dataValidation>
    <dataValidation type="list" allowBlank="1" showInputMessage="1" showErrorMessage="1" sqref="F13 F15:F27" xr:uid="{00000000-0002-0000-1F00-000004000000}">
      <formula1>$AV$9:$AV$10</formula1>
    </dataValidation>
    <dataValidation type="list" allowBlank="1" showInputMessage="1" showErrorMessage="1" sqref="E13 E15:E27" xr:uid="{00000000-0002-0000-1F00-000005000000}">
      <formula1>$AE$1:$BB$1</formula1>
    </dataValidation>
    <dataValidation type="whole" operator="greaterThan" allowBlank="1" showInputMessage="1" showErrorMessage="1" sqref="I13 I15:I27" xr:uid="{00000000-0002-0000-1F00-000006000000}">
      <formula1>0</formula1>
    </dataValidation>
  </dataValidations>
  <hyperlinks>
    <hyperlink ref="H29" location="'Shareholding Pattern'!F48" display="Total" xr:uid="{00000000-0004-0000-1F00-000000000000}"/>
    <hyperlink ref="G29" location="'Shareholding Pattern'!F48" display="Total" xr:uid="{00000000-0004-0000-1F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Pict="0" macro="[0]!opentextblock">
                <anchor moveWithCells="1" sizeWithCells="1">
                  <from>
                    <xdr:col>25</xdr:col>
                    <xdr:colOff>68580</xdr:colOff>
                    <xdr:row>14</xdr:row>
                    <xdr:rowOff>68580</xdr:rowOff>
                  </from>
                  <to>
                    <xdr:col>25</xdr:col>
                    <xdr:colOff>1325880</xdr:colOff>
                    <xdr:row>14</xdr:row>
                    <xdr:rowOff>266700</xdr:rowOff>
                  </to>
                </anchor>
              </controlPr>
            </control>
          </mc:Choice>
        </mc:AlternateContent>
        <mc:AlternateContent xmlns:mc="http://schemas.openxmlformats.org/markup-compatibility/2006">
          <mc:Choice Requires="x14">
            <control shapeId="31746" r:id="rId5" name="Button 2">
              <controlPr defaultSize="0" print="0" autoFill="0" autoPict="0" macro="[0]!opentextblock">
                <anchor moveWithCells="1" sizeWithCells="1">
                  <from>
                    <xdr:col>25</xdr:col>
                    <xdr:colOff>68580</xdr:colOff>
                    <xdr:row>15</xdr:row>
                    <xdr:rowOff>68580</xdr:rowOff>
                  </from>
                  <to>
                    <xdr:col>25</xdr:col>
                    <xdr:colOff>1325880</xdr:colOff>
                    <xdr:row>15</xdr:row>
                    <xdr:rowOff>266700</xdr:rowOff>
                  </to>
                </anchor>
              </controlPr>
            </control>
          </mc:Choice>
        </mc:AlternateContent>
        <mc:AlternateContent xmlns:mc="http://schemas.openxmlformats.org/markup-compatibility/2006">
          <mc:Choice Requires="x14">
            <control shapeId="31747" r:id="rId6" name="Button 3">
              <controlPr defaultSize="0" print="0" autoFill="0" autoPict="0" macro="[0]!opentextblock">
                <anchor moveWithCells="1" sizeWithCells="1">
                  <from>
                    <xdr:col>25</xdr:col>
                    <xdr:colOff>68580</xdr:colOff>
                    <xdr:row>16</xdr:row>
                    <xdr:rowOff>68580</xdr:rowOff>
                  </from>
                  <to>
                    <xdr:col>25</xdr:col>
                    <xdr:colOff>1325880</xdr:colOff>
                    <xdr:row>16</xdr:row>
                    <xdr:rowOff>266700</xdr:rowOff>
                  </to>
                </anchor>
              </controlPr>
            </control>
          </mc:Choice>
        </mc:AlternateContent>
        <mc:AlternateContent xmlns:mc="http://schemas.openxmlformats.org/markup-compatibility/2006">
          <mc:Choice Requires="x14">
            <control shapeId="31748" r:id="rId7" name="Button 4">
              <controlPr defaultSize="0" print="0" autoFill="0" autoPict="0" macro="[0]!opentextblock">
                <anchor moveWithCells="1" sizeWithCells="1">
                  <from>
                    <xdr:col>25</xdr:col>
                    <xdr:colOff>68580</xdr:colOff>
                    <xdr:row>17</xdr:row>
                    <xdr:rowOff>68580</xdr:rowOff>
                  </from>
                  <to>
                    <xdr:col>25</xdr:col>
                    <xdr:colOff>1325880</xdr:colOff>
                    <xdr:row>17</xdr:row>
                    <xdr:rowOff>266700</xdr:rowOff>
                  </to>
                </anchor>
              </controlPr>
            </control>
          </mc:Choice>
        </mc:AlternateContent>
        <mc:AlternateContent xmlns:mc="http://schemas.openxmlformats.org/markup-compatibility/2006">
          <mc:Choice Requires="x14">
            <control shapeId="31749" r:id="rId8" name="Button 5">
              <controlPr defaultSize="0" print="0" autoFill="0" autoPict="0" macro="[0]!opentextblock">
                <anchor moveWithCells="1" sizeWithCells="1">
                  <from>
                    <xdr:col>25</xdr:col>
                    <xdr:colOff>68580</xdr:colOff>
                    <xdr:row>18</xdr:row>
                    <xdr:rowOff>68580</xdr:rowOff>
                  </from>
                  <to>
                    <xdr:col>25</xdr:col>
                    <xdr:colOff>1325880</xdr:colOff>
                    <xdr:row>18</xdr:row>
                    <xdr:rowOff>266700</xdr:rowOff>
                  </to>
                </anchor>
              </controlPr>
            </control>
          </mc:Choice>
        </mc:AlternateContent>
        <mc:AlternateContent xmlns:mc="http://schemas.openxmlformats.org/markup-compatibility/2006">
          <mc:Choice Requires="x14">
            <control shapeId="31750" r:id="rId9" name="Button 6">
              <controlPr defaultSize="0" print="0" autoFill="0" autoPict="0" macro="[0]!opentextblock">
                <anchor moveWithCells="1" sizeWithCells="1">
                  <from>
                    <xdr:col>25</xdr:col>
                    <xdr:colOff>68580</xdr:colOff>
                    <xdr:row>19</xdr:row>
                    <xdr:rowOff>68580</xdr:rowOff>
                  </from>
                  <to>
                    <xdr:col>25</xdr:col>
                    <xdr:colOff>1325880</xdr:colOff>
                    <xdr:row>19</xdr:row>
                    <xdr:rowOff>266700</xdr:rowOff>
                  </to>
                </anchor>
              </controlPr>
            </control>
          </mc:Choice>
        </mc:AlternateContent>
        <mc:AlternateContent xmlns:mc="http://schemas.openxmlformats.org/markup-compatibility/2006">
          <mc:Choice Requires="x14">
            <control shapeId="31751" r:id="rId10" name="Button 7">
              <controlPr defaultSize="0" print="0" autoFill="0" autoPict="0" macro="[0]!opentextblock">
                <anchor moveWithCells="1" sizeWithCells="1">
                  <from>
                    <xdr:col>25</xdr:col>
                    <xdr:colOff>68580</xdr:colOff>
                    <xdr:row>20</xdr:row>
                    <xdr:rowOff>68580</xdr:rowOff>
                  </from>
                  <to>
                    <xdr:col>25</xdr:col>
                    <xdr:colOff>1325880</xdr:colOff>
                    <xdr:row>20</xdr:row>
                    <xdr:rowOff>266700</xdr:rowOff>
                  </to>
                </anchor>
              </controlPr>
            </control>
          </mc:Choice>
        </mc:AlternateContent>
        <mc:AlternateContent xmlns:mc="http://schemas.openxmlformats.org/markup-compatibility/2006">
          <mc:Choice Requires="x14">
            <control shapeId="31752" r:id="rId11" name="Button 8">
              <controlPr defaultSize="0" print="0" autoFill="0" autoPict="0" macro="[0]!opentextblock">
                <anchor moveWithCells="1" sizeWithCells="1">
                  <from>
                    <xdr:col>25</xdr:col>
                    <xdr:colOff>68580</xdr:colOff>
                    <xdr:row>21</xdr:row>
                    <xdr:rowOff>68580</xdr:rowOff>
                  </from>
                  <to>
                    <xdr:col>25</xdr:col>
                    <xdr:colOff>1325880</xdr:colOff>
                    <xdr:row>21</xdr:row>
                    <xdr:rowOff>266700</xdr:rowOff>
                  </to>
                </anchor>
              </controlPr>
            </control>
          </mc:Choice>
        </mc:AlternateContent>
        <mc:AlternateContent xmlns:mc="http://schemas.openxmlformats.org/markup-compatibility/2006">
          <mc:Choice Requires="x14">
            <control shapeId="31753" r:id="rId12" name="Button 9">
              <controlPr defaultSize="0" print="0" autoFill="0" autoPict="0" macro="[0]!opentextblock">
                <anchor moveWithCells="1" sizeWithCells="1">
                  <from>
                    <xdr:col>25</xdr:col>
                    <xdr:colOff>68580</xdr:colOff>
                    <xdr:row>22</xdr:row>
                    <xdr:rowOff>68580</xdr:rowOff>
                  </from>
                  <to>
                    <xdr:col>25</xdr:col>
                    <xdr:colOff>1325880</xdr:colOff>
                    <xdr:row>22</xdr:row>
                    <xdr:rowOff>266700</xdr:rowOff>
                  </to>
                </anchor>
              </controlPr>
            </control>
          </mc:Choice>
        </mc:AlternateContent>
        <mc:AlternateContent xmlns:mc="http://schemas.openxmlformats.org/markup-compatibility/2006">
          <mc:Choice Requires="x14">
            <control shapeId="31754" r:id="rId13" name="Button 10">
              <controlPr defaultSize="0" print="0" autoFill="0" autoPict="0" macro="[0]!opentextblock">
                <anchor moveWithCells="1" sizeWithCells="1">
                  <from>
                    <xdr:col>25</xdr:col>
                    <xdr:colOff>68580</xdr:colOff>
                    <xdr:row>23</xdr:row>
                    <xdr:rowOff>68580</xdr:rowOff>
                  </from>
                  <to>
                    <xdr:col>25</xdr:col>
                    <xdr:colOff>1325880</xdr:colOff>
                    <xdr:row>23</xdr:row>
                    <xdr:rowOff>266700</xdr:rowOff>
                  </to>
                </anchor>
              </controlPr>
            </control>
          </mc:Choice>
        </mc:AlternateContent>
        <mc:AlternateContent xmlns:mc="http://schemas.openxmlformats.org/markup-compatibility/2006">
          <mc:Choice Requires="x14">
            <control shapeId="31755" r:id="rId14" name="Button 11">
              <controlPr defaultSize="0" print="0" autoFill="0" autoPict="0" macro="[0]!opentextblock">
                <anchor moveWithCells="1" sizeWithCells="1">
                  <from>
                    <xdr:col>25</xdr:col>
                    <xdr:colOff>68580</xdr:colOff>
                    <xdr:row>24</xdr:row>
                    <xdr:rowOff>68580</xdr:rowOff>
                  </from>
                  <to>
                    <xdr:col>25</xdr:col>
                    <xdr:colOff>1325880</xdr:colOff>
                    <xdr:row>24</xdr:row>
                    <xdr:rowOff>266700</xdr:rowOff>
                  </to>
                </anchor>
              </controlPr>
            </control>
          </mc:Choice>
        </mc:AlternateContent>
        <mc:AlternateContent xmlns:mc="http://schemas.openxmlformats.org/markup-compatibility/2006">
          <mc:Choice Requires="x14">
            <control shapeId="31756" r:id="rId15" name="Button 12">
              <controlPr defaultSize="0" print="0" autoFill="0" autoPict="0" macro="[0]!opentextblock">
                <anchor moveWithCells="1" sizeWithCells="1">
                  <from>
                    <xdr:col>25</xdr:col>
                    <xdr:colOff>68580</xdr:colOff>
                    <xdr:row>25</xdr:row>
                    <xdr:rowOff>68580</xdr:rowOff>
                  </from>
                  <to>
                    <xdr:col>25</xdr:col>
                    <xdr:colOff>1325880</xdr:colOff>
                    <xdr:row>25</xdr:row>
                    <xdr:rowOff>266700</xdr:rowOff>
                  </to>
                </anchor>
              </controlPr>
            </control>
          </mc:Choice>
        </mc:AlternateContent>
        <mc:AlternateContent xmlns:mc="http://schemas.openxmlformats.org/markup-compatibility/2006">
          <mc:Choice Requires="x14">
            <control shapeId="31758" r:id="rId16" name="Button 14">
              <controlPr defaultSize="0" print="0" autoFill="0" autoPict="0" macro="[0]!opentextblock">
                <anchor moveWithCells="1" sizeWithCells="1">
                  <from>
                    <xdr:col>25</xdr:col>
                    <xdr:colOff>68580</xdr:colOff>
                    <xdr:row>26</xdr:row>
                    <xdr:rowOff>68580</xdr:rowOff>
                  </from>
                  <to>
                    <xdr:col>25</xdr:col>
                    <xdr:colOff>1325880</xdr:colOff>
                    <xdr:row>26</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A1:XFC16"/>
  <sheetViews>
    <sheetView showGridLines="0" topLeftCell="B7" zoomScale="70" zoomScaleNormal="70" workbookViewId="0">
      <selection activeCell="C15" sqref="C15:AC15"/>
    </sheetView>
  </sheetViews>
  <sheetFormatPr defaultColWidth="0" defaultRowHeight="14.4"/>
  <cols>
    <col min="1" max="1" width="2.68359375" hidden="1" customWidth="1"/>
    <col min="2" max="2" width="2.68359375" customWidth="1"/>
    <col min="3" max="3" width="7.15625" customWidth="1"/>
    <col min="4" max="6" width="35.68359375" customWidth="1"/>
    <col min="7" max="8" width="13.68359375" customWidth="1"/>
    <col min="9" max="9" width="14.578125" customWidth="1"/>
    <col min="10" max="11" width="14.578125" hidden="1" customWidth="1"/>
    <col min="12" max="12" width="15.578125" customWidth="1"/>
    <col min="13" max="13" width="13.578125" customWidth="1"/>
    <col min="14" max="14" width="15.41796875" customWidth="1"/>
    <col min="15" max="15" width="16" hidden="1" customWidth="1"/>
    <col min="16" max="16" width="16.41796875" customWidth="1"/>
    <col min="17" max="17" width="13.26171875" customWidth="1"/>
    <col min="18" max="20" width="14.578125" hidden="1" customWidth="1"/>
    <col min="21" max="21" width="19.26171875" customWidth="1"/>
    <col min="22" max="22" width="15.41796875" hidden="1" customWidth="1"/>
    <col min="23" max="23" width="8.68359375" hidden="1" customWidth="1"/>
    <col min="24" max="24" width="15.41796875" customWidth="1"/>
    <col min="25" max="25" width="19.68359375" customWidth="1"/>
    <col min="26" max="26" width="2.68359375" customWidth="1"/>
    <col min="27" max="27" width="2.68359375" hidden="1" customWidth="1"/>
    <col min="28" max="16383" width="3.83984375" hidden="1"/>
    <col min="16384" max="16384" width="4.839843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51" t="s">
        <v>140</v>
      </c>
      <c r="D9" s="536" t="s">
        <v>34</v>
      </c>
      <c r="E9" s="519" t="s">
        <v>139</v>
      </c>
      <c r="F9" s="519" t="s">
        <v>136</v>
      </c>
      <c r="G9" s="519" t="s">
        <v>1</v>
      </c>
      <c r="H9" s="469" t="s">
        <v>426</v>
      </c>
      <c r="I9" s="519" t="s">
        <v>3</v>
      </c>
      <c r="J9" s="519" t="s">
        <v>4</v>
      </c>
      <c r="K9" s="519" t="s">
        <v>5</v>
      </c>
      <c r="L9" s="519" t="s">
        <v>6</v>
      </c>
      <c r="M9" s="519" t="s">
        <v>7</v>
      </c>
      <c r="N9" s="519" t="s">
        <v>8</v>
      </c>
      <c r="O9" s="519"/>
      <c r="P9" s="519"/>
      <c r="Q9" s="519"/>
      <c r="R9" s="519" t="s">
        <v>9</v>
      </c>
      <c r="S9" s="536" t="s">
        <v>505</v>
      </c>
      <c r="T9" s="536" t="s">
        <v>134</v>
      </c>
      <c r="U9" s="519" t="s">
        <v>107</v>
      </c>
      <c r="V9" s="519" t="s">
        <v>12</v>
      </c>
      <c r="W9" s="519"/>
      <c r="X9" s="519" t="s">
        <v>14</v>
      </c>
      <c r="Y9" s="469" t="s">
        <v>499</v>
      </c>
    </row>
    <row r="10" spans="3:30" ht="31.5" customHeight="1">
      <c r="C10" s="552"/>
      <c r="D10" s="534"/>
      <c r="E10" s="519"/>
      <c r="F10" s="519"/>
      <c r="G10" s="519"/>
      <c r="H10" s="519"/>
      <c r="I10" s="519"/>
      <c r="J10" s="519"/>
      <c r="K10" s="519"/>
      <c r="L10" s="519"/>
      <c r="M10" s="519"/>
      <c r="N10" s="519" t="s">
        <v>15</v>
      </c>
      <c r="O10" s="519"/>
      <c r="P10" s="519"/>
      <c r="Q10" s="519" t="s">
        <v>16</v>
      </c>
      <c r="R10" s="519"/>
      <c r="S10" s="534"/>
      <c r="T10" s="534"/>
      <c r="U10" s="519"/>
      <c r="V10" s="519"/>
      <c r="W10" s="519"/>
      <c r="X10" s="519"/>
      <c r="Y10" s="519"/>
    </row>
    <row r="11" spans="3:30" ht="78.75" customHeight="1">
      <c r="C11" s="553"/>
      <c r="D11" s="535"/>
      <c r="E11" s="519"/>
      <c r="F11" s="519"/>
      <c r="G11" s="519"/>
      <c r="H11" s="519"/>
      <c r="I11" s="519"/>
      <c r="J11" s="519"/>
      <c r="K11" s="519"/>
      <c r="L11" s="519"/>
      <c r="M11" s="519"/>
      <c r="N11" s="40" t="s">
        <v>17</v>
      </c>
      <c r="O11" s="40" t="s">
        <v>18</v>
      </c>
      <c r="P11" s="40" t="s">
        <v>19</v>
      </c>
      <c r="Q11" s="519"/>
      <c r="R11" s="519"/>
      <c r="S11" s="535"/>
      <c r="T11" s="535"/>
      <c r="U11" s="519"/>
      <c r="V11" s="40" t="s">
        <v>20</v>
      </c>
      <c r="W11" s="40" t="s">
        <v>21</v>
      </c>
      <c r="X11" s="519"/>
      <c r="Y11" s="519"/>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5" customHeight="1">
      <c r="C14" s="45"/>
      <c r="D14" s="55"/>
      <c r="E14" s="265" t="s">
        <v>494</v>
      </c>
      <c r="G14" s="43"/>
      <c r="H14" s="43"/>
      <c r="I14" s="43"/>
      <c r="J14" s="43"/>
      <c r="K14" s="43"/>
      <c r="L14" s="43"/>
      <c r="M14" s="43"/>
      <c r="N14" s="43"/>
      <c r="O14" s="43"/>
      <c r="P14" s="43"/>
      <c r="Q14" s="43"/>
      <c r="R14" s="43"/>
      <c r="S14" s="43"/>
      <c r="T14" s="43"/>
      <c r="U14" s="43"/>
      <c r="V14" s="43"/>
      <c r="W14" s="43"/>
      <c r="X14" s="43"/>
      <c r="Y14" s="44"/>
    </row>
    <row r="15" spans="3:30" ht="2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00000000000001"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xr:uid="{00000000-0002-0000-2000-000000000000}">
      <formula1>L13</formula1>
    </dataValidation>
    <dataValidation type="whole" operator="lessThanOrEqual" allowBlank="1" showInputMessage="1" showErrorMessage="1" sqref="V13" xr:uid="{00000000-0002-0000-2000-000001000000}">
      <formula1>I13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R13:S13 I13:K13 N13:O13" xr:uid="{00000000-0002-0000-2000-000003000000}">
      <formula1>0</formula1>
    </dataValidation>
    <dataValidation type="whole" operator="greaterThan" allowBlank="1" showInputMessage="1" showErrorMessage="1" sqref="H13" xr:uid="{00000000-0002-0000-2000-000004000000}">
      <formula1>0</formula1>
    </dataValidation>
    <dataValidation type="list" allowBlank="1" showInputMessage="1" showErrorMessage="1" sqref="D13" xr:uid="{00000000-0002-0000-2000-000005000000}">
      <formula1>$AC$2:$AC$7</formula1>
    </dataValidation>
  </dataValidations>
  <hyperlinks>
    <hyperlink ref="G16" location="'Shareholding Pattern'!F54" display="Total" xr:uid="{00000000-0004-0000-2000-000000000000}"/>
    <hyperlink ref="F16" location="'Shareholding Pattern'!F54"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4.4"/>
  <cols>
    <col min="1" max="2" width="2.68359375" hidden="1" customWidth="1"/>
    <col min="3" max="3" width="2.68359375" customWidth="1"/>
    <col min="4" max="4" width="7.15625" customWidth="1"/>
    <col min="5" max="5" width="35.68359375" customWidth="1"/>
    <col min="6"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6.41796875" customWidth="1"/>
    <col min="16" max="16" width="11.83984375" customWidth="1"/>
    <col min="17" max="17" width="14.578125" hidden="1" customWidth="1"/>
    <col min="18" max="18" width="15.26171875" hidden="1" customWidth="1"/>
    <col min="19" max="19" width="14.578125" hidden="1" customWidth="1"/>
    <col min="20" max="20" width="19.15625" customWidth="1"/>
    <col min="21" max="21" width="14.68359375" hidden="1" customWidth="1"/>
    <col min="22" max="22" width="8.15625" hidden="1" customWidth="1"/>
    <col min="23" max="23" width="15.41796875" customWidth="1"/>
    <col min="24" max="24" width="19.41796875" customWidth="1"/>
    <col min="25" max="25" width="2.68359375" customWidth="1"/>
    <col min="26" max="26" width="5.15625" hidden="1" customWidth="1"/>
    <col min="27" max="16383" width="7.578125" hidden="1"/>
    <col min="16384" max="16384" width="3.839843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5" customHeight="1">
      <c r="D9" s="536" t="s">
        <v>137</v>
      </c>
      <c r="E9" s="519" t="s">
        <v>136</v>
      </c>
      <c r="F9" s="519" t="s">
        <v>1</v>
      </c>
      <c r="G9" s="469" t="s">
        <v>426</v>
      </c>
      <c r="H9" s="519" t="s">
        <v>3</v>
      </c>
      <c r="I9" s="519" t="s">
        <v>4</v>
      </c>
      <c r="J9" s="519" t="s">
        <v>5</v>
      </c>
      <c r="K9" s="519" t="s">
        <v>6</v>
      </c>
      <c r="L9" s="519" t="s">
        <v>7</v>
      </c>
      <c r="M9" s="519" t="s">
        <v>8</v>
      </c>
      <c r="N9" s="519"/>
      <c r="O9" s="519"/>
      <c r="P9" s="519"/>
      <c r="Q9" s="519" t="s">
        <v>9</v>
      </c>
      <c r="R9" s="536" t="s">
        <v>505</v>
      </c>
      <c r="S9" s="536" t="s">
        <v>134</v>
      </c>
      <c r="T9" s="519" t="s">
        <v>107</v>
      </c>
      <c r="U9" s="519" t="s">
        <v>12</v>
      </c>
      <c r="V9" s="519"/>
      <c r="W9" s="519" t="s">
        <v>14</v>
      </c>
      <c r="X9" s="469" t="s">
        <v>499</v>
      </c>
    </row>
    <row r="10" spans="4:30" ht="31.5" customHeight="1">
      <c r="D10" s="534"/>
      <c r="E10" s="519"/>
      <c r="F10" s="519"/>
      <c r="G10" s="519"/>
      <c r="H10" s="519"/>
      <c r="I10" s="519"/>
      <c r="J10" s="519"/>
      <c r="K10" s="519"/>
      <c r="L10" s="519"/>
      <c r="M10" s="519" t="s">
        <v>15</v>
      </c>
      <c r="N10" s="519"/>
      <c r="O10" s="519"/>
      <c r="P10" s="519" t="s">
        <v>16</v>
      </c>
      <c r="Q10" s="519"/>
      <c r="R10" s="534"/>
      <c r="S10" s="534"/>
      <c r="T10" s="519"/>
      <c r="U10" s="519"/>
      <c r="V10" s="519"/>
      <c r="W10" s="519"/>
      <c r="X10" s="519"/>
    </row>
    <row r="11" spans="4:30" ht="72">
      <c r="D11" s="535"/>
      <c r="E11" s="519"/>
      <c r="F11" s="519"/>
      <c r="G11" s="519"/>
      <c r="H11" s="519"/>
      <c r="I11" s="519"/>
      <c r="J11" s="519"/>
      <c r="K11" s="519"/>
      <c r="L11" s="519"/>
      <c r="M11" s="58" t="s">
        <v>17</v>
      </c>
      <c r="N11" s="58" t="s">
        <v>18</v>
      </c>
      <c r="O11" s="58" t="s">
        <v>19</v>
      </c>
      <c r="P11" s="519"/>
      <c r="Q11" s="519"/>
      <c r="R11" s="535"/>
      <c r="S11" s="535"/>
      <c r="T11" s="519"/>
      <c r="U11" s="58" t="s">
        <v>20</v>
      </c>
      <c r="V11" s="58" t="s">
        <v>21</v>
      </c>
      <c r="W11" s="519"/>
      <c r="X11" s="519"/>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5" customHeight="1">
      <c r="D14" s="42"/>
      <c r="E14" s="43"/>
      <c r="F14" s="265" t="s">
        <v>495</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00000000000001"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xr:uid="{00000000-0002-0000-2100-000000000000}">
      <formula1>K13</formula1>
    </dataValidation>
    <dataValidation type="whole" operator="lessThanOrEqual" allowBlank="1" showInputMessage="1" showErrorMessage="1" sqref="U13" xr:uid="{00000000-0002-0000-2100-000001000000}">
      <formula1>H13</formula1>
    </dataValidation>
    <dataValidation type="textLength" operator="equal" allowBlank="1" showInputMessage="1" showErrorMessage="1" prompt="[A-Z][A-Z][A-Z][A-Z][A-Z][0-9][0-9][0-9][0-9][A-Z]_x000a__x000a_In absence of PAN write : ZZZZZ9999Z" sqref="F13" xr:uid="{00000000-0002-0000-2100-000002000000}">
      <formula1>10</formula1>
    </dataValidation>
    <dataValidation type="whole" operator="greaterThanOrEqual" allowBlank="1" showInputMessage="1" showErrorMessage="1" sqref="Q13:R13 H13:J13 M13:N13" xr:uid="{00000000-0002-0000-2100-000003000000}">
      <formula1>0</formula1>
    </dataValidation>
    <dataValidation type="whole" operator="greaterThan" allowBlank="1" showInputMessage="1" showErrorMessage="1" sqref="G13" xr:uid="{00000000-0002-0000-2100-000004000000}">
      <formula1>0</formula1>
    </dataValidation>
  </dataValidations>
  <hyperlinks>
    <hyperlink ref="F16" location="'Shareholding Pattern'!F55" display="Total" xr:uid="{00000000-0004-0000-2100-000000000000}"/>
    <hyperlink ref="E16" location="'Shareholding Pattern'!F55" display="Total" xr:uid="{00000000-0004-0000-2100-000001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A1:J14"/>
  <sheetViews>
    <sheetView showGridLines="0" topLeftCell="D6" workbookViewId="0">
      <selection activeCell="I14" sqref="I14"/>
    </sheetView>
  </sheetViews>
  <sheetFormatPr defaultColWidth="0" defaultRowHeight="14.4"/>
  <cols>
    <col min="1" max="3" width="2.68359375" hidden="1" customWidth="1"/>
    <col min="4" max="4" width="2.68359375" customWidth="1"/>
    <col min="5" max="5" width="7.15625" customWidth="1"/>
    <col min="6" max="6" width="21" customWidth="1"/>
    <col min="7" max="7" width="22.41796875" customWidth="1"/>
    <col min="8" max="8" width="14.578125" customWidth="1"/>
    <col min="9" max="9" width="30.15625" style="84" customWidth="1"/>
    <col min="10" max="10" width="2.68359375" customWidth="1"/>
    <col min="11" max="16384" width="9.15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75" t="s">
        <v>433</v>
      </c>
      <c r="F9" s="476"/>
      <c r="G9" s="476"/>
      <c r="H9" s="476"/>
      <c r="I9" s="477"/>
      <c r="J9" s="101"/>
    </row>
    <row r="10" spans="5:10">
      <c r="E10" s="536" t="s">
        <v>137</v>
      </c>
      <c r="F10" s="481" t="s">
        <v>144</v>
      </c>
      <c r="G10" s="481" t="s">
        <v>145</v>
      </c>
      <c r="H10" s="481" t="s">
        <v>383</v>
      </c>
      <c r="I10" s="481" t="s">
        <v>384</v>
      </c>
      <c r="J10" s="101"/>
    </row>
    <row r="11" spans="5:10">
      <c r="E11" s="554"/>
      <c r="F11" s="482"/>
      <c r="G11" s="534"/>
      <c r="H11" s="482"/>
      <c r="I11" s="482"/>
      <c r="J11" s="101"/>
    </row>
    <row r="12" spans="5:10">
      <c r="E12" s="555"/>
      <c r="F12" s="483"/>
      <c r="G12" s="535"/>
      <c r="H12" s="483"/>
      <c r="I12" s="483"/>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algorithmName="SHA-512" hashValue="1eENCPZpiQSZB8tKl/c2wNc0eSLcG0cuH0GV5SLFWyAgsePugqTOMYetVR+Hv4wzvYCqrF5/YVHkmpWccLqPjQ==" saltValue="5le85cd54koRqvAQ9hTWVg=="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200-000000000000}">
      <formula1>0</formula1>
    </dataValidation>
    <dataValidation type="whole" operator="greaterThanOrEqual" allowBlank="1" showInputMessage="1" showErrorMessage="1" sqref="F13" xr:uid="{00000000-0002-0000-2200-000001000000}">
      <formula1>0</formula1>
    </dataValidation>
  </dataValidations>
  <hyperlinks>
    <hyperlink ref="I14" location="'Shareholding Pattern'!F27" display="Back" xr:uid="{00000000-0004-0000-22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selection activeCell="B2" sqref="B1:B1048576"/>
    </sheetView>
  </sheetViews>
  <sheetFormatPr defaultRowHeight="14.4"/>
  <sheetData>
    <row r="1" spans="2:5">
      <c r="E1">
        <v>11</v>
      </c>
    </row>
    <row r="3" spans="2:5">
      <c r="B3" s="375"/>
    </row>
    <row r="4" spans="2:5">
      <c r="B4" s="375"/>
    </row>
    <row r="5" spans="2:5">
      <c r="B5" s="375" t="s">
        <v>646</v>
      </c>
    </row>
    <row r="6" spans="2:5">
      <c r="B6" s="375" t="s">
        <v>646</v>
      </c>
    </row>
    <row r="7" spans="2:5">
      <c r="B7" s="375" t="s">
        <v>646</v>
      </c>
    </row>
    <row r="8" spans="2:5">
      <c r="B8" s="375" t="s">
        <v>647</v>
      </c>
    </row>
    <row r="9" spans="2:5">
      <c r="B9" s="375" t="s">
        <v>648</v>
      </c>
    </row>
    <row r="10" spans="2:5">
      <c r="B10" s="375" t="s">
        <v>649</v>
      </c>
    </row>
    <row r="11" spans="2:5">
      <c r="B11" s="375" t="s">
        <v>649</v>
      </c>
    </row>
    <row r="12" spans="2:5">
      <c r="B12" s="375"/>
    </row>
    <row r="13" spans="2:5">
      <c r="B13" s="375"/>
    </row>
    <row r="14" spans="2:5">
      <c r="B14" s="375"/>
    </row>
    <row r="15" spans="2:5">
      <c r="B15" s="375"/>
    </row>
    <row r="16" spans="2:5">
      <c r="B16" s="375"/>
    </row>
    <row r="17" spans="2:2">
      <c r="B17" s="375"/>
    </row>
    <row r="18" spans="2:2">
      <c r="B18" s="375"/>
    </row>
    <row r="19" spans="2:2">
      <c r="B19" s="375"/>
    </row>
    <row r="20" spans="2:2">
      <c r="B20" s="375"/>
    </row>
    <row r="21" spans="2:2">
      <c r="B21" s="375"/>
    </row>
    <row r="22" spans="2:2">
      <c r="B22" s="375"/>
    </row>
    <row r="23" spans="2:2">
      <c r="B23" s="375"/>
    </row>
    <row r="24" spans="2:2">
      <c r="B24" s="375"/>
    </row>
    <row r="25" spans="2:2">
      <c r="B25" s="375"/>
    </row>
    <row r="26" spans="2:2">
      <c r="B26" s="375"/>
    </row>
    <row r="27" spans="2:2">
      <c r="B27" s="375"/>
    </row>
    <row r="28" spans="2:2">
      <c r="B28" s="375"/>
    </row>
    <row r="29" spans="2:2">
      <c r="B29" s="375"/>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A1:I14"/>
  <sheetViews>
    <sheetView showGridLines="0" topLeftCell="C6" workbookViewId="0">
      <selection activeCell="H10" sqref="H10:H12"/>
    </sheetView>
  </sheetViews>
  <sheetFormatPr defaultColWidth="0" defaultRowHeight="14.4"/>
  <cols>
    <col min="1" max="2" width="2.68359375" hidden="1" customWidth="1"/>
    <col min="3" max="3" width="2.68359375" customWidth="1"/>
    <col min="4" max="4" width="7.15625" customWidth="1"/>
    <col min="5" max="5" width="35.68359375" style="76" customWidth="1"/>
    <col min="6" max="6" width="35.68359375" customWidth="1"/>
    <col min="7" max="7" width="17.26171875" customWidth="1"/>
    <col min="8" max="8" width="14.578125" customWidth="1"/>
    <col min="9" max="9" width="2.68359375" customWidth="1"/>
    <col min="10" max="16384" width="9.15625" hidden="1"/>
  </cols>
  <sheetData>
    <row r="1" spans="4:9" hidden="1">
      <c r="I1">
        <v>0</v>
      </c>
    </row>
    <row r="2" spans="4:9" hidden="1"/>
    <row r="3" spans="4:9" hidden="1"/>
    <row r="4" spans="4:9" hidden="1"/>
    <row r="5" spans="4:9" hidden="1"/>
    <row r="9" spans="4:9" ht="30" customHeight="1">
      <c r="D9" s="558" t="s">
        <v>428</v>
      </c>
      <c r="E9" s="559"/>
      <c r="F9" s="559"/>
      <c r="G9" s="559"/>
      <c r="H9" s="560"/>
    </row>
    <row r="10" spans="4:9">
      <c r="D10" s="536" t="s">
        <v>137</v>
      </c>
      <c r="E10" s="481" t="s">
        <v>604</v>
      </c>
      <c r="F10" s="481" t="s">
        <v>146</v>
      </c>
      <c r="G10" s="481" t="s">
        <v>147</v>
      </c>
      <c r="H10" s="481" t="s">
        <v>148</v>
      </c>
    </row>
    <row r="11" spans="4:9">
      <c r="D11" s="556"/>
      <c r="E11" s="556"/>
      <c r="F11" s="482"/>
      <c r="G11" s="534"/>
      <c r="H11" s="482"/>
    </row>
    <row r="12" spans="4:9">
      <c r="D12" s="557"/>
      <c r="E12" s="557"/>
      <c r="F12" s="483"/>
      <c r="G12" s="535"/>
      <c r="H12" s="483"/>
    </row>
    <row r="13" spans="4:9" hidden="1">
      <c r="D13" s="343"/>
      <c r="E13" s="75"/>
      <c r="F13" s="75"/>
      <c r="G13" s="99"/>
      <c r="H13" s="100"/>
    </row>
    <row r="14" spans="4:9" ht="24.75" customHeight="1">
      <c r="D14" s="12"/>
      <c r="E14" s="13"/>
      <c r="F14" s="55"/>
      <c r="G14" s="55"/>
      <c r="H14" s="262" t="s">
        <v>449</v>
      </c>
    </row>
  </sheetData>
  <sheetProtection algorithmName="SHA-512" hashValue="xenvgKB0vw7HvGzsNVhE2O5QKj7xf+aur88IHzC921d1YMzxae4NShMF+0S/QOaLUAhMpnEnjzYvAZsbecQlPw==" saltValue="b0huWGEI0vl9KHAFLDDYgQ=="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2400-000000000000}">
      <formula1>0</formula1>
    </dataValidation>
    <dataValidation type="decimal" operator="greaterThanOrEqual" allowBlank="1" showInputMessage="1" showErrorMessage="1" sqref="H13" xr:uid="{00000000-0002-0000-2400-000001000000}">
      <formula1>0</formula1>
    </dataValidation>
  </dataValidations>
  <hyperlinks>
    <hyperlink ref="H14" location="'Shareholding Pattern'!F51" display="Back"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A1:XFC14"/>
  <sheetViews>
    <sheetView showGridLines="0" topLeftCell="D6" workbookViewId="0">
      <selection activeCell="I14" sqref="I14"/>
    </sheetView>
  </sheetViews>
  <sheetFormatPr defaultColWidth="0" defaultRowHeight="14.4"/>
  <cols>
    <col min="1" max="3" width="2.68359375" hidden="1" customWidth="1"/>
    <col min="4" max="4" width="2.68359375" customWidth="1"/>
    <col min="5" max="5" width="7.15625" style="76" customWidth="1"/>
    <col min="6" max="6" width="33.15625" customWidth="1"/>
    <col min="7" max="7" width="26.26171875" customWidth="1"/>
    <col min="8" max="8" width="14.578125" customWidth="1"/>
    <col min="9" max="9" width="22.578125" customWidth="1"/>
    <col min="10" max="10" width="2.68359375" customWidth="1"/>
    <col min="11" max="16383" width="9.15625" hidden="1"/>
    <col min="16384" max="16384" width="3.15625" hidden="1"/>
  </cols>
  <sheetData>
    <row r="1" spans="5:9" hidden="1">
      <c r="I1">
        <v>0</v>
      </c>
    </row>
    <row r="2" spans="5:9" hidden="1"/>
    <row r="3" spans="5:9" hidden="1"/>
    <row r="4" spans="5:9" hidden="1"/>
    <row r="5" spans="5:9" hidden="1"/>
    <row r="9" spans="5:9" ht="30" customHeight="1">
      <c r="E9" s="475" t="s">
        <v>429</v>
      </c>
      <c r="F9" s="476"/>
      <c r="G9" s="476"/>
      <c r="H9" s="476"/>
      <c r="I9" s="104"/>
    </row>
    <row r="10" spans="5:9">
      <c r="E10" s="536" t="s">
        <v>137</v>
      </c>
      <c r="F10" s="481" t="s">
        <v>144</v>
      </c>
      <c r="G10" s="481" t="s">
        <v>145</v>
      </c>
      <c r="H10" s="481" t="s">
        <v>149</v>
      </c>
      <c r="I10" s="561" t="s">
        <v>385</v>
      </c>
    </row>
    <row r="11" spans="5:9">
      <c r="E11" s="556"/>
      <c r="F11" s="482"/>
      <c r="G11" s="534"/>
      <c r="H11" s="482"/>
      <c r="I11" s="562"/>
    </row>
    <row r="12" spans="5:9">
      <c r="E12" s="557"/>
      <c r="F12" s="483"/>
      <c r="G12" s="535"/>
      <c r="H12" s="483"/>
      <c r="I12" s="563"/>
    </row>
    <row r="13" spans="5:9" hidden="1">
      <c r="E13" s="195"/>
      <c r="F13" s="16"/>
      <c r="G13" s="99"/>
      <c r="H13" s="99"/>
      <c r="I13" s="105"/>
    </row>
    <row r="14" spans="5:9" ht="24.75" customHeight="1">
      <c r="E14" s="12"/>
      <c r="F14" s="55"/>
      <c r="G14" s="55"/>
      <c r="H14" s="55"/>
      <c r="I14" s="262"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500-000000000000}">
      <formula1>0</formula1>
    </dataValidation>
  </dataValidations>
  <hyperlinks>
    <hyperlink ref="I14" location="'Shareholding Pattern'!F52" display="Back" xr:uid="{00000000-0004-0000-25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9"/>
  <sheetViews>
    <sheetView showGridLines="0" tabSelected="1" topLeftCell="N6" zoomScale="90" zoomScaleNormal="90" workbookViewId="0">
      <selection activeCell="K10" sqref="K10:K12"/>
    </sheetView>
  </sheetViews>
  <sheetFormatPr defaultColWidth="0" defaultRowHeight="14.4" zeroHeight="1"/>
  <cols>
    <col min="1" max="1" width="2.578125" customWidth="1"/>
    <col min="2" max="4" width="9.15625" hidden="1" customWidth="1"/>
    <col min="5" max="5" width="7.15625" customWidth="1"/>
    <col min="6" max="6" width="35.68359375" customWidth="1"/>
    <col min="7" max="7" width="16" customWidth="1"/>
    <col min="8" max="8" width="24.26171875" customWidth="1"/>
    <col min="9" max="12" width="16.68359375" customWidth="1"/>
    <col min="13" max="13" width="18.83984375" customWidth="1"/>
    <col min="14" max="14" width="20.26171875" style="67" customWidth="1"/>
    <col min="15" max="15" width="22.26171875" style="67" customWidth="1"/>
    <col min="16" max="16" width="17.68359375" customWidth="1"/>
    <col min="17" max="17" width="21.26171875" customWidth="1"/>
    <col min="18" max="18" width="16.68359375" customWidth="1"/>
    <col min="19" max="19" width="21.41796875" customWidth="1"/>
    <col min="20" max="20" width="22.41796875" customWidth="1"/>
    <col min="21" max="21" width="18.83984375" customWidth="1"/>
    <col min="22" max="22" width="16.68359375" customWidth="1"/>
    <col min="23" max="23" width="12.26171875" customWidth="1"/>
    <col min="24" max="24" width="16.68359375" customWidth="1"/>
    <col min="25" max="25" width="17.15625" bestFit="1" customWidth="1"/>
    <col min="26" max="26" width="4.68359375" customWidth="1"/>
    <col min="27" max="16383" width="9.15625" hidden="1"/>
    <col min="16384" max="16384" width="2.2617187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75" t="s">
        <v>164</v>
      </c>
      <c r="F8" s="476"/>
      <c r="G8" s="476"/>
      <c r="H8" s="476"/>
      <c r="I8" s="476"/>
      <c r="J8" s="476"/>
      <c r="K8" s="476"/>
      <c r="L8" s="476"/>
      <c r="M8" s="476"/>
      <c r="N8" s="476"/>
      <c r="O8" s="476"/>
      <c r="P8" s="476"/>
      <c r="Q8" s="476"/>
      <c r="R8" s="476"/>
      <c r="S8" s="476"/>
      <c r="T8" s="476"/>
      <c r="U8" s="476"/>
      <c r="V8" s="476"/>
      <c r="W8" s="476"/>
      <c r="X8" s="476"/>
      <c r="Y8" s="477"/>
    </row>
    <row r="9" spans="5:25" ht="22.5" customHeight="1">
      <c r="E9" s="470" t="s">
        <v>432</v>
      </c>
      <c r="F9" s="471"/>
      <c r="G9" s="471"/>
      <c r="H9" s="471"/>
      <c r="I9" s="471"/>
      <c r="J9" s="471"/>
      <c r="K9" s="471"/>
      <c r="L9" s="471"/>
      <c r="M9" s="471"/>
      <c r="N9" s="471"/>
      <c r="O9" s="471"/>
      <c r="P9" s="471"/>
      <c r="Q9" s="471"/>
      <c r="R9" s="471"/>
      <c r="S9" s="471"/>
      <c r="T9" s="471"/>
      <c r="U9" s="471"/>
      <c r="V9" s="471"/>
      <c r="W9" s="471"/>
      <c r="X9" s="471"/>
      <c r="Y9" s="472"/>
    </row>
    <row r="10" spans="5:25" ht="27" customHeight="1">
      <c r="E10" s="469" t="s">
        <v>150</v>
      </c>
      <c r="F10" s="469" t="s">
        <v>151</v>
      </c>
      <c r="G10" s="469" t="s">
        <v>2</v>
      </c>
      <c r="H10" s="469" t="s">
        <v>3</v>
      </c>
      <c r="I10" s="469" t="s">
        <v>4</v>
      </c>
      <c r="J10" s="469" t="s">
        <v>5</v>
      </c>
      <c r="K10" s="469" t="s">
        <v>6</v>
      </c>
      <c r="L10" s="469" t="s">
        <v>7</v>
      </c>
      <c r="M10" s="478" t="s">
        <v>152</v>
      </c>
      <c r="N10" s="479"/>
      <c r="O10" s="479"/>
      <c r="P10" s="480"/>
      <c r="Q10" s="469" t="s">
        <v>9</v>
      </c>
      <c r="R10" s="481" t="s">
        <v>505</v>
      </c>
      <c r="S10" s="469" t="s">
        <v>134</v>
      </c>
      <c r="T10" s="469" t="s">
        <v>11</v>
      </c>
      <c r="U10" s="473" t="s">
        <v>12</v>
      </c>
      <c r="V10" s="474"/>
      <c r="W10" s="473" t="s">
        <v>13</v>
      </c>
      <c r="X10" s="474"/>
      <c r="Y10" s="469" t="s">
        <v>14</v>
      </c>
    </row>
    <row r="11" spans="5:25" ht="24" customHeight="1">
      <c r="E11" s="469"/>
      <c r="F11" s="469"/>
      <c r="G11" s="469"/>
      <c r="H11" s="469"/>
      <c r="I11" s="469"/>
      <c r="J11" s="469"/>
      <c r="K11" s="469"/>
      <c r="L11" s="469"/>
      <c r="M11" s="478" t="s">
        <v>386</v>
      </c>
      <c r="N11" s="479"/>
      <c r="O11" s="480"/>
      <c r="P11" s="469" t="s">
        <v>153</v>
      </c>
      <c r="Q11" s="469"/>
      <c r="R11" s="482"/>
      <c r="S11" s="469"/>
      <c r="T11" s="469"/>
      <c r="U11" s="473"/>
      <c r="V11" s="474"/>
      <c r="W11" s="473"/>
      <c r="X11" s="474"/>
      <c r="Y11" s="469"/>
    </row>
    <row r="12" spans="5:25" ht="79.5" customHeight="1">
      <c r="E12" s="469"/>
      <c r="F12" s="469"/>
      <c r="G12" s="469"/>
      <c r="H12" s="469"/>
      <c r="I12" s="469"/>
      <c r="J12" s="469"/>
      <c r="K12" s="469"/>
      <c r="L12" s="469"/>
      <c r="M12" s="65" t="s">
        <v>17</v>
      </c>
      <c r="N12" s="372" t="s">
        <v>18</v>
      </c>
      <c r="O12" s="372" t="s">
        <v>19</v>
      </c>
      <c r="P12" s="469"/>
      <c r="Q12" s="469"/>
      <c r="R12" s="483"/>
      <c r="S12" s="469"/>
      <c r="T12" s="469"/>
      <c r="U12" s="65" t="s">
        <v>20</v>
      </c>
      <c r="V12" s="65" t="s">
        <v>21</v>
      </c>
      <c r="W12" s="65" t="s">
        <v>20</v>
      </c>
      <c r="X12" s="65" t="s">
        <v>21</v>
      </c>
      <c r="Y12" s="469"/>
    </row>
    <row r="13" spans="5:25" ht="20.100000000000001" customHeight="1">
      <c r="E13" s="66" t="s">
        <v>154</v>
      </c>
      <c r="F13" s="56" t="s">
        <v>155</v>
      </c>
      <c r="G13" s="78">
        <f>+IFERROR(IF(COUNT('Shareholding Pattern'!H26),('Shareholding Pattern'!H26),""),"")</f>
        <v>16</v>
      </c>
      <c r="H13" s="78">
        <f>+IFERROR(IF(COUNT('Shareholding Pattern'!I26),('Shareholding Pattern'!I26),""),"")</f>
        <v>133136237</v>
      </c>
      <c r="I13" s="78" t="str">
        <f>+IFERROR(IF(COUNT('Shareholding Pattern'!J26),('Shareholding Pattern'!J26),""),"")</f>
        <v/>
      </c>
      <c r="J13" s="78" t="str">
        <f>+IFERROR(IF(COUNT('Shareholding Pattern'!K26),('Shareholding Pattern'!K26),""),"")</f>
        <v/>
      </c>
      <c r="K13" s="78">
        <f>+IFERROR(IF(COUNT('Shareholding Pattern'!L26),('Shareholding Pattern'!L26),""),"")</f>
        <v>133136237</v>
      </c>
      <c r="L13" s="189">
        <f>+IFERROR(IF(COUNT('Shareholding Pattern'!M26),('Shareholding Pattern'!M26),""),"")</f>
        <v>60.6</v>
      </c>
      <c r="M13" s="79">
        <f>+IFERROR(IF(COUNT('Shareholding Pattern'!N26),('Shareholding Pattern'!N26),""),"")</f>
        <v>133136237</v>
      </c>
      <c r="N13" s="142" t="str">
        <f>+IFERROR(IF(COUNT('Shareholding Pattern'!O26),('Shareholding Pattern'!O26),""),"")</f>
        <v/>
      </c>
      <c r="O13" s="142">
        <f>+IFERROR(IF(COUNT('Shareholding Pattern'!P26),('Shareholding Pattern'!P26),""),"")</f>
        <v>133136237</v>
      </c>
      <c r="P13" s="189">
        <f>+IFERROR(IF(COUNT('Shareholding Pattern'!Q26),('Shareholding Pattern'!Q26),""),"")</f>
        <v>60.6</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60.6</v>
      </c>
      <c r="U13" s="78" t="str">
        <f>+IFERROR(IF(COUNT('Shareholding Pattern'!V26),('Shareholding Pattern'!V26),""),"")</f>
        <v/>
      </c>
      <c r="V13" s="189" t="str">
        <f>+IFERROR(IF(COUNT('Shareholding Pattern'!W26),('Shareholding Pattern'!W26),""),"")</f>
        <v/>
      </c>
      <c r="W13" s="78">
        <f>+IFERROR(IF(COUNT('Shareholding Pattern'!X26),('Shareholding Pattern'!X26),""),"")</f>
        <v>48741500</v>
      </c>
      <c r="X13" s="189">
        <f>+IFERROR(IF(COUNT('Shareholding Pattern'!Y26),('Shareholding Pattern'!Y26),""),"")</f>
        <v>36.61</v>
      </c>
      <c r="Y13" s="78">
        <f>+IFERROR(IF(COUNT('Shareholding Pattern'!Z26),('Shareholding Pattern'!Z26),""),"")</f>
        <v>133136237</v>
      </c>
    </row>
    <row r="14" spans="5:25" ht="20.100000000000001" customHeight="1">
      <c r="E14" s="66" t="s">
        <v>156</v>
      </c>
      <c r="F14" s="54" t="s">
        <v>157</v>
      </c>
      <c r="G14" s="78">
        <f>+IFERROR(IF(COUNT('Shareholding Pattern'!H50),('Shareholding Pattern'!H50),""),"")</f>
        <v>6876</v>
      </c>
      <c r="H14" s="78">
        <f>+IFERROR(IF(COUNT('Shareholding Pattern'!I50),('Shareholding Pattern'!I50),""),"")</f>
        <v>86548763</v>
      </c>
      <c r="I14" s="78" t="str">
        <f>+IFERROR(IF(COUNT('Shareholding Pattern'!J50),('Shareholding Pattern'!J50),""),"")</f>
        <v/>
      </c>
      <c r="J14" s="78" t="str">
        <f>+IFERROR(IF(COUNT('Shareholding Pattern'!K50),('Shareholding Pattern'!K50),""),"")</f>
        <v/>
      </c>
      <c r="K14" s="78">
        <f>+IFERROR(IF(COUNT('Shareholding Pattern'!L50),('Shareholding Pattern'!L50),""),"")</f>
        <v>86548763</v>
      </c>
      <c r="L14" s="189">
        <f>+IFERROR(IF(COUNT('Shareholding Pattern'!M50),('Shareholding Pattern'!M50),""),"")</f>
        <v>39.4</v>
      </c>
      <c r="M14" s="287">
        <f>+IFERROR(IF(COUNT('Shareholding Pattern'!N50),('Shareholding Pattern'!N50),""),"")</f>
        <v>86548763</v>
      </c>
      <c r="N14" s="142" t="str">
        <f>+IFERROR(IF(COUNT('Shareholding Pattern'!O50),('Shareholding Pattern'!O50),""),"")</f>
        <v/>
      </c>
      <c r="O14" s="142">
        <f>+IFERROR(IF(COUNT('Shareholding Pattern'!P50),('Shareholding Pattern'!P50),""),"")</f>
        <v>86548763</v>
      </c>
      <c r="P14" s="189">
        <f>+IFERROR(IF(COUNT('Shareholding Pattern'!Q50),('Shareholding Pattern'!Q50),""),"")</f>
        <v>39.4</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39.4</v>
      </c>
      <c r="U14" s="78" t="str">
        <f>+IFERROR(IF(COUNT('Shareholding Pattern'!V50),('Shareholding Pattern'!V50),""),"")</f>
        <v/>
      </c>
      <c r="V14" s="189" t="str">
        <f>+IFERROR(IF(COUNT('Shareholding Pattern'!W50),('Shareholding Pattern'!W50),""),"")</f>
        <v/>
      </c>
      <c r="W14" s="318"/>
      <c r="X14" s="319"/>
      <c r="Y14" s="78">
        <f>+IFERROR(IF(COUNT('Shareholding Pattern'!Z50),('Shareholding Pattern'!Z50),""),"")</f>
        <v>86122163</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6"/>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6"/>
      <c r="U15" s="78" t="str">
        <f>+IFERROR(IF(COUNT('Shareholding Pattern'!V56),('Shareholding Pattern'!V56),""),"")</f>
        <v/>
      </c>
      <c r="V15" s="189" t="str">
        <f>+IFERROR(IF(COUNT('Shareholding Pattern'!W56),('Shareholding Pattern'!W56),""),"")</f>
        <v/>
      </c>
      <c r="W15" s="320"/>
      <c r="X15" s="321"/>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7"/>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7"/>
      <c r="U16" s="78" t="str">
        <f>+IFERROR(IF(COUNT('Shareholding Pattern'!V54),('Shareholding Pattern'!V54),""),"")</f>
        <v/>
      </c>
      <c r="V16" s="189" t="str">
        <f>+IFERROR(IF(COUNT('Shareholding Pattern'!W54),('Shareholding Pattern'!W54),""),"")</f>
        <v/>
      </c>
      <c r="W16" s="320"/>
      <c r="X16" s="321"/>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2"/>
      <c r="X17" s="323"/>
      <c r="Y17" s="78" t="str">
        <f>+IFERROR(IF(COUNT('Shareholding Pattern'!Z55),('Shareholding Pattern'!Z55),""),"")</f>
        <v/>
      </c>
    </row>
    <row r="18" spans="5:25" ht="18.3">
      <c r="E18" s="57"/>
      <c r="F18" s="69" t="s">
        <v>19</v>
      </c>
      <c r="G18" s="80">
        <f>+IFERROR(IF(COUNT('Shareholding Pattern'!H58),('Shareholding Pattern'!H58),""),"")</f>
        <v>6892</v>
      </c>
      <c r="H18" s="80">
        <f>+IFERROR(IF(COUNT('Shareholding Pattern'!I58),('Shareholding Pattern'!I58),""),"")</f>
        <v>219685000</v>
      </c>
      <c r="I18" s="80" t="str">
        <f>+IFERROR(IF(COUNT('Shareholding Pattern'!J58),('Shareholding Pattern'!J58),""),"")</f>
        <v/>
      </c>
      <c r="J18" s="80" t="str">
        <f>+IFERROR(IF(COUNT('Shareholding Pattern'!K58),('Shareholding Pattern'!K58),""),"")</f>
        <v/>
      </c>
      <c r="K18" s="80">
        <f>+IFERROR(IF(COUNT('Shareholding Pattern'!L58),('Shareholding Pattern'!L58),""),"")</f>
        <v>219685000</v>
      </c>
      <c r="L18" s="294">
        <f>+IFERROR(IF(COUNT('Shareholding Pattern'!M58),('Shareholding Pattern'!M58),""),"")</f>
        <v>100</v>
      </c>
      <c r="M18" s="286">
        <f>+IFERROR(IF(COUNT('Shareholding Pattern'!N58),('Shareholding Pattern'!N58),""),"")</f>
        <v>219685000</v>
      </c>
      <c r="N18" s="373" t="str">
        <f>+IFERROR(IF(COUNT('Shareholding Pattern'!O58),('Shareholding Pattern'!O58),""),"")</f>
        <v/>
      </c>
      <c r="O18" s="373">
        <f>+IFERROR(IF(COUNT('Shareholding Pattern'!P58),('Shareholding Pattern'!P58),""),"")</f>
        <v>219685000</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t="str">
        <f>+IFERROR(IF(COUNT('Shareholding Pattern'!V58),('Shareholding Pattern'!V58),""),"")</f>
        <v/>
      </c>
      <c r="V18" s="286" t="str">
        <f>+IFERROR(IF(COUNT('Shareholding Pattern'!W58),('Shareholding Pattern'!W58),""),"")</f>
        <v/>
      </c>
      <c r="W18" s="80">
        <f>+IFERROR(IF(COUNT('Shareholding Pattern'!X58),('Shareholding Pattern'!X58),""),"")</f>
        <v>48741500</v>
      </c>
      <c r="X18" s="286">
        <f>+IFERROR(IF(COUNT('Shareholding Pattern'!Y58),('Shareholding Pattern'!Y58),""),"")</f>
        <v>22.19</v>
      </c>
      <c r="Y18" s="80">
        <f>+IFERROR(IF(COUNT('Shareholding Pattern'!Z58),('Shareholding Pattern'!Z58),""),"")</f>
        <v>219258400</v>
      </c>
    </row>
    <row r="19" spans="5:25"/>
  </sheetData>
  <sheetProtection password="F884"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2"/>
  <sheetViews>
    <sheetView topLeftCell="A125" workbookViewId="0">
      <selection activeCell="C130" sqref="C130"/>
    </sheetView>
  </sheetViews>
  <sheetFormatPr defaultRowHeight="14.4"/>
  <cols>
    <col min="1" max="1" width="37.26171875" customWidth="1"/>
    <col min="2" max="2" width="55.578125" customWidth="1"/>
    <col min="3" max="3" width="29.15625" customWidth="1"/>
    <col min="4" max="4" width="15.41796875" customWidth="1"/>
    <col min="5" max="5" width="22" customWidth="1"/>
    <col min="6" max="8" width="9.15625" customWidth="1"/>
    <col min="9" max="9" width="47.41796875" customWidth="1"/>
    <col min="10" max="24" width="9.15625" customWidth="1"/>
    <col min="25" max="25" width="14" customWidth="1"/>
  </cols>
  <sheetData>
    <row r="1" spans="1:5" ht="18.3">
      <c r="A1" s="332" t="s">
        <v>513</v>
      </c>
      <c r="B1" s="332" t="s">
        <v>251</v>
      </c>
      <c r="C1" s="332" t="s">
        <v>514</v>
      </c>
      <c r="D1" s="332" t="s">
        <v>252</v>
      </c>
      <c r="E1" s="332" t="s">
        <v>610</v>
      </c>
    </row>
    <row r="2" spans="1:5" ht="18.3">
      <c r="A2" s="342" t="s">
        <v>515</v>
      </c>
      <c r="B2" s="342"/>
      <c r="C2" s="342"/>
      <c r="D2" s="342"/>
      <c r="E2" s="342"/>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3">
      <c r="A16" s="342" t="s">
        <v>490</v>
      </c>
      <c r="B16" s="342"/>
      <c r="C16" s="342"/>
      <c r="D16" s="342"/>
      <c r="E16" s="342"/>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3">
      <c r="A45" s="342" t="s">
        <v>492</v>
      </c>
      <c r="B45" s="342"/>
      <c r="C45" s="342"/>
      <c r="D45" s="342"/>
      <c r="E45" s="342"/>
    </row>
    <row r="46" spans="1:5">
      <c r="A46" s="345" t="s">
        <v>301</v>
      </c>
      <c r="B46" t="s">
        <v>184</v>
      </c>
      <c r="C46" t="s">
        <v>274</v>
      </c>
      <c r="D46" t="s">
        <v>254</v>
      </c>
    </row>
    <row r="47" spans="1:5">
      <c r="A47" s="345" t="s">
        <v>302</v>
      </c>
      <c r="B47" t="s">
        <v>185</v>
      </c>
      <c r="C47" t="s">
        <v>274</v>
      </c>
      <c r="D47" t="s">
        <v>254</v>
      </c>
    </row>
    <row r="48" spans="1:5">
      <c r="A48" s="345" t="s">
        <v>303</v>
      </c>
      <c r="B48" t="s">
        <v>186</v>
      </c>
      <c r="C48" t="s">
        <v>274</v>
      </c>
      <c r="D48" t="s">
        <v>254</v>
      </c>
    </row>
    <row r="49" spans="1:4">
      <c r="A49" s="345" t="s">
        <v>304</v>
      </c>
      <c r="B49" t="s">
        <v>187</v>
      </c>
      <c r="C49" t="s">
        <v>274</v>
      </c>
      <c r="D49" t="s">
        <v>254</v>
      </c>
    </row>
    <row r="50" spans="1:4">
      <c r="A50" s="348" t="s">
        <v>300</v>
      </c>
      <c r="B50" s="349" t="s">
        <v>188</v>
      </c>
      <c r="C50" s="349" t="s">
        <v>274</v>
      </c>
      <c r="D50" s="349" t="s">
        <v>254</v>
      </c>
    </row>
    <row r="51" spans="1:4">
      <c r="A51" s="345" t="s">
        <v>306</v>
      </c>
      <c r="B51" t="s">
        <v>189</v>
      </c>
      <c r="C51" t="s">
        <v>274</v>
      </c>
      <c r="D51" t="s">
        <v>254</v>
      </c>
    </row>
    <row r="52" spans="1:4">
      <c r="A52" s="345" t="s">
        <v>614</v>
      </c>
      <c r="B52" t="s">
        <v>190</v>
      </c>
      <c r="C52" t="s">
        <v>274</v>
      </c>
      <c r="D52" t="s">
        <v>254</v>
      </c>
    </row>
    <row r="53" spans="1:4">
      <c r="A53" s="345" t="s">
        <v>615</v>
      </c>
      <c r="B53" t="s">
        <v>192</v>
      </c>
      <c r="C53" t="s">
        <v>274</v>
      </c>
      <c r="D53" t="s">
        <v>254</v>
      </c>
    </row>
    <row r="54" spans="1:4">
      <c r="A54" s="345" t="s">
        <v>616</v>
      </c>
      <c r="B54" t="s">
        <v>191</v>
      </c>
      <c r="C54" t="s">
        <v>274</v>
      </c>
      <c r="D54" t="s">
        <v>254</v>
      </c>
    </row>
    <row r="55" spans="1:4">
      <c r="A55" s="345" t="s">
        <v>307</v>
      </c>
      <c r="B55" t="s">
        <v>193</v>
      </c>
      <c r="C55" t="s">
        <v>274</v>
      </c>
      <c r="D55" t="s">
        <v>254</v>
      </c>
    </row>
    <row r="56" spans="1:4">
      <c r="A56" s="348" t="s">
        <v>305</v>
      </c>
      <c r="B56" s="349" t="s">
        <v>194</v>
      </c>
      <c r="C56" s="349" t="s">
        <v>274</v>
      </c>
      <c r="D56" s="349" t="s">
        <v>254</v>
      </c>
    </row>
    <row r="57" spans="1:4">
      <c r="A57" s="348" t="s">
        <v>608</v>
      </c>
      <c r="B57" s="349" t="s">
        <v>195</v>
      </c>
      <c r="C57" s="349" t="s">
        <v>274</v>
      </c>
      <c r="D57" s="349" t="s">
        <v>254</v>
      </c>
    </row>
    <row r="58" spans="1:4">
      <c r="A58" s="344" t="s">
        <v>309</v>
      </c>
      <c r="B58" t="s">
        <v>310</v>
      </c>
      <c r="C58" t="s">
        <v>274</v>
      </c>
      <c r="D58" t="s">
        <v>254</v>
      </c>
    </row>
    <row r="59" spans="1:4">
      <c r="A59" s="344" t="s">
        <v>311</v>
      </c>
      <c r="B59" t="s">
        <v>196</v>
      </c>
      <c r="C59" t="s">
        <v>274</v>
      </c>
      <c r="D59" t="s">
        <v>254</v>
      </c>
    </row>
    <row r="60" spans="1:4">
      <c r="A60" s="344" t="s">
        <v>312</v>
      </c>
      <c r="B60" t="s">
        <v>197</v>
      </c>
      <c r="C60" t="s">
        <v>274</v>
      </c>
      <c r="D60" t="s">
        <v>254</v>
      </c>
    </row>
    <row r="61" spans="1:4">
      <c r="A61" s="344" t="s">
        <v>313</v>
      </c>
      <c r="B61" t="s">
        <v>198</v>
      </c>
      <c r="C61" t="s">
        <v>274</v>
      </c>
      <c r="D61" t="s">
        <v>254</v>
      </c>
    </row>
    <row r="62" spans="1:4">
      <c r="A62" s="344" t="s">
        <v>314</v>
      </c>
      <c r="B62" t="s">
        <v>199</v>
      </c>
      <c r="C62" t="s">
        <v>274</v>
      </c>
      <c r="D62" t="s">
        <v>254</v>
      </c>
    </row>
    <row r="63" spans="1:4">
      <c r="A63" s="344" t="s">
        <v>315</v>
      </c>
      <c r="B63" t="s">
        <v>200</v>
      </c>
      <c r="C63" t="s">
        <v>274</v>
      </c>
      <c r="D63" t="s">
        <v>254</v>
      </c>
    </row>
    <row r="64" spans="1:4">
      <c r="A64" s="344" t="s">
        <v>316</v>
      </c>
      <c r="B64" t="s">
        <v>201</v>
      </c>
      <c r="C64" t="s">
        <v>274</v>
      </c>
      <c r="D64" t="s">
        <v>254</v>
      </c>
    </row>
    <row r="65" spans="1:4">
      <c r="A65" s="344" t="s">
        <v>317</v>
      </c>
      <c r="B65" t="s">
        <v>202</v>
      </c>
      <c r="C65" t="s">
        <v>274</v>
      </c>
      <c r="D65" t="s">
        <v>254</v>
      </c>
    </row>
    <row r="66" spans="1:4">
      <c r="A66" s="350" t="s">
        <v>318</v>
      </c>
      <c r="B66" s="349" t="s">
        <v>203</v>
      </c>
      <c r="C66" s="349" t="s">
        <v>274</v>
      </c>
      <c r="D66" s="349" t="s">
        <v>254</v>
      </c>
    </row>
    <row r="67" spans="1:4">
      <c r="A67" s="344" t="s">
        <v>308</v>
      </c>
      <c r="B67" t="s">
        <v>204</v>
      </c>
      <c r="C67" t="s">
        <v>274</v>
      </c>
      <c r="D67" t="s">
        <v>254</v>
      </c>
    </row>
    <row r="68" spans="1:4">
      <c r="A68" s="344" t="s">
        <v>319</v>
      </c>
      <c r="B68" t="s">
        <v>205</v>
      </c>
      <c r="C68" t="s">
        <v>274</v>
      </c>
      <c r="D68" t="s">
        <v>254</v>
      </c>
    </row>
    <row r="69" spans="1:4">
      <c r="A69" s="344" t="s">
        <v>430</v>
      </c>
      <c r="B69" t="s">
        <v>431</v>
      </c>
      <c r="C69" t="s">
        <v>274</v>
      </c>
      <c r="D69" t="s">
        <v>254</v>
      </c>
    </row>
    <row r="70" spans="1:4">
      <c r="A70" s="346" t="s">
        <v>321</v>
      </c>
      <c r="B70" t="s">
        <v>206</v>
      </c>
      <c r="C70" t="s">
        <v>274</v>
      </c>
      <c r="D70" t="s">
        <v>254</v>
      </c>
    </row>
    <row r="71" spans="1:4">
      <c r="A71" s="346" t="s">
        <v>322</v>
      </c>
      <c r="B71" t="s">
        <v>207</v>
      </c>
      <c r="C71" t="s">
        <v>274</v>
      </c>
      <c r="D71" t="s">
        <v>254</v>
      </c>
    </row>
    <row r="72" spans="1:4">
      <c r="A72" s="346" t="s">
        <v>323</v>
      </c>
      <c r="B72" t="s">
        <v>208</v>
      </c>
      <c r="C72" t="s">
        <v>274</v>
      </c>
      <c r="D72" t="s">
        <v>254</v>
      </c>
    </row>
    <row r="73" spans="1:4">
      <c r="A73" s="346" t="s">
        <v>324</v>
      </c>
      <c r="B73" t="s">
        <v>209</v>
      </c>
      <c r="C73" t="s">
        <v>274</v>
      </c>
      <c r="D73" t="s">
        <v>254</v>
      </c>
    </row>
    <row r="74" spans="1:4">
      <c r="A74" s="346" t="s">
        <v>325</v>
      </c>
      <c r="B74" t="s">
        <v>210</v>
      </c>
      <c r="C74" t="s">
        <v>274</v>
      </c>
      <c r="D74" t="s">
        <v>254</v>
      </c>
    </row>
    <row r="75" spans="1:4">
      <c r="A75" s="351" t="s">
        <v>326</v>
      </c>
      <c r="B75" s="349" t="s">
        <v>211</v>
      </c>
      <c r="C75" s="349" t="s">
        <v>274</v>
      </c>
      <c r="D75" s="349" t="s">
        <v>254</v>
      </c>
    </row>
    <row r="76" spans="1:4">
      <c r="A76" s="351" t="s">
        <v>320</v>
      </c>
      <c r="B76" s="349" t="s">
        <v>212</v>
      </c>
      <c r="C76" s="349" t="s">
        <v>274</v>
      </c>
      <c r="D76" s="349" t="s">
        <v>254</v>
      </c>
    </row>
    <row r="77" spans="1:4">
      <c r="A77" s="351" t="s">
        <v>275</v>
      </c>
      <c r="B77" s="349" t="s">
        <v>213</v>
      </c>
      <c r="C77" s="349" t="s">
        <v>274</v>
      </c>
      <c r="D77" s="349" t="s">
        <v>254</v>
      </c>
    </row>
    <row r="78" spans="1:4">
      <c r="A78" s="347" t="s">
        <v>276</v>
      </c>
      <c r="B78" t="s">
        <v>214</v>
      </c>
      <c r="C78" t="s">
        <v>274</v>
      </c>
      <c r="D78" t="s">
        <v>254</v>
      </c>
    </row>
    <row r="79" spans="1:4">
      <c r="A79" s="347" t="s">
        <v>277</v>
      </c>
      <c r="B79" t="s">
        <v>215</v>
      </c>
      <c r="C79" t="s">
        <v>274</v>
      </c>
      <c r="D79" t="s">
        <v>254</v>
      </c>
    </row>
    <row r="80" spans="1:4">
      <c r="A80" s="352" t="s">
        <v>327</v>
      </c>
      <c r="B80" s="349" t="s">
        <v>216</v>
      </c>
      <c r="C80" s="349" t="s">
        <v>274</v>
      </c>
      <c r="D80" s="349" t="s">
        <v>254</v>
      </c>
    </row>
    <row r="81" spans="1:5">
      <c r="A81" s="348" t="s">
        <v>609</v>
      </c>
      <c r="B81" s="349" t="s">
        <v>217</v>
      </c>
      <c r="C81" s="349" t="s">
        <v>274</v>
      </c>
      <c r="D81" s="349"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3">
      <c r="A106" s="342" t="s">
        <v>511</v>
      </c>
      <c r="B106" s="342"/>
      <c r="C106" s="342"/>
      <c r="D106" s="342"/>
      <c r="E106" s="342"/>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s="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3">
      <c r="A133" s="342" t="s">
        <v>512</v>
      </c>
      <c r="B133" s="342"/>
      <c r="C133" s="342"/>
      <c r="D133" s="342"/>
      <c r="E133" s="342"/>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707</v>
      </c>
    </row>
    <row r="157" spans="1:5" ht="18.3">
      <c r="A157" s="342" t="s">
        <v>518</v>
      </c>
      <c r="B157" s="342"/>
      <c r="C157" s="342"/>
      <c r="D157" s="342"/>
      <c r="E157" s="342"/>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s="7" t="s">
        <v>707</v>
      </c>
    </row>
    <row r="180" spans="1:5" ht="18.3">
      <c r="A180" s="342" t="s">
        <v>590</v>
      </c>
      <c r="B180" s="342"/>
      <c r="C180" s="342"/>
      <c r="D180" s="342"/>
      <c r="E180" s="342"/>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3">
      <c r="A185" s="342" t="s">
        <v>594</v>
      </c>
      <c r="B185" s="342"/>
      <c r="C185" s="342"/>
      <c r="D185" s="342"/>
      <c r="E185" s="342"/>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3">
      <c r="A190" s="342" t="s">
        <v>597</v>
      </c>
      <c r="B190" s="342"/>
      <c r="C190" s="342"/>
      <c r="D190" s="342"/>
      <c r="E190" s="342"/>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3">
      <c r="A195" s="342" t="s">
        <v>673</v>
      </c>
      <c r="B195" s="342"/>
      <c r="C195" s="342"/>
      <c r="D195" s="342"/>
      <c r="E195" s="342"/>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s="63"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1:XFC63"/>
  <sheetViews>
    <sheetView showGridLines="0" topLeftCell="D7" zoomScale="85" zoomScaleNormal="85" workbookViewId="0">
      <pane xSplit="2" ySplit="6" topLeftCell="F13" activePane="bottomRight" state="frozen"/>
      <selection activeCell="D7" sqref="D7"/>
      <selection pane="topRight" activeCell="F7" sqref="F7"/>
      <selection pane="bottomLeft" activeCell="D13" sqref="D13"/>
      <selection pane="bottomRight" activeCell="F17" sqref="F17"/>
    </sheetView>
  </sheetViews>
  <sheetFormatPr defaultColWidth="0" defaultRowHeight="14.4" zeroHeight="1"/>
  <cols>
    <col min="1" max="3" width="2.68359375" hidden="1" customWidth="1"/>
    <col min="4" max="4" width="2.68359375" customWidth="1"/>
    <col min="5" max="5" width="6.578125" customWidth="1"/>
    <col min="6" max="6" width="46.578125" customWidth="1"/>
    <col min="7" max="7" width="5.578125" hidden="1" customWidth="1"/>
    <col min="8" max="8" width="14.83984375" style="144" customWidth="1"/>
    <col min="9" max="10" width="16.68359375" style="144" customWidth="1"/>
    <col min="11" max="12" width="16.68359375" customWidth="1"/>
    <col min="13" max="13" width="16.68359375" style="123" customWidth="1"/>
    <col min="14" max="14" width="19.26171875" style="67" customWidth="1"/>
    <col min="15" max="15" width="18.68359375" style="67" customWidth="1"/>
    <col min="16" max="16" width="16.68359375" style="144" customWidth="1"/>
    <col min="17" max="17" width="16.68359375" style="123" customWidth="1"/>
    <col min="18" max="19" width="16.68359375" style="144" customWidth="1"/>
    <col min="20" max="20" width="18" style="144" customWidth="1"/>
    <col min="21" max="21" width="20.15625" style="67" customWidth="1"/>
    <col min="22" max="22" width="16.68359375" style="67" customWidth="1"/>
    <col min="23" max="23" width="12.26171875" style="67" customWidth="1"/>
    <col min="24" max="24" width="16.68359375" style="144" customWidth="1"/>
    <col min="25" max="25" width="15.41796875" style="67" customWidth="1"/>
    <col min="26" max="26" width="18.41796875" style="144" customWidth="1"/>
    <col min="27" max="27" width="2.68359375" customWidth="1"/>
    <col min="28" max="16382" width="5.578125" hidden="1"/>
    <col min="16383" max="16383" width="2.83984375" hidden="1"/>
    <col min="16384" max="16384" width="5.578125" hidden="1"/>
  </cols>
  <sheetData>
    <row r="1" spans="5:58" hidden="1"/>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spans="5:58" hidden="1"/>
    <row r="4" spans="5:58" hidden="1"/>
    <row r="5" spans="5:58" hidden="1"/>
    <row r="6" spans="5:58" hidden="1"/>
    <row r="7" spans="5:58" ht="15" customHeight="1"/>
    <row r="8" spans="5:58" ht="11.25" customHeight="1"/>
    <row r="9" spans="5:58" ht="18.75" customHeight="1">
      <c r="E9" s="530" t="s">
        <v>133</v>
      </c>
      <c r="F9" s="513" t="s">
        <v>0</v>
      </c>
      <c r="G9" s="514"/>
      <c r="H9" s="501" t="s">
        <v>2</v>
      </c>
      <c r="I9" s="501" t="s">
        <v>3</v>
      </c>
      <c r="J9" s="501" t="s">
        <v>4</v>
      </c>
      <c r="K9" s="519" t="s">
        <v>5</v>
      </c>
      <c r="L9" s="519" t="s">
        <v>6</v>
      </c>
      <c r="M9" s="523" t="s">
        <v>7</v>
      </c>
      <c r="N9" s="520" t="s">
        <v>8</v>
      </c>
      <c r="O9" s="521"/>
      <c r="P9" s="521"/>
      <c r="Q9" s="522"/>
      <c r="R9" s="501" t="s">
        <v>9</v>
      </c>
      <c r="S9" s="502" t="s">
        <v>505</v>
      </c>
      <c r="T9" s="525" t="s">
        <v>134</v>
      </c>
      <c r="U9" s="524" t="s">
        <v>11</v>
      </c>
      <c r="V9" s="519" t="s">
        <v>12</v>
      </c>
      <c r="W9" s="519"/>
      <c r="X9" s="519" t="s">
        <v>13</v>
      </c>
      <c r="Y9" s="519"/>
      <c r="Z9" s="501" t="s">
        <v>14</v>
      </c>
    </row>
    <row r="10" spans="5:58" ht="28.5" customHeight="1">
      <c r="E10" s="531"/>
      <c r="F10" s="515"/>
      <c r="G10" s="516"/>
      <c r="H10" s="501"/>
      <c r="I10" s="501"/>
      <c r="J10" s="501"/>
      <c r="K10" s="519"/>
      <c r="L10" s="519"/>
      <c r="M10" s="523"/>
      <c r="N10" s="520" t="s">
        <v>15</v>
      </c>
      <c r="O10" s="521"/>
      <c r="P10" s="522"/>
      <c r="Q10" s="523" t="s">
        <v>16</v>
      </c>
      <c r="R10" s="501"/>
      <c r="S10" s="503"/>
      <c r="T10" s="501"/>
      <c r="U10" s="524"/>
      <c r="V10" s="519"/>
      <c r="W10" s="519"/>
      <c r="X10" s="519"/>
      <c r="Y10" s="519"/>
      <c r="Z10" s="501"/>
    </row>
    <row r="11" spans="5:58" ht="113.25" customHeight="1">
      <c r="E11" s="532"/>
      <c r="F11" s="517"/>
      <c r="G11" s="518"/>
      <c r="H11" s="501"/>
      <c r="I11" s="501"/>
      <c r="J11" s="501"/>
      <c r="K11" s="519"/>
      <c r="L11" s="519"/>
      <c r="M11" s="523"/>
      <c r="N11" s="140" t="s">
        <v>17</v>
      </c>
      <c r="O11" s="140" t="s">
        <v>18</v>
      </c>
      <c r="P11" s="145" t="s">
        <v>19</v>
      </c>
      <c r="Q11" s="523"/>
      <c r="R11" s="501"/>
      <c r="S11" s="504"/>
      <c r="T11" s="501"/>
      <c r="U11" s="524"/>
      <c r="V11" s="140" t="s">
        <v>20</v>
      </c>
      <c r="W11" s="68" t="s">
        <v>21</v>
      </c>
      <c r="X11" s="145" t="s">
        <v>20</v>
      </c>
      <c r="Y11" s="68" t="s">
        <v>21</v>
      </c>
      <c r="Z11" s="501"/>
    </row>
    <row r="12" spans="5:58" ht="18.75" customHeight="1">
      <c r="E12" s="120" t="s">
        <v>22</v>
      </c>
      <c r="F12" s="529" t="s">
        <v>23</v>
      </c>
      <c r="G12" s="529"/>
      <c r="H12" s="529"/>
      <c r="I12" s="529"/>
      <c r="J12" s="529"/>
      <c r="K12" s="529"/>
      <c r="L12" s="529"/>
      <c r="M12" s="529"/>
      <c r="N12" s="529"/>
      <c r="O12" s="529"/>
      <c r="P12" s="529"/>
      <c r="Q12" s="529"/>
      <c r="R12" s="529"/>
      <c r="S12" s="529"/>
      <c r="T12" s="529"/>
      <c r="U12" s="529"/>
      <c r="V12" s="529"/>
      <c r="W12" s="529"/>
      <c r="X12" s="529"/>
      <c r="Y12" s="529"/>
      <c r="Z12" s="364"/>
    </row>
    <row r="13" spans="5:58" ht="20.1000000000000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5"/>
    </row>
    <row r="14" spans="5:58" ht="20.100000000000001" customHeight="1">
      <c r="E14" s="109" t="s">
        <v>26</v>
      </c>
      <c r="F14" s="243" t="s">
        <v>27</v>
      </c>
      <c r="G14" s="240"/>
      <c r="H14" s="191">
        <f>IFERROR(IF(COUNT(IndHUF!$AD$13),IF(IndHUF!$AD$13=0,"0",IndHUF!$AD$13),""),"")</f>
        <v>10</v>
      </c>
      <c r="I14" s="354">
        <f>+IF(COUNT(IndHUF!H26),IndHUF!H26,"")</f>
        <v>81798602</v>
      </c>
      <c r="J14" s="354" t="str">
        <f>+IF(COUNT(IndHUF!I26),IndHUF!I26,"")</f>
        <v/>
      </c>
      <c r="K14" s="133" t="str">
        <f>+IF(COUNT(IndHUF!J26),IndHUF!J26,"")</f>
        <v/>
      </c>
      <c r="L14" s="133">
        <f>+IF(COUNT(IndHUF!K26),IndHUF!K26,"")</f>
        <v>81798602</v>
      </c>
      <c r="M14" s="173">
        <f>+IFERROR(IF(COUNT(L14),ROUND(L14/'Shareholding Pattern'!$L$57*100,2),""),0)</f>
        <v>37.229999999999997</v>
      </c>
      <c r="N14" s="190">
        <f>+IF(COUNT(+IndHUF!M26),SUM(+IndHUF!M26),"")</f>
        <v>81798602</v>
      </c>
      <c r="O14" s="190" t="str">
        <f>+IF(COUNT(+IndHUF!N26),SUM(+IndHUF!N26),"")</f>
        <v/>
      </c>
      <c r="P14" s="354">
        <f>+IF(COUNT(IndHUF!O26),IndHUF!O26,"")</f>
        <v>81798602</v>
      </c>
      <c r="Q14" s="173">
        <f>+IF(COUNT(IndHUF!P26),IndHUF!P26,"")</f>
        <v>37.229999999999997</v>
      </c>
      <c r="R14" s="354" t="str">
        <f>+IF(COUNT(IndHUF!Q26),IndHUF!Q26,"")</f>
        <v/>
      </c>
      <c r="S14" s="354" t="str">
        <f>+IF(COUNT(IndHUF!R26),IndHUF!R26,"")</f>
        <v/>
      </c>
      <c r="T14" s="354" t="str">
        <f>+IF(COUNT(IndHUF!S26),IndHUF!S26,"")</f>
        <v/>
      </c>
      <c r="U14" s="134">
        <f>+IFERROR(IF(COUNT(L14,T14),ROUND(SUM(L14,T14)/SUM('Shareholding Pattern'!$L$57,'Shareholding Pattern'!$T$57)*100,2),""),0)</f>
        <v>37.229999999999997</v>
      </c>
      <c r="V14" s="211" t="str">
        <f>+IF(COUNT(IndHUF!U26),IndHUF!U26,"")</f>
        <v/>
      </c>
      <c r="W14" s="186" t="str">
        <f>+IFERROR(IF(COUNT(V14),ROUND(SUM(V14)/SUM(L14)*100,2),""),0)</f>
        <v/>
      </c>
      <c r="X14" s="211">
        <f>+IF(COUNT(IndHUF!W26),IndHUF!W26,"")</f>
        <v>48741500</v>
      </c>
      <c r="Y14" s="134">
        <f>+IFERROR(IF(COUNT(X14),ROUND(SUM(X14)/SUM(L14)*100,2),""),0)</f>
        <v>59.59</v>
      </c>
      <c r="Z14" s="354">
        <f>+IF(COUNT(IndHUF!Y26),IndHUF!Y26,"")</f>
        <v>81798602</v>
      </c>
      <c r="AA14" s="101"/>
      <c r="AR14" t="s">
        <v>184</v>
      </c>
      <c r="AX14" t="s">
        <v>218</v>
      </c>
      <c r="AZ14" t="s">
        <v>387</v>
      </c>
      <c r="BF14" t="s">
        <v>328</v>
      </c>
    </row>
    <row r="15" spans="5:58" ht="20.100000000000001" customHeight="1">
      <c r="E15" s="110" t="s">
        <v>28</v>
      </c>
      <c r="F15" s="244" t="s">
        <v>29</v>
      </c>
      <c r="G15" s="240"/>
      <c r="H15" s="191" t="str">
        <f>IFERROR(IF(COUNT(CGAndSG!$AD$13),IF(CGAndSG!$AD$13=0,"0",CGAndSG!$AD$13),""),"")</f>
        <v/>
      </c>
      <c r="I15" s="354" t="str">
        <f>IFERROR(IF(COUNT(CGAndSG!H16),(CGAndSG!H16),""),"")</f>
        <v/>
      </c>
      <c r="J15" s="354"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4" t="str">
        <f>IFERROR(IF(COUNT(CGAndSG!O16),(CGAndSG!O16),""),"")</f>
        <v/>
      </c>
      <c r="Q15" s="173" t="str">
        <f>IFERROR(IF(COUNT(CGAndSG!P16),(CGAndSG!P16),""),0)</f>
        <v/>
      </c>
      <c r="R15" s="354" t="str">
        <f>IFERROR(IF(COUNT(CGAndSG!Q16),(CGAndSG!Q16),""),"")</f>
        <v/>
      </c>
      <c r="S15" s="354" t="str">
        <f>IFERROR(IF(COUNT(CGAndSG!R16),(CGAndSG!R16),""),"")</f>
        <v/>
      </c>
      <c r="T15" s="354"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4" t="str">
        <f>IFERROR(IF(COUNT(CGAndSG!Y16),(CGAndSG!Y16),""),"")</f>
        <v/>
      </c>
      <c r="AA15" s="101"/>
      <c r="AR15" t="s">
        <v>185</v>
      </c>
      <c r="AX15" t="s">
        <v>219</v>
      </c>
      <c r="AZ15" t="s">
        <v>388</v>
      </c>
      <c r="BF15" t="s">
        <v>330</v>
      </c>
    </row>
    <row r="16" spans="5:58" ht="20.100000000000001" customHeight="1">
      <c r="E16" s="109" t="s">
        <v>30</v>
      </c>
      <c r="F16" s="244" t="s">
        <v>31</v>
      </c>
      <c r="H16" s="192" t="str">
        <f>IFERROR(IF(COUNT(Banks!$AD$13),IF(Banks!$AD$13=0,"0",Banks!$AD$13),""),"")</f>
        <v/>
      </c>
      <c r="I16" s="354" t="str">
        <f>IFERROR(IF(COUNT(Banks!H16),(Banks!H16),""),"")</f>
        <v/>
      </c>
      <c r="J16" s="354"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4" t="str">
        <f>IFERROR(IF(COUNT(Banks!O16),(Banks!O16),""),"")</f>
        <v/>
      </c>
      <c r="Q16" s="173" t="str">
        <f>IFERROR(IF(COUNT(Banks!P16),(Banks!P16),""),0)</f>
        <v/>
      </c>
      <c r="R16" s="354" t="str">
        <f>IFERROR(IF(COUNT(Banks!Q16),(Banks!Q16),""),"")</f>
        <v/>
      </c>
      <c r="S16" s="354" t="str">
        <f>IFERROR(IF(COUNT(Banks!R16),(Banks!R16),""),"")</f>
        <v/>
      </c>
      <c r="T16" s="354"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4" t="str">
        <f>IFERROR(IF(COUNT(Banks!Y16),(Banks!Y16),""),"")</f>
        <v/>
      </c>
      <c r="AA16" s="101"/>
      <c r="AR16" t="s">
        <v>186</v>
      </c>
      <c r="AX16" t="s">
        <v>331</v>
      </c>
      <c r="AZ16" t="s">
        <v>227</v>
      </c>
      <c r="BF16" t="s">
        <v>353</v>
      </c>
    </row>
    <row r="17" spans="5:58" ht="20.100000000000001" customHeight="1">
      <c r="E17" s="113" t="s">
        <v>32</v>
      </c>
      <c r="F17" s="245" t="s">
        <v>33</v>
      </c>
      <c r="H17" s="192">
        <f>IFERROR(IF(COUNT(OtherIND!$AG$13),IF(OtherIND!$AG$13=0,"0",OtherIND!$AG$13),""),"")</f>
        <v>6</v>
      </c>
      <c r="I17" s="355">
        <f>IFERROR(IF(COUNT(OtherIND!J22),(OtherIND!J22),""),"")</f>
        <v>51337635</v>
      </c>
      <c r="J17" s="355" t="str">
        <f>IFERROR(IF(COUNT(OtherIND!K22),(OtherIND!K22),""),"")</f>
        <v/>
      </c>
      <c r="K17" s="135" t="str">
        <f>IFERROR(IF(COUNT(OtherIND!L22),(OtherIND!L22),""),"")</f>
        <v/>
      </c>
      <c r="L17" s="135">
        <f>IFERROR(IF(COUNT(OtherIND!M22),(OtherIND!M22),""),"")</f>
        <v>51337635</v>
      </c>
      <c r="M17" s="215">
        <f>+IFERROR(IF(COUNT(L17),ROUND(L17/'Shareholding Pattern'!$L$57*100,2),""),0)</f>
        <v>23.37</v>
      </c>
      <c r="N17" s="288">
        <f>IFERROR(IF(COUNT(OtherIND!O22),(OtherIND!O22),""),"")</f>
        <v>51337635</v>
      </c>
      <c r="O17" s="190" t="str">
        <f>IFERROR(IF(COUNT(OtherIND!P22),(OtherIND!P22),""),"")</f>
        <v/>
      </c>
      <c r="P17" s="355">
        <f>IFERROR(IF(COUNT(OtherIND!Q22),(OtherIND!Q22),""),"")</f>
        <v>51337635</v>
      </c>
      <c r="Q17" s="215">
        <f>IFERROR(IF(COUNT(OtherIND!R22),(OtherIND!R22),""),0)</f>
        <v>23.37</v>
      </c>
      <c r="R17" s="355" t="str">
        <f>IFERROR(IF(COUNT(OtherIND!S22),(OtherIND!S22),""),"")</f>
        <v/>
      </c>
      <c r="S17" s="355" t="str">
        <f>IFERROR(IF(COUNT(OtherIND!T22),(OtherIND!T22),""),"")</f>
        <v/>
      </c>
      <c r="T17" s="355" t="str">
        <f>IFERROR(IF(COUNT(OtherIND!U22),(OtherIND!U22),""),"")</f>
        <v/>
      </c>
      <c r="U17" s="136">
        <f>+IFERROR(IF(COUNT(L17,T17),ROUND(SUM(L17,T17)/SUM('Shareholding Pattern'!$L$57,'Shareholding Pattern'!$T$57)*100,2),""),0)</f>
        <v>23.37</v>
      </c>
      <c r="V17" s="211" t="str">
        <f>IFERROR(IF(COUNT(OtherIND!W22),(OtherIND!W22),""),"")</f>
        <v/>
      </c>
      <c r="W17" s="234" t="str">
        <f t="shared" si="0"/>
        <v/>
      </c>
      <c r="X17" s="211">
        <f>IFERROR(IF(COUNT(OtherIND!Y22),(OtherIND!Y22),""),"")</f>
        <v>0</v>
      </c>
      <c r="Y17" s="136">
        <f t="shared" si="1"/>
        <v>0</v>
      </c>
      <c r="Z17" s="355">
        <f>IFERROR(IF(COUNT(OtherIND!AA22),(OtherIND!AA22),""),"")</f>
        <v>51337635</v>
      </c>
      <c r="AA17" s="101"/>
      <c r="AR17" t="s">
        <v>187</v>
      </c>
      <c r="AX17" t="s">
        <v>332</v>
      </c>
      <c r="AZ17" t="s">
        <v>390</v>
      </c>
      <c r="BF17" t="s">
        <v>369</v>
      </c>
    </row>
    <row r="18" spans="5:58" ht="20.100000000000001" customHeight="1">
      <c r="E18" s="487" t="s">
        <v>35</v>
      </c>
      <c r="F18" s="487"/>
      <c r="G18" s="487"/>
      <c r="H18" s="64">
        <f>+IFERROR(IF(COUNT(H14:H17),ROUND(SUM(H14:H17),0),""),"")</f>
        <v>16</v>
      </c>
      <c r="I18" s="64">
        <f t="shared" ref="I18:Z18" si="2">+IFERROR(IF(COUNT(I14:I17),ROUND(SUM(I14:I17),0),""),"")</f>
        <v>133136237</v>
      </c>
      <c r="J18" s="64" t="str">
        <f t="shared" si="2"/>
        <v/>
      </c>
      <c r="K18" s="4" t="str">
        <f t="shared" si="2"/>
        <v/>
      </c>
      <c r="L18" s="64">
        <f t="shared" si="2"/>
        <v>133136237</v>
      </c>
      <c r="M18" s="175">
        <f>+IFERROR(IF(COUNT(L18),ROUND(L18/'Shareholding Pattern'!$L$57*100,2),""),0)</f>
        <v>60.6</v>
      </c>
      <c r="N18" s="142">
        <f t="shared" si="2"/>
        <v>133136237</v>
      </c>
      <c r="O18" s="142" t="str">
        <f t="shared" si="2"/>
        <v/>
      </c>
      <c r="P18" s="64">
        <f t="shared" si="2"/>
        <v>133136237</v>
      </c>
      <c r="Q18" s="183">
        <f>IFERROR(IF(COUNT(P18),ROUND(P18/$P$58*100,2),""),0)</f>
        <v>60.6</v>
      </c>
      <c r="R18" s="64" t="str">
        <f t="shared" si="2"/>
        <v/>
      </c>
      <c r="S18" s="64" t="str">
        <f t="shared" si="2"/>
        <v/>
      </c>
      <c r="T18" s="64" t="str">
        <f t="shared" si="2"/>
        <v/>
      </c>
      <c r="U18" s="137">
        <f>+IFERROR(IF(COUNT(L18,T18),ROUND(SUM(L18,T18)/SUM('Shareholding Pattern'!$L$57,'Shareholding Pattern'!$T$57)*100,2),""),0)</f>
        <v>60.6</v>
      </c>
      <c r="V18" s="64" t="str">
        <f t="shared" si="2"/>
        <v/>
      </c>
      <c r="W18" s="187" t="str">
        <f>+IFERROR(IF(COUNT(V18),ROUND(SUM(V18)/SUM(L18)*100,2),""),0)</f>
        <v/>
      </c>
      <c r="X18" s="64">
        <f t="shared" si="2"/>
        <v>48741500</v>
      </c>
      <c r="Y18" s="138">
        <f>+IFERROR(IF(COUNT(X18),ROUND(SUM(X18)/SUM(L18)*100,2),""),0)</f>
        <v>36.61</v>
      </c>
      <c r="Z18" s="64">
        <f t="shared" si="2"/>
        <v>133136237</v>
      </c>
      <c r="AA18" s="101"/>
      <c r="AR18" t="s">
        <v>188</v>
      </c>
      <c r="AX18" t="s">
        <v>333</v>
      </c>
      <c r="AZ18" t="s">
        <v>228</v>
      </c>
      <c r="BF18" t="s">
        <v>354</v>
      </c>
    </row>
    <row r="19" spans="5:58" ht="20.1000000000000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6"/>
      <c r="AA19" s="101"/>
      <c r="AX19" t="s">
        <v>39</v>
      </c>
      <c r="AZ19" t="s">
        <v>229</v>
      </c>
      <c r="BF19" t="s">
        <v>355</v>
      </c>
    </row>
    <row r="20" spans="5:58" ht="34.5" customHeight="1">
      <c r="E20" s="110" t="s">
        <v>26</v>
      </c>
      <c r="F20" s="249" t="s">
        <v>38</v>
      </c>
      <c r="H20" s="191" t="str">
        <f>IFERROR(IF(COUNT(Individuals!$AD$13),IF(Individuals!$AD$13=0,"0",Individuals!$AD$13),""),"")</f>
        <v/>
      </c>
      <c r="I20" s="191" t="str">
        <f>IFERROR(IF(COUNT(Individuals!H16),(Individuals!H16),""),"")</f>
        <v/>
      </c>
      <c r="J20" s="191" t="str">
        <f>IFERROR(IF(COUNT(Individuals!I16),(Individuals!I16),""),"")</f>
        <v/>
      </c>
      <c r="K20" s="115" t="str">
        <f>IFERROR(IF(COUNT(Individuals!J16),(Individuals!J16),""),"")</f>
        <v/>
      </c>
      <c r="L20" s="191" t="str">
        <f>IFERROR(IF(COUNT(Individuals!K16),(Individuals!K16),""),"")</f>
        <v/>
      </c>
      <c r="M20" s="174" t="str">
        <f>+IFERROR(IF(COUNT(L20),ROUND(L20/'Shareholding Pattern'!$L$57*100,2),""),0)</f>
        <v/>
      </c>
      <c r="N20" s="288" t="str">
        <f>IFERROR(IF(COUNT(Individuals!M16),(Individuals!M16),""),"")</f>
        <v/>
      </c>
      <c r="O20" s="190" t="str">
        <f>IFERROR(IF(COUNT(Individuals!N16),(Individuals!N16),""),"")</f>
        <v/>
      </c>
      <c r="P20" s="191" t="str">
        <f>IFERROR(IF(COUNT(Individuals!O16),(Individuals!O16),""),"")</f>
        <v/>
      </c>
      <c r="Q20" s="185" t="str">
        <f>IFERROR(IF(COUNT(Individuals!P16),(Individuals!P16),""),0)</f>
        <v/>
      </c>
      <c r="R20" s="191" t="str">
        <f>IFERROR(IF(COUNT(Individuals!Q16),(Individuals!Q16),""),"")</f>
        <v/>
      </c>
      <c r="S20" s="191" t="str">
        <f>IFERROR(IF(COUNT(Individuals!R16),(Individuals!R16),""),"")</f>
        <v/>
      </c>
      <c r="T20" s="191" t="str">
        <f>IFERROR(IF(COUNT(Individuals!S16),(Individuals!S16),""),"")</f>
        <v/>
      </c>
      <c r="U20" s="139" t="str">
        <f>+IFERROR(IF(COUNT(L20,T20),ROUND(SUM(L20,T20)/SUM('Shareholding Pattern'!$L$57,'Shareholding Pattern'!$T$57)*100,2),""),0)</f>
        <v/>
      </c>
      <c r="V20" s="211" t="str">
        <f>IFERROR(IF(COUNT(Individuals!U16),(Individuals!U16),""),"")</f>
        <v/>
      </c>
      <c r="W20" s="263" t="str">
        <f t="shared" ref="W20:W25" si="3">+IFERROR(IF(COUNT(V20),ROUND(SUM(V20)/SUM(L20)*100,2),""),0)</f>
        <v/>
      </c>
      <c r="X20" s="211" t="str">
        <f>IFERROR(IF(COUNT(Individuals!W16),(Individuals!W16),""),"")</f>
        <v/>
      </c>
      <c r="Y20" s="139" t="str">
        <f t="shared" ref="Y20:Y26" si="4">+IFERROR(IF(COUNT(X20),ROUND(SUM(X20)/SUM(L20)*100,2),""),0)</f>
        <v/>
      </c>
      <c r="Z20" s="191" t="str">
        <f>IFERROR(IF(COUNT(Individuals!Y16),(Individuals!Y16),""),"")</f>
        <v/>
      </c>
      <c r="AA20" s="101"/>
      <c r="AR20" t="s">
        <v>189</v>
      </c>
      <c r="AX20" t="s">
        <v>40</v>
      </c>
      <c r="AZ20" t="s">
        <v>231</v>
      </c>
      <c r="BF20" t="s">
        <v>371</v>
      </c>
    </row>
    <row r="21" spans="5:58" ht="20.100000000000001"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00000000000001"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00000000000001"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00000000000001"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00000000000001" customHeight="1">
      <c r="E25" s="487" t="s">
        <v>43</v>
      </c>
      <c r="F25" s="487"/>
      <c r="G25" s="487"/>
      <c r="H25" s="160" t="str">
        <f>+IFERROR(IF(COUNT(H20:H24),ROUND(SUM(H20:H24),0),""),"")</f>
        <v/>
      </c>
      <c r="I25" s="160" t="str">
        <f t="shared" ref="I25:Z25" si="5">+IFERROR(IF(COUNT(I20:I24),ROUND(SUM(I20:I24),0),""),"")</f>
        <v/>
      </c>
      <c r="J25" s="160" t="str">
        <f t="shared" si="5"/>
        <v/>
      </c>
      <c r="K25" s="158" t="str">
        <f t="shared" si="5"/>
        <v/>
      </c>
      <c r="L25" s="160" t="str">
        <f t="shared" si="5"/>
        <v/>
      </c>
      <c r="M25" s="175" t="str">
        <f>+IFERROR(IF(COUNT(L25),ROUND(L25/'Shareholding Pattern'!$L$57*100,2),""),0)</f>
        <v/>
      </c>
      <c r="N25" s="159" t="str">
        <f t="shared" si="5"/>
        <v/>
      </c>
      <c r="O25" s="159" t="str">
        <f t="shared" si="5"/>
        <v/>
      </c>
      <c r="P25" s="160" t="str">
        <f t="shared" si="5"/>
        <v/>
      </c>
      <c r="Q25" s="183" t="str">
        <f>IFERROR(IF(COUNT(P25),ROUND(P25/$P$58*100,2),""),0)</f>
        <v/>
      </c>
      <c r="R25" s="356" t="str">
        <f t="shared" si="5"/>
        <v/>
      </c>
      <c r="S25" s="356" t="str">
        <f t="shared" si="5"/>
        <v/>
      </c>
      <c r="T25" s="160" t="str">
        <f t="shared" si="5"/>
        <v/>
      </c>
      <c r="U25" s="137" t="str">
        <f>+IFERROR(IF(COUNT(L25,T25),ROUND(SUM(L25,T25)/SUM('Shareholding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486" t="s">
        <v>105</v>
      </c>
      <c r="F26" s="486"/>
      <c r="G26" s="486"/>
      <c r="H26" s="160">
        <f t="shared" ref="H26:Z26" si="6">+IFERROR(IF(COUNT(H18,H25),ROUND(SUM(H18,H25),0),""),"")</f>
        <v>16</v>
      </c>
      <c r="I26" s="160">
        <f t="shared" si="6"/>
        <v>133136237</v>
      </c>
      <c r="J26" s="160" t="str">
        <f t="shared" si="6"/>
        <v/>
      </c>
      <c r="K26" s="158" t="str">
        <f t="shared" si="6"/>
        <v/>
      </c>
      <c r="L26" s="160">
        <f t="shared" si="6"/>
        <v>133136237</v>
      </c>
      <c r="M26" s="175">
        <f>+IFERROR(IF(COUNT(L26),ROUND(L26/'Shareholding Pattern'!$L$57*100,2),""),0)</f>
        <v>60.6</v>
      </c>
      <c r="N26" s="159">
        <f t="shared" si="6"/>
        <v>133136237</v>
      </c>
      <c r="O26" s="159" t="str">
        <f t="shared" si="6"/>
        <v/>
      </c>
      <c r="P26" s="160">
        <f t="shared" si="6"/>
        <v>133136237</v>
      </c>
      <c r="Q26" s="183">
        <f>IFERROR(IF(COUNT(P26),ROUND(P26/$P$58*100,2),""),0)</f>
        <v>60.6</v>
      </c>
      <c r="R26" s="356" t="str">
        <f t="shared" si="6"/>
        <v/>
      </c>
      <c r="S26" s="356" t="str">
        <f t="shared" si="6"/>
        <v/>
      </c>
      <c r="T26" s="160" t="str">
        <f t="shared" si="6"/>
        <v/>
      </c>
      <c r="U26" s="137">
        <f>+IFERROR(IF(COUNT(L26,T26),ROUND(SUM(L26,T26)/SUM('Shareholding Pattern'!$L$57,'Shareholding Pattern'!$T$57)*100,2),""),0)</f>
        <v>60.6</v>
      </c>
      <c r="V26" s="160" t="str">
        <f t="shared" si="6"/>
        <v/>
      </c>
      <c r="W26" s="187" t="str">
        <f>+IFERROR(IF(COUNT(V26),ROUND(SUM(V26)/SUM(L26)*100,2),""),0)</f>
        <v/>
      </c>
      <c r="X26" s="160">
        <f t="shared" si="6"/>
        <v>48741500</v>
      </c>
      <c r="Y26" s="138">
        <f t="shared" si="4"/>
        <v>36.61</v>
      </c>
      <c r="Z26" s="160">
        <f t="shared" si="6"/>
        <v>133136237</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5" t="s">
        <v>45</v>
      </c>
      <c r="G28" s="326"/>
      <c r="H28" s="371" t="s">
        <v>507</v>
      </c>
      <c r="I28" s="357"/>
      <c r="J28" s="357"/>
      <c r="K28" s="326"/>
      <c r="L28" s="326"/>
      <c r="M28" s="326"/>
      <c r="N28" s="326"/>
      <c r="O28" s="326"/>
      <c r="P28" s="357"/>
      <c r="Q28" s="326"/>
      <c r="R28" s="357"/>
      <c r="S28" s="357"/>
      <c r="T28" s="357"/>
      <c r="U28" s="326"/>
      <c r="V28" s="326"/>
      <c r="W28" s="326"/>
      <c r="X28" s="326"/>
      <c r="Y28" s="326"/>
      <c r="Z28" s="367"/>
      <c r="AX28" t="s">
        <v>340</v>
      </c>
      <c r="AZ28" t="s">
        <v>238</v>
      </c>
      <c r="BF28" t="s">
        <v>361</v>
      </c>
    </row>
    <row r="29" spans="5:58" ht="20.100000000000001" customHeight="1">
      <c r="E29" s="108" t="s">
        <v>24</v>
      </c>
      <c r="F29" s="505" t="s">
        <v>40</v>
      </c>
      <c r="G29" s="506"/>
      <c r="H29" s="506"/>
      <c r="I29" s="506"/>
      <c r="J29" s="506"/>
      <c r="K29" s="506"/>
      <c r="L29" s="506"/>
      <c r="M29" s="506"/>
      <c r="N29" s="506"/>
      <c r="O29" s="506"/>
      <c r="P29" s="506"/>
      <c r="Q29" s="506"/>
      <c r="R29" s="506"/>
      <c r="S29" s="506"/>
      <c r="T29" s="506"/>
      <c r="U29" s="506"/>
      <c r="V29" s="506"/>
      <c r="W29" s="506"/>
      <c r="X29" s="506"/>
      <c r="Y29" s="506"/>
      <c r="Z29" s="506"/>
      <c r="AX29" t="s">
        <v>341</v>
      </c>
      <c r="AZ29" t="s">
        <v>239</v>
      </c>
      <c r="BF29" t="s">
        <v>362</v>
      </c>
    </row>
    <row r="30" spans="5:58" ht="20.100000000000001" customHeight="1">
      <c r="E30" s="110" t="s">
        <v>26</v>
      </c>
      <c r="F30" s="254" t="s">
        <v>46</v>
      </c>
      <c r="H30" s="296">
        <v>1</v>
      </c>
      <c r="I30" s="296">
        <v>270142</v>
      </c>
      <c r="J30" s="296"/>
      <c r="K30" s="132"/>
      <c r="L30" s="216">
        <f>+IFERROR(IF(COUNT(I30:K30),ROUND(SUM(I30:K30),0),""),"")</f>
        <v>270142</v>
      </c>
      <c r="M30" s="217">
        <f>+IFERROR(IF(COUNT(L30),ROUND(L30/'Shareholding Pattern'!$L$57*100,2),""),"")</f>
        <v>0.12</v>
      </c>
      <c r="N30" s="324">
        <f t="shared" ref="N30" si="7">IF(I30="","",I30)</f>
        <v>270142</v>
      </c>
      <c r="O30" s="132"/>
      <c r="P30" s="192">
        <f>+IFERROR(IF(COUNT(N30:O30),ROUND(SUM(N30:O30),0),""),"")</f>
        <v>270142</v>
      </c>
      <c r="Q30" s="182">
        <f>+IFERROR(IF(COUNT(P30),ROUND(P30/'Shareholding Pattern'!$P$58*100,2),""),"")</f>
        <v>0.12</v>
      </c>
      <c r="R30" s="296"/>
      <c r="S30" s="296"/>
      <c r="T30" s="192" t="str">
        <f>+IFERROR(IF(COUNT(R30:S30),ROUND(SUM(R30:S30),0),""),"")</f>
        <v/>
      </c>
      <c r="U30" s="218">
        <f>+IFERROR(IF(COUNT(L30,T30),ROUND(SUM(L30,T30)/SUM('Shareholding Pattern'!$L$57,'Shareholding Pattern'!$T$57)*100,2),""),"")</f>
        <v>0.12</v>
      </c>
      <c r="V30" s="132"/>
      <c r="W30" s="186" t="str">
        <f t="shared" ref="W30:W41" si="8">+IFERROR(IF(COUNT(V30),ROUND(SUM(V30)/SUM(L30)*100,2),""),0)</f>
        <v/>
      </c>
      <c r="X30" s="490"/>
      <c r="Y30" s="491"/>
      <c r="Z30" s="296">
        <v>270142</v>
      </c>
      <c r="AR30" t="s">
        <v>310</v>
      </c>
      <c r="AX30" t="s">
        <v>342</v>
      </c>
      <c r="AZ30" t="s">
        <v>240</v>
      </c>
      <c r="BF30" t="s">
        <v>363</v>
      </c>
    </row>
    <row r="31" spans="5:58" ht="20.100000000000001" customHeight="1">
      <c r="E31" s="110" t="s">
        <v>28</v>
      </c>
      <c r="F31" s="251" t="s">
        <v>47</v>
      </c>
      <c r="H31" s="296"/>
      <c r="I31" s="296"/>
      <c r="J31" s="296"/>
      <c r="K31" s="132"/>
      <c r="L31" s="192" t="str">
        <f t="shared" ref="L31:L39" si="9">+IFERROR(IF(COUNT(I31:K31),ROUND(SUM(I31:K31),0),""),"")</f>
        <v/>
      </c>
      <c r="M31" s="217" t="str">
        <f>+IFERROR(IF(COUNT(L31),ROUND(L31/'Shareholding Pattern'!$L$57*100,2),""),"")</f>
        <v/>
      </c>
      <c r="N31" s="324" t="str">
        <f>IF(I31="","",I31)</f>
        <v/>
      </c>
      <c r="O31" s="132"/>
      <c r="P31" s="192" t="str">
        <f t="shared" ref="P31:P38" si="10">+IFERROR(IF(COUNT(N31:O31),ROUND(SUM(N31:O31),0),""),"")</f>
        <v/>
      </c>
      <c r="Q31" s="182" t="str">
        <f>+IFERROR(IF(COUNT(P31),ROUND(P31/'Shareholding Pattern'!$P$58*100,2),""),"")</f>
        <v/>
      </c>
      <c r="R31" s="296"/>
      <c r="S31" s="296"/>
      <c r="T31" s="192" t="str">
        <f t="shared" ref="T31:T38" si="11">+IFERROR(IF(COUNT(R31:S31),ROUND(SUM(R31:S31),0),""),"")</f>
        <v/>
      </c>
      <c r="U31" s="218" t="str">
        <f>+IFERROR(IF(COUNT(L31,T31),ROUND(SUM(L31,T31)/SUM('Shareholding Pattern'!$L$57,'Shareholding Pattern'!$T$57)*100,2),""),"")</f>
        <v/>
      </c>
      <c r="V31" s="132"/>
      <c r="W31" s="186" t="str">
        <f t="shared" si="8"/>
        <v/>
      </c>
      <c r="X31" s="492"/>
      <c r="Y31" s="493"/>
      <c r="Z31" s="296"/>
      <c r="AR31" t="s">
        <v>196</v>
      </c>
      <c r="AX31" t="s">
        <v>343</v>
      </c>
      <c r="AZ31" t="s">
        <v>241</v>
      </c>
      <c r="BF31" t="s">
        <v>374</v>
      </c>
    </row>
    <row r="32" spans="5:58" ht="20.100000000000001" customHeight="1">
      <c r="E32" s="110" t="s">
        <v>30</v>
      </c>
      <c r="F32" s="251" t="s">
        <v>48</v>
      </c>
      <c r="H32" s="296"/>
      <c r="I32" s="296"/>
      <c r="J32" s="296"/>
      <c r="K32" s="132"/>
      <c r="L32" s="192" t="str">
        <f t="shared" si="9"/>
        <v/>
      </c>
      <c r="M32" s="217" t="str">
        <f>+IFERROR(IF(COUNT(L32),ROUND(L32/'Shareholding Pattern'!$L$57*100,2),""),"")</f>
        <v/>
      </c>
      <c r="N32" s="324" t="str">
        <f t="shared" ref="N32:N38" si="12">IF(I32="","",I32)</f>
        <v/>
      </c>
      <c r="O32" s="132"/>
      <c r="P32" s="192" t="str">
        <f t="shared" si="10"/>
        <v/>
      </c>
      <c r="Q32" s="182" t="str">
        <f>+IFERROR(IF(COUNT(P32),ROUND(P32/'Shareholding Pattern'!$P$58*100,2),""),"")</f>
        <v/>
      </c>
      <c r="R32" s="296"/>
      <c r="S32" s="296"/>
      <c r="T32" s="192" t="str">
        <f t="shared" si="11"/>
        <v/>
      </c>
      <c r="U32" s="218" t="str">
        <f>+IFERROR(IF(COUNT(L32,T32),ROUND(SUM(L32,T32)/SUM('Shareholding Pattern'!$L$57,'Shareholding Pattern'!$T$57)*100,2),""),"")</f>
        <v/>
      </c>
      <c r="V32" s="132"/>
      <c r="W32" s="186" t="str">
        <f t="shared" si="8"/>
        <v/>
      </c>
      <c r="X32" s="492"/>
      <c r="Y32" s="493"/>
      <c r="Z32" s="296"/>
      <c r="AR32" t="s">
        <v>197</v>
      </c>
      <c r="AX32" t="s">
        <v>221</v>
      </c>
      <c r="AZ32" t="s">
        <v>242</v>
      </c>
      <c r="BF32" t="s">
        <v>364</v>
      </c>
    </row>
    <row r="33" spans="5:58" ht="20.100000000000001" customHeight="1">
      <c r="E33" s="110" t="s">
        <v>32</v>
      </c>
      <c r="F33" s="251" t="s">
        <v>49</v>
      </c>
      <c r="H33" s="296"/>
      <c r="I33" s="296"/>
      <c r="J33" s="296"/>
      <c r="K33" s="132"/>
      <c r="L33" s="192" t="str">
        <f t="shared" si="9"/>
        <v/>
      </c>
      <c r="M33" s="217" t="str">
        <f>+IFERROR(IF(COUNT(L33),ROUND(L33/'Shareholding Pattern'!$L$57*100,2),""),"")</f>
        <v/>
      </c>
      <c r="N33" s="324" t="str">
        <f t="shared" si="12"/>
        <v/>
      </c>
      <c r="O33" s="132"/>
      <c r="P33" s="192" t="str">
        <f t="shared" si="10"/>
        <v/>
      </c>
      <c r="Q33" s="182" t="str">
        <f>+IFERROR(IF(COUNT(P33),ROUND(P33/'Shareholding Pattern'!$P$58*100,2),""),"")</f>
        <v/>
      </c>
      <c r="R33" s="296"/>
      <c r="S33" s="296"/>
      <c r="T33" s="192" t="str">
        <f t="shared" si="11"/>
        <v/>
      </c>
      <c r="U33" s="218" t="str">
        <f>+IFERROR(IF(COUNT(L33,T33),ROUND(SUM(L33,T33)/SUM('Shareholding Pattern'!$L$57,'Shareholding Pattern'!$T$57)*100,2),""),"")</f>
        <v/>
      </c>
      <c r="V33" s="132"/>
      <c r="W33" s="186" t="str">
        <f t="shared" si="8"/>
        <v/>
      </c>
      <c r="X33" s="492"/>
      <c r="Y33" s="493"/>
      <c r="Z33" s="296"/>
      <c r="AR33" t="s">
        <v>198</v>
      </c>
      <c r="AX33" t="s">
        <v>222</v>
      </c>
      <c r="AZ33" t="s">
        <v>243</v>
      </c>
      <c r="BF33" t="s">
        <v>365</v>
      </c>
    </row>
    <row r="34" spans="5:58" ht="20.100000000000001" customHeight="1">
      <c r="E34" s="110" t="s">
        <v>42</v>
      </c>
      <c r="F34" s="251" t="s">
        <v>50</v>
      </c>
      <c r="H34" s="296"/>
      <c r="I34" s="296"/>
      <c r="J34" s="296"/>
      <c r="K34" s="132"/>
      <c r="L34" s="192" t="str">
        <f t="shared" si="9"/>
        <v/>
      </c>
      <c r="M34" s="217" t="str">
        <f>+IFERROR(IF(COUNT(L34),ROUND(L34/'Shareholding Pattern'!$L$57*100,2),""),"")</f>
        <v/>
      </c>
      <c r="N34" s="324" t="str">
        <f t="shared" si="12"/>
        <v/>
      </c>
      <c r="O34" s="132"/>
      <c r="P34" s="192" t="str">
        <f t="shared" si="10"/>
        <v/>
      </c>
      <c r="Q34" s="182" t="str">
        <f>+IFERROR(IF(COUNT(P34),ROUND(P34/'Shareholding Pattern'!$P$58*100,2),""),"")</f>
        <v/>
      </c>
      <c r="R34" s="296"/>
      <c r="S34" s="296"/>
      <c r="T34" s="192" t="str">
        <f>+IFERROR(IF(COUNT(R34,S34),ROUND(SUM(R34,S34),0),""),"")</f>
        <v/>
      </c>
      <c r="U34" s="218" t="str">
        <f>+IFERROR(IF(COUNT(L34,T34),ROUND(SUM(L34,T34)/SUM('Shareholding Pattern'!$L$57,'Shareholding Pattern'!$T$57)*100,2),""),"")</f>
        <v/>
      </c>
      <c r="V34" s="132"/>
      <c r="W34" s="186" t="str">
        <f t="shared" si="8"/>
        <v/>
      </c>
      <c r="X34" s="492"/>
      <c r="Y34" s="493"/>
      <c r="Z34" s="296"/>
      <c r="AR34" t="s">
        <v>199</v>
      </c>
      <c r="AX34" t="s">
        <v>223</v>
      </c>
      <c r="AZ34" t="s">
        <v>244</v>
      </c>
      <c r="BF34" t="s">
        <v>366</v>
      </c>
    </row>
    <row r="35" spans="5:58" ht="20.100000000000001" customHeight="1">
      <c r="E35" s="110" t="s">
        <v>51</v>
      </c>
      <c r="F35" s="251" t="s">
        <v>31</v>
      </c>
      <c r="H35" s="296">
        <v>4</v>
      </c>
      <c r="I35" s="296">
        <v>1499091</v>
      </c>
      <c r="J35" s="296"/>
      <c r="K35" s="132"/>
      <c r="L35" s="192">
        <f t="shared" si="9"/>
        <v>1499091</v>
      </c>
      <c r="M35" s="217">
        <f>+IFERROR(IF(COUNT(L35),ROUND(L35/'Shareholding Pattern'!$L$57*100,2),""),"")</f>
        <v>0.68</v>
      </c>
      <c r="N35" s="324">
        <f t="shared" si="12"/>
        <v>1499091</v>
      </c>
      <c r="O35" s="132"/>
      <c r="P35" s="192">
        <f t="shared" si="10"/>
        <v>1499091</v>
      </c>
      <c r="Q35" s="182">
        <f>+IFERROR(IF(COUNT(P35),ROUND(P35/'Shareholding Pattern'!$P$58*100,2),""),"")</f>
        <v>0.68</v>
      </c>
      <c r="R35" s="296"/>
      <c r="S35" s="296"/>
      <c r="T35" s="192" t="str">
        <f t="shared" si="11"/>
        <v/>
      </c>
      <c r="U35" s="218">
        <f>+IFERROR(IF(COUNT(L35,T35),ROUND(SUM(L35,T35)/SUM('Shareholding Pattern'!$L$57,'Shareholding Pattern'!$T$57)*100,2),""),"")</f>
        <v>0.68</v>
      </c>
      <c r="V35" s="132"/>
      <c r="W35" s="186" t="str">
        <f t="shared" si="8"/>
        <v/>
      </c>
      <c r="X35" s="492"/>
      <c r="Y35" s="493"/>
      <c r="Z35" s="296">
        <v>1499091</v>
      </c>
      <c r="AR35" t="s">
        <v>200</v>
      </c>
      <c r="AX35" t="s">
        <v>224</v>
      </c>
      <c r="AZ35" t="s">
        <v>389</v>
      </c>
      <c r="BF35" t="s">
        <v>367</v>
      </c>
    </row>
    <row r="36" spans="5:58" ht="20.100000000000001" customHeight="1">
      <c r="E36" s="110" t="s">
        <v>52</v>
      </c>
      <c r="F36" s="251" t="s">
        <v>53</v>
      </c>
      <c r="H36" s="296"/>
      <c r="I36" s="296"/>
      <c r="J36" s="296"/>
      <c r="K36" s="132"/>
      <c r="L36" s="192" t="str">
        <f t="shared" si="9"/>
        <v/>
      </c>
      <c r="M36" s="217" t="str">
        <f>+IFERROR(IF(COUNT(L36),ROUND(L36/'Shareholding Pattern'!$L$57*100,2),""),"")</f>
        <v/>
      </c>
      <c r="N36" s="324" t="str">
        <f t="shared" si="12"/>
        <v/>
      </c>
      <c r="O36" s="132"/>
      <c r="P36" s="192" t="str">
        <f t="shared" si="10"/>
        <v/>
      </c>
      <c r="Q36" s="182" t="str">
        <f>+IFERROR(IF(COUNT(P36),ROUND(P36/'Shareholding Pattern'!$P$58*100,2),""),"")</f>
        <v/>
      </c>
      <c r="R36" s="296"/>
      <c r="S36" s="296"/>
      <c r="T36" s="192" t="str">
        <f t="shared" si="11"/>
        <v/>
      </c>
      <c r="U36" s="218" t="str">
        <f>+IFERROR(IF(COUNT(L36,T36),ROUND(SUM(L36,T36)/SUM('Shareholding Pattern'!$L$57,'Shareholding Pattern'!$T$57)*100,2),""),"")</f>
        <v/>
      </c>
      <c r="V36" s="132"/>
      <c r="W36" s="186" t="str">
        <f t="shared" si="8"/>
        <v/>
      </c>
      <c r="X36" s="492"/>
      <c r="Y36" s="493"/>
      <c r="Z36" s="296"/>
      <c r="AR36" t="s">
        <v>201</v>
      </c>
      <c r="AX36" t="s">
        <v>344</v>
      </c>
      <c r="AZ36" t="s">
        <v>245</v>
      </c>
      <c r="BF36" t="s">
        <v>368</v>
      </c>
    </row>
    <row r="37" spans="5:58" ht="20.100000000000001" customHeight="1">
      <c r="E37" s="110" t="s">
        <v>54</v>
      </c>
      <c r="F37" s="251" t="s">
        <v>55</v>
      </c>
      <c r="H37" s="296"/>
      <c r="I37" s="296"/>
      <c r="J37" s="296"/>
      <c r="K37" s="132"/>
      <c r="L37" s="192" t="str">
        <f t="shared" si="9"/>
        <v/>
      </c>
      <c r="M37" s="217" t="str">
        <f>+IFERROR(IF(COUNT(L37),ROUND(L37/'Shareholding Pattern'!$L$57*100,2),""),"")</f>
        <v/>
      </c>
      <c r="N37" s="324" t="str">
        <f t="shared" si="12"/>
        <v/>
      </c>
      <c r="O37" s="132"/>
      <c r="P37" s="192" t="str">
        <f t="shared" si="10"/>
        <v/>
      </c>
      <c r="Q37" s="182" t="str">
        <f>+IFERROR(IF(COUNT(P37),ROUND(P37/'Shareholding Pattern'!$P$58*100,2),""),"")</f>
        <v/>
      </c>
      <c r="R37" s="296"/>
      <c r="S37" s="296"/>
      <c r="T37" s="192" t="str">
        <f t="shared" si="11"/>
        <v/>
      </c>
      <c r="U37" s="218" t="str">
        <f>+IFERROR(IF(COUNT(L37,T37),ROUND(SUM(L37,T37)/SUM('Shareholding Pattern'!$L$57,'Shareholding Pattern'!$T$57)*100,2),""),"")</f>
        <v/>
      </c>
      <c r="V37" s="132"/>
      <c r="W37" s="186" t="str">
        <f t="shared" si="8"/>
        <v/>
      </c>
      <c r="X37" s="492"/>
      <c r="Y37" s="493"/>
      <c r="Z37" s="296"/>
      <c r="AR37" t="s">
        <v>202</v>
      </c>
      <c r="AX37" t="s">
        <v>225</v>
      </c>
      <c r="AZ37" t="s">
        <v>246</v>
      </c>
      <c r="BF37" t="s">
        <v>376</v>
      </c>
    </row>
    <row r="38" spans="5:58" ht="20.100000000000001" customHeight="1">
      <c r="E38" s="116" t="s">
        <v>56</v>
      </c>
      <c r="F38" s="253" t="s">
        <v>33</v>
      </c>
      <c r="H38" s="296">
        <v>2</v>
      </c>
      <c r="I38" s="296">
        <v>10121500</v>
      </c>
      <c r="J38" s="296"/>
      <c r="K38" s="132"/>
      <c r="L38" s="219">
        <f t="shared" si="9"/>
        <v>10121500</v>
      </c>
      <c r="M38" s="260">
        <f>+IFERROR(IF(COUNT(L38),ROUND(L38/'Shareholding Pattern'!$L$57*100,2),""),"")</f>
        <v>4.6100000000000003</v>
      </c>
      <c r="N38" s="324">
        <f t="shared" si="12"/>
        <v>10121500</v>
      </c>
      <c r="O38" s="132"/>
      <c r="P38" s="219">
        <f t="shared" si="10"/>
        <v>10121500</v>
      </c>
      <c r="Q38" s="220">
        <f>+IFERROR(IF(COUNT(P38),ROUND(P38/'Shareholding Pattern'!$P$58*100,2),""),"")</f>
        <v>4.6100000000000003</v>
      </c>
      <c r="R38" s="296"/>
      <c r="S38" s="296"/>
      <c r="T38" s="219" t="str">
        <f t="shared" si="11"/>
        <v/>
      </c>
      <c r="U38" s="221">
        <f>+IFERROR(IF(COUNT(L38,T38),ROUND(SUM(L38,T38)/SUM('Shareholding Pattern'!$L$57,'Shareholding Pattern'!$T$57)*100,2),""),"")</f>
        <v>4.6100000000000003</v>
      </c>
      <c r="V38" s="132"/>
      <c r="W38" s="186" t="str">
        <f t="shared" si="8"/>
        <v/>
      </c>
      <c r="X38" s="492"/>
      <c r="Y38" s="493"/>
      <c r="Z38" s="296">
        <v>10121500</v>
      </c>
      <c r="AR38" t="s">
        <v>203</v>
      </c>
      <c r="AX38" t="s">
        <v>345</v>
      </c>
      <c r="AZ38" t="s">
        <v>247</v>
      </c>
      <c r="BF38" t="s">
        <v>377</v>
      </c>
    </row>
    <row r="39" spans="5:58" ht="20.100000000000001" customHeight="1">
      <c r="E39" s="487" t="s">
        <v>57</v>
      </c>
      <c r="F39" s="487"/>
      <c r="G39" s="487"/>
      <c r="H39" s="64">
        <f t="shared" ref="H39:Z39" si="13">+IFERROR(IF(COUNT(H30:H38),ROUND(SUM(H30:H38),0),""),"")</f>
        <v>7</v>
      </c>
      <c r="I39" s="64">
        <f t="shared" si="13"/>
        <v>11890733</v>
      </c>
      <c r="J39" s="64" t="str">
        <f t="shared" si="13"/>
        <v/>
      </c>
      <c r="K39" s="64" t="str">
        <f t="shared" si="13"/>
        <v/>
      </c>
      <c r="L39" s="64">
        <f t="shared" si="9"/>
        <v>11890733</v>
      </c>
      <c r="M39" s="176">
        <f>+IFERROR(IF(COUNT(L39),ROUND(L39/'Shareholding Pattern'!$L$57*100,2),""),"")</f>
        <v>5.41</v>
      </c>
      <c r="N39" s="176">
        <f t="shared" si="13"/>
        <v>11890733</v>
      </c>
      <c r="O39" s="176" t="str">
        <f t="shared" si="13"/>
        <v/>
      </c>
      <c r="P39" s="64">
        <f t="shared" si="13"/>
        <v>11890733</v>
      </c>
      <c r="Q39" s="183">
        <f>+IFERROR(IF(COUNT(P39),ROUND(P39/'Shareholding Pattern'!$P$58*100,2),""),"")</f>
        <v>5.41</v>
      </c>
      <c r="R39" s="64" t="str">
        <f t="shared" si="13"/>
        <v/>
      </c>
      <c r="S39" s="64" t="str">
        <f t="shared" si="13"/>
        <v/>
      </c>
      <c r="T39" s="64" t="str">
        <f t="shared" si="13"/>
        <v/>
      </c>
      <c r="U39" s="161">
        <f>+IFERROR(IF(COUNT(L39,T39),ROUND(SUM(L39,T39)/SUM('Shareholding Pattern'!$L$57,'Shareholding Pattern'!$T$57)*100,2),""),"")</f>
        <v>5.41</v>
      </c>
      <c r="V39" s="64" t="str">
        <f t="shared" si="13"/>
        <v/>
      </c>
      <c r="W39" s="188" t="str">
        <f t="shared" si="8"/>
        <v/>
      </c>
      <c r="X39" s="492"/>
      <c r="Y39" s="493"/>
      <c r="Z39" s="64">
        <f t="shared" si="13"/>
        <v>11890733</v>
      </c>
      <c r="AR39" t="s">
        <v>204</v>
      </c>
      <c r="AX39" t="s">
        <v>346</v>
      </c>
      <c r="AZ39" t="s">
        <v>391</v>
      </c>
      <c r="BF39" t="s">
        <v>379</v>
      </c>
    </row>
    <row r="40" spans="5:58" ht="37.5" customHeight="1">
      <c r="E40" s="162" t="s">
        <v>60</v>
      </c>
      <c r="F40" s="246" t="s">
        <v>61</v>
      </c>
      <c r="G40" s="241"/>
      <c r="H40" s="296"/>
      <c r="I40" s="296"/>
      <c r="J40" s="296"/>
      <c r="K40" s="296"/>
      <c r="L40" s="222" t="str">
        <f>+IFERROR(IF(COUNT(I40:K40),ROUND(SUM(I40:K40),0),""),"")</f>
        <v/>
      </c>
      <c r="M40" s="223" t="str">
        <f>+IFERROR(IF(COUNT(L40),ROUND(L40/'Shareholding Pattern'!$L$57*100,2),""),"")</f>
        <v/>
      </c>
      <c r="N40" s="296" t="str">
        <f>IF(I40="","",I40)</f>
        <v/>
      </c>
      <c r="O40" s="296"/>
      <c r="P40" s="361" t="str">
        <f t="shared" ref="P40" si="14">+IFERROR(IF(COUNT(N40:O40),ROUND(SUM(N40:O40),0),""),"")</f>
        <v/>
      </c>
      <c r="Q40" s="224" t="str">
        <f>+IFERROR(IF(COUNT(P40),ROUND(P40/'Shareholding Pattern'!$P$58*100,2),""),"")</f>
        <v/>
      </c>
      <c r="R40" s="296"/>
      <c r="S40" s="296"/>
      <c r="T40" s="361" t="str">
        <f t="shared" ref="T40" si="15">+IFERROR(IF(COUNT(R40:S40),ROUND(SUM(R40:S40),0),""),"")</f>
        <v/>
      </c>
      <c r="U40" s="225" t="str">
        <f>+IFERROR(IF(COUNT(L40,T40),ROUND(SUM(L40,T40)/SUM('Shareholding Pattern'!$L$57,'Shareholding Pattern'!$T$57)*100,2),""),"")</f>
        <v/>
      </c>
      <c r="V40" s="296"/>
      <c r="W40" s="353" t="str">
        <f t="shared" si="8"/>
        <v/>
      </c>
      <c r="X40" s="492"/>
      <c r="Y40" s="493"/>
      <c r="Z40" s="296"/>
      <c r="AR40" t="s">
        <v>205</v>
      </c>
      <c r="AX40" t="s">
        <v>226</v>
      </c>
      <c r="AZ40" t="s">
        <v>248</v>
      </c>
      <c r="BF40" t="s">
        <v>382</v>
      </c>
    </row>
    <row r="41" spans="5:58" ht="20.100000000000001" customHeight="1">
      <c r="E41" s="487" t="s">
        <v>62</v>
      </c>
      <c r="F41" s="487"/>
      <c r="G41" s="487"/>
      <c r="H41" s="53" t="str">
        <f>+IF(COUNT(H40),SUM(H40),"")</f>
        <v/>
      </c>
      <c r="I41" s="53" t="str">
        <f t="shared" ref="I41:V41" si="16">+IF(COUNT(I40),SUM(I40),"")</f>
        <v/>
      </c>
      <c r="J41" s="53" t="str">
        <f t="shared" si="16"/>
        <v/>
      </c>
      <c r="K41" s="1" t="str">
        <f t="shared" si="16"/>
        <v/>
      </c>
      <c r="L41" s="53" t="str">
        <f t="shared" si="16"/>
        <v/>
      </c>
      <c r="M41" s="176" t="str">
        <f>+IFERROR(IF(COUNT(L41),ROUND(L41/'Shareholding Pattern'!$L$57*100,2),""),"")</f>
        <v/>
      </c>
      <c r="N41" s="34" t="str">
        <f t="shared" si="16"/>
        <v/>
      </c>
      <c r="O41" s="34" t="str">
        <f t="shared" si="16"/>
        <v/>
      </c>
      <c r="P41" s="53" t="str">
        <f t="shared" si="16"/>
        <v/>
      </c>
      <c r="Q41" s="184" t="str">
        <f>+IFERROR(IF(COUNT(P41),ROUND(P41/'Shareholding Pattern'!$P$58*100,2),""),"")</f>
        <v/>
      </c>
      <c r="R41" s="53" t="str">
        <f t="shared" si="16"/>
        <v/>
      </c>
      <c r="S41" s="53" t="str">
        <f t="shared" si="16"/>
        <v/>
      </c>
      <c r="T41" s="53" t="str">
        <f t="shared" si="16"/>
        <v/>
      </c>
      <c r="U41" s="161" t="str">
        <f>+IFERROR(IF(COUNT(L41,T41),ROUND(SUM(L41,T41)/SUM('Shareholding Pattern'!$L$57,'Shareholding Pattern'!$T$57)*100,2),""),"")</f>
        <v/>
      </c>
      <c r="V41" s="53" t="str">
        <f t="shared" si="16"/>
        <v/>
      </c>
      <c r="W41" s="188" t="str">
        <f t="shared" si="8"/>
        <v/>
      </c>
      <c r="X41" s="492"/>
      <c r="Y41" s="493"/>
      <c r="Z41" s="53" t="str">
        <f t="shared" ref="Z41" si="17">+IF(COUNT(Z40),SUM(Z40),"")</f>
        <v/>
      </c>
      <c r="AR41" t="s">
        <v>431</v>
      </c>
    </row>
    <row r="42" spans="5:58" ht="20.100000000000001" customHeight="1">
      <c r="E42" s="114" t="s">
        <v>63</v>
      </c>
      <c r="F42" s="248" t="s">
        <v>64</v>
      </c>
      <c r="G42" s="163"/>
      <c r="H42" s="358"/>
      <c r="I42" s="358"/>
      <c r="J42" s="358"/>
      <c r="K42" s="163"/>
      <c r="L42" s="163"/>
      <c r="M42" s="164"/>
      <c r="N42" s="165"/>
      <c r="O42" s="165"/>
      <c r="P42" s="358"/>
      <c r="Q42" s="164"/>
      <c r="R42" s="358"/>
      <c r="S42" s="358"/>
      <c r="T42" s="358"/>
      <c r="U42" s="163"/>
      <c r="V42" s="165"/>
      <c r="W42" s="166"/>
      <c r="X42" s="492"/>
      <c r="Y42" s="493"/>
      <c r="Z42" s="368"/>
    </row>
    <row r="43" spans="5:58" ht="51.75" customHeight="1">
      <c r="E43" s="149" t="s">
        <v>76</v>
      </c>
      <c r="F43" s="249" t="s">
        <v>65</v>
      </c>
      <c r="H43" s="296">
        <v>6460</v>
      </c>
      <c r="I43" s="296">
        <v>14520014</v>
      </c>
      <c r="J43" s="296"/>
      <c r="K43" s="296"/>
      <c r="L43" s="226">
        <f>+IFERROR(IF(COUNT(I43:K43),ROUND(SUM(I43:K43),0),""),"")</f>
        <v>14520014</v>
      </c>
      <c r="M43" s="227">
        <f>+IFERROR(IF(COUNT(L43),ROUND(L43/'Shareholding Pattern'!$L$57*100,2),""),"")</f>
        <v>6.61</v>
      </c>
      <c r="N43" s="296">
        <v>14520014</v>
      </c>
      <c r="O43" s="296"/>
      <c r="P43" s="226">
        <f t="shared" ref="P43" si="18">+IFERROR(IF(COUNT(N43:O43),ROUND(SUM(N43:O43),0),""),"")</f>
        <v>14520014</v>
      </c>
      <c r="Q43" s="180">
        <f>+IFERROR(IF(COUNT(P43),ROUND(P43/'Shareholding Pattern'!$P$58*100,2),""),"")</f>
        <v>6.61</v>
      </c>
      <c r="R43" s="296"/>
      <c r="S43" s="296"/>
      <c r="T43" s="226" t="str">
        <f>+IFERROR(IF(COUNT(R43:S43),ROUND(SUM(R43:S43),0),""),"")</f>
        <v/>
      </c>
      <c r="U43" s="229">
        <f>+IFERROR(IF(COUNT(L43,T43),ROUND(SUM(L43,T43)/SUM('Shareholding Pattern'!$L$57,'Shareholding Pattern'!$T$57)*100,2),""),"")</f>
        <v>6.61</v>
      </c>
      <c r="V43" s="296"/>
      <c r="W43" s="186" t="str">
        <f t="shared" ref="W43:W50" si="19">+IFERROR(IF(COUNT(V43),ROUND(SUM(V43)/SUM(L43)*100,2),""),0)</f>
        <v/>
      </c>
      <c r="X43" s="492"/>
      <c r="Y43" s="493"/>
      <c r="Z43" s="296">
        <v>14111914</v>
      </c>
      <c r="AR43" t="s">
        <v>206</v>
      </c>
    </row>
    <row r="44" spans="5:58" ht="43.5" customHeight="1">
      <c r="E44" s="149" t="s">
        <v>77</v>
      </c>
      <c r="F44" s="250" t="s">
        <v>66</v>
      </c>
      <c r="H44" s="296">
        <v>51</v>
      </c>
      <c r="I44" s="296">
        <v>22470426</v>
      </c>
      <c r="J44" s="296"/>
      <c r="K44" s="296"/>
      <c r="L44" s="226">
        <f t="shared" ref="L44:L50" si="20">+IFERROR(IF(COUNT(I44:K44),ROUND(SUM(I44:K44),0),""),"")</f>
        <v>22470426</v>
      </c>
      <c r="M44" s="227">
        <f>+IFERROR(IF(COUNT(L44),ROUND(L44/'Shareholding Pattern'!$L$57*100,2),""),"")</f>
        <v>10.23</v>
      </c>
      <c r="N44" s="296">
        <v>22470426</v>
      </c>
      <c r="O44" s="296"/>
      <c r="P44" s="226">
        <f t="shared" ref="P44:P48" si="21">+IFERROR(IF(COUNT(N44:O44),ROUND(SUM(N44:O44),0),""),"")</f>
        <v>22470426</v>
      </c>
      <c r="Q44" s="180">
        <f>+IFERROR(IF(COUNT(P44),ROUND(P44/'Shareholding Pattern'!$P$58*100,2),""),"")</f>
        <v>10.23</v>
      </c>
      <c r="R44" s="296"/>
      <c r="S44" s="296"/>
      <c r="T44" s="226" t="str">
        <f t="shared" ref="T44:T50" si="22">+IFERROR(IF(COUNT(R44:S44),ROUND(SUM(R44:S44),0),""),"")</f>
        <v/>
      </c>
      <c r="U44" s="229">
        <f>+IFERROR(IF(COUNT(L44,T44),ROUND(SUM(L44,T44)/SUM('Shareholding Pattern'!$L$57,'Shareholding Pattern'!$T$57)*100,2),""),"")</f>
        <v>10.23</v>
      </c>
      <c r="V44" s="296"/>
      <c r="W44" s="186" t="str">
        <f t="shared" si="19"/>
        <v/>
      </c>
      <c r="X44" s="492"/>
      <c r="Y44" s="493"/>
      <c r="Z44" s="296">
        <v>22470426</v>
      </c>
      <c r="AR44" t="s">
        <v>207</v>
      </c>
    </row>
    <row r="45" spans="5:58" ht="20.100000000000001" customHeight="1">
      <c r="E45" s="149" t="s">
        <v>28</v>
      </c>
      <c r="F45" s="251" t="s">
        <v>67</v>
      </c>
      <c r="H45" s="296"/>
      <c r="I45" s="296"/>
      <c r="J45" s="296"/>
      <c r="K45" s="296"/>
      <c r="L45" s="226" t="str">
        <f t="shared" si="20"/>
        <v/>
      </c>
      <c r="M45" s="227" t="str">
        <f>+IFERROR(IF(COUNT(L45),ROUND(L45/'Shareholding Pattern'!$L$57*100,2),""),"")</f>
        <v/>
      </c>
      <c r="N45" s="296"/>
      <c r="O45" s="296"/>
      <c r="P45" s="226" t="str">
        <f t="shared" si="21"/>
        <v/>
      </c>
      <c r="Q45" s="180" t="str">
        <f>+IFERROR(IF(COUNT(P45),ROUND(P45/'Shareholding Pattern'!$P$58*100,2),""),"")</f>
        <v/>
      </c>
      <c r="R45" s="296"/>
      <c r="S45" s="296"/>
      <c r="T45" s="226" t="str">
        <f t="shared" si="22"/>
        <v/>
      </c>
      <c r="U45" s="229" t="str">
        <f>+IFERROR(IF(COUNT(L45,T45),ROUND(SUM(L45,T45)/SUM('Shareholding Pattern'!$L$57,'Shareholding Pattern'!$T$57)*100,2),""),"")</f>
        <v/>
      </c>
      <c r="V45" s="296"/>
      <c r="W45" s="186" t="str">
        <f t="shared" si="19"/>
        <v/>
      </c>
      <c r="X45" s="492"/>
      <c r="Y45" s="493"/>
      <c r="Z45" s="296"/>
      <c r="AR45" t="s">
        <v>208</v>
      </c>
    </row>
    <row r="46" spans="5:58" ht="20.100000000000001" customHeight="1">
      <c r="E46" s="149" t="s">
        <v>30</v>
      </c>
      <c r="F46" s="251" t="s">
        <v>68</v>
      </c>
      <c r="H46" s="296"/>
      <c r="I46" s="296"/>
      <c r="J46" s="296"/>
      <c r="K46" s="296"/>
      <c r="L46" s="226" t="str">
        <f t="shared" si="20"/>
        <v/>
      </c>
      <c r="M46" s="227" t="str">
        <f>+IFERROR(IF(COUNT(L46),ROUND(L46/'Shareholding Pattern'!$L$57*100,2),""),"")</f>
        <v/>
      </c>
      <c r="N46" s="296"/>
      <c r="O46" s="296"/>
      <c r="P46" s="226" t="str">
        <f t="shared" si="21"/>
        <v/>
      </c>
      <c r="Q46" s="228" t="str">
        <f>+IFERROR(IF(COUNT(P46),ROUND(P46/'Shareholding Pattern'!$P$58*100,2),""),"")</f>
        <v/>
      </c>
      <c r="R46" s="296"/>
      <c r="S46" s="296"/>
      <c r="T46" s="226" t="str">
        <f t="shared" si="22"/>
        <v/>
      </c>
      <c r="U46" s="229" t="str">
        <f>+IFERROR(IF(COUNT(L46,T46),ROUND(SUM(L46,T46)/SUM('Shareholding Pattern'!$L$57,'Shareholding Pattern'!$T$57)*100,2),""),"")</f>
        <v/>
      </c>
      <c r="V46" s="296"/>
      <c r="W46" s="186" t="str">
        <f t="shared" si="19"/>
        <v/>
      </c>
      <c r="X46" s="492"/>
      <c r="Y46" s="493"/>
      <c r="Z46" s="296"/>
      <c r="AR46" t="s">
        <v>209</v>
      </c>
    </row>
    <row r="47" spans="5:58" ht="39" customHeight="1">
      <c r="E47" s="149" t="s">
        <v>32</v>
      </c>
      <c r="F47" s="252" t="s">
        <v>69</v>
      </c>
      <c r="H47" s="296"/>
      <c r="I47" s="296"/>
      <c r="J47" s="296"/>
      <c r="K47" s="296"/>
      <c r="L47" s="226" t="str">
        <f t="shared" si="20"/>
        <v/>
      </c>
      <c r="M47" s="227" t="str">
        <f>+IFERROR(IF(COUNT(L47),ROUND(L47/'Shareholding Pattern'!$L$57*100,2),""),"")</f>
        <v/>
      </c>
      <c r="N47" s="296"/>
      <c r="O47" s="296"/>
      <c r="P47" s="226" t="str">
        <f t="shared" si="21"/>
        <v/>
      </c>
      <c r="Q47" s="228" t="str">
        <f>+IFERROR(IF(COUNT(P47),ROUND(P47/'Shareholding Pattern'!$P$58*100,2),""),"")</f>
        <v/>
      </c>
      <c r="R47" s="296"/>
      <c r="S47" s="296"/>
      <c r="T47" s="226" t="str">
        <f t="shared" si="22"/>
        <v/>
      </c>
      <c r="U47" s="229" t="str">
        <f>+IFERROR(IF(COUNT(L47,T47),ROUND(SUM(L47,T47)/SUM('Shareholding Pattern'!$L$57,'Shareholding Pattern'!$T$57)*100,2),""),"")</f>
        <v/>
      </c>
      <c r="V47" s="296"/>
      <c r="W47" s="186" t="str">
        <f t="shared" si="19"/>
        <v/>
      </c>
      <c r="X47" s="492"/>
      <c r="Y47" s="493"/>
      <c r="Z47" s="296"/>
      <c r="AR47" t="s">
        <v>210</v>
      </c>
    </row>
    <row r="48" spans="5:58" ht="20.100000000000001" customHeight="1">
      <c r="E48" s="167" t="s">
        <v>42</v>
      </c>
      <c r="F48" s="253" t="s">
        <v>33</v>
      </c>
      <c r="H48" s="296">
        <v>358</v>
      </c>
      <c r="I48" s="296">
        <v>37667590</v>
      </c>
      <c r="J48" s="296"/>
      <c r="K48" s="296"/>
      <c r="L48" s="230">
        <f t="shared" si="20"/>
        <v>37667590</v>
      </c>
      <c r="M48" s="231">
        <f>+IFERROR(IF(COUNT(L48),ROUND(L48/'Shareholding Pattern'!$L$57*100,2),""),"")</f>
        <v>17.149999999999999</v>
      </c>
      <c r="N48" s="296">
        <v>37667590</v>
      </c>
      <c r="O48" s="296"/>
      <c r="P48" s="230">
        <f t="shared" si="21"/>
        <v>37667590</v>
      </c>
      <c r="Q48" s="232">
        <f>+IFERROR(IF(COUNT(P48),ROUND(P48/'Shareholding Pattern'!$P$58*100,2),""),"")</f>
        <v>17.149999999999999</v>
      </c>
      <c r="R48" s="296"/>
      <c r="S48" s="296"/>
      <c r="T48" s="230" t="str">
        <f t="shared" si="22"/>
        <v/>
      </c>
      <c r="U48" s="233">
        <f>+IFERROR(IF(COUNT(L48,T48),ROUND(SUM(L48,T48)/SUM('Shareholding Pattern'!$L$57,'Shareholding Pattern'!$T$57)*100,2),""),"")</f>
        <v>17.149999999999999</v>
      </c>
      <c r="V48" s="296"/>
      <c r="W48" s="234" t="str">
        <f t="shared" si="19"/>
        <v/>
      </c>
      <c r="X48" s="492"/>
      <c r="Y48" s="493"/>
      <c r="Z48" s="296">
        <v>37649090</v>
      </c>
      <c r="AR48" t="s">
        <v>211</v>
      </c>
    </row>
    <row r="49" spans="5:44" ht="20.100000000000001" customHeight="1">
      <c r="E49" s="487" t="s">
        <v>70</v>
      </c>
      <c r="F49" s="487"/>
      <c r="G49" s="487"/>
      <c r="H49" s="194">
        <f>+IFERROR(IF(COUNT(H43:H48),ROUND(SUM(H43:H48),0),""),"")</f>
        <v>6869</v>
      </c>
      <c r="I49" s="194">
        <f t="shared" ref="I49:V49" si="23">+IFERROR(IF(COUNT(I43:I48),ROUND(SUM(I43:I48),0),""),"")</f>
        <v>74658030</v>
      </c>
      <c r="J49" s="194" t="str">
        <f t="shared" si="23"/>
        <v/>
      </c>
      <c r="K49" s="169" t="str">
        <f t="shared" si="23"/>
        <v/>
      </c>
      <c r="L49" s="193">
        <f t="shared" si="20"/>
        <v>74658030</v>
      </c>
      <c r="M49" s="177">
        <f>+IFERROR(IF(COUNT(L49),ROUND(L49/'Shareholding Pattern'!$L$57*100,2),""),"")</f>
        <v>33.979999999999997</v>
      </c>
      <c r="N49" s="170">
        <f t="shared" si="23"/>
        <v>74658030</v>
      </c>
      <c r="O49" s="170" t="str">
        <f t="shared" si="23"/>
        <v/>
      </c>
      <c r="P49" s="193">
        <f t="shared" ref="P49" si="24">+IFERROR(IF(COUNT(N49:O49),ROUND(SUM(N49:O49),0),""),"")</f>
        <v>74658030</v>
      </c>
      <c r="Q49" s="181">
        <f>+IFERROR(IF(COUNT(P49),ROUND(P49/'Shareholding Pattern'!$P$58*100,2),""),"")</f>
        <v>33.979999999999997</v>
      </c>
      <c r="R49" s="194" t="str">
        <f>+IFERROR(IF(COUNT(R43:R48),ROUND(SUM(R43:R48),0),""),"")</f>
        <v/>
      </c>
      <c r="S49" s="194" t="str">
        <f t="shared" si="23"/>
        <v/>
      </c>
      <c r="T49" s="193" t="str">
        <f t="shared" ref="T49" si="25">+IFERROR(IF(COUNT(R49:S49),ROUND(SUM(R49:S49),0),""),"")</f>
        <v/>
      </c>
      <c r="U49" s="171">
        <f>+IFERROR(IF(COUNT(L49,T49),ROUND(SUM(L49,T49)/SUM('Shareholding Pattern'!$L$57,'Shareholding Pattern'!$T$57)*100,2),""),"")</f>
        <v>33.979999999999997</v>
      </c>
      <c r="V49" s="170" t="str">
        <f t="shared" si="23"/>
        <v/>
      </c>
      <c r="W49" s="187" t="str">
        <f t="shared" si="19"/>
        <v/>
      </c>
      <c r="X49" s="492"/>
      <c r="Y49" s="493"/>
      <c r="Z49" s="194">
        <f t="shared" ref="Z49" si="26">+IFERROR(IF(COUNT(Z43:Z48),ROUND(SUM(Z43:Z48),0),""),"")</f>
        <v>74231430</v>
      </c>
      <c r="AR49" t="s">
        <v>212</v>
      </c>
    </row>
    <row r="50" spans="5:44" ht="20.100000000000001" customHeight="1">
      <c r="E50" s="486" t="s">
        <v>106</v>
      </c>
      <c r="F50" s="486"/>
      <c r="G50" s="486"/>
      <c r="H50" s="194">
        <f>+IFERROR(IF(COUNT(H39,H41,H49),ROUND(SUM(H39,H41,H49),0),""),"")</f>
        <v>6876</v>
      </c>
      <c r="I50" s="194">
        <f t="shared" ref="I50:V50" si="27">+IFERROR(IF(COUNT(I39,I41,I49),ROUND(SUM(I39,I41,I49),0),""),"")</f>
        <v>86548763</v>
      </c>
      <c r="J50" s="194" t="str">
        <f t="shared" si="27"/>
        <v/>
      </c>
      <c r="K50" s="194" t="str">
        <f t="shared" si="27"/>
        <v/>
      </c>
      <c r="L50" s="193">
        <f t="shared" si="20"/>
        <v>86548763</v>
      </c>
      <c r="M50" s="177">
        <f>+IFERROR(IF(COUNT(L50),ROUND(L50/'Shareholding Pattern'!$L$57*100,2),""),"")</f>
        <v>39.4</v>
      </c>
      <c r="N50" s="170">
        <f t="shared" si="27"/>
        <v>86548763</v>
      </c>
      <c r="O50" s="170" t="str">
        <f t="shared" si="27"/>
        <v/>
      </c>
      <c r="P50" s="194">
        <f t="shared" si="27"/>
        <v>86548763</v>
      </c>
      <c r="Q50" s="181">
        <f>+IFERROR(IF(COUNT(P50),ROUND(P50/'Shareholding Pattern'!$P$58*100,2),""),"")</f>
        <v>39.4</v>
      </c>
      <c r="R50" s="194" t="str">
        <f>+IFERROR(IF(COUNT(R39,R40,R49),ROUND(SUM(R39,R40,R49),0),""),"")</f>
        <v/>
      </c>
      <c r="S50" s="194" t="str">
        <f>+IFERROR(IF(COUNT(S39,S40,S49),ROUND(SUM(S39,S40,S49),0),""),"")</f>
        <v/>
      </c>
      <c r="T50" s="362" t="str">
        <f t="shared" si="22"/>
        <v/>
      </c>
      <c r="U50" s="171">
        <f>+IFERROR(IF(COUNT(L50,T50),ROUND(SUM(L50,T50)/SUM('Shareholding Pattern'!$L$57,'Shareholding Pattern'!$T$57)*100,2),""),"")</f>
        <v>39.4</v>
      </c>
      <c r="V50" s="170" t="str">
        <f t="shared" si="27"/>
        <v/>
      </c>
      <c r="W50" s="187" t="str">
        <f t="shared" si="19"/>
        <v/>
      </c>
      <c r="X50" s="494"/>
      <c r="Y50" s="495"/>
      <c r="Z50" s="194">
        <f t="shared" ref="Z50" si="28">+IFERROR(IF(COUNT(Z39,Z41,Z49),ROUND(SUM(Z39,Z41,Z49),0),""),"")</f>
        <v>86122163</v>
      </c>
      <c r="AR50" t="s">
        <v>213</v>
      </c>
    </row>
    <row r="51" spans="5:44" ht="34.5" customHeight="1">
      <c r="E51" s="168"/>
      <c r="F51" s="257" t="s">
        <v>428</v>
      </c>
      <c r="G51" s="256"/>
      <c r="H51" s="359"/>
      <c r="I51" s="359"/>
      <c r="J51" s="359"/>
      <c r="K51" s="256"/>
      <c r="L51" s="256"/>
      <c r="M51" s="256"/>
      <c r="N51" s="256"/>
      <c r="O51" s="256"/>
      <c r="P51" s="359"/>
      <c r="Q51" s="256"/>
      <c r="R51" s="359"/>
      <c r="S51" s="359"/>
      <c r="T51" s="359"/>
      <c r="U51" s="256"/>
      <c r="V51" s="256"/>
      <c r="W51" s="256"/>
      <c r="X51" s="256"/>
      <c r="Y51" s="256"/>
      <c r="Z51" s="369"/>
    </row>
    <row r="52" spans="5:44" ht="42" customHeight="1">
      <c r="E52" s="131"/>
      <c r="F52" s="247" t="s">
        <v>429</v>
      </c>
      <c r="M52"/>
      <c r="N52"/>
      <c r="O52"/>
      <c r="Q52"/>
      <c r="U52"/>
      <c r="V52"/>
      <c r="W52"/>
      <c r="X52"/>
      <c r="Y52"/>
      <c r="Z52" s="370"/>
    </row>
    <row r="53" spans="5:44" ht="34.5" customHeight="1">
      <c r="E53" s="118" t="s">
        <v>58</v>
      </c>
      <c r="F53" s="526" t="s">
        <v>59</v>
      </c>
      <c r="G53" s="527"/>
      <c r="H53" s="527"/>
      <c r="I53" s="527"/>
      <c r="J53" s="527"/>
      <c r="K53" s="527"/>
      <c r="L53" s="527"/>
      <c r="M53" s="527"/>
      <c r="N53" s="527"/>
      <c r="O53" s="527"/>
      <c r="P53" s="527"/>
      <c r="Q53" s="527"/>
      <c r="R53" s="527"/>
      <c r="S53" s="527"/>
      <c r="T53" s="527"/>
      <c r="U53" s="527"/>
      <c r="V53" s="527"/>
      <c r="W53" s="527"/>
      <c r="X53" s="527"/>
      <c r="Y53" s="527"/>
      <c r="Z53" s="528"/>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9">+IFERROR(IF(COUNT(V54),ROUND(SUM(V54)/SUM(L54)*100,2),""),0)</f>
        <v/>
      </c>
      <c r="X54" s="507"/>
      <c r="Y54" s="508"/>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9"/>
        <v/>
      </c>
      <c r="X55" s="509"/>
      <c r="Y55" s="510"/>
      <c r="Z55" s="296"/>
      <c r="AR55" t="s">
        <v>215</v>
      </c>
    </row>
    <row r="56" spans="5:44" ht="31.5" customHeight="1">
      <c r="E56" s="488" t="s">
        <v>73</v>
      </c>
      <c r="F56" s="488"/>
      <c r="G56" s="488"/>
      <c r="H56" s="151" t="str">
        <f>IFERROR(IF(COUNT(H54:H55),ROUND(SUM(H54:H55),0),""),"")</f>
        <v/>
      </c>
      <c r="I56" s="151" t="str">
        <f t="shared" ref="I56:Z56" si="30">IFERROR(IF(COUNT(I54:I55),ROUND(SUM(I54:I55),0),""),"")</f>
        <v/>
      </c>
      <c r="J56" s="151" t="str">
        <f t="shared" si="30"/>
        <v/>
      </c>
      <c r="K56" s="151" t="str">
        <f t="shared" si="30"/>
        <v/>
      </c>
      <c r="L56" s="151" t="str">
        <f t="shared" si="30"/>
        <v/>
      </c>
      <c r="M56" s="178"/>
      <c r="N56" s="152" t="str">
        <f t="shared" si="30"/>
        <v/>
      </c>
      <c r="O56" s="152" t="str">
        <f t="shared" si="30"/>
        <v/>
      </c>
      <c r="P56" s="153" t="str">
        <f t="shared" si="30"/>
        <v/>
      </c>
      <c r="Q56" s="180" t="str">
        <f>+IFERROR(IF(COUNT(P56),ROUND(P56/'Shareholding Pattern'!$P$58*100,2),""),"")</f>
        <v/>
      </c>
      <c r="R56" s="151" t="str">
        <f t="shared" si="30"/>
        <v/>
      </c>
      <c r="S56" s="151" t="str">
        <f t="shared" si="30"/>
        <v/>
      </c>
      <c r="T56" s="151" t="str">
        <f t="shared" si="30"/>
        <v/>
      </c>
      <c r="U56" s="156"/>
      <c r="V56" s="151" t="str">
        <f t="shared" si="30"/>
        <v/>
      </c>
      <c r="W56" s="186" t="str">
        <f t="shared" si="29"/>
        <v/>
      </c>
      <c r="X56" s="509"/>
      <c r="Y56" s="510"/>
      <c r="Z56" s="151" t="str">
        <f t="shared" si="30"/>
        <v/>
      </c>
      <c r="AR56" t="s">
        <v>216</v>
      </c>
    </row>
    <row r="57" spans="5:44" ht="26.25" customHeight="1">
      <c r="E57" s="489" t="s">
        <v>74</v>
      </c>
      <c r="F57" s="489"/>
      <c r="G57" s="489"/>
      <c r="H57" s="151">
        <f t="shared" ref="H57:Z57" si="31">+IFERROR(IF(COUNT(H26,H50,H55),ROUND(SUM(H26,H50,H55),0),""),"")</f>
        <v>6892</v>
      </c>
      <c r="I57" s="151">
        <f t="shared" si="31"/>
        <v>219685000</v>
      </c>
      <c r="J57" s="151" t="str">
        <f t="shared" si="31"/>
        <v/>
      </c>
      <c r="K57" s="151" t="str">
        <f t="shared" si="31"/>
        <v/>
      </c>
      <c r="L57" s="151">
        <f t="shared" si="31"/>
        <v>219685000</v>
      </c>
      <c r="M57" s="179">
        <f>+IFERROR(IF(COUNT(L57),ROUND(L57/'Shareholding Pattern'!$L$57*100,2),""),0)</f>
        <v>100</v>
      </c>
      <c r="N57" s="155">
        <f t="shared" si="31"/>
        <v>219685000</v>
      </c>
      <c r="O57" s="155" t="str">
        <f t="shared" si="31"/>
        <v/>
      </c>
      <c r="P57" s="151">
        <f t="shared" si="31"/>
        <v>219685000</v>
      </c>
      <c r="Q57" s="180">
        <f>+IFERROR(IF(COUNT(P57),ROUND(P57/'Shareholding Pattern'!$P$58*100,2),""),0)</f>
        <v>100</v>
      </c>
      <c r="R57" s="151" t="str">
        <f t="shared" si="31"/>
        <v/>
      </c>
      <c r="S57" s="151" t="str">
        <f t="shared" si="31"/>
        <v/>
      </c>
      <c r="T57" s="151" t="str">
        <f t="shared" si="31"/>
        <v/>
      </c>
      <c r="U57" s="154">
        <f>+IFERROR(IF(COUNT(L57,T57),ROUND(SUM(L57,T57)/SUM('Shareholding Pattern'!$L$57,'Shareholding Pattern'!$T$57)*100,2),""),0)</f>
        <v>100</v>
      </c>
      <c r="V57" s="151" t="str">
        <f t="shared" si="31"/>
        <v/>
      </c>
      <c r="W57" s="186" t="str">
        <f t="shared" si="29"/>
        <v/>
      </c>
      <c r="X57" s="511"/>
      <c r="Y57" s="512"/>
      <c r="Z57" s="151">
        <f t="shared" si="31"/>
        <v>219258400</v>
      </c>
    </row>
    <row r="58" spans="5:44" ht="22.5" customHeight="1">
      <c r="E58" s="489" t="s">
        <v>75</v>
      </c>
      <c r="F58" s="489"/>
      <c r="G58" s="489"/>
      <c r="H58" s="151">
        <f t="shared" ref="H58:Z58" si="32">+IFERROR(IF(COUNT(H26,H50,H56),ROUND(SUM(H26,H50,H56),0),""),"")</f>
        <v>6892</v>
      </c>
      <c r="I58" s="151">
        <f t="shared" si="32"/>
        <v>219685000</v>
      </c>
      <c r="J58" s="151" t="str">
        <f t="shared" si="32"/>
        <v/>
      </c>
      <c r="K58" s="151" t="str">
        <f t="shared" si="32"/>
        <v/>
      </c>
      <c r="L58" s="151">
        <f t="shared" si="32"/>
        <v>219685000</v>
      </c>
      <c r="M58" s="292">
        <f>+IFERROR(IF(COUNT(L57),ROUND(L57/'Shareholding Pattern'!$L$57*100,2),""),"")</f>
        <v>100</v>
      </c>
      <c r="N58" s="155">
        <f t="shared" si="32"/>
        <v>219685000</v>
      </c>
      <c r="O58" s="155" t="str">
        <f t="shared" si="32"/>
        <v/>
      </c>
      <c r="P58" s="151">
        <f t="shared" si="32"/>
        <v>219685000</v>
      </c>
      <c r="Q58" s="180">
        <f>+IFERROR(IF(COUNT(P58),ROUND(P58/'Shareholding Pattern'!$P$58*100,2),""),"")</f>
        <v>100</v>
      </c>
      <c r="R58" s="151" t="str">
        <f t="shared" si="32"/>
        <v/>
      </c>
      <c r="S58" s="151" t="str">
        <f t="shared" si="32"/>
        <v/>
      </c>
      <c r="T58" s="151" t="str">
        <f t="shared" si="32"/>
        <v/>
      </c>
      <c r="U58" s="293">
        <f t="shared" si="32"/>
        <v>100</v>
      </c>
      <c r="V58" s="151" t="str">
        <f t="shared" si="32"/>
        <v/>
      </c>
      <c r="W58" s="186" t="str">
        <f t="shared" si="29"/>
        <v/>
      </c>
      <c r="X58" s="151">
        <f t="shared" si="32"/>
        <v>48741500</v>
      </c>
      <c r="Y58" s="186">
        <f>+IFERROR(IF(COUNT(X58),ROUND(SUM(X58)/SUM(L58)*100,2),""),0)</f>
        <v>22.19</v>
      </c>
      <c r="Z58" s="151">
        <f t="shared" si="32"/>
        <v>219258400</v>
      </c>
      <c r="AR58" t="s">
        <v>217</v>
      </c>
    </row>
    <row r="59" spans="5:44" ht="35.1" customHeight="1">
      <c r="E59" s="498" t="s">
        <v>183</v>
      </c>
      <c r="F59" s="499"/>
      <c r="G59" s="499"/>
      <c r="H59" s="499"/>
      <c r="I59" s="499"/>
      <c r="J59" s="499"/>
      <c r="K59" s="499"/>
      <c r="L59" s="499"/>
      <c r="M59" s="500"/>
      <c r="N59" s="496"/>
      <c r="O59" s="497"/>
      <c r="P59" s="363"/>
      <c r="Q59" s="264"/>
      <c r="R59" s="360"/>
      <c r="S59" s="360"/>
      <c r="T59" s="360"/>
      <c r="U59" s="264"/>
      <c r="V59" s="264"/>
      <c r="W59" s="264"/>
      <c r="X59" s="484"/>
      <c r="Y59" s="484"/>
      <c r="Z59" s="485"/>
    </row>
    <row r="60" spans="5:44" ht="35.1" customHeight="1">
      <c r="E60" s="498" t="s">
        <v>587</v>
      </c>
      <c r="F60" s="499"/>
      <c r="G60" s="499"/>
      <c r="H60" s="499"/>
      <c r="I60" s="499"/>
      <c r="J60" s="499"/>
      <c r="K60" s="499"/>
      <c r="L60" s="499"/>
      <c r="M60" s="500"/>
      <c r="N60" s="533"/>
      <c r="O60" s="497"/>
      <c r="P60" s="363"/>
      <c r="Q60" s="264"/>
      <c r="R60" s="360"/>
      <c r="S60" s="360"/>
      <c r="T60" s="360"/>
      <c r="U60" s="264"/>
      <c r="V60" s="264"/>
      <c r="W60" s="264"/>
      <c r="X60" s="484"/>
      <c r="Y60" s="484"/>
      <c r="Z60" s="485"/>
    </row>
    <row r="61" spans="5:44" ht="35.1" customHeight="1">
      <c r="E61" s="498" t="s">
        <v>588</v>
      </c>
      <c r="F61" s="499"/>
      <c r="G61" s="499"/>
      <c r="H61" s="499"/>
      <c r="I61" s="499"/>
      <c r="J61" s="499"/>
      <c r="K61" s="499"/>
      <c r="L61" s="499"/>
      <c r="M61" s="500"/>
      <c r="N61" s="533"/>
      <c r="O61" s="497"/>
      <c r="P61" s="363"/>
      <c r="Q61" s="264"/>
      <c r="R61" s="360"/>
      <c r="S61" s="360"/>
      <c r="T61" s="360"/>
      <c r="U61" s="264"/>
      <c r="V61" s="264"/>
      <c r="W61" s="264"/>
      <c r="X61" s="484"/>
      <c r="Y61" s="484"/>
      <c r="Z61" s="485"/>
    </row>
    <row r="62" spans="5:44" ht="35.1" customHeight="1">
      <c r="E62" s="498" t="s">
        <v>589</v>
      </c>
      <c r="F62" s="499"/>
      <c r="G62" s="499"/>
      <c r="H62" s="499"/>
      <c r="I62" s="499"/>
      <c r="J62" s="499"/>
      <c r="K62" s="499"/>
      <c r="L62" s="499"/>
      <c r="M62" s="500"/>
      <c r="N62" s="496"/>
      <c r="O62" s="497"/>
      <c r="P62" s="363"/>
      <c r="Q62" s="264"/>
      <c r="R62" s="360"/>
      <c r="S62" s="360"/>
      <c r="T62" s="360"/>
      <c r="U62" s="264"/>
      <c r="V62" s="264"/>
      <c r="W62" s="264"/>
      <c r="X62" s="484"/>
      <c r="Y62" s="484"/>
      <c r="Z62" s="485"/>
    </row>
    <row r="63" spans="5:44"/>
  </sheetData>
  <sheetProtection algorithmName="SHA-512" hashValue="dHD35nD5b4OqPPD8lOZqw5NzOcg80bgHVYSwOREIZ+guxfFDCmEWRLP5vCF1GUbFCD1Pmk7EWxj3l5aHJ0NrnA==" saltValue="qYFA7K+cRpvdLoSGcagB7A==" spinCount="100000" sheet="1" objects="1" scenarios="1"/>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5">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0:Z38 Z40 Z43:Z48" xr:uid="{00000000-0002-0000-0500-000001000000}">
      <formula1>L30</formula1>
    </dataValidation>
    <dataValidation type="whole" operator="greaterThanOrEqual" allowBlank="1" showInputMessage="1" showErrorMessage="1" sqref="R30:S38 N30:O38 N40:O40 N43:O48 R40:S40 R43:S48 N54:O55 R54:S55 I30:K38 I40:K40 I43:K48 I54:K55" xr:uid="{00000000-0002-0000-0500-000003000000}">
      <formula1>0</formula1>
    </dataValidation>
    <dataValidation type="whole" operator="greaterThan" allowBlank="1" showInputMessage="1" showErrorMessage="1" sqref="H30:H38 H40 H54:H55 H43:H48" xr:uid="{00000000-0002-0000-0500-000004000000}">
      <formula1>0</formula1>
    </dataValidation>
    <dataValidation operator="greaterThan" allowBlank="1" showInputMessage="1" showErrorMessage="1" sqref="H20:H24 H14:H17" xr:uid="{00000000-0002-0000-0500-000005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26"/>
  <sheetViews>
    <sheetView showGridLines="0" topLeftCell="D8" zoomScale="85" zoomScaleNormal="85" workbookViewId="0">
      <selection activeCell="F26" sqref="F26"/>
    </sheetView>
  </sheetViews>
  <sheetFormatPr defaultColWidth="0" defaultRowHeight="14.4"/>
  <cols>
    <col min="1" max="1" width="2.41796875" hidden="1" customWidth="1"/>
    <col min="2" max="2" width="2.15625" hidden="1" customWidth="1"/>
    <col min="3" max="3" width="2" hidden="1" customWidth="1"/>
    <col min="4" max="4" width="2.578125"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68359375" customWidth="1"/>
    <col min="14" max="14" width="16.15625" hidden="1" customWidth="1"/>
    <col min="15" max="15" width="16.41796875" customWidth="1"/>
    <col min="16" max="16" width="10.68359375" customWidth="1"/>
    <col min="17" max="18" width="14.578125" hidden="1" customWidth="1"/>
    <col min="19" max="19" width="14.578125" customWidth="1"/>
    <col min="20" max="20" width="19.15625" customWidth="1"/>
    <col min="21" max="21" width="15.41796875" hidden="1" customWidth="1"/>
    <col min="22" max="22" width="8.83984375" hidden="1" customWidth="1"/>
    <col min="23" max="23" width="15.41796875" customWidth="1"/>
    <col min="24" max="24" width="8.83984375" customWidth="1"/>
    <col min="25" max="25" width="15.41796875" customWidth="1"/>
    <col min="26" max="26" width="18" customWidth="1"/>
    <col min="27" max="27" width="17.15625" customWidth="1"/>
    <col min="28" max="28" width="4.68359375" customWidth="1"/>
    <col min="29" max="16383" width="4.83984375" hidden="1"/>
  </cols>
  <sheetData>
    <row r="1" spans="5:45" hidden="1">
      <c r="I1">
        <v>10</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81" t="s">
        <v>137</v>
      </c>
      <c r="F9" s="481" t="s">
        <v>136</v>
      </c>
      <c r="G9" s="536" t="s">
        <v>1</v>
      </c>
      <c r="H9" s="536" t="s">
        <v>3</v>
      </c>
      <c r="I9" s="536" t="s">
        <v>4</v>
      </c>
      <c r="J9" s="536" t="s">
        <v>5</v>
      </c>
      <c r="K9" s="536" t="s">
        <v>6</v>
      </c>
      <c r="L9" s="536" t="s">
        <v>7</v>
      </c>
      <c r="M9" s="537" t="s">
        <v>8</v>
      </c>
      <c r="N9" s="538"/>
      <c r="O9" s="538"/>
      <c r="P9" s="539"/>
      <c r="Q9" s="536" t="s">
        <v>9</v>
      </c>
      <c r="R9" s="536" t="s">
        <v>505</v>
      </c>
      <c r="S9" s="536" t="s">
        <v>134</v>
      </c>
      <c r="T9" s="481" t="s">
        <v>143</v>
      </c>
      <c r="U9" s="513" t="s">
        <v>12</v>
      </c>
      <c r="V9" s="514"/>
      <c r="W9" s="513" t="s">
        <v>13</v>
      </c>
      <c r="X9" s="514"/>
      <c r="Y9" s="536" t="s">
        <v>14</v>
      </c>
      <c r="Z9" s="469" t="s">
        <v>499</v>
      </c>
      <c r="AA9" s="536" t="s">
        <v>517</v>
      </c>
    </row>
    <row r="10" spans="5:45" ht="31.5" customHeight="1">
      <c r="E10" s="534"/>
      <c r="F10" s="531"/>
      <c r="G10" s="534"/>
      <c r="H10" s="534"/>
      <c r="I10" s="534"/>
      <c r="J10" s="534"/>
      <c r="K10" s="534"/>
      <c r="L10" s="534"/>
      <c r="M10" s="473" t="s">
        <v>135</v>
      </c>
      <c r="N10" s="521"/>
      <c r="O10" s="522"/>
      <c r="P10" s="536" t="s">
        <v>16</v>
      </c>
      <c r="Q10" s="534"/>
      <c r="R10" s="534"/>
      <c r="S10" s="534"/>
      <c r="T10" s="534"/>
      <c r="U10" s="517"/>
      <c r="V10" s="518"/>
      <c r="W10" s="517"/>
      <c r="X10" s="518"/>
      <c r="Y10" s="534"/>
      <c r="Z10" s="519"/>
      <c r="AA10" s="534"/>
    </row>
    <row r="11" spans="5:45" ht="78.75" customHeight="1">
      <c r="E11" s="535"/>
      <c r="F11" s="532"/>
      <c r="G11" s="535"/>
      <c r="H11" s="535"/>
      <c r="I11" s="535"/>
      <c r="J11" s="535"/>
      <c r="K11" s="535"/>
      <c r="L11" s="535"/>
      <c r="M11" s="33" t="s">
        <v>141</v>
      </c>
      <c r="N11" s="33" t="s">
        <v>18</v>
      </c>
      <c r="O11" s="32" t="s">
        <v>19</v>
      </c>
      <c r="P11" s="535"/>
      <c r="Q11" s="535"/>
      <c r="R11" s="535"/>
      <c r="S11" s="535"/>
      <c r="T11" s="535"/>
      <c r="U11" s="32" t="s">
        <v>20</v>
      </c>
      <c r="V11" s="32" t="s">
        <v>21</v>
      </c>
      <c r="W11" s="32" t="s">
        <v>20</v>
      </c>
      <c r="X11" s="32" t="s">
        <v>21</v>
      </c>
      <c r="Y11" s="535"/>
      <c r="Z11" s="519"/>
      <c r="AA11" s="535"/>
    </row>
    <row r="12" spans="5:45" ht="16.5" customHeight="1">
      <c r="E12" s="9" t="s">
        <v>79</v>
      </c>
      <c r="F12" s="378"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f>IF(COUNT(H25:$Y$15010)=0,"",SUM(AC1:AC65542))</f>
        <v>10</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400" t="s">
        <v>714</v>
      </c>
      <c r="G15" s="401" t="s">
        <v>715</v>
      </c>
      <c r="H15" s="47">
        <v>19311799</v>
      </c>
      <c r="I15" s="47"/>
      <c r="J15" s="47"/>
      <c r="K15" s="402">
        <f t="shared" ref="K15:K24" si="0">+IFERROR(IF(COUNT(H15:J15),ROUND(SUM(H15:J15),0),""),"")</f>
        <v>19311799</v>
      </c>
      <c r="L15" s="51">
        <f>+IFERROR(IF(COUNT(K15),ROUND(K15/'Shareholding Pattern'!$L$57*100,2),""),0)</f>
        <v>8.7899999999999991</v>
      </c>
      <c r="M15" s="207">
        <f t="shared" ref="M15:M24" si="1">IF(H15="","",H15)</f>
        <v>19311799</v>
      </c>
      <c r="N15" s="207"/>
      <c r="O15" s="285">
        <f t="shared" ref="O15:O24" si="2">+IFERROR(IF(COUNT(M15:N15),ROUND(SUM(M15,N15),2),""),"")</f>
        <v>19311799</v>
      </c>
      <c r="P15" s="51">
        <f>+IFERROR(IF(COUNT(O15),ROUND(O15/('Shareholding Pattern'!$P$58)*100,2),""),0)</f>
        <v>8.7899999999999991</v>
      </c>
      <c r="Q15" s="47"/>
      <c r="R15" s="47"/>
      <c r="S15" s="402" t="str">
        <f t="shared" ref="S15:S24" si="3">+IFERROR(IF(COUNT(Q15:R15),ROUND(SUM(Q15:R15),0),""),"")</f>
        <v/>
      </c>
      <c r="T15" s="17">
        <f>+IFERROR(IF(COUNT(K15,S15),ROUND(SUM(S15,K15)/SUM('Shareholding Pattern'!$L$57,'Shareholding Pattern'!$T$57)*100,2),""),0)</f>
        <v>8.7899999999999991</v>
      </c>
      <c r="U15" s="47"/>
      <c r="V15" s="17" t="str">
        <f t="shared" ref="V15:V24" si="4">+IFERROR(IF(COUNT(U15),ROUND(SUM(U15)/SUM(K15)*100,2),""),0)</f>
        <v/>
      </c>
      <c r="W15" s="47">
        <v>16246500</v>
      </c>
      <c r="X15" s="285">
        <f t="shared" ref="X15:X24" si="5">+IFERROR(IF(COUNT(W15),ROUND(SUM(W15)/SUM(K15)*100,2),""),0)</f>
        <v>84.13</v>
      </c>
      <c r="Y15" s="47">
        <v>19311799</v>
      </c>
      <c r="Z15" s="284"/>
      <c r="AA15" s="334"/>
      <c r="AB15" s="11"/>
      <c r="AC15" s="11">
        <f t="shared" ref="AC15:AC24" si="6">IF(SUM(H15:Y15)&gt;0,1,0)</f>
        <v>1</v>
      </c>
    </row>
    <row r="16" spans="5:45" ht="24.75" customHeight="1">
      <c r="E16" s="195">
        <v>2</v>
      </c>
      <c r="F16" s="400" t="s">
        <v>716</v>
      </c>
      <c r="G16" s="401" t="s">
        <v>717</v>
      </c>
      <c r="H16" s="47">
        <v>4289000</v>
      </c>
      <c r="I16" s="47"/>
      <c r="J16" s="47"/>
      <c r="K16" s="402">
        <f t="shared" si="0"/>
        <v>4289000</v>
      </c>
      <c r="L16" s="51">
        <f>+IFERROR(IF(COUNT(K16),ROUND(K16/'Shareholding Pattern'!$L$57*100,2),""),0)</f>
        <v>1.95</v>
      </c>
      <c r="M16" s="207">
        <f t="shared" si="1"/>
        <v>4289000</v>
      </c>
      <c r="N16" s="207"/>
      <c r="O16" s="285">
        <f t="shared" si="2"/>
        <v>4289000</v>
      </c>
      <c r="P16" s="51">
        <f>+IFERROR(IF(COUNT(O16),ROUND(O16/('Shareholding Pattern'!$P$58)*100,2),""),0)</f>
        <v>1.95</v>
      </c>
      <c r="Q16" s="47"/>
      <c r="R16" s="47"/>
      <c r="S16" s="402" t="str">
        <f t="shared" si="3"/>
        <v/>
      </c>
      <c r="T16" s="17">
        <f>+IFERROR(IF(COUNT(K16,S16),ROUND(SUM(S16,K16)/SUM('Shareholding Pattern'!$L$57,'Shareholding Pattern'!$T$57)*100,2),""),0)</f>
        <v>1.95</v>
      </c>
      <c r="U16" s="47"/>
      <c r="V16" s="17" t="str">
        <f t="shared" si="4"/>
        <v/>
      </c>
      <c r="W16" s="47">
        <v>0</v>
      </c>
      <c r="X16" s="285">
        <f t="shared" si="5"/>
        <v>0</v>
      </c>
      <c r="Y16" s="47">
        <v>4289000</v>
      </c>
      <c r="Z16" s="284"/>
      <c r="AA16" s="334"/>
      <c r="AB16" s="11"/>
      <c r="AC16" s="11">
        <f t="shared" si="6"/>
        <v>1</v>
      </c>
    </row>
    <row r="17" spans="5:29" ht="24.75" customHeight="1">
      <c r="E17" s="195">
        <v>3</v>
      </c>
      <c r="F17" s="400" t="s">
        <v>718</v>
      </c>
      <c r="G17" s="401" t="s">
        <v>719</v>
      </c>
      <c r="H17" s="47">
        <v>21736798</v>
      </c>
      <c r="I17" s="47"/>
      <c r="J17" s="47"/>
      <c r="K17" s="402">
        <f t="shared" si="0"/>
        <v>21736798</v>
      </c>
      <c r="L17" s="51">
        <f>+IFERROR(IF(COUNT(K17),ROUND(K17/'Shareholding Pattern'!$L$57*100,2),""),0)</f>
        <v>9.89</v>
      </c>
      <c r="M17" s="207">
        <f t="shared" si="1"/>
        <v>21736798</v>
      </c>
      <c r="N17" s="207"/>
      <c r="O17" s="285">
        <f t="shared" si="2"/>
        <v>21736798</v>
      </c>
      <c r="P17" s="51">
        <f>+IFERROR(IF(COUNT(O17),ROUND(O17/('Shareholding Pattern'!$P$58)*100,2),""),0)</f>
        <v>9.89</v>
      </c>
      <c r="Q17" s="47"/>
      <c r="R17" s="47"/>
      <c r="S17" s="402" t="str">
        <f t="shared" si="3"/>
        <v/>
      </c>
      <c r="T17" s="17">
        <f>+IFERROR(IF(COUNT(K17,S17),ROUND(SUM(S17,K17)/SUM('Shareholding Pattern'!$L$57,'Shareholding Pattern'!$T$57)*100,2),""),0)</f>
        <v>9.89</v>
      </c>
      <c r="U17" s="47"/>
      <c r="V17" s="17" t="str">
        <f t="shared" si="4"/>
        <v/>
      </c>
      <c r="W17" s="47">
        <v>16247500</v>
      </c>
      <c r="X17" s="285">
        <f t="shared" si="5"/>
        <v>74.75</v>
      </c>
      <c r="Y17" s="47">
        <v>21736798</v>
      </c>
      <c r="Z17" s="284"/>
      <c r="AA17" s="334"/>
      <c r="AB17" s="11"/>
      <c r="AC17" s="11">
        <f t="shared" si="6"/>
        <v>1</v>
      </c>
    </row>
    <row r="18" spans="5:29" ht="24.75" customHeight="1">
      <c r="E18" s="195">
        <v>4</v>
      </c>
      <c r="F18" s="400" t="s">
        <v>720</v>
      </c>
      <c r="G18" s="401" t="s">
        <v>721</v>
      </c>
      <c r="H18" s="47">
        <v>4338500</v>
      </c>
      <c r="I18" s="47"/>
      <c r="J18" s="47"/>
      <c r="K18" s="402">
        <f t="shared" si="0"/>
        <v>4338500</v>
      </c>
      <c r="L18" s="51">
        <f>+IFERROR(IF(COUNT(K18),ROUND(K18/'Shareholding Pattern'!$L$57*100,2),""),0)</f>
        <v>1.97</v>
      </c>
      <c r="M18" s="207">
        <f t="shared" si="1"/>
        <v>4338500</v>
      </c>
      <c r="N18" s="207"/>
      <c r="O18" s="285">
        <f t="shared" si="2"/>
        <v>4338500</v>
      </c>
      <c r="P18" s="51">
        <f>+IFERROR(IF(COUNT(O18),ROUND(O18/('Shareholding Pattern'!$P$58)*100,2),""),0)</f>
        <v>1.97</v>
      </c>
      <c r="Q18" s="47"/>
      <c r="R18" s="47"/>
      <c r="S18" s="402" t="str">
        <f t="shared" si="3"/>
        <v/>
      </c>
      <c r="T18" s="17">
        <f>+IFERROR(IF(COUNT(K18,S18),ROUND(SUM(S18,K18)/SUM('Shareholding Pattern'!$L$57,'Shareholding Pattern'!$T$57)*100,2),""),0)</f>
        <v>1.97</v>
      </c>
      <c r="U18" s="47"/>
      <c r="V18" s="17" t="str">
        <f t="shared" si="4"/>
        <v/>
      </c>
      <c r="W18" s="47">
        <v>0</v>
      </c>
      <c r="X18" s="285">
        <f t="shared" si="5"/>
        <v>0</v>
      </c>
      <c r="Y18" s="47">
        <v>4338500</v>
      </c>
      <c r="Z18" s="284"/>
      <c r="AA18" s="334"/>
      <c r="AB18" s="11"/>
      <c r="AC18" s="11">
        <f t="shared" si="6"/>
        <v>1</v>
      </c>
    </row>
    <row r="19" spans="5:29" ht="24.75" customHeight="1">
      <c r="E19" s="195">
        <v>5</v>
      </c>
      <c r="F19" s="400" t="s">
        <v>722</v>
      </c>
      <c r="G19" s="401" t="s">
        <v>723</v>
      </c>
      <c r="H19" s="47">
        <v>21924798</v>
      </c>
      <c r="I19" s="47"/>
      <c r="J19" s="47"/>
      <c r="K19" s="402">
        <f t="shared" si="0"/>
        <v>21924798</v>
      </c>
      <c r="L19" s="51">
        <f>+IFERROR(IF(COUNT(K19),ROUND(K19/'Shareholding Pattern'!$L$57*100,2),""),0)</f>
        <v>9.98</v>
      </c>
      <c r="M19" s="207">
        <f t="shared" si="1"/>
        <v>21924798</v>
      </c>
      <c r="N19" s="207"/>
      <c r="O19" s="285">
        <f t="shared" si="2"/>
        <v>21924798</v>
      </c>
      <c r="P19" s="51">
        <f>+IFERROR(IF(COUNT(O19),ROUND(O19/('Shareholding Pattern'!$P$58)*100,2),""),0)</f>
        <v>9.98</v>
      </c>
      <c r="Q19" s="47"/>
      <c r="R19" s="47"/>
      <c r="S19" s="402" t="str">
        <f t="shared" si="3"/>
        <v/>
      </c>
      <c r="T19" s="17">
        <f>+IFERROR(IF(COUNT(K19,S19),ROUND(SUM(S19,K19)/SUM('Shareholding Pattern'!$L$57,'Shareholding Pattern'!$T$57)*100,2),""),0)</f>
        <v>9.98</v>
      </c>
      <c r="U19" s="47"/>
      <c r="V19" s="17" t="str">
        <f t="shared" si="4"/>
        <v/>
      </c>
      <c r="W19" s="47">
        <v>16247500</v>
      </c>
      <c r="X19" s="285">
        <f t="shared" si="5"/>
        <v>74.11</v>
      </c>
      <c r="Y19" s="47">
        <v>21924798</v>
      </c>
      <c r="Z19" s="284"/>
      <c r="AA19" s="334"/>
      <c r="AB19" s="11"/>
      <c r="AC19" s="11">
        <f t="shared" si="6"/>
        <v>1</v>
      </c>
    </row>
    <row r="20" spans="5:29" ht="24.75" customHeight="1">
      <c r="E20" s="195">
        <v>6</v>
      </c>
      <c r="F20" s="400" t="s">
        <v>724</v>
      </c>
      <c r="G20" s="401" t="s">
        <v>725</v>
      </c>
      <c r="H20" s="47">
        <v>4340500</v>
      </c>
      <c r="I20" s="47"/>
      <c r="J20" s="47"/>
      <c r="K20" s="402">
        <f t="shared" si="0"/>
        <v>4340500</v>
      </c>
      <c r="L20" s="51">
        <f>+IFERROR(IF(COUNT(K20),ROUND(K20/'Shareholding Pattern'!$L$57*100,2),""),0)</f>
        <v>1.98</v>
      </c>
      <c r="M20" s="207">
        <f t="shared" si="1"/>
        <v>4340500</v>
      </c>
      <c r="N20" s="207"/>
      <c r="O20" s="285">
        <f t="shared" si="2"/>
        <v>4340500</v>
      </c>
      <c r="P20" s="51">
        <f>+IFERROR(IF(COUNT(O20),ROUND(O20/('Shareholding Pattern'!$P$58)*100,2),""),0)</f>
        <v>1.98</v>
      </c>
      <c r="Q20" s="47"/>
      <c r="R20" s="47"/>
      <c r="S20" s="402" t="str">
        <f t="shared" si="3"/>
        <v/>
      </c>
      <c r="T20" s="17">
        <f>+IFERROR(IF(COUNT(K20,S20),ROUND(SUM(S20,K20)/SUM('Shareholding Pattern'!$L$57,'Shareholding Pattern'!$T$57)*100,2),""),0)</f>
        <v>1.98</v>
      </c>
      <c r="U20" s="47"/>
      <c r="V20" s="17" t="str">
        <f t="shared" si="4"/>
        <v/>
      </c>
      <c r="W20" s="47">
        <v>0</v>
      </c>
      <c r="X20" s="285">
        <f t="shared" si="5"/>
        <v>0</v>
      </c>
      <c r="Y20" s="47">
        <v>4340500</v>
      </c>
      <c r="Z20" s="284"/>
      <c r="AA20" s="334"/>
      <c r="AB20" s="11"/>
      <c r="AC20" s="11">
        <f t="shared" si="6"/>
        <v>1</v>
      </c>
    </row>
    <row r="21" spans="5:29" ht="24.75" customHeight="1">
      <c r="E21" s="195">
        <v>7</v>
      </c>
      <c r="F21" s="400" t="s">
        <v>726</v>
      </c>
      <c r="G21" s="401" t="s">
        <v>727</v>
      </c>
      <c r="H21" s="47">
        <v>3782207</v>
      </c>
      <c r="I21" s="47"/>
      <c r="J21" s="47"/>
      <c r="K21" s="402">
        <f t="shared" si="0"/>
        <v>3782207</v>
      </c>
      <c r="L21" s="51">
        <f>+IFERROR(IF(COUNT(K21),ROUND(K21/'Shareholding Pattern'!$L$57*100,2),""),0)</f>
        <v>1.72</v>
      </c>
      <c r="M21" s="207">
        <f t="shared" si="1"/>
        <v>3782207</v>
      </c>
      <c r="N21" s="207"/>
      <c r="O21" s="285">
        <f t="shared" si="2"/>
        <v>3782207</v>
      </c>
      <c r="P21" s="51">
        <f>+IFERROR(IF(COUNT(O21),ROUND(O21/('Shareholding Pattern'!$P$58)*100,2),""),0)</f>
        <v>1.72</v>
      </c>
      <c r="Q21" s="47"/>
      <c r="R21" s="47"/>
      <c r="S21" s="402" t="str">
        <f t="shared" si="3"/>
        <v/>
      </c>
      <c r="T21" s="17">
        <f>+IFERROR(IF(COUNT(K21,S21),ROUND(SUM(S21,K21)/SUM('Shareholding Pattern'!$L$57,'Shareholding Pattern'!$T$57)*100,2),""),0)</f>
        <v>1.72</v>
      </c>
      <c r="U21" s="47"/>
      <c r="V21" s="17" t="str">
        <f t="shared" si="4"/>
        <v/>
      </c>
      <c r="W21" s="47">
        <v>0</v>
      </c>
      <c r="X21" s="285">
        <f t="shared" si="5"/>
        <v>0</v>
      </c>
      <c r="Y21" s="47">
        <v>3782207</v>
      </c>
      <c r="Z21" s="284"/>
      <c r="AA21" s="334"/>
      <c r="AB21" s="11"/>
      <c r="AC21" s="11">
        <f t="shared" si="6"/>
        <v>1</v>
      </c>
    </row>
    <row r="22" spans="5:29" ht="24.75" customHeight="1">
      <c r="E22" s="195">
        <v>8</v>
      </c>
      <c r="F22" s="400" t="s">
        <v>728</v>
      </c>
      <c r="G22" s="401" t="s">
        <v>729</v>
      </c>
      <c r="H22" s="47">
        <v>825000</v>
      </c>
      <c r="I22" s="47"/>
      <c r="J22" s="47"/>
      <c r="K22" s="402">
        <f t="shared" si="0"/>
        <v>825000</v>
      </c>
      <c r="L22" s="51">
        <f>+IFERROR(IF(COUNT(K22),ROUND(K22/'Shareholding Pattern'!$L$57*100,2),""),0)</f>
        <v>0.38</v>
      </c>
      <c r="M22" s="207">
        <f t="shared" si="1"/>
        <v>825000</v>
      </c>
      <c r="N22" s="207"/>
      <c r="O22" s="285">
        <f t="shared" si="2"/>
        <v>825000</v>
      </c>
      <c r="P22" s="51">
        <f>+IFERROR(IF(COUNT(O22),ROUND(O22/('Shareholding Pattern'!$P$58)*100,2),""),0)</f>
        <v>0.38</v>
      </c>
      <c r="Q22" s="47"/>
      <c r="R22" s="47"/>
      <c r="S22" s="402" t="str">
        <f t="shared" si="3"/>
        <v/>
      </c>
      <c r="T22" s="17">
        <f>+IFERROR(IF(COUNT(K22,S22),ROUND(SUM(S22,K22)/SUM('Shareholding Pattern'!$L$57,'Shareholding Pattern'!$T$57)*100,2),""),0)</f>
        <v>0.38</v>
      </c>
      <c r="U22" s="47"/>
      <c r="V22" s="17" t="str">
        <f t="shared" si="4"/>
        <v/>
      </c>
      <c r="W22" s="47">
        <v>0</v>
      </c>
      <c r="X22" s="285">
        <f t="shared" si="5"/>
        <v>0</v>
      </c>
      <c r="Y22" s="47">
        <v>825000</v>
      </c>
      <c r="Z22" s="284"/>
      <c r="AA22" s="334"/>
      <c r="AB22" s="11"/>
      <c r="AC22" s="11">
        <f t="shared" si="6"/>
        <v>1</v>
      </c>
    </row>
    <row r="23" spans="5:29" ht="24.75" customHeight="1">
      <c r="E23" s="195">
        <v>9</v>
      </c>
      <c r="F23" s="400" t="s">
        <v>730</v>
      </c>
      <c r="G23" s="401" t="s">
        <v>731</v>
      </c>
      <c r="H23" s="47">
        <v>750000</v>
      </c>
      <c r="I23" s="47"/>
      <c r="J23" s="47"/>
      <c r="K23" s="402">
        <f t="shared" si="0"/>
        <v>750000</v>
      </c>
      <c r="L23" s="51">
        <f>+IFERROR(IF(COUNT(K23),ROUND(K23/'Shareholding Pattern'!$L$57*100,2),""),0)</f>
        <v>0.34</v>
      </c>
      <c r="M23" s="207">
        <f t="shared" si="1"/>
        <v>750000</v>
      </c>
      <c r="N23" s="207"/>
      <c r="O23" s="285">
        <f t="shared" si="2"/>
        <v>750000</v>
      </c>
      <c r="P23" s="51">
        <f>+IFERROR(IF(COUNT(O23),ROUND(O23/('Shareholding Pattern'!$P$58)*100,2),""),0)</f>
        <v>0.34</v>
      </c>
      <c r="Q23" s="47"/>
      <c r="R23" s="47"/>
      <c r="S23" s="402" t="str">
        <f t="shared" si="3"/>
        <v/>
      </c>
      <c r="T23" s="17">
        <f>+IFERROR(IF(COUNT(K23,S23),ROUND(SUM(S23,K23)/SUM('Shareholding Pattern'!$L$57,'Shareholding Pattern'!$T$57)*100,2),""),0)</f>
        <v>0.34</v>
      </c>
      <c r="U23" s="47"/>
      <c r="V23" s="17" t="str">
        <f t="shared" si="4"/>
        <v/>
      </c>
      <c r="W23" s="47">
        <v>0</v>
      </c>
      <c r="X23" s="285">
        <f t="shared" si="5"/>
        <v>0</v>
      </c>
      <c r="Y23" s="47">
        <v>750000</v>
      </c>
      <c r="Z23" s="284"/>
      <c r="AA23" s="334"/>
      <c r="AB23" s="11"/>
      <c r="AC23" s="11">
        <f t="shared" si="6"/>
        <v>1</v>
      </c>
    </row>
    <row r="24" spans="5:29" ht="24.75" customHeight="1">
      <c r="E24" s="195">
        <v>10</v>
      </c>
      <c r="F24" s="400" t="s">
        <v>732</v>
      </c>
      <c r="G24" s="401" t="s">
        <v>733</v>
      </c>
      <c r="H24" s="47">
        <v>500000</v>
      </c>
      <c r="I24" s="47"/>
      <c r="J24" s="47"/>
      <c r="K24" s="402">
        <f t="shared" si="0"/>
        <v>500000</v>
      </c>
      <c r="L24" s="51">
        <f>+IFERROR(IF(COUNT(K24),ROUND(K24/'Shareholding Pattern'!$L$57*100,2),""),0)</f>
        <v>0.23</v>
      </c>
      <c r="M24" s="207">
        <f t="shared" si="1"/>
        <v>500000</v>
      </c>
      <c r="N24" s="207"/>
      <c r="O24" s="285">
        <f t="shared" si="2"/>
        <v>500000</v>
      </c>
      <c r="P24" s="51">
        <f>+IFERROR(IF(COUNT(O24),ROUND(O24/('Shareholding Pattern'!$P$58)*100,2),""),0)</f>
        <v>0.23</v>
      </c>
      <c r="Q24" s="47"/>
      <c r="R24" s="47"/>
      <c r="S24" s="402" t="str">
        <f t="shared" si="3"/>
        <v/>
      </c>
      <c r="T24" s="17">
        <f>+IFERROR(IF(COUNT(K24,S24),ROUND(SUM(S24,K24)/SUM('Shareholding Pattern'!$L$57,'Shareholding Pattern'!$T$57)*100,2),""),0)</f>
        <v>0.23</v>
      </c>
      <c r="U24" s="47"/>
      <c r="V24" s="17" t="str">
        <f t="shared" si="4"/>
        <v/>
      </c>
      <c r="W24" s="47">
        <v>0</v>
      </c>
      <c r="X24" s="285">
        <f t="shared" si="5"/>
        <v>0</v>
      </c>
      <c r="Y24" s="47">
        <v>500000</v>
      </c>
      <c r="Z24" s="284"/>
      <c r="AA24" s="334"/>
      <c r="AB24" s="11"/>
      <c r="AC24" s="11">
        <f t="shared" si="6"/>
        <v>1</v>
      </c>
    </row>
    <row r="25" spans="5:29" ht="16.5" hidden="1" customHeight="1">
      <c r="E25" s="196"/>
      <c r="F25" s="200"/>
      <c r="G25" s="200"/>
      <c r="H25" s="200"/>
      <c r="I25" s="200"/>
      <c r="J25" s="200"/>
      <c r="K25" s="200"/>
      <c r="L25" s="200"/>
      <c r="M25" s="200"/>
      <c r="N25" s="200"/>
      <c r="O25" s="200"/>
      <c r="P25" s="200"/>
      <c r="Q25" s="200"/>
      <c r="R25" s="200"/>
      <c r="S25" s="200"/>
      <c r="T25" s="200"/>
      <c r="U25" s="200"/>
      <c r="V25" s="200"/>
      <c r="W25" s="200"/>
      <c r="X25" s="200"/>
      <c r="Y25" s="201"/>
    </row>
    <row r="26" spans="5:29" ht="20.100000000000001" customHeight="1">
      <c r="E26" s="127"/>
      <c r="F26" s="62" t="s">
        <v>450</v>
      </c>
      <c r="G26" s="62" t="s">
        <v>19</v>
      </c>
      <c r="H26" s="53">
        <f>+IFERROR(IF(COUNT(H14:H25),ROUND(SUM(H14:H25),0),""),"")</f>
        <v>81798602</v>
      </c>
      <c r="I26" s="53" t="str">
        <f>+IFERROR(IF(COUNT(I14:I25),ROUND(SUM(I14:I25),0),""),"")</f>
        <v/>
      </c>
      <c r="J26" s="53" t="str">
        <f>+IFERROR(IF(COUNT(J14:J25),ROUND(SUM(J14:J25),0),""),"")</f>
        <v/>
      </c>
      <c r="K26" s="53">
        <f>+IFERROR(IF(COUNT(K14:K25),ROUND(SUM(K14:K25),0),""),"")</f>
        <v>81798602</v>
      </c>
      <c r="L26" s="17">
        <f>+IFERROR(IF(COUNT(K26),ROUND(K26/'Shareholding Pattern'!$L$57*100,2),""),0)</f>
        <v>37.229999999999997</v>
      </c>
      <c r="M26" s="35">
        <f>+IFERROR(IF(COUNT(M14:M25),ROUND(SUM(M14:M25),0),""),"")</f>
        <v>81798602</v>
      </c>
      <c r="N26" s="35" t="str">
        <f>+IFERROR(IF(COUNT(N14:N25),ROUND(SUM(N14:N25),0),""),"")</f>
        <v/>
      </c>
      <c r="O26" s="35">
        <f>+IFERROR(IF(COUNT(O14:O25),ROUND(SUM(O14:O25),0),""),"")</f>
        <v>81798602</v>
      </c>
      <c r="P26" s="17">
        <f>+IFERROR(IF(COUNT(O26),ROUND(O26/('Shareholding Pattern'!$P$58)*100,2),""),0)</f>
        <v>37.229999999999997</v>
      </c>
      <c r="Q26" s="53" t="str">
        <f>+IFERROR(IF(COUNT(Q14:Q25),ROUND(SUM(Q14:Q25),0),""),"")</f>
        <v/>
      </c>
      <c r="R26" s="53" t="str">
        <f>+IFERROR(IF(COUNT(R14:R25),ROUND(SUM(R14:R25),0),""),"")</f>
        <v/>
      </c>
      <c r="S26" s="53" t="str">
        <f>+IFERROR(IF(COUNT(S14:S25),ROUND(SUM(S14:S25),0),""),"")</f>
        <v/>
      </c>
      <c r="T26" s="17">
        <f>+IFERROR(IF(COUNT(K26,S26),ROUND(SUM(S26,K26)/SUM('Shareholding Pattern'!$L$57,'Shareholding Pattern'!$T$57)*100,2),""),0)</f>
        <v>37.229999999999997</v>
      </c>
      <c r="U26" s="53" t="str">
        <f>+IFERROR(IF(COUNT(U14:U25),ROUND(SUM(U14:U25),0),""),"")</f>
        <v/>
      </c>
      <c r="V26" s="17" t="str">
        <f>+IFERROR(IF(COUNT(U26),ROUND(SUM(U26)/SUM(K26)*100,2),""),0)</f>
        <v/>
      </c>
      <c r="W26" s="53">
        <f>+IFERROR(IF(COUNT(W14:W25),ROUND(SUM(W14:W25),0),""),"")</f>
        <v>48741500</v>
      </c>
      <c r="X26" s="17">
        <f>+IFERROR(IF(COUNT(W26),ROUND(SUM(W26)/SUM(K26)*100,2),""),0)</f>
        <v>59.59</v>
      </c>
      <c r="Y26" s="53">
        <f>+IFERROR(IF(COUNT(Y14:Y25),ROUND(SUM(Y14:Y25),0),""),"")</f>
        <v>81798602</v>
      </c>
    </row>
  </sheetData>
  <sheetProtection algorithmName="SHA-512" hashValue="qoJLmTy3KyAv1b58MIbi01DzdCya9EUzO1WQ0+0tqG/hzx5NRipAH+ZipRL60eDlXlCsE8pQmsOmwSgL8LDTBQ==" saltValue="FTA9g1mX73cOiYGKaBmmIQ==" spinCount="100000"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4" xr:uid="{00000000-0002-0000-0600-000000000000}">
      <formula1>K13</formula1>
    </dataValidation>
    <dataValidation type="whole" operator="lessThanOrEqual" allowBlank="1" showInputMessage="1" showErrorMessage="1" sqref="U13 U15:U24" xr:uid="{00000000-0002-0000-0600-000001000000}">
      <formula1>H13</formula1>
    </dataValidation>
    <dataValidation type="whole" operator="lessThanOrEqual" allowBlank="1" showInputMessage="1" showErrorMessage="1" sqref="W13 W15:W24" xr:uid="{00000000-0002-0000-0600-000002000000}">
      <formula1>H13</formula1>
    </dataValidation>
    <dataValidation type="whole" operator="greaterThanOrEqual" allowBlank="1" showInputMessage="1" showErrorMessage="1" sqref="Q13:R13 H13:J13 M13:N13 H15:J24 M15:N24 Q15:R24" xr:uid="{00000000-0002-0000-0600-000003000000}">
      <formula1>0</formula1>
    </dataValidation>
    <dataValidation type="textLength" operator="equal" allowBlank="1" showInputMessage="1" showErrorMessage="1" prompt="[A-Z][A-Z][A-Z][A-Z][A-Z][0-9][0-9][0-9][0-9][A-Z]_x000a__x000a_In absence of PAN write : ZZZZZ9999Z" sqref="G13 G15:G24" xr:uid="{00000000-0002-0000-0600-000004000000}">
      <formula1>10</formula1>
    </dataValidation>
    <dataValidation type="list" allowBlank="1" showInputMessage="1" showErrorMessage="1" sqref="AA13 AA15:AA24" xr:uid="{00000000-0002-0000-0600-000005000000}">
      <formula1>$AR$2:$AS$2</formula1>
    </dataValidation>
  </dataValidations>
  <hyperlinks>
    <hyperlink ref="G26" location="'Shareholding Pattern'!F14" display="Total" xr:uid="{00000000-0004-0000-0600-000000000000}"/>
    <hyperlink ref="F26" location="'Shareholding Pattern'!F14" display="Total" xr:uid="{00000000-0004-0000-06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68580</xdr:colOff>
                    <xdr:row>14</xdr:row>
                    <xdr:rowOff>68580</xdr:rowOff>
                  </from>
                  <to>
                    <xdr:col>25</xdr:col>
                    <xdr:colOff>1135380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68580</xdr:colOff>
                    <xdr:row>15</xdr:row>
                    <xdr:rowOff>68580</xdr:rowOff>
                  </from>
                  <to>
                    <xdr:col>25</xdr:col>
                    <xdr:colOff>1135380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68580</xdr:colOff>
                    <xdr:row>16</xdr:row>
                    <xdr:rowOff>68580</xdr:rowOff>
                  </from>
                  <to>
                    <xdr:col>25</xdr:col>
                    <xdr:colOff>1135380</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68580</xdr:colOff>
                    <xdr:row>17</xdr:row>
                    <xdr:rowOff>68580</xdr:rowOff>
                  </from>
                  <to>
                    <xdr:col>25</xdr:col>
                    <xdr:colOff>1135380</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68580</xdr:colOff>
                    <xdr:row>18</xdr:row>
                    <xdr:rowOff>68580</xdr:rowOff>
                  </from>
                  <to>
                    <xdr:col>25</xdr:col>
                    <xdr:colOff>1135380</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68580</xdr:colOff>
                    <xdr:row>19</xdr:row>
                    <xdr:rowOff>68580</xdr:rowOff>
                  </from>
                  <to>
                    <xdr:col>25</xdr:col>
                    <xdr:colOff>1135380</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68580</xdr:colOff>
                    <xdr:row>20</xdr:row>
                    <xdr:rowOff>68580</xdr:rowOff>
                  </from>
                  <to>
                    <xdr:col>25</xdr:col>
                    <xdr:colOff>1135380</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68580</xdr:colOff>
                    <xdr:row>21</xdr:row>
                    <xdr:rowOff>68580</xdr:rowOff>
                  </from>
                  <to>
                    <xdr:col>25</xdr:col>
                    <xdr:colOff>1135380</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68580</xdr:colOff>
                    <xdr:row>22</xdr:row>
                    <xdr:rowOff>68580</xdr:rowOff>
                  </from>
                  <to>
                    <xdr:col>25</xdr:col>
                    <xdr:colOff>1135380</xdr:colOff>
                    <xdr:row>22</xdr:row>
                    <xdr:rowOff>266700</xdr:rowOff>
                  </to>
                </anchor>
              </controlPr>
            </control>
          </mc:Choice>
        </mc:AlternateContent>
        <mc:AlternateContent xmlns:mc="http://schemas.openxmlformats.org/markup-compatibility/2006">
          <mc:Choice Requires="x14">
            <control shapeId="6154" r:id="rId13" name="Button 10">
              <controlPr defaultSize="0" print="0" autoFill="0" autoPict="0" macro="[0]!opentextblock">
                <anchor moveWithCells="1" sizeWithCells="1">
                  <from>
                    <xdr:col>25</xdr:col>
                    <xdr:colOff>68580</xdr:colOff>
                    <xdr:row>23</xdr:row>
                    <xdr:rowOff>68580</xdr:rowOff>
                  </from>
                  <to>
                    <xdr:col>25</xdr:col>
                    <xdr:colOff>1135380</xdr:colOff>
                    <xdr:row>23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4"/>
  <sheetViews>
    <sheetView showGridLines="0" topLeftCell="D7" workbookViewId="0">
      <selection activeCell="P10" sqref="P10:P11"/>
    </sheetView>
  </sheetViews>
  <sheetFormatPr defaultColWidth="0" defaultRowHeight="14.4"/>
  <cols>
    <col min="1" max="3" width="0" hidden="1" customWidth="1"/>
    <col min="4" max="4" width="2.68359375" customWidth="1"/>
    <col min="5" max="5" width="9.15625" customWidth="1"/>
    <col min="6" max="6" width="14" customWidth="1"/>
    <col min="7" max="8" width="15.68359375" customWidth="1"/>
    <col min="9" max="9" width="13" hidden="1" customWidth="1"/>
    <col min="10" max="10" width="20.15625" customWidth="1"/>
    <col min="11" max="11" width="18.15625" customWidth="1"/>
    <col min="12" max="12" width="14" customWidth="1"/>
    <col min="13" max="14" width="15.68359375" customWidth="1"/>
    <col min="15" max="15" width="20.15625" customWidth="1"/>
    <col min="16" max="16" width="18.15625" customWidth="1"/>
    <col min="17" max="18" width="9.15625" customWidth="1"/>
    <col min="19" max="19" width="18.68359375" customWidth="1"/>
    <col min="20" max="20" width="11.578125" customWidth="1"/>
    <col min="21" max="21" width="10.41796875" customWidth="1"/>
    <col min="22" max="22" width="31" customWidth="1"/>
    <col min="23" max="23" width="9.15625" customWidth="1"/>
    <col min="24" max="27" width="0" hidden="1" customWidth="1"/>
    <col min="28" max="16384" width="9.15625" hidden="1"/>
  </cols>
  <sheetData>
    <row r="1" spans="1:27" hidden="1">
      <c r="I1">
        <v>0</v>
      </c>
      <c r="L1" t="s">
        <v>111</v>
      </c>
      <c r="M1" t="s">
        <v>122</v>
      </c>
      <c r="N1" t="s">
        <v>661</v>
      </c>
    </row>
    <row r="2" spans="1: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1:27" ht="15" hidden="1" customHeight="1">
      <c r="AA3" s="383" t="s">
        <v>663</v>
      </c>
    </row>
    <row r="4" spans="1:27" ht="15.75" hidden="1" customHeight="1">
      <c r="AA4" s="383" t="s">
        <v>664</v>
      </c>
    </row>
    <row r="5" spans="1:27" ht="13.5" hidden="1" customHeight="1">
      <c r="AA5" s="383" t="s">
        <v>665</v>
      </c>
    </row>
    <row r="6" spans="1:27" ht="17.25" hidden="1" customHeight="1">
      <c r="AA6" s="383" t="s">
        <v>666</v>
      </c>
    </row>
    <row r="7" spans="1:27">
      <c r="F7" s="545"/>
      <c r="G7" s="545"/>
      <c r="H7" s="545"/>
      <c r="I7" s="387"/>
      <c r="AA7" s="383" t="s">
        <v>667</v>
      </c>
    </row>
    <row r="8" spans="1:27">
      <c r="F8" s="546"/>
      <c r="G8" s="546"/>
      <c r="H8" s="546"/>
      <c r="I8" s="389"/>
      <c r="AA8" s="383" t="s">
        <v>668</v>
      </c>
    </row>
    <row r="9" spans="1:27" ht="60" customHeight="1">
      <c r="A9" s="7"/>
      <c r="E9" s="481" t="s">
        <v>132</v>
      </c>
      <c r="F9" s="473" t="s">
        <v>650</v>
      </c>
      <c r="G9" s="542"/>
      <c r="H9" s="542"/>
      <c r="I9" s="542"/>
      <c r="J9" s="542"/>
      <c r="K9" s="474"/>
      <c r="L9" s="473" t="s">
        <v>655</v>
      </c>
      <c r="M9" s="542"/>
      <c r="N9" s="542"/>
      <c r="O9" s="542"/>
      <c r="P9" s="474"/>
      <c r="Q9" s="544" t="s">
        <v>656</v>
      </c>
      <c r="R9" s="544"/>
      <c r="S9" s="544"/>
      <c r="T9" s="544"/>
      <c r="U9" s="544"/>
      <c r="V9" s="469" t="s">
        <v>688</v>
      </c>
      <c r="AA9" s="383" t="s">
        <v>669</v>
      </c>
    </row>
    <row r="10" spans="1:27" ht="14.25" customHeight="1">
      <c r="A10" s="7"/>
      <c r="E10" s="534"/>
      <c r="F10" s="469" t="s">
        <v>651</v>
      </c>
      <c r="G10" s="469" t="s">
        <v>652</v>
      </c>
      <c r="H10" s="543" t="s">
        <v>653</v>
      </c>
      <c r="I10" s="386"/>
      <c r="J10" s="469" t="s">
        <v>654</v>
      </c>
      <c r="K10" s="540" t="s">
        <v>674</v>
      </c>
      <c r="L10" s="469" t="s">
        <v>651</v>
      </c>
      <c r="M10" s="469" t="s">
        <v>652</v>
      </c>
      <c r="N10" s="543" t="s">
        <v>653</v>
      </c>
      <c r="O10" s="469" t="s">
        <v>654</v>
      </c>
      <c r="P10" s="540" t="s">
        <v>674</v>
      </c>
      <c r="Q10" s="469" t="s">
        <v>657</v>
      </c>
      <c r="R10" s="469"/>
      <c r="S10" s="469"/>
      <c r="T10" s="469"/>
      <c r="U10" s="469"/>
      <c r="V10" s="469"/>
      <c r="AA10" s="383" t="s">
        <v>670</v>
      </c>
    </row>
    <row r="11" spans="1:27" ht="47.25" customHeight="1">
      <c r="A11" s="7"/>
      <c r="E11" s="535"/>
      <c r="F11" s="469"/>
      <c r="G11" s="469"/>
      <c r="H11" s="543"/>
      <c r="I11" s="386"/>
      <c r="J11" s="469"/>
      <c r="K11" s="541"/>
      <c r="L11" s="469"/>
      <c r="M11" s="469"/>
      <c r="N11" s="543"/>
      <c r="O11" s="469"/>
      <c r="P11" s="541"/>
      <c r="Q11" s="377" t="s">
        <v>658</v>
      </c>
      <c r="R11" s="377" t="s">
        <v>659</v>
      </c>
      <c r="S11" s="391" t="s">
        <v>690</v>
      </c>
      <c r="T11" s="377" t="s">
        <v>660</v>
      </c>
      <c r="U11" s="377" t="s">
        <v>691</v>
      </c>
      <c r="V11" s="469"/>
      <c r="AA11" s="383" t="s">
        <v>671</v>
      </c>
    </row>
    <row r="12" spans="1:27">
      <c r="E12" s="380"/>
      <c r="F12" s="548" t="s">
        <v>672</v>
      </c>
      <c r="G12" s="548"/>
      <c r="H12" s="379"/>
      <c r="I12" s="379"/>
      <c r="J12" s="379"/>
      <c r="K12" s="379"/>
      <c r="L12" s="379"/>
      <c r="M12" s="379"/>
      <c r="N12" s="379"/>
      <c r="O12" s="379"/>
      <c r="P12" s="379"/>
      <c r="Q12" s="379"/>
      <c r="R12" s="379"/>
      <c r="S12" s="379"/>
      <c r="T12" s="379"/>
      <c r="U12" s="379"/>
      <c r="V12" s="381"/>
    </row>
    <row r="13" spans="1:27" ht="21" hidden="1" customHeight="1">
      <c r="E13" s="54"/>
      <c r="F13" s="261"/>
      <c r="G13" s="261"/>
      <c r="H13" s="261"/>
      <c r="I13" s="390"/>
      <c r="J13" s="384"/>
      <c r="K13" s="261"/>
      <c r="L13" s="261"/>
      <c r="M13" s="261"/>
      <c r="N13" s="261"/>
      <c r="O13" s="385"/>
      <c r="P13" s="261"/>
      <c r="Q13" s="100"/>
      <c r="R13" s="100"/>
      <c r="S13" s="100"/>
      <c r="T13" s="75"/>
      <c r="U13" s="75"/>
      <c r="V13" s="392"/>
    </row>
    <row r="14" spans="1:27" ht="24.75" customHeight="1">
      <c r="E14" s="45"/>
      <c r="F14" s="547"/>
      <c r="G14" s="547"/>
      <c r="H14" s="547"/>
      <c r="I14" s="388"/>
      <c r="J14" s="55"/>
      <c r="K14" s="55"/>
      <c r="L14" s="55"/>
      <c r="M14" s="55"/>
      <c r="N14" s="55"/>
      <c r="O14" s="55"/>
      <c r="P14" s="55"/>
      <c r="Q14" s="55"/>
      <c r="R14" s="55"/>
      <c r="S14" s="55"/>
      <c r="T14" s="55"/>
      <c r="U14" s="55"/>
      <c r="V14" s="198"/>
    </row>
  </sheetData>
  <sheetProtection password="F884"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xr:uid="{00000000-0002-0000-0700-000000000000}">
      <formula1>$L$1:$M$1</formula1>
    </dataValidation>
    <dataValidation type="decimal" allowBlank="1" showInputMessage="1" showErrorMessage="1" prompt="Enter the value without percentage (%) symbol (.e.g. to enter 10.00%, enter it as 10.00)" sqref="Q13:S13" xr:uid="{00000000-0002-0000-0700-000001000000}">
      <formula1>0</formula1>
      <formula2>100</formula2>
    </dataValidation>
    <dataValidation type="list" allowBlank="1" showInputMessage="1" showErrorMessage="1" sqref="J13 O13" xr:uid="{00000000-0002-0000-0700-000002000000}">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4"/>
  <cols>
    <col min="1" max="1" width="2.68359375" customWidth="1"/>
    <col min="2" max="2" width="4.41796875" hidden="1" customWidth="1"/>
    <col min="3" max="3" width="4" hidden="1" customWidth="1"/>
    <col min="4" max="4" width="2.683593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10.41796875" customWidth="1"/>
    <col min="17" max="18" width="14.578125" hidden="1" customWidth="1"/>
    <col min="19" max="19" width="14.578125" customWidth="1"/>
    <col min="20" max="20" width="19.15625" customWidth="1"/>
    <col min="21" max="21" width="15.41796875" hidden="1" customWidth="1"/>
    <col min="22" max="22" width="9.41796875" hidden="1" customWidth="1"/>
    <col min="23" max="23" width="15.41796875" customWidth="1"/>
    <col min="24" max="24" width="8.68359375" customWidth="1"/>
    <col min="25" max="25" width="15.41796875" customWidth="1"/>
    <col min="26" max="26" width="18.578125" customWidth="1"/>
    <col min="27" max="27" width="17.15625" customWidth="1"/>
    <col min="28" max="28" width="4.41796875" customWidth="1"/>
    <col min="29" max="16383" width="1.839843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6" t="s">
        <v>137</v>
      </c>
      <c r="F9" s="519" t="s">
        <v>136</v>
      </c>
      <c r="G9" s="519" t="s">
        <v>1</v>
      </c>
      <c r="H9" s="519" t="s">
        <v>3</v>
      </c>
      <c r="I9" s="519" t="s">
        <v>4</v>
      </c>
      <c r="J9" s="519" t="s">
        <v>5</v>
      </c>
      <c r="K9" s="519" t="s">
        <v>6</v>
      </c>
      <c r="L9" s="519" t="s">
        <v>7</v>
      </c>
      <c r="M9" s="519" t="s">
        <v>8</v>
      </c>
      <c r="N9" s="519"/>
      <c r="O9" s="519"/>
      <c r="P9" s="519"/>
      <c r="Q9" s="519" t="s">
        <v>9</v>
      </c>
      <c r="R9" s="536" t="s">
        <v>505</v>
      </c>
      <c r="S9" s="481" t="s">
        <v>142</v>
      </c>
      <c r="T9" s="519" t="s">
        <v>107</v>
      </c>
      <c r="U9" s="519" t="s">
        <v>12</v>
      </c>
      <c r="V9" s="519"/>
      <c r="W9" s="519" t="s">
        <v>13</v>
      </c>
      <c r="X9" s="519"/>
      <c r="Y9" s="519" t="s">
        <v>14</v>
      </c>
      <c r="Z9" s="469" t="s">
        <v>499</v>
      </c>
      <c r="AA9" s="536" t="s">
        <v>517</v>
      </c>
    </row>
    <row r="10" spans="5:45" ht="31.5" customHeight="1">
      <c r="E10" s="534"/>
      <c r="F10" s="519"/>
      <c r="G10" s="519"/>
      <c r="H10" s="519"/>
      <c r="I10" s="519"/>
      <c r="J10" s="519"/>
      <c r="K10" s="519"/>
      <c r="L10" s="519"/>
      <c r="M10" s="519" t="s">
        <v>15</v>
      </c>
      <c r="N10" s="519"/>
      <c r="O10" s="519"/>
      <c r="P10" s="519" t="s">
        <v>16</v>
      </c>
      <c r="Q10" s="519"/>
      <c r="R10" s="534"/>
      <c r="S10" s="534"/>
      <c r="T10" s="519"/>
      <c r="U10" s="519"/>
      <c r="V10" s="519"/>
      <c r="W10" s="519"/>
      <c r="X10" s="519"/>
      <c r="Y10" s="519"/>
      <c r="Z10" s="519"/>
      <c r="AA10" s="534"/>
    </row>
    <row r="11" spans="5:45" ht="78.75" customHeight="1">
      <c r="E11" s="535"/>
      <c r="F11" s="519"/>
      <c r="G11" s="519"/>
      <c r="H11" s="519"/>
      <c r="I11" s="519"/>
      <c r="J11" s="519"/>
      <c r="K11" s="519"/>
      <c r="L11" s="519"/>
      <c r="M11" s="32" t="s">
        <v>17</v>
      </c>
      <c r="N11" s="32" t="s">
        <v>18</v>
      </c>
      <c r="O11" s="32" t="s">
        <v>19</v>
      </c>
      <c r="P11" s="519"/>
      <c r="Q11" s="519"/>
      <c r="R11" s="535"/>
      <c r="S11" s="535"/>
      <c r="T11" s="519"/>
      <c r="U11" s="32" t="s">
        <v>20</v>
      </c>
      <c r="V11" s="41" t="s">
        <v>21</v>
      </c>
      <c r="W11" s="32" t="s">
        <v>20</v>
      </c>
      <c r="X11" s="32" t="s">
        <v>21</v>
      </c>
      <c r="Y11" s="519"/>
      <c r="Z11" s="519"/>
      <c r="AA11" s="535"/>
    </row>
    <row r="12" spans="5:45" s="300" customFormat="1" ht="19.5" customHeight="1">
      <c r="E12" s="9" t="s">
        <v>80</v>
      </c>
      <c r="F12" s="549" t="s">
        <v>29</v>
      </c>
      <c r="G12" s="550"/>
      <c r="H12" s="301"/>
      <c r="I12" s="301"/>
      <c r="J12" s="301"/>
      <c r="K12" s="301"/>
      <c r="L12" s="301"/>
      <c r="M12" s="301"/>
      <c r="N12" s="301"/>
      <c r="O12" s="301"/>
      <c r="P12" s="301"/>
      <c r="Q12" s="301"/>
      <c r="R12" s="301"/>
      <c r="S12" s="301"/>
      <c r="T12" s="301"/>
      <c r="U12" s="301"/>
      <c r="V12" s="301"/>
      <c r="W12" s="301"/>
      <c r="X12" s="301"/>
      <c r="Y12" s="301"/>
      <c r="Z12" s="301"/>
      <c r="AA12" s="302"/>
    </row>
    <row r="13" spans="5:45" s="307" customFormat="1" ht="18" hidden="1" customHeight="1">
      <c r="E13" s="308"/>
      <c r="F13" s="303"/>
      <c r="G13" s="304"/>
      <c r="H13" s="305"/>
      <c r="I13" s="306"/>
      <c r="J13" s="306"/>
      <c r="K13" s="309" t="str">
        <f>+IFERROR(IF(COUNT(H13:J13),ROUND(SUM(H13:J13),0),""),"")</f>
        <v/>
      </c>
      <c r="L13" s="310" t="str">
        <f>+IFERROR(IF(COUNT(K13),ROUND(K13/'Shareholding Pattern'!$L$57*100,2),""),0)</f>
        <v/>
      </c>
      <c r="M13" s="311" t="str">
        <f>IF(H13="","",H13)</f>
        <v/>
      </c>
      <c r="N13" s="312"/>
      <c r="O13" s="313" t="str">
        <f>+IFERROR(IF(COUNT(M13:N13),ROUND(SUM(M13,N13),2),""),"")</f>
        <v/>
      </c>
      <c r="P13" s="310" t="str">
        <f>+IFERROR(IF(COUNT(O13),ROUND(O13/('Shareholding Pattern'!$P$58)*100,2),""),0)</f>
        <v/>
      </c>
      <c r="Q13" s="306"/>
      <c r="R13" s="306"/>
      <c r="S13" s="314" t="str">
        <f>+IFERROR(IF(COUNT(Q13:R13),ROUND(SUM(Q13:R13),0),""),"")</f>
        <v/>
      </c>
      <c r="T13" s="310" t="str">
        <f>+IFERROR(IF(COUNT(K13,S13),ROUND(SUM(S13,K13)/SUM('Shareholding Pattern'!$L$57,'Shareholding Pattern'!$T$57)*100,2),""),0)</f>
        <v/>
      </c>
      <c r="U13" s="306"/>
      <c r="V13" s="310" t="str">
        <f>+IFERROR(IF(COUNT(U13),ROUND(SUM(U13)/SUM(K13)*100,2),""),0)</f>
        <v/>
      </c>
      <c r="W13" s="306"/>
      <c r="X13" s="310" t="str">
        <f>+IFERROR(IF(COUNT(W13),ROUND(SUM(W13)/SUM(K13)*100,2),""),0)</f>
        <v/>
      </c>
      <c r="Y13" s="305"/>
      <c r="Z13" s="315"/>
      <c r="AA13" s="336"/>
      <c r="AC13" s="307">
        <f>IF(SUM(H13:Y13)&gt;0,1,0)</f>
        <v>0</v>
      </c>
      <c r="AD13" s="307" t="str">
        <f>IF(COUNT(H15:$Y$14995)=0,"",SUM(AC1:AC65533))</f>
        <v/>
      </c>
    </row>
    <row r="14" spans="5:45" s="300" customFormat="1" ht="25.5" customHeight="1">
      <c r="E14" s="297"/>
      <c r="F14" s="298"/>
      <c r="G14" s="298"/>
      <c r="H14" s="298"/>
      <c r="I14" s="298"/>
      <c r="J14" s="298"/>
      <c r="K14" s="298"/>
      <c r="L14" s="298"/>
      <c r="M14" s="298"/>
      <c r="N14" s="298"/>
      <c r="O14" s="298"/>
      <c r="P14" s="298"/>
      <c r="Q14" s="298"/>
      <c r="R14" s="298"/>
      <c r="S14" s="298"/>
      <c r="T14" s="298"/>
      <c r="U14" s="298"/>
      <c r="V14" s="298"/>
      <c r="W14" s="298"/>
      <c r="X14" s="298"/>
      <c r="Y14" s="298"/>
      <c r="Z14" s="298"/>
      <c r="AA14" s="299"/>
    </row>
    <row r="15" spans="5:45" ht="2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sjsHpf9ilk+NoQqR0Yz5pS2fi8RN896vUhsWbqd/rCDEqZfgaF7sAZU/6ZHatOYaBikDStU8k5Y0euyMmgdfwg==" saltValue="AIxuIEW8IhrZrw8xjbB+EQ==" spinCount="100000"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xr:uid="{00000000-0002-0000-0800-000000000000}">
      <formula1>K13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W13" xr:uid="{00000000-0002-0000-0800-000002000000}">
      <formula1>H13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H13:J13 M13:N13" xr:uid="{00000000-0002-0000-0800-000004000000}">
      <formula1>0</formula1>
    </dataValidation>
    <dataValidation type="decimal" operator="lessThanOrEqual" allowBlank="1" showInputMessage="1" showErrorMessage="1" sqref="L13" xr:uid="{00000000-0002-0000-0800-000005000000}">
      <formula1>1</formula1>
    </dataValidation>
    <dataValidation type="list" allowBlank="1" showInputMessage="1" showErrorMessage="1" sqref="AA13" xr:uid="{00000000-0002-0000-0800-000006000000}">
      <formula1>$AR$2:$AS$2</formula1>
    </dataValidation>
  </dataValidations>
  <hyperlinks>
    <hyperlink ref="G16" location="'Shareholding Pattern'!F15" display="Total" xr:uid="{00000000-0004-0000-0800-000000000000}"/>
    <hyperlink ref="F16" location="'Shareholding Pattern'!F15"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Stuti Bhageria</cp:lastModifiedBy>
  <cp:lastPrinted>2016-09-08T06:44:45Z</cp:lastPrinted>
  <dcterms:created xsi:type="dcterms:W3CDTF">2015-12-16T12:56:50Z</dcterms:created>
  <dcterms:modified xsi:type="dcterms:W3CDTF">2020-09-14T11:06:49Z</dcterms:modified>
</cp:coreProperties>
</file>