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morganpreswick/Downloads/"/>
    </mc:Choice>
  </mc:AlternateContent>
  <xr:revisionPtr revIDLastSave="0" documentId="13_ncr:1_{837D5D5F-D24D-C844-973A-6901279DE159}" xr6:coauthVersionLast="45" xr6:coauthVersionMax="45" xr10:uidLastSave="{00000000-0000-0000-0000-000000000000}"/>
  <bookViews>
    <workbookView xWindow="0" yWindow="460" windowWidth="28800" windowHeight="16160" tabRatio="500" xr2:uid="{00000000-000D-0000-FFFF-FFFF00000000}"/>
  </bookViews>
  <sheets>
    <sheet name="Data" sheetId="14" r:id="rId1"/>
    <sheet name="Seasonality Chart" sheetId="20" r:id="rId2"/>
    <sheet name="Data Backup" sheetId="17" state="hidden" r:id="rId3"/>
    <sheet name="Historical Chart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1" i="14" l="1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9" i="14"/>
  <c r="C21" i="14"/>
  <c r="C33" i="14"/>
  <c r="C45" i="14"/>
  <c r="C57" i="14"/>
  <c r="C69" i="14"/>
  <c r="C81" i="14"/>
  <c r="C93" i="14"/>
  <c r="C105" i="14"/>
  <c r="C10" i="14"/>
  <c r="C22" i="14"/>
  <c r="C34" i="14"/>
  <c r="C46" i="14"/>
  <c r="C58" i="14"/>
  <c r="C70" i="14"/>
  <c r="C82" i="14"/>
  <c r="C94" i="14"/>
  <c r="C106" i="14"/>
  <c r="C11" i="14"/>
  <c r="C23" i="14"/>
  <c r="C35" i="14"/>
  <c r="C47" i="14"/>
  <c r="C59" i="14"/>
  <c r="C71" i="14"/>
  <c r="C83" i="14"/>
  <c r="C95" i="14"/>
  <c r="C107" i="14"/>
  <c r="C12" i="14"/>
  <c r="C24" i="14"/>
  <c r="C36" i="14"/>
  <c r="C48" i="14"/>
  <c r="C60" i="14"/>
  <c r="C72" i="14"/>
  <c r="C84" i="14"/>
  <c r="C96" i="14"/>
  <c r="C108" i="14"/>
  <c r="C13" i="14"/>
  <c r="C25" i="14"/>
  <c r="C37" i="14"/>
  <c r="C49" i="14"/>
  <c r="C61" i="14"/>
  <c r="C73" i="14"/>
  <c r="C85" i="14"/>
  <c r="C97" i="14"/>
  <c r="C109" i="14"/>
  <c r="C14" i="14"/>
  <c r="C26" i="14"/>
  <c r="C38" i="14"/>
  <c r="C50" i="14"/>
  <c r="C62" i="14"/>
  <c r="C74" i="14"/>
  <c r="C86" i="14"/>
  <c r="C98" i="14"/>
  <c r="C110" i="14"/>
  <c r="C15" i="14"/>
  <c r="C27" i="14"/>
  <c r="C39" i="14"/>
  <c r="C51" i="14"/>
  <c r="C63" i="14"/>
  <c r="C75" i="14"/>
  <c r="C87" i="14"/>
  <c r="C99" i="14"/>
  <c r="C16" i="14"/>
  <c r="C28" i="14"/>
  <c r="C40" i="14"/>
  <c r="C52" i="14"/>
  <c r="C64" i="14"/>
  <c r="C76" i="14"/>
  <c r="C88" i="14"/>
  <c r="C100" i="14"/>
  <c r="C17" i="14"/>
  <c r="C29" i="14"/>
  <c r="C41" i="14"/>
  <c r="C53" i="14"/>
  <c r="C65" i="14"/>
  <c r="C77" i="14"/>
  <c r="C89" i="14"/>
  <c r="C101" i="14"/>
  <c r="C18" i="14"/>
  <c r="C30" i="14"/>
  <c r="C42" i="14"/>
  <c r="C54" i="14"/>
  <c r="C66" i="14"/>
  <c r="C78" i="14"/>
  <c r="C90" i="14"/>
  <c r="C102" i="14"/>
  <c r="C19" i="14"/>
  <c r="C31" i="14"/>
  <c r="C43" i="14"/>
  <c r="C55" i="14"/>
  <c r="C67" i="14"/>
  <c r="C79" i="14"/>
  <c r="C91" i="14"/>
  <c r="C103" i="14"/>
  <c r="C20" i="14"/>
  <c r="C32" i="14"/>
  <c r="C44" i="14"/>
  <c r="C56" i="14"/>
  <c r="C68" i="14"/>
  <c r="C80" i="14"/>
  <c r="C92" i="14"/>
  <c r="C104" i="14"/>
  <c r="F2" i="17"/>
  <c r="F4" i="17"/>
  <c r="H92" i="17" s="1"/>
  <c r="H110" i="17"/>
  <c r="G110" i="17"/>
  <c r="F110" i="17"/>
  <c r="D110" i="17"/>
  <c r="D109" i="17"/>
  <c r="H108" i="17"/>
  <c r="D108" i="17"/>
  <c r="H107" i="17"/>
  <c r="D107" i="17"/>
  <c r="D106" i="17"/>
  <c r="G105" i="17"/>
  <c r="F105" i="17"/>
  <c r="E105" i="17"/>
  <c r="D105" i="17"/>
  <c r="D104" i="17"/>
  <c r="F103" i="17"/>
  <c r="D103" i="17"/>
  <c r="G102" i="17"/>
  <c r="D102" i="17"/>
  <c r="D101" i="17"/>
  <c r="F100" i="17"/>
  <c r="D100" i="17"/>
  <c r="H99" i="17"/>
  <c r="D99" i="17"/>
  <c r="D98" i="17"/>
  <c r="F97" i="17"/>
  <c r="D97" i="17"/>
  <c r="J96" i="17"/>
  <c r="D96" i="17"/>
  <c r="D95" i="17"/>
  <c r="J94" i="17"/>
  <c r="I94" i="17"/>
  <c r="D94" i="17"/>
  <c r="D93" i="17"/>
  <c r="I92" i="17"/>
  <c r="D92" i="17"/>
  <c r="I91" i="17"/>
  <c r="D91" i="17"/>
  <c r="D90" i="17"/>
  <c r="J89" i="17"/>
  <c r="I89" i="17"/>
  <c r="H89" i="17"/>
  <c r="D89" i="17"/>
  <c r="D88" i="17"/>
  <c r="J87" i="17"/>
  <c r="H87" i="17"/>
  <c r="D87" i="17"/>
  <c r="D86" i="17"/>
  <c r="E85" i="17"/>
  <c r="D85" i="17"/>
  <c r="J84" i="17"/>
  <c r="D84" i="17"/>
  <c r="G83" i="17"/>
  <c r="E83" i="17"/>
  <c r="D83" i="17"/>
  <c r="D82" i="17"/>
  <c r="D81" i="17"/>
  <c r="F80" i="17"/>
  <c r="E80" i="17"/>
  <c r="D80" i="17"/>
  <c r="D79" i="17"/>
  <c r="G78" i="17"/>
  <c r="F78" i="17"/>
  <c r="D78" i="17"/>
  <c r="D77" i="17"/>
  <c r="H76" i="17"/>
  <c r="D76" i="17"/>
  <c r="J75" i="17"/>
  <c r="D75" i="17"/>
  <c r="E74" i="17"/>
  <c r="D74" i="17"/>
  <c r="J73" i="17"/>
  <c r="D73" i="17"/>
  <c r="G72" i="17"/>
  <c r="D72" i="17"/>
  <c r="I71" i="17"/>
  <c r="D71" i="17"/>
  <c r="E70" i="17"/>
  <c r="D70" i="17"/>
  <c r="J69" i="17"/>
  <c r="D69" i="17"/>
  <c r="F68" i="17"/>
  <c r="D68" i="17"/>
  <c r="H67" i="17"/>
  <c r="D67" i="17"/>
  <c r="D66" i="17"/>
  <c r="J65" i="17"/>
  <c r="I65" i="17"/>
  <c r="D65" i="17"/>
  <c r="G64" i="17"/>
  <c r="D64" i="17"/>
  <c r="J63" i="17"/>
  <c r="D63" i="17"/>
  <c r="I62" i="17"/>
  <c r="H62" i="17"/>
  <c r="G62" i="17"/>
  <c r="D62" i="17"/>
  <c r="F61" i="17"/>
  <c r="E61" i="17"/>
  <c r="D61" i="17"/>
  <c r="D60" i="17"/>
  <c r="F59" i="17"/>
  <c r="E59" i="17"/>
  <c r="D59" i="17"/>
  <c r="D58" i="17"/>
  <c r="I57" i="17"/>
  <c r="H57" i="17"/>
  <c r="D57" i="17"/>
  <c r="D56" i="17"/>
  <c r="J55" i="17"/>
  <c r="I55" i="17"/>
  <c r="H55" i="17"/>
  <c r="D55" i="17"/>
  <c r="G54" i="17"/>
  <c r="F54" i="17"/>
  <c r="E54" i="17"/>
  <c r="D54" i="17"/>
  <c r="D53" i="17"/>
  <c r="G52" i="17"/>
  <c r="F52" i="17"/>
  <c r="D52" i="17"/>
  <c r="D51" i="17"/>
  <c r="J50" i="17"/>
  <c r="I50" i="17"/>
  <c r="D50" i="17"/>
  <c r="D49" i="17"/>
  <c r="J48" i="17"/>
  <c r="I48" i="17"/>
  <c r="D48" i="17"/>
  <c r="H47" i="17"/>
  <c r="G47" i="17"/>
  <c r="F47" i="17"/>
  <c r="D47" i="17"/>
  <c r="E46" i="17"/>
  <c r="D46" i="17"/>
  <c r="H45" i="17"/>
  <c r="D45" i="17"/>
  <c r="F44" i="17"/>
  <c r="E44" i="17"/>
  <c r="D44" i="17"/>
  <c r="D43" i="17"/>
  <c r="I42" i="17"/>
  <c r="E42" i="17"/>
  <c r="D42" i="17"/>
  <c r="D41" i="17"/>
  <c r="I40" i="17"/>
  <c r="H40" i="17"/>
  <c r="G40" i="17"/>
  <c r="D40" i="17"/>
  <c r="F39" i="17"/>
  <c r="D39" i="17"/>
  <c r="I38" i="17"/>
  <c r="D38" i="17"/>
  <c r="H37" i="17"/>
  <c r="G37" i="17"/>
  <c r="F37" i="17"/>
  <c r="D37" i="17"/>
  <c r="D36" i="17"/>
  <c r="J35" i="17"/>
  <c r="F35" i="17"/>
  <c r="D35" i="17"/>
  <c r="D34" i="17"/>
  <c r="J33" i="17"/>
  <c r="I33" i="17"/>
  <c r="D33" i="17"/>
  <c r="G32" i="17"/>
  <c r="D32" i="17"/>
  <c r="J31" i="17"/>
  <c r="D31" i="17"/>
  <c r="I30" i="17"/>
  <c r="H30" i="17"/>
  <c r="G30" i="17"/>
  <c r="D30" i="17"/>
  <c r="F29" i="17"/>
  <c r="E29" i="17"/>
  <c r="D29" i="17"/>
  <c r="D28" i="17"/>
  <c r="F27" i="17"/>
  <c r="E27" i="17"/>
  <c r="D27" i="17"/>
  <c r="D26" i="17"/>
  <c r="I25" i="17"/>
  <c r="H25" i="17"/>
  <c r="D25" i="17"/>
  <c r="Q10" i="17" s="1"/>
  <c r="D24" i="17"/>
  <c r="J23" i="17"/>
  <c r="I23" i="17"/>
  <c r="H23" i="17"/>
  <c r="D23" i="17"/>
  <c r="G22" i="17"/>
  <c r="F22" i="17"/>
  <c r="E22" i="17"/>
  <c r="D22" i="17"/>
  <c r="D21" i="17"/>
  <c r="G20" i="17"/>
  <c r="F20" i="17"/>
  <c r="D20" i="17"/>
  <c r="D19" i="17"/>
  <c r="J18" i="17"/>
  <c r="I18" i="17"/>
  <c r="D18" i="17"/>
  <c r="H17" i="17"/>
  <c r="D17" i="17"/>
  <c r="J16" i="17"/>
  <c r="D16" i="17"/>
  <c r="I15" i="17"/>
  <c r="H15" i="17"/>
  <c r="G15" i="17"/>
  <c r="D15" i="17"/>
  <c r="H14" i="17"/>
  <c r="G14" i="17"/>
  <c r="F14" i="17"/>
  <c r="E14" i="17"/>
  <c r="D14" i="17"/>
  <c r="J12" i="17"/>
  <c r="J13" i="17"/>
  <c r="P12" i="17"/>
  <c r="N13" i="17" s="1"/>
  <c r="G13" i="17"/>
  <c r="D13" i="17"/>
  <c r="I9" i="17"/>
  <c r="I12" i="17"/>
  <c r="N10" i="17"/>
  <c r="N11" i="17" s="1"/>
  <c r="N9" i="17"/>
  <c r="P11" i="17" s="1"/>
  <c r="N12" i="17" s="1"/>
  <c r="D12" i="17"/>
  <c r="H8" i="17"/>
  <c r="H9" i="17"/>
  <c r="H10" i="17"/>
  <c r="H11" i="17"/>
  <c r="D11" i="17"/>
  <c r="D8" i="17"/>
  <c r="D9" i="17"/>
  <c r="D10" i="17"/>
  <c r="G10" i="17"/>
  <c r="F8" i="17"/>
  <c r="P8" i="17"/>
  <c r="N7" i="17" s="1"/>
  <c r="M5" i="17"/>
  <c r="H2" i="17"/>
  <c r="H4" i="17" s="1"/>
  <c r="H3" i="17"/>
  <c r="F3" i="17"/>
  <c r="F9" i="17" l="1"/>
  <c r="I22" i="17"/>
  <c r="F31" i="17"/>
  <c r="F36" i="17"/>
  <c r="E38" i="17"/>
  <c r="J47" i="17"/>
  <c r="F53" i="17"/>
  <c r="H61" i="17"/>
  <c r="F63" i="17"/>
  <c r="J66" i="17"/>
  <c r="I72" i="17"/>
  <c r="J76" i="17"/>
  <c r="G81" i="17"/>
  <c r="I83" i="17"/>
  <c r="E86" i="17"/>
  <c r="E88" i="17"/>
  <c r="E93" i="17"/>
  <c r="H95" i="17"/>
  <c r="F98" i="17"/>
  <c r="H103" i="17"/>
  <c r="I106" i="17"/>
  <c r="J108" i="17"/>
  <c r="I109" i="17"/>
  <c r="E110" i="17"/>
  <c r="G108" i="17"/>
  <c r="G106" i="17"/>
  <c r="E104" i="17"/>
  <c r="E100" i="17"/>
  <c r="E98" i="17"/>
  <c r="G96" i="17"/>
  <c r="G94" i="17"/>
  <c r="F92" i="17"/>
  <c r="H90" i="17"/>
  <c r="J88" i="17"/>
  <c r="E87" i="17"/>
  <c r="J85" i="17"/>
  <c r="G84" i="17"/>
  <c r="J82" i="17"/>
  <c r="E81" i="17"/>
  <c r="G79" i="17"/>
  <c r="I77" i="17"/>
  <c r="F76" i="17"/>
  <c r="J74" i="17"/>
  <c r="G73" i="17"/>
  <c r="E72" i="17"/>
  <c r="J70" i="17"/>
  <c r="G69" i="17"/>
  <c r="E68" i="17"/>
  <c r="I66" i="17"/>
  <c r="G65" i="17"/>
  <c r="F64" i="17"/>
  <c r="E63" i="17"/>
  <c r="J60" i="17"/>
  <c r="I59" i="17"/>
  <c r="H58" i="17"/>
  <c r="G57" i="17"/>
  <c r="F56" i="17"/>
  <c r="E55" i="17"/>
  <c r="J52" i="17"/>
  <c r="I51" i="17"/>
  <c r="H50" i="17"/>
  <c r="G49" i="17"/>
  <c r="F48" i="17"/>
  <c r="E47" i="17"/>
  <c r="J44" i="17"/>
  <c r="I43" i="17"/>
  <c r="H42" i="17"/>
  <c r="G41" i="17"/>
  <c r="F40" i="17"/>
  <c r="E39" i="17"/>
  <c r="J36" i="17"/>
  <c r="I35" i="17"/>
  <c r="H34" i="17"/>
  <c r="G33" i="17"/>
  <c r="F32" i="17"/>
  <c r="E31" i="17"/>
  <c r="J28" i="17"/>
  <c r="I27" i="17"/>
  <c r="H26" i="17"/>
  <c r="G25" i="17"/>
  <c r="F24" i="17"/>
  <c r="E23" i="17"/>
  <c r="J20" i="17"/>
  <c r="I19" i="17"/>
  <c r="H18" i="17"/>
  <c r="G17" i="17"/>
  <c r="F16" i="17"/>
  <c r="E15" i="17"/>
  <c r="I13" i="17"/>
  <c r="I10" i="17"/>
  <c r="E12" i="17"/>
  <c r="F11" i="17"/>
  <c r="F10" i="17"/>
  <c r="G8" i="17"/>
  <c r="F85" i="17"/>
  <c r="E73" i="17"/>
  <c r="E69" i="17"/>
  <c r="I67" i="17"/>
  <c r="E57" i="17"/>
  <c r="J54" i="17"/>
  <c r="E49" i="17"/>
  <c r="H44" i="17"/>
  <c r="E41" i="17"/>
  <c r="I37" i="17"/>
  <c r="F34" i="17"/>
  <c r="J30" i="17"/>
  <c r="E25" i="17"/>
  <c r="J22" i="17"/>
  <c r="E108" i="17"/>
  <c r="J101" i="17"/>
  <c r="E96" i="17"/>
  <c r="E92" i="17"/>
  <c r="G90" i="17"/>
  <c r="I88" i="17"/>
  <c r="G85" i="17"/>
  <c r="E84" i="17"/>
  <c r="I82" i="17"/>
  <c r="F79" i="17"/>
  <c r="H77" i="17"/>
  <c r="E76" i="17"/>
  <c r="H74" i="17"/>
  <c r="F73" i="17"/>
  <c r="I70" i="17"/>
  <c r="F69" i="17"/>
  <c r="H66" i="17"/>
  <c r="F65" i="17"/>
  <c r="E64" i="17"/>
  <c r="J61" i="17"/>
  <c r="I60" i="17"/>
  <c r="H59" i="17"/>
  <c r="G58" i="17"/>
  <c r="F57" i="17"/>
  <c r="E56" i="17"/>
  <c r="J53" i="17"/>
  <c r="I52" i="17"/>
  <c r="H51" i="17"/>
  <c r="G50" i="17"/>
  <c r="F49" i="17"/>
  <c r="E48" i="17"/>
  <c r="J45" i="17"/>
  <c r="I44" i="17"/>
  <c r="H43" i="17"/>
  <c r="G42" i="17"/>
  <c r="F41" i="17"/>
  <c r="E40" i="17"/>
  <c r="J37" i="17"/>
  <c r="I36" i="17"/>
  <c r="H35" i="17"/>
  <c r="G34" i="17"/>
  <c r="F33" i="17"/>
  <c r="E32" i="17"/>
  <c r="J29" i="17"/>
  <c r="I28" i="17"/>
  <c r="H27" i="17"/>
  <c r="G26" i="17"/>
  <c r="F25" i="17"/>
  <c r="E24" i="17"/>
  <c r="J21" i="17"/>
  <c r="I20" i="17"/>
  <c r="H19" i="17"/>
  <c r="G18" i="17"/>
  <c r="F17" i="17"/>
  <c r="E16" i="17"/>
  <c r="J8" i="17"/>
  <c r="H13" i="17"/>
  <c r="I11" i="17"/>
  <c r="E11" i="17"/>
  <c r="E10" i="17"/>
  <c r="J105" i="17"/>
  <c r="G82" i="17"/>
  <c r="G70" i="17"/>
  <c r="E65" i="17"/>
  <c r="J62" i="17"/>
  <c r="I61" i="17"/>
  <c r="H60" i="17"/>
  <c r="F58" i="17"/>
  <c r="I53" i="17"/>
  <c r="G51" i="17"/>
  <c r="F50" i="17"/>
  <c r="I45" i="17"/>
  <c r="G43" i="17"/>
  <c r="F42" i="17"/>
  <c r="H36" i="17"/>
  <c r="G35" i="17"/>
  <c r="I29" i="17"/>
  <c r="H28" i="17"/>
  <c r="F26" i="17"/>
  <c r="H20" i="17"/>
  <c r="G19" i="17"/>
  <c r="E17" i="17"/>
  <c r="J109" i="17"/>
  <c r="I103" i="17"/>
  <c r="I101" i="17"/>
  <c r="J99" i="17"/>
  <c r="J97" i="17"/>
  <c r="J93" i="17"/>
  <c r="H88" i="17"/>
  <c r="J86" i="17"/>
  <c r="I80" i="17"/>
  <c r="F77" i="17"/>
  <c r="G74" i="17"/>
  <c r="J71" i="17"/>
  <c r="G66" i="17"/>
  <c r="G59" i="17"/>
  <c r="H52" i="17"/>
  <c r="J46" i="17"/>
  <c r="J38" i="17"/>
  <c r="E33" i="17"/>
  <c r="G27" i="17"/>
  <c r="I21" i="17"/>
  <c r="I17" i="17"/>
  <c r="E21" i="17"/>
  <c r="J27" i="17"/>
  <c r="H32" i="17"/>
  <c r="E36" i="17"/>
  <c r="J40" i="17"/>
  <c r="G44" i="17"/>
  <c r="I47" i="17"/>
  <c r="E51" i="17"/>
  <c r="H54" i="17"/>
  <c r="J57" i="17"/>
  <c r="G61" i="17"/>
  <c r="G68" i="17"/>
  <c r="H72" i="17"/>
  <c r="H78" i="17"/>
  <c r="H83" i="17"/>
  <c r="E95" i="17"/>
  <c r="G103" i="17"/>
  <c r="J11" i="17"/>
  <c r="J17" i="17"/>
  <c r="F21" i="17"/>
  <c r="G24" i="17"/>
  <c r="H29" i="17"/>
  <c r="I34" i="17"/>
  <c r="H39" i="17"/>
  <c r="G46" i="17"/>
  <c r="I49" i="17"/>
  <c r="F51" i="17"/>
  <c r="I54" i="17"/>
  <c r="G56" i="17"/>
  <c r="I64" i="17"/>
  <c r="G9" i="17"/>
  <c r="F12" i="17"/>
  <c r="J10" i="17"/>
  <c r="J14" i="17"/>
  <c r="G16" i="17"/>
  <c r="J19" i="17"/>
  <c r="G21" i="17"/>
  <c r="H24" i="17"/>
  <c r="E26" i="17"/>
  <c r="E28" i="17"/>
  <c r="G31" i="17"/>
  <c r="J32" i="17"/>
  <c r="J34" i="17"/>
  <c r="G36" i="17"/>
  <c r="F38" i="17"/>
  <c r="I39" i="17"/>
  <c r="H41" i="17"/>
  <c r="E43" i="17"/>
  <c r="E45" i="17"/>
  <c r="H46" i="17"/>
  <c r="J49" i="17"/>
  <c r="J51" i="17"/>
  <c r="G53" i="17"/>
  <c r="H56" i="17"/>
  <c r="E58" i="17"/>
  <c r="E60" i="17"/>
  <c r="G63" i="17"/>
  <c r="J64" i="17"/>
  <c r="I68" i="17"/>
  <c r="E71" i="17"/>
  <c r="J72" i="17"/>
  <c r="E75" i="17"/>
  <c r="H79" i="17"/>
  <c r="I81" i="17"/>
  <c r="F86" i="17"/>
  <c r="F88" i="17"/>
  <c r="F91" i="17"/>
  <c r="F93" i="17"/>
  <c r="G98" i="17"/>
  <c r="F101" i="17"/>
  <c r="J106" i="17"/>
  <c r="E9" i="17"/>
  <c r="G11" i="17"/>
  <c r="G12" i="17"/>
  <c r="E13" i="17"/>
  <c r="J9" i="17"/>
  <c r="H16" i="17"/>
  <c r="E18" i="17"/>
  <c r="H21" i="17"/>
  <c r="F23" i="17"/>
  <c r="I24" i="17"/>
  <c r="I26" i="17"/>
  <c r="F28" i="17"/>
  <c r="E30" i="17"/>
  <c r="H31" i="17"/>
  <c r="G38" i="17"/>
  <c r="J39" i="17"/>
  <c r="I41" i="17"/>
  <c r="F43" i="17"/>
  <c r="F45" i="17"/>
  <c r="I46" i="17"/>
  <c r="G48" i="17"/>
  <c r="H53" i="17"/>
  <c r="F55" i="17"/>
  <c r="I56" i="17"/>
  <c r="I58" i="17"/>
  <c r="F60" i="17"/>
  <c r="E62" i="17"/>
  <c r="H63" i="17"/>
  <c r="F67" i="17"/>
  <c r="G71" i="17"/>
  <c r="G75" i="17"/>
  <c r="E77" i="17"/>
  <c r="I79" i="17"/>
  <c r="J81" i="17"/>
  <c r="H84" i="17"/>
  <c r="G86" i="17"/>
  <c r="G91" i="17"/>
  <c r="G93" i="17"/>
  <c r="H96" i="17"/>
  <c r="H98" i="17"/>
  <c r="H101" i="17"/>
  <c r="I104" i="17"/>
  <c r="F109" i="17"/>
  <c r="J15" i="17"/>
  <c r="E19" i="17"/>
  <c r="H22" i="17"/>
  <c r="J25" i="17"/>
  <c r="G29" i="17"/>
  <c r="E34" i="17"/>
  <c r="G39" i="17"/>
  <c r="J42" i="17"/>
  <c r="F46" i="17"/>
  <c r="H49" i="17"/>
  <c r="E53" i="17"/>
  <c r="J59" i="17"/>
  <c r="H64" i="17"/>
  <c r="F66" i="17"/>
  <c r="F70" i="17"/>
  <c r="F74" i="17"/>
  <c r="I76" i="17"/>
  <c r="F81" i="17"/>
  <c r="I100" i="17"/>
  <c r="I108" i="17"/>
  <c r="I8" i="17"/>
  <c r="I14" i="17"/>
  <c r="F19" i="17"/>
  <c r="I32" i="17"/>
  <c r="H68" i="17"/>
  <c r="E8" i="17"/>
  <c r="H12" i="17"/>
  <c r="F13" i="17"/>
  <c r="F15" i="17"/>
  <c r="I16" i="17"/>
  <c r="F18" i="17"/>
  <c r="E20" i="17"/>
  <c r="G23" i="17"/>
  <c r="J24" i="17"/>
  <c r="J26" i="17"/>
  <c r="G28" i="17"/>
  <c r="F30" i="17"/>
  <c r="I31" i="17"/>
  <c r="H33" i="17"/>
  <c r="E35" i="17"/>
  <c r="E37" i="17"/>
  <c r="H38" i="17"/>
  <c r="J41" i="17"/>
  <c r="J43" i="17"/>
  <c r="G45" i="17"/>
  <c r="H48" i="17"/>
  <c r="E50" i="17"/>
  <c r="E52" i="17"/>
  <c r="G55" i="17"/>
  <c r="J56" i="17"/>
  <c r="J58" i="17"/>
  <c r="G60" i="17"/>
  <c r="F62" i="17"/>
  <c r="I63" i="17"/>
  <c r="H65" i="17"/>
  <c r="G67" i="17"/>
  <c r="I69" i="17"/>
  <c r="H71" i="17"/>
  <c r="I73" i="17"/>
  <c r="H75" i="17"/>
  <c r="J77" i="17"/>
  <c r="I84" i="17"/>
  <c r="H86" i="17"/>
  <c r="F89" i="17"/>
  <c r="H91" i="17"/>
  <c r="I96" i="17"/>
  <c r="E107" i="17"/>
  <c r="I18" i="20"/>
  <c r="I14" i="20"/>
  <c r="J15" i="20"/>
  <c r="I19" i="20"/>
  <c r="K17" i="20"/>
  <c r="K16" i="20"/>
  <c r="K13" i="20"/>
  <c r="J18" i="20"/>
  <c r="L13" i="20"/>
  <c r="I9" i="20"/>
  <c r="I17" i="20"/>
  <c r="I8" i="20"/>
  <c r="L17" i="20"/>
  <c r="L14" i="20"/>
  <c r="I10" i="20"/>
  <c r="J12" i="20"/>
  <c r="K11" i="20"/>
  <c r="L11" i="20"/>
  <c r="J13" i="20"/>
  <c r="L15" i="20"/>
  <c r="I13" i="20"/>
  <c r="I12" i="20"/>
  <c r="K12" i="20"/>
  <c r="I16" i="20"/>
  <c r="L12" i="20"/>
  <c r="E67" i="17"/>
  <c r="J68" i="17"/>
  <c r="H70" i="17"/>
  <c r="F72" i="17"/>
  <c r="I75" i="17"/>
  <c r="G77" i="17"/>
  <c r="E79" i="17"/>
  <c r="J80" i="17"/>
  <c r="H82" i="17"/>
  <c r="F84" i="17"/>
  <c r="I87" i="17"/>
  <c r="G89" i="17"/>
  <c r="E91" i="17"/>
  <c r="J92" i="17"/>
  <c r="H94" i="17"/>
  <c r="F96" i="17"/>
  <c r="I99" i="17"/>
  <c r="G101" i="17"/>
  <c r="E103" i="17"/>
  <c r="J104" i="17"/>
  <c r="H106" i="17"/>
  <c r="F108" i="17"/>
  <c r="J16" i="20"/>
  <c r="L10" i="20"/>
  <c r="L9" i="20"/>
  <c r="I15" i="20"/>
  <c r="J14" i="20"/>
  <c r="K18" i="20"/>
  <c r="K14" i="20"/>
  <c r="L8" i="20"/>
  <c r="K9" i="20"/>
  <c r="L18" i="20"/>
  <c r="L19" i="20"/>
  <c r="P9" i="17"/>
  <c r="N8" i="17" s="1"/>
  <c r="E66" i="17"/>
  <c r="J67" i="17"/>
  <c r="H69" i="17"/>
  <c r="F71" i="17"/>
  <c r="I74" i="17"/>
  <c r="G76" i="17"/>
  <c r="E78" i="17"/>
  <c r="J79" i="17"/>
  <c r="H81" i="17"/>
  <c r="F83" i="17"/>
  <c r="I86" i="17"/>
  <c r="G88" i="17"/>
  <c r="E90" i="17"/>
  <c r="J91" i="17"/>
  <c r="H93" i="17"/>
  <c r="F95" i="17"/>
  <c r="I98" i="17"/>
  <c r="G100" i="17"/>
  <c r="E102" i="17"/>
  <c r="J103" i="17"/>
  <c r="H105" i="17"/>
  <c r="F107" i="17"/>
  <c r="I110" i="17"/>
  <c r="J11" i="20"/>
  <c r="K19" i="20"/>
  <c r="K15" i="20"/>
  <c r="F90" i="17"/>
  <c r="I93" i="17"/>
  <c r="G95" i="17"/>
  <c r="E97" i="17"/>
  <c r="J98" i="17"/>
  <c r="H100" i="17"/>
  <c r="F102" i="17"/>
  <c r="I105" i="17"/>
  <c r="G107" i="17"/>
  <c r="E109" i="17"/>
  <c r="J110" i="17"/>
  <c r="I11" i="20"/>
  <c r="J10" i="20"/>
  <c r="K10" i="20"/>
  <c r="L16" i="20"/>
  <c r="J9" i="20"/>
  <c r="I95" i="17"/>
  <c r="G97" i="17"/>
  <c r="E99" i="17"/>
  <c r="J100" i="17"/>
  <c r="H102" i="17"/>
  <c r="F104" i="17"/>
  <c r="I107" i="17"/>
  <c r="G109" i="17"/>
  <c r="J8" i="20"/>
  <c r="K8" i="20"/>
  <c r="H73" i="17"/>
  <c r="F75" i="17"/>
  <c r="I78" i="17"/>
  <c r="G80" i="17"/>
  <c r="E82" i="17"/>
  <c r="J83" i="17"/>
  <c r="H85" i="17"/>
  <c r="F87" i="17"/>
  <c r="I90" i="17"/>
  <c r="R12" i="17" s="1"/>
  <c r="G92" i="17"/>
  <c r="E94" i="17"/>
  <c r="J95" i="17"/>
  <c r="H97" i="17"/>
  <c r="F99" i="17"/>
  <c r="I102" i="17"/>
  <c r="G104" i="17"/>
  <c r="E106" i="17"/>
  <c r="J107" i="17"/>
  <c r="H109" i="17"/>
  <c r="J19" i="20"/>
  <c r="J78" i="17"/>
  <c r="H80" i="17"/>
  <c r="F82" i="17"/>
  <c r="I85" i="17"/>
  <c r="G87" i="17"/>
  <c r="E89" i="17"/>
  <c r="J90" i="17"/>
  <c r="F94" i="17"/>
  <c r="I97" i="17"/>
  <c r="G99" i="17"/>
  <c r="E101" i="17"/>
  <c r="J102" i="17"/>
  <c r="H104" i="17"/>
  <c r="F106" i="17"/>
  <c r="J17" i="20"/>
  <c r="Q11" i="17" l="1"/>
  <c r="Q12" i="17"/>
  <c r="Q9" i="17"/>
  <c r="R13" i="17"/>
  <c r="Q7" i="17"/>
  <c r="R8" i="17"/>
  <c r="R11" i="17"/>
  <c r="Q13" i="17"/>
  <c r="R9" i="17"/>
  <c r="R7" i="17"/>
  <c r="Q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Helliwell</author>
  </authors>
  <commentList>
    <comment ref="A7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User Guide:</t>
        </r>
        <r>
          <rPr>
            <sz val="9"/>
            <color indexed="81"/>
            <rFont val="Calibri"/>
            <family val="2"/>
          </rPr>
          <t xml:space="preserve">
Enter the date range here</t>
        </r>
      </text>
    </comment>
    <comment ref="B7" authorId="0" shapeId="0" xr:uid="{00000000-0006-0000-0000-000002000000}">
      <text>
        <r>
          <rPr>
            <b/>
            <sz val="9"/>
            <color rgb="FF000000"/>
            <rFont val="Calibri"/>
            <family val="2"/>
          </rPr>
          <t>User Guide: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Enter the monthly 
</t>
        </r>
        <r>
          <rPr>
            <sz val="9"/>
            <color rgb="FF000000"/>
            <rFont val="Calibri"/>
            <family val="2"/>
          </rPr>
          <t xml:space="preserve">closing price here
</t>
        </r>
      </text>
    </comment>
    <comment ref="C7" authorId="0" shapeId="0" xr:uid="{00000000-0006-0000-0000-000003000000}">
      <text>
        <r>
          <rPr>
            <b/>
            <sz val="9"/>
            <color rgb="FF000000"/>
            <rFont val="Calibri"/>
            <family val="2"/>
          </rPr>
          <t>User Guide: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Copy the formula down across all cells</t>
        </r>
      </text>
    </comment>
  </commentList>
</comments>
</file>

<file path=xl/sharedStrings.xml><?xml version="1.0" encoding="utf-8"?>
<sst xmlns="http://schemas.openxmlformats.org/spreadsheetml/2006/main" count="82" uniqueCount="72">
  <si>
    <t>m</t>
  </si>
  <si>
    <t>Date</t>
  </si>
  <si>
    <t>Value</t>
  </si>
  <si>
    <t>NAPM</t>
  </si>
  <si>
    <t>ISM Manufacturing: PMI Composite IndexÂ©</t>
  </si>
  <si>
    <t>Monthly</t>
  </si>
  <si>
    <t>Index</t>
  </si>
  <si>
    <t>lin</t>
  </si>
  <si>
    <t>Institute for Supply Management</t>
  </si>
  <si>
    <t>1948-01-01 to 2015-03-01</t>
  </si>
  <si>
    <t>n=120</t>
  </si>
  <si>
    <t>S&amp;P 500</t>
  </si>
  <si>
    <t>Median</t>
  </si>
  <si>
    <t>High</t>
  </si>
  <si>
    <t>Low</t>
  </si>
  <si>
    <t>Range</t>
  </si>
  <si>
    <t>Statistical Summary</t>
  </si>
  <si>
    <t>Average</t>
  </si>
  <si>
    <t>Above</t>
  </si>
  <si>
    <t>Between</t>
  </si>
  <si>
    <t>and</t>
  </si>
  <si>
    <t>Below</t>
  </si>
  <si>
    <t>Gain/Annum</t>
  </si>
  <si>
    <t>% Gain/Annum When:</t>
  </si>
  <si>
    <t>% Gain/Annum</t>
  </si>
  <si>
    <t xml:space="preserve"> % of Time</t>
  </si>
  <si>
    <t>Within +1 SD</t>
  </si>
  <si>
    <t>Within -1 SD</t>
  </si>
  <si>
    <t>Beyond +2 SD</t>
  </si>
  <si>
    <t>ISM Manufacturing: PMI Composite Index</t>
  </si>
  <si>
    <t>+1 to +2 SD</t>
  </si>
  <si>
    <t>-1 to -2 SD</t>
  </si>
  <si>
    <t>Beyond -2 SD</t>
  </si>
  <si>
    <t>F12m Return</t>
  </si>
  <si>
    <t>Std Dev</t>
  </si>
  <si>
    <t>Std Deviation</t>
  </si>
  <si>
    <t>1m Return</t>
  </si>
  <si>
    <t>GLD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</si>
  <si>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</si>
  <si>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</si>
  <si>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</si>
  <si>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</si>
  <si>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</si>
  <si>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</si>
  <si>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</si>
  <si>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</si>
  <si>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</si>
  <si>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</si>
  <si>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</si>
  <si>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</si>
  <si>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Best</t>
  </si>
  <si>
    <t>Worst</t>
  </si>
  <si>
    <t>Average %</t>
  </si>
  <si>
    <t>1. Download monthly price data, with the first month being January</t>
  </si>
  <si>
    <t>Live Formulae</t>
  </si>
  <si>
    <t>6. Adjust the cell reference formulae in column C of this worksheet if you have included more/less than 10 years worth of data.</t>
  </si>
  <si>
    <t>Other Tips</t>
  </si>
  <si>
    <t>User Guide</t>
  </si>
  <si>
    <t>All materials provided by the Academy, including our spreadsheet models, are intended for educational or informational purposes only.</t>
  </si>
  <si>
    <t>They remain the property of the Academy and are intended for your individual use only. Please do not distribute without prior permission.</t>
  </si>
  <si>
    <t xml:space="preserve">We do not accept liability for your trading results based on any of this information. </t>
  </si>
  <si>
    <t>We cannot guarantee the accuracy of the data provided by third parties and you should not trade based on this information alone.</t>
  </si>
  <si>
    <t xml:space="preserve"> Disclaimer</t>
  </si>
  <si>
    <t>We recommend that you view the accompanying video tutorial for an in-depth guide of how to use this sheet.</t>
  </si>
  <si>
    <t>Highlighted cell headings indicate where you may need to input your own data (e.g. historical prices).</t>
  </si>
  <si>
    <t>'Live Formulae' labels indicate where you may need to copy the formulae across more/less cells if you add more/less data (e.g. historical prices).</t>
  </si>
  <si>
    <t>2. In the separate download sheet, delete all the other columns so that only 'date' and 'close' remain.</t>
  </si>
  <si>
    <t>3. Staying in the separate download sheet, sort the 'date' column in ascending order.</t>
  </si>
  <si>
    <t>4. From the download sheet, select the 'dates' data, copy it, and paste it to column A in this sheet.</t>
  </si>
  <si>
    <t>7. Check the formulae in the other tabs in this spreadsheet to ensure that the data range is correctly referenced.</t>
  </si>
  <si>
    <t>5. Then return to the download sheet, and copy the price data, and paste it to column B in this sheet.</t>
  </si>
  <si>
    <t>Seasonality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</si>
</sst>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yy"/>
    <numFmt numFmtId="166" formatCode="yyyy\-mm\-dd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rgb="FF4C4B9B"/>
      <name val="Calibri"/>
      <family val="2"/>
      <scheme val="minor"/>
    </font>
    <font>
      <b/>
      <sz val="24"/>
      <color rgb="FF4C4B9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4C4B9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164" fontId="0" fillId="0" borderId="0" xfId="0" applyNumberFormat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164" fontId="0" fillId="0" borderId="11" xfId="0" applyNumberFormat="1" applyBorder="1"/>
    <xf numFmtId="165" fontId="0" fillId="0" borderId="6" xfId="0" applyNumberFormat="1" applyBorder="1"/>
    <xf numFmtId="0" fontId="4" fillId="0" borderId="11" xfId="0" applyFont="1" applyBorder="1"/>
    <xf numFmtId="165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1" fillId="0" borderId="0" xfId="11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4" fillId="0" borderId="1" xfId="0" applyFont="1" applyBorder="1" applyProtection="1">
      <protection locked="0"/>
    </xf>
    <xf numFmtId="164" fontId="0" fillId="0" borderId="1" xfId="0" quotePrefix="1" applyNumberFormat="1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65" fontId="0" fillId="0" borderId="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0" fontId="4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left"/>
    </xf>
    <xf numFmtId="164" fontId="0" fillId="0" borderId="10" xfId="0" applyNumberFormat="1" applyBorder="1" applyAlignment="1" applyProtection="1"/>
    <xf numFmtId="164" fontId="0" fillId="0" borderId="17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164" fontId="0" fillId="0" borderId="13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left"/>
    </xf>
    <xf numFmtId="164" fontId="3" fillId="2" borderId="10" xfId="0" applyNumberFormat="1" applyFont="1" applyFill="1" applyBorder="1" applyAlignment="1" applyProtection="1"/>
    <xf numFmtId="164" fontId="0" fillId="2" borderId="17" xfId="0" applyNumberFormat="1" applyFont="1" applyFill="1" applyBorder="1" applyAlignment="1" applyProtection="1">
      <alignment horizontal="center"/>
    </xf>
    <xf numFmtId="164" fontId="0" fillId="2" borderId="13" xfId="0" applyNumberFormat="1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left"/>
    </xf>
    <xf numFmtId="164" fontId="0" fillId="0" borderId="3" xfId="0" applyNumberFormat="1" applyBorder="1" applyAlignment="1" applyProtection="1"/>
    <xf numFmtId="0" fontId="0" fillId="0" borderId="3" xfId="0" applyBorder="1" applyAlignment="1" applyProtection="1">
      <alignment horizontal="left"/>
    </xf>
    <xf numFmtId="0" fontId="0" fillId="0" borderId="3" xfId="0" applyBorder="1" applyAlignment="1" applyProtection="1">
      <alignment horizontal="right"/>
    </xf>
    <xf numFmtId="164" fontId="0" fillId="0" borderId="28" xfId="0" applyNumberFormat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164" fontId="0" fillId="0" borderId="15" xfId="0" applyNumberFormat="1" applyBorder="1" applyAlignment="1" applyProtection="1"/>
    <xf numFmtId="164" fontId="0" fillId="0" borderId="18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right"/>
    </xf>
    <xf numFmtId="0" fontId="4" fillId="0" borderId="0" xfId="0" applyFont="1" applyBorder="1"/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0" xfId="0" quotePrefix="1" applyFont="1" applyBorder="1" applyProtection="1">
      <protection locked="0"/>
    </xf>
    <xf numFmtId="0" fontId="0" fillId="0" borderId="0" xfId="0" applyBorder="1" applyAlignment="1" applyProtection="1">
      <protection locked="0"/>
    </xf>
    <xf numFmtId="164" fontId="6" fillId="0" borderId="0" xfId="0" quotePrefix="1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1" xfId="0" quotePrefix="1" applyNumberFormat="1" applyFont="1" applyBorder="1" applyAlignment="1" applyProtection="1">
      <alignment horizontal="center"/>
      <protection locked="0"/>
    </xf>
    <xf numFmtId="164" fontId="5" fillId="0" borderId="1" xfId="0" quotePrefix="1" applyNumberFormat="1" applyFont="1" applyBorder="1" applyAlignment="1" applyProtection="1">
      <alignment horizontal="left"/>
      <protection locked="0"/>
    </xf>
    <xf numFmtId="14" fontId="9" fillId="0" borderId="0" xfId="0" applyNumberFormat="1" applyFont="1" applyProtection="1">
      <protection locked="0"/>
    </xf>
    <xf numFmtId="0" fontId="9" fillId="0" borderId="6" xfId="0" applyFont="1" applyBorder="1" applyProtection="1"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165" fontId="4" fillId="0" borderId="0" xfId="0" applyNumberFormat="1" applyFo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quotePrefix="1" applyFont="1" applyBorder="1" applyProtection="1"/>
    <xf numFmtId="165" fontId="1" fillId="0" borderId="0" xfId="11" applyNumberFormat="1" applyProtection="1"/>
    <xf numFmtId="164" fontId="12" fillId="0" borderId="0" xfId="0" applyNumberFormat="1" applyFont="1" applyBorder="1" applyAlignment="1" applyProtection="1">
      <alignment vertical="center"/>
    </xf>
    <xf numFmtId="0" fontId="1" fillId="0" borderId="0" xfId="11" applyProtection="1"/>
    <xf numFmtId="165" fontId="0" fillId="0" borderId="0" xfId="0" applyNumberFormat="1" applyProtection="1"/>
    <xf numFmtId="0" fontId="0" fillId="0" borderId="0" xfId="0" applyFont="1" applyBorder="1" applyAlignment="1" applyProtection="1"/>
    <xf numFmtId="164" fontId="6" fillId="0" borderId="0" xfId="0" quotePrefix="1" applyNumberFormat="1" applyFont="1" applyBorder="1" applyAlignment="1" applyProtection="1">
      <alignment horizontal="left"/>
    </xf>
    <xf numFmtId="0" fontId="0" fillId="0" borderId="5" xfId="0" quotePrefix="1" applyBorder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6" xfId="0" quotePrefix="1" applyBorder="1" applyAlignment="1" applyProtection="1">
      <alignment horizontal="left"/>
    </xf>
    <xf numFmtId="0" fontId="6" fillId="0" borderId="0" xfId="0" applyFont="1" applyBorder="1" applyProtection="1"/>
    <xf numFmtId="0" fontId="0" fillId="0" borderId="0" xfId="0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0" fontId="4" fillId="0" borderId="0" xfId="0" applyFont="1" applyFill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6" fontId="9" fillId="0" borderId="0" xfId="0" applyNumberFormat="1" applyFont="1" applyProtection="1">
      <protection locked="0"/>
    </xf>
    <xf numFmtId="2" fontId="9" fillId="0" borderId="6" xfId="0" applyNumberFormat="1" applyFont="1" applyBorder="1" applyProtection="1">
      <protection locked="0"/>
    </xf>
    <xf numFmtId="0" fontId="0" fillId="0" borderId="7" xfId="0" quotePrefix="1" applyBorder="1" applyAlignment="1" applyProtection="1">
      <alignment horizontal="left"/>
    </xf>
    <xf numFmtId="0" fontId="0" fillId="0" borderId="8" xfId="0" quotePrefix="1" applyBorder="1" applyAlignment="1" applyProtection="1">
      <alignment horizontal="left"/>
    </xf>
    <xf numFmtId="0" fontId="0" fillId="0" borderId="9" xfId="0" quotePrefix="1" applyBorder="1" applyAlignment="1" applyProtection="1">
      <alignment horizontal="left"/>
    </xf>
    <xf numFmtId="0" fontId="0" fillId="0" borderId="5" xfId="0" quotePrefix="1" applyBorder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6" xfId="0" quotePrefix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5" xfId="11" applyBorder="1" applyAlignment="1" applyProtection="1">
      <alignment horizontal="left"/>
    </xf>
    <xf numFmtId="0" fontId="1" fillId="0" borderId="0" xfId="11" applyBorder="1" applyAlignment="1" applyProtection="1">
      <alignment horizontal="left"/>
    </xf>
    <xf numFmtId="0" fontId="1" fillId="0" borderId="6" xfId="1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65" fontId="3" fillId="0" borderId="19" xfId="0" applyNumberFormat="1" applyFont="1" applyBorder="1" applyAlignment="1" applyProtection="1">
      <alignment horizontal="right" wrapText="1"/>
      <protection locked="0"/>
    </xf>
    <xf numFmtId="165" fontId="3" fillId="0" borderId="20" xfId="0" applyNumberFormat="1" applyFont="1" applyBorder="1" applyAlignment="1" applyProtection="1">
      <alignment horizontal="right" wrapText="1"/>
      <protection locked="0"/>
    </xf>
    <xf numFmtId="165" fontId="3" fillId="0" borderId="20" xfId="0" applyNumberFormat="1" applyFont="1" applyBorder="1" applyAlignment="1" applyProtection="1">
      <alignment horizontal="left" wrapText="1"/>
      <protection locked="0"/>
    </xf>
    <xf numFmtId="165" fontId="3" fillId="0" borderId="21" xfId="0" applyNumberFormat="1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left" wrapText="1"/>
      <protection locked="0"/>
    </xf>
    <xf numFmtId="165" fontId="0" fillId="0" borderId="24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165" fontId="13" fillId="3" borderId="1" xfId="0" applyNumberFormat="1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16" fillId="0" borderId="1" xfId="0" applyFont="1" applyBorder="1" applyAlignment="1" applyProtection="1"/>
    <xf numFmtId="164" fontId="17" fillId="0" borderId="0" xfId="0" applyNumberFormat="1" applyFont="1" applyBorder="1" applyAlignment="1" applyProtection="1">
      <alignment horizontal="center" vertical="center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8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mruColors>
      <color rgb="FF4C4B9C"/>
      <color rgb="FF4C4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4C4B9C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Seasonality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4C4B9C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'Seasonality Chart'!$I$7</c:f>
              <c:strCache>
                <c:ptCount val="1"/>
                <c:pt idx="0">
                  <c:v>Average %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1"/>
          <c:cat>
            <c:strRef>
              <c:f>'Seasonality Chart'!$H$8:$H$19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'Seasonality Chart'!$I$8:$I$19</c:f>
              <c:numCache>
                <c:formatCode>0.0</c:formatCode>
                <c:ptCount val="12"/>
                <c:pt idx="0">
                  <c:v>3.7299021940426038</c:v>
                </c:pt>
                <c:pt idx="1">
                  <c:v>1.3015514611306611</c:v>
                </c:pt>
                <c:pt idx="2">
                  <c:v>-0.67287607329233112</c:v>
                </c:pt>
                <c:pt idx="3">
                  <c:v>1.26497969413085</c:v>
                </c:pt>
                <c:pt idx="4">
                  <c:v>-1.9473135370657999</c:v>
                </c:pt>
                <c:pt idx="5">
                  <c:v>0.72230986505943517</c:v>
                </c:pt>
                <c:pt idx="6">
                  <c:v>0.34085267663388602</c:v>
                </c:pt>
                <c:pt idx="7">
                  <c:v>3.8930206344923022</c:v>
                </c:pt>
                <c:pt idx="8">
                  <c:v>-2.1113725793722868</c:v>
                </c:pt>
                <c:pt idx="9">
                  <c:v>0.64846954462081763</c:v>
                </c:pt>
                <c:pt idx="10">
                  <c:v>-2.0310559947388569</c:v>
                </c:pt>
                <c:pt idx="11">
                  <c:v>-0.47983613647878609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4-4EA9-8531-3AF32510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994648"/>
        <c:axId val="1492300824"/>
      </c:barChart>
      <c:catAx>
        <c:axId val="2072994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B9C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2300824"/>
        <c:crosses val="autoZero"/>
        <c:auto val="1"/>
        <c:lblAlgn val="ctr"/>
        <c:lblOffset val="100"/>
        <c:noMultiLvlLbl val="0"/>
      </c:catAx>
      <c:valAx>
        <c:axId val="149230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B9C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072994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C4B9C"/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C4B9C"/>
          </a:solidFill>
        </a:defRPr>
      </a:pPr>
      <a:endParaRPr lang="en-NL"/>
    </a:p>
  </c:tx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ISM Manufacturing: PMI Composite Index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'Data Backup'!$A$8:$A$127</c:f>
              <c:numCache>
                <c:formatCode>m/d/yyyy</c:formatCode>
                <c:ptCount val="120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  <c:pt idx="22">
                  <c:v>39114</c:v>
                </c:pt>
                <c:pt idx="23">
                  <c:v>39142</c:v>
                </c:pt>
                <c:pt idx="24">
                  <c:v>39173</c:v>
                </c:pt>
                <c:pt idx="25">
                  <c:v>39203</c:v>
                </c:pt>
                <c:pt idx="26">
                  <c:v>39234</c:v>
                </c:pt>
                <c:pt idx="27">
                  <c:v>39264</c:v>
                </c:pt>
                <c:pt idx="28">
                  <c:v>39295</c:v>
                </c:pt>
                <c:pt idx="29">
                  <c:v>39326</c:v>
                </c:pt>
                <c:pt idx="30">
                  <c:v>39356</c:v>
                </c:pt>
                <c:pt idx="31">
                  <c:v>39387</c:v>
                </c:pt>
                <c:pt idx="32">
                  <c:v>39417</c:v>
                </c:pt>
                <c:pt idx="33">
                  <c:v>39448</c:v>
                </c:pt>
                <c:pt idx="34">
                  <c:v>39479</c:v>
                </c:pt>
                <c:pt idx="35">
                  <c:v>39508</c:v>
                </c:pt>
                <c:pt idx="36">
                  <c:v>39539</c:v>
                </c:pt>
                <c:pt idx="37">
                  <c:v>39569</c:v>
                </c:pt>
                <c:pt idx="38">
                  <c:v>39600</c:v>
                </c:pt>
                <c:pt idx="39">
                  <c:v>39630</c:v>
                </c:pt>
                <c:pt idx="40">
                  <c:v>39661</c:v>
                </c:pt>
                <c:pt idx="41">
                  <c:v>39692</c:v>
                </c:pt>
                <c:pt idx="42">
                  <c:v>39722</c:v>
                </c:pt>
                <c:pt idx="43">
                  <c:v>39753</c:v>
                </c:pt>
                <c:pt idx="44">
                  <c:v>39783</c:v>
                </c:pt>
                <c:pt idx="45">
                  <c:v>39814</c:v>
                </c:pt>
                <c:pt idx="46">
                  <c:v>39845</c:v>
                </c:pt>
                <c:pt idx="47">
                  <c:v>39873</c:v>
                </c:pt>
                <c:pt idx="48">
                  <c:v>39904</c:v>
                </c:pt>
                <c:pt idx="49">
                  <c:v>39934</c:v>
                </c:pt>
                <c:pt idx="50">
                  <c:v>39965</c:v>
                </c:pt>
                <c:pt idx="51">
                  <c:v>39995</c:v>
                </c:pt>
                <c:pt idx="52">
                  <c:v>40026</c:v>
                </c:pt>
                <c:pt idx="53">
                  <c:v>40057</c:v>
                </c:pt>
                <c:pt idx="54">
                  <c:v>40087</c:v>
                </c:pt>
                <c:pt idx="55">
                  <c:v>40118</c:v>
                </c:pt>
                <c:pt idx="56">
                  <c:v>40148</c:v>
                </c:pt>
                <c:pt idx="57">
                  <c:v>40179</c:v>
                </c:pt>
                <c:pt idx="58">
                  <c:v>40210</c:v>
                </c:pt>
                <c:pt idx="59">
                  <c:v>40238</c:v>
                </c:pt>
                <c:pt idx="60">
                  <c:v>40269</c:v>
                </c:pt>
                <c:pt idx="61">
                  <c:v>40299</c:v>
                </c:pt>
                <c:pt idx="62">
                  <c:v>40330</c:v>
                </c:pt>
                <c:pt idx="63">
                  <c:v>40360</c:v>
                </c:pt>
                <c:pt idx="64">
                  <c:v>40391</c:v>
                </c:pt>
                <c:pt idx="65">
                  <c:v>40422</c:v>
                </c:pt>
                <c:pt idx="66">
                  <c:v>40452</c:v>
                </c:pt>
                <c:pt idx="67">
                  <c:v>40483</c:v>
                </c:pt>
                <c:pt idx="68">
                  <c:v>40513</c:v>
                </c:pt>
                <c:pt idx="69">
                  <c:v>40544</c:v>
                </c:pt>
                <c:pt idx="70">
                  <c:v>40575</c:v>
                </c:pt>
                <c:pt idx="71">
                  <c:v>40603</c:v>
                </c:pt>
                <c:pt idx="72">
                  <c:v>40634</c:v>
                </c:pt>
                <c:pt idx="73">
                  <c:v>40664</c:v>
                </c:pt>
                <c:pt idx="74">
                  <c:v>40695</c:v>
                </c:pt>
                <c:pt idx="75">
                  <c:v>40725</c:v>
                </c:pt>
                <c:pt idx="76">
                  <c:v>40756</c:v>
                </c:pt>
                <c:pt idx="77">
                  <c:v>40787</c:v>
                </c:pt>
                <c:pt idx="78">
                  <c:v>40817</c:v>
                </c:pt>
                <c:pt idx="79">
                  <c:v>40848</c:v>
                </c:pt>
                <c:pt idx="80">
                  <c:v>40878</c:v>
                </c:pt>
                <c:pt idx="81">
                  <c:v>40909</c:v>
                </c:pt>
                <c:pt idx="82">
                  <c:v>40940</c:v>
                </c:pt>
                <c:pt idx="83">
                  <c:v>40969</c:v>
                </c:pt>
                <c:pt idx="84">
                  <c:v>41000</c:v>
                </c:pt>
                <c:pt idx="85">
                  <c:v>41030</c:v>
                </c:pt>
                <c:pt idx="86">
                  <c:v>41061</c:v>
                </c:pt>
                <c:pt idx="87">
                  <c:v>41091</c:v>
                </c:pt>
                <c:pt idx="88">
                  <c:v>41122</c:v>
                </c:pt>
                <c:pt idx="89">
                  <c:v>41153</c:v>
                </c:pt>
                <c:pt idx="90">
                  <c:v>41183</c:v>
                </c:pt>
                <c:pt idx="91">
                  <c:v>41214</c:v>
                </c:pt>
                <c:pt idx="92">
                  <c:v>41244</c:v>
                </c:pt>
                <c:pt idx="93">
                  <c:v>41275</c:v>
                </c:pt>
                <c:pt idx="94">
                  <c:v>41306</c:v>
                </c:pt>
                <c:pt idx="95">
                  <c:v>41334</c:v>
                </c:pt>
                <c:pt idx="96">
                  <c:v>41365</c:v>
                </c:pt>
                <c:pt idx="97">
                  <c:v>41395</c:v>
                </c:pt>
                <c:pt idx="98">
                  <c:v>41426</c:v>
                </c:pt>
                <c:pt idx="99">
                  <c:v>41456</c:v>
                </c:pt>
                <c:pt idx="100">
                  <c:v>41487</c:v>
                </c:pt>
                <c:pt idx="101">
                  <c:v>41518</c:v>
                </c:pt>
                <c:pt idx="102">
                  <c:v>41548</c:v>
                </c:pt>
                <c:pt idx="103">
                  <c:v>41579</c:v>
                </c:pt>
                <c:pt idx="104">
                  <c:v>41609</c:v>
                </c:pt>
                <c:pt idx="105">
                  <c:v>41640</c:v>
                </c:pt>
                <c:pt idx="106">
                  <c:v>41671</c:v>
                </c:pt>
                <c:pt idx="107">
                  <c:v>41699</c:v>
                </c:pt>
                <c:pt idx="108">
                  <c:v>41730</c:v>
                </c:pt>
                <c:pt idx="109">
                  <c:v>41760</c:v>
                </c:pt>
                <c:pt idx="110">
                  <c:v>41791</c:v>
                </c:pt>
                <c:pt idx="111">
                  <c:v>41821</c:v>
                </c:pt>
                <c:pt idx="112">
                  <c:v>41852</c:v>
                </c:pt>
                <c:pt idx="113">
                  <c:v>41883</c:v>
                </c:pt>
                <c:pt idx="114">
                  <c:v>41913</c:v>
                </c:pt>
                <c:pt idx="115">
                  <c:v>41944</c:v>
                </c:pt>
                <c:pt idx="116">
                  <c:v>41974</c:v>
                </c:pt>
                <c:pt idx="117">
                  <c:v>42005</c:v>
                </c:pt>
                <c:pt idx="118">
                  <c:v>42036</c:v>
                </c:pt>
                <c:pt idx="119">
                  <c:v>42064</c:v>
                </c:pt>
              </c:numCache>
            </c:numRef>
          </c:cat>
          <c:val>
            <c:numRef>
              <c:f>'Data Backup'!$B$8:$B$127</c:f>
              <c:numCache>
                <c:formatCode>0.0</c:formatCode>
                <c:ptCount val="120"/>
                <c:pt idx="0">
                  <c:v>52.2</c:v>
                </c:pt>
                <c:pt idx="1">
                  <c:v>50.8</c:v>
                </c:pt>
                <c:pt idx="2">
                  <c:v>52.4</c:v>
                </c:pt>
                <c:pt idx="3">
                  <c:v>52.8</c:v>
                </c:pt>
                <c:pt idx="4">
                  <c:v>52.4</c:v>
                </c:pt>
                <c:pt idx="5">
                  <c:v>56.8</c:v>
                </c:pt>
                <c:pt idx="6">
                  <c:v>57.2</c:v>
                </c:pt>
                <c:pt idx="7">
                  <c:v>56.7</c:v>
                </c:pt>
                <c:pt idx="8">
                  <c:v>55.1</c:v>
                </c:pt>
                <c:pt idx="9">
                  <c:v>55</c:v>
                </c:pt>
                <c:pt idx="10">
                  <c:v>55.8</c:v>
                </c:pt>
                <c:pt idx="11">
                  <c:v>54.3</c:v>
                </c:pt>
                <c:pt idx="12">
                  <c:v>55.2</c:v>
                </c:pt>
                <c:pt idx="13">
                  <c:v>53.7</c:v>
                </c:pt>
                <c:pt idx="14">
                  <c:v>52</c:v>
                </c:pt>
                <c:pt idx="15">
                  <c:v>53</c:v>
                </c:pt>
                <c:pt idx="16">
                  <c:v>53.7</c:v>
                </c:pt>
                <c:pt idx="17">
                  <c:v>52.2</c:v>
                </c:pt>
                <c:pt idx="18">
                  <c:v>51.4</c:v>
                </c:pt>
                <c:pt idx="19">
                  <c:v>50.3</c:v>
                </c:pt>
                <c:pt idx="20">
                  <c:v>51.4</c:v>
                </c:pt>
                <c:pt idx="21">
                  <c:v>49.5</c:v>
                </c:pt>
                <c:pt idx="22">
                  <c:v>51.9</c:v>
                </c:pt>
                <c:pt idx="23">
                  <c:v>50.7</c:v>
                </c:pt>
                <c:pt idx="24">
                  <c:v>52.6</c:v>
                </c:pt>
                <c:pt idx="25">
                  <c:v>52.5</c:v>
                </c:pt>
                <c:pt idx="26">
                  <c:v>52.6</c:v>
                </c:pt>
                <c:pt idx="27">
                  <c:v>52.4</c:v>
                </c:pt>
                <c:pt idx="28">
                  <c:v>50.9</c:v>
                </c:pt>
                <c:pt idx="29">
                  <c:v>51</c:v>
                </c:pt>
                <c:pt idx="30">
                  <c:v>51.1</c:v>
                </c:pt>
                <c:pt idx="31">
                  <c:v>50.5</c:v>
                </c:pt>
                <c:pt idx="32">
                  <c:v>49</c:v>
                </c:pt>
                <c:pt idx="33">
                  <c:v>50.3</c:v>
                </c:pt>
                <c:pt idx="34">
                  <c:v>47.6</c:v>
                </c:pt>
                <c:pt idx="35">
                  <c:v>48.3</c:v>
                </c:pt>
                <c:pt idx="36">
                  <c:v>48.8</c:v>
                </c:pt>
                <c:pt idx="37">
                  <c:v>48.8</c:v>
                </c:pt>
                <c:pt idx="38">
                  <c:v>49.8</c:v>
                </c:pt>
                <c:pt idx="39">
                  <c:v>50</c:v>
                </c:pt>
                <c:pt idx="40">
                  <c:v>49.2</c:v>
                </c:pt>
                <c:pt idx="41">
                  <c:v>44.8</c:v>
                </c:pt>
                <c:pt idx="42">
                  <c:v>38.9</c:v>
                </c:pt>
                <c:pt idx="43">
                  <c:v>36.5</c:v>
                </c:pt>
                <c:pt idx="44">
                  <c:v>33.1</c:v>
                </c:pt>
                <c:pt idx="45">
                  <c:v>34.9</c:v>
                </c:pt>
                <c:pt idx="46">
                  <c:v>35.5</c:v>
                </c:pt>
                <c:pt idx="47">
                  <c:v>36</c:v>
                </c:pt>
                <c:pt idx="48">
                  <c:v>39.5</c:v>
                </c:pt>
                <c:pt idx="49">
                  <c:v>41.7</c:v>
                </c:pt>
                <c:pt idx="50">
                  <c:v>45.8</c:v>
                </c:pt>
                <c:pt idx="51">
                  <c:v>49.9</c:v>
                </c:pt>
                <c:pt idx="52">
                  <c:v>53.5</c:v>
                </c:pt>
                <c:pt idx="53">
                  <c:v>54.4</c:v>
                </c:pt>
                <c:pt idx="54">
                  <c:v>56</c:v>
                </c:pt>
                <c:pt idx="55">
                  <c:v>54.4</c:v>
                </c:pt>
                <c:pt idx="56">
                  <c:v>55.3</c:v>
                </c:pt>
                <c:pt idx="57">
                  <c:v>57.2</c:v>
                </c:pt>
                <c:pt idx="58">
                  <c:v>55.8</c:v>
                </c:pt>
                <c:pt idx="59">
                  <c:v>58.8</c:v>
                </c:pt>
                <c:pt idx="60">
                  <c:v>58.1</c:v>
                </c:pt>
                <c:pt idx="61">
                  <c:v>58.3</c:v>
                </c:pt>
                <c:pt idx="62">
                  <c:v>56.4</c:v>
                </c:pt>
                <c:pt idx="63">
                  <c:v>56.4</c:v>
                </c:pt>
                <c:pt idx="64">
                  <c:v>58</c:v>
                </c:pt>
                <c:pt idx="65">
                  <c:v>56.3</c:v>
                </c:pt>
                <c:pt idx="66">
                  <c:v>57.7</c:v>
                </c:pt>
                <c:pt idx="67">
                  <c:v>57.6</c:v>
                </c:pt>
                <c:pt idx="68">
                  <c:v>57.5</c:v>
                </c:pt>
                <c:pt idx="69">
                  <c:v>59</c:v>
                </c:pt>
                <c:pt idx="70">
                  <c:v>59.3</c:v>
                </c:pt>
                <c:pt idx="71">
                  <c:v>59.1</c:v>
                </c:pt>
                <c:pt idx="72">
                  <c:v>58.9</c:v>
                </c:pt>
                <c:pt idx="73">
                  <c:v>53.7</c:v>
                </c:pt>
                <c:pt idx="74">
                  <c:v>56.6</c:v>
                </c:pt>
                <c:pt idx="75">
                  <c:v>52.9</c:v>
                </c:pt>
                <c:pt idx="76">
                  <c:v>53</c:v>
                </c:pt>
                <c:pt idx="77">
                  <c:v>52.8</c:v>
                </c:pt>
                <c:pt idx="78">
                  <c:v>51.8</c:v>
                </c:pt>
                <c:pt idx="79">
                  <c:v>52.1</c:v>
                </c:pt>
                <c:pt idx="80">
                  <c:v>53.1</c:v>
                </c:pt>
                <c:pt idx="81">
                  <c:v>52.8</c:v>
                </c:pt>
                <c:pt idx="82">
                  <c:v>52.4</c:v>
                </c:pt>
                <c:pt idx="83">
                  <c:v>53</c:v>
                </c:pt>
                <c:pt idx="84">
                  <c:v>53.7</c:v>
                </c:pt>
                <c:pt idx="85">
                  <c:v>53.2</c:v>
                </c:pt>
                <c:pt idx="86">
                  <c:v>51</c:v>
                </c:pt>
                <c:pt idx="87">
                  <c:v>50.6</c:v>
                </c:pt>
                <c:pt idx="88">
                  <c:v>51.1</c:v>
                </c:pt>
                <c:pt idx="89">
                  <c:v>52.2</c:v>
                </c:pt>
                <c:pt idx="90">
                  <c:v>51.2</c:v>
                </c:pt>
                <c:pt idx="91">
                  <c:v>49.5</c:v>
                </c:pt>
                <c:pt idx="92">
                  <c:v>50.4</c:v>
                </c:pt>
                <c:pt idx="93">
                  <c:v>52.3</c:v>
                </c:pt>
                <c:pt idx="94">
                  <c:v>53.1</c:v>
                </c:pt>
                <c:pt idx="95">
                  <c:v>51.5</c:v>
                </c:pt>
                <c:pt idx="96">
                  <c:v>50</c:v>
                </c:pt>
                <c:pt idx="97">
                  <c:v>50</c:v>
                </c:pt>
                <c:pt idx="98">
                  <c:v>52.5</c:v>
                </c:pt>
                <c:pt idx="99">
                  <c:v>54.9</c:v>
                </c:pt>
                <c:pt idx="100">
                  <c:v>56.3</c:v>
                </c:pt>
                <c:pt idx="101">
                  <c:v>56</c:v>
                </c:pt>
                <c:pt idx="102">
                  <c:v>56.6</c:v>
                </c:pt>
                <c:pt idx="103">
                  <c:v>57</c:v>
                </c:pt>
                <c:pt idx="104">
                  <c:v>56.5</c:v>
                </c:pt>
                <c:pt idx="105">
                  <c:v>51.8</c:v>
                </c:pt>
                <c:pt idx="106">
                  <c:v>54.3</c:v>
                </c:pt>
                <c:pt idx="107">
                  <c:v>54.4</c:v>
                </c:pt>
                <c:pt idx="108">
                  <c:v>55.3</c:v>
                </c:pt>
                <c:pt idx="109">
                  <c:v>55.6</c:v>
                </c:pt>
                <c:pt idx="110">
                  <c:v>55.7</c:v>
                </c:pt>
                <c:pt idx="111">
                  <c:v>56.4</c:v>
                </c:pt>
                <c:pt idx="112">
                  <c:v>58.1</c:v>
                </c:pt>
                <c:pt idx="113">
                  <c:v>56.1</c:v>
                </c:pt>
                <c:pt idx="114">
                  <c:v>57.9</c:v>
                </c:pt>
                <c:pt idx="115">
                  <c:v>57.6</c:v>
                </c:pt>
                <c:pt idx="116">
                  <c:v>55.1</c:v>
                </c:pt>
                <c:pt idx="117">
                  <c:v>53.5</c:v>
                </c:pt>
                <c:pt idx="118">
                  <c:v>52.9</c:v>
                </c:pt>
                <c:pt idx="119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F-4CEA-A1CE-EC1EB5D2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1927384"/>
        <c:axId val="1493001000"/>
      </c:lineChart>
      <c:dateAx>
        <c:axId val="149192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Institute for Supply Management/FRED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1493001000"/>
        <c:crosses val="autoZero"/>
        <c:auto val="1"/>
        <c:lblOffset val="100"/>
        <c:baseTimeUnit val="months"/>
        <c:majorUnit val="17"/>
        <c:majorTimeUnit val="months"/>
      </c:dateAx>
      <c:valAx>
        <c:axId val="1493001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b="0"/>
                </a:pPr>
                <a:r>
                  <a:rPr lang="en-US"/>
                  <a:t>Index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91927384"/>
        <c:crosses val="autoZero"/>
        <c:crossBetween val="between"/>
      </c:valAx>
    </c:plotArea>
    <c:plotVisOnly val="1"/>
    <c:dispBlanksAs val="gap"/>
    <c:showDLblsOverMax val="0"/>
  </c:chart>
  <c:spPr>
    <a:solidFill>
      <a:srgbClr val="DBE5F1"/>
    </a:solidFill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4C4B9C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Price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4C4B9C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GLD</c:v>
                </c:pt>
              </c:strCache>
            </c:strRef>
          </c:tx>
          <c:spPr>
            <a:ln w="4762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Data!$A$8:$A$151</c:f>
              <c:numCache>
                <c:formatCode>\y\y\y\y\-mm\-dd</c:formatCode>
                <c:ptCount val="144"/>
                <c:pt idx="0">
                  <c:v>40207</c:v>
                </c:pt>
                <c:pt idx="1">
                  <c:v>40235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40389</c:v>
                </c:pt>
                <c:pt idx="7">
                  <c:v>40421</c:v>
                </c:pt>
                <c:pt idx="8">
                  <c:v>40451</c:v>
                </c:pt>
                <c:pt idx="9">
                  <c:v>40480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40662</c:v>
                </c:pt>
                <c:pt idx="16">
                  <c:v>40694</c:v>
                </c:pt>
                <c:pt idx="17">
                  <c:v>40724</c:v>
                </c:pt>
                <c:pt idx="18">
                  <c:v>40753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40907</c:v>
                </c:pt>
                <c:pt idx="24">
                  <c:v>40939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41060</c:v>
                </c:pt>
                <c:pt idx="29">
                  <c:v>41089</c:v>
                </c:pt>
                <c:pt idx="30">
                  <c:v>41121</c:v>
                </c:pt>
                <c:pt idx="31">
                  <c:v>41152</c:v>
                </c:pt>
                <c:pt idx="32">
                  <c:v>41180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41362</c:v>
                </c:pt>
                <c:pt idx="39">
                  <c:v>41394</c:v>
                </c:pt>
                <c:pt idx="40">
                  <c:v>41425</c:v>
                </c:pt>
                <c:pt idx="41">
                  <c:v>41453</c:v>
                </c:pt>
                <c:pt idx="42">
                  <c:v>41486</c:v>
                </c:pt>
                <c:pt idx="43">
                  <c:v>41516</c:v>
                </c:pt>
                <c:pt idx="44">
                  <c:v>41547</c:v>
                </c:pt>
                <c:pt idx="45">
                  <c:v>41578</c:v>
                </c:pt>
                <c:pt idx="46">
                  <c:v>41607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41789</c:v>
                </c:pt>
                <c:pt idx="53">
                  <c:v>41820</c:v>
                </c:pt>
                <c:pt idx="54">
                  <c:v>41851</c:v>
                </c:pt>
                <c:pt idx="55">
                  <c:v>41880</c:v>
                </c:pt>
                <c:pt idx="56">
                  <c:v>41912</c:v>
                </c:pt>
                <c:pt idx="57">
                  <c:v>41943</c:v>
                </c:pt>
                <c:pt idx="58">
                  <c:v>41971</c:v>
                </c:pt>
                <c:pt idx="59">
                  <c:v>42004</c:v>
                </c:pt>
                <c:pt idx="60">
                  <c:v>42034</c:v>
                </c:pt>
                <c:pt idx="61">
                  <c:v>42062</c:v>
                </c:pt>
                <c:pt idx="62">
                  <c:v>42094</c:v>
                </c:pt>
                <c:pt idx="63">
                  <c:v>42124</c:v>
                </c:pt>
                <c:pt idx="64">
                  <c:v>42153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42307</c:v>
                </c:pt>
                <c:pt idx="70">
                  <c:v>42338</c:v>
                </c:pt>
                <c:pt idx="71">
                  <c:v>42369</c:v>
                </c:pt>
                <c:pt idx="72">
                  <c:v>42398</c:v>
                </c:pt>
                <c:pt idx="73">
                  <c:v>42429</c:v>
                </c:pt>
                <c:pt idx="74">
                  <c:v>42460</c:v>
                </c:pt>
                <c:pt idx="75">
                  <c:v>42489</c:v>
                </c:pt>
                <c:pt idx="76">
                  <c:v>42521</c:v>
                </c:pt>
                <c:pt idx="77">
                  <c:v>42551</c:v>
                </c:pt>
                <c:pt idx="78">
                  <c:v>42580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42734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42853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43007</c:v>
                </c:pt>
                <c:pt idx="93">
                  <c:v>43039</c:v>
                </c:pt>
                <c:pt idx="94">
                  <c:v>43069</c:v>
                </c:pt>
                <c:pt idx="95">
                  <c:v>43098</c:v>
                </c:pt>
                <c:pt idx="96">
                  <c:v>43131</c:v>
                </c:pt>
                <c:pt idx="97">
                  <c:v>43159</c:v>
                </c:pt>
                <c:pt idx="98">
                  <c:v>43189</c:v>
                </c:pt>
                <c:pt idx="99">
                  <c:v>43220</c:v>
                </c:pt>
                <c:pt idx="100">
                  <c:v>43251</c:v>
                </c:pt>
                <c:pt idx="101">
                  <c:v>43280</c:v>
                </c:pt>
                <c:pt idx="102">
                  <c:v>43312</c:v>
                </c:pt>
                <c:pt idx="103">
                  <c:v>43343</c:v>
                </c:pt>
                <c:pt idx="104">
                  <c:v>43371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43553</c:v>
                </c:pt>
                <c:pt idx="111">
                  <c:v>43585</c:v>
                </c:pt>
                <c:pt idx="112">
                  <c:v>43616</c:v>
                </c:pt>
                <c:pt idx="113">
                  <c:v>43644</c:v>
                </c:pt>
                <c:pt idx="114">
                  <c:v>43677</c:v>
                </c:pt>
                <c:pt idx="115">
                  <c:v>43707</c:v>
                </c:pt>
                <c:pt idx="116">
                  <c:v>43738</c:v>
                </c:pt>
                <c:pt idx="117">
                  <c:v>43769</c:v>
                </c:pt>
                <c:pt idx="118">
                  <c:v>43798</c:v>
                </c:pt>
                <c:pt idx="119">
                  <c:v>43830</c:v>
                </c:pt>
              </c:numCache>
            </c:numRef>
          </c:cat>
          <c:val>
            <c:numRef>
              <c:f>Data!$B$8:$B$150</c:f>
              <c:numCache>
                <c:formatCode>0.00</c:formatCode>
                <c:ptCount val="143"/>
                <c:pt idx="0">
                  <c:v>105.96</c:v>
                </c:pt>
                <c:pt idx="1">
                  <c:v>109.43</c:v>
                </c:pt>
                <c:pt idx="2">
                  <c:v>108.95</c:v>
                </c:pt>
                <c:pt idx="3">
                  <c:v>115.36</c:v>
                </c:pt>
                <c:pt idx="4">
                  <c:v>118.881</c:v>
                </c:pt>
                <c:pt idx="5">
                  <c:v>121.68</c:v>
                </c:pt>
                <c:pt idx="6">
                  <c:v>115.49</c:v>
                </c:pt>
                <c:pt idx="7">
                  <c:v>122.08</c:v>
                </c:pt>
                <c:pt idx="8">
                  <c:v>127.91</c:v>
                </c:pt>
                <c:pt idx="9">
                  <c:v>132.62</c:v>
                </c:pt>
                <c:pt idx="10">
                  <c:v>135.41999999999999</c:v>
                </c:pt>
                <c:pt idx="11">
                  <c:v>138.72</c:v>
                </c:pt>
                <c:pt idx="12">
                  <c:v>129.87</c:v>
                </c:pt>
                <c:pt idx="13">
                  <c:v>137.661</c:v>
                </c:pt>
                <c:pt idx="14">
                  <c:v>139.86000000000001</c:v>
                </c:pt>
                <c:pt idx="15">
                  <c:v>152.37</c:v>
                </c:pt>
                <c:pt idx="16">
                  <c:v>149.63999999999999</c:v>
                </c:pt>
                <c:pt idx="17">
                  <c:v>146.001</c:v>
                </c:pt>
                <c:pt idx="18">
                  <c:v>158.29</c:v>
                </c:pt>
                <c:pt idx="19">
                  <c:v>177.72</c:v>
                </c:pt>
                <c:pt idx="20">
                  <c:v>158.06</c:v>
                </c:pt>
                <c:pt idx="21">
                  <c:v>167.34</c:v>
                </c:pt>
                <c:pt idx="22">
                  <c:v>170.13</c:v>
                </c:pt>
                <c:pt idx="23">
                  <c:v>151.99</c:v>
                </c:pt>
                <c:pt idx="24">
                  <c:v>169.31</c:v>
                </c:pt>
                <c:pt idx="25">
                  <c:v>164.286</c:v>
                </c:pt>
                <c:pt idx="26">
                  <c:v>162.12</c:v>
                </c:pt>
                <c:pt idx="27">
                  <c:v>161.88</c:v>
                </c:pt>
                <c:pt idx="28">
                  <c:v>151.62</c:v>
                </c:pt>
                <c:pt idx="29">
                  <c:v>155.19</c:v>
                </c:pt>
                <c:pt idx="30">
                  <c:v>156.49</c:v>
                </c:pt>
                <c:pt idx="31">
                  <c:v>164.22</c:v>
                </c:pt>
                <c:pt idx="32">
                  <c:v>171.89</c:v>
                </c:pt>
                <c:pt idx="33">
                  <c:v>166.83</c:v>
                </c:pt>
                <c:pt idx="34">
                  <c:v>166.05</c:v>
                </c:pt>
                <c:pt idx="35">
                  <c:v>162.0204</c:v>
                </c:pt>
                <c:pt idx="36">
                  <c:v>161.19999999999999</c:v>
                </c:pt>
                <c:pt idx="37">
                  <c:v>153</c:v>
                </c:pt>
                <c:pt idx="38">
                  <c:v>154.47</c:v>
                </c:pt>
                <c:pt idx="39">
                  <c:v>142.77000000000001</c:v>
                </c:pt>
                <c:pt idx="40">
                  <c:v>133.91999999999999</c:v>
                </c:pt>
                <c:pt idx="41">
                  <c:v>119.11</c:v>
                </c:pt>
                <c:pt idx="42">
                  <c:v>127.96</c:v>
                </c:pt>
                <c:pt idx="43">
                  <c:v>134.62</c:v>
                </c:pt>
                <c:pt idx="44">
                  <c:v>128.18</c:v>
                </c:pt>
                <c:pt idx="45">
                  <c:v>127.74</c:v>
                </c:pt>
                <c:pt idx="46">
                  <c:v>120.7</c:v>
                </c:pt>
                <c:pt idx="47">
                  <c:v>116.12</c:v>
                </c:pt>
                <c:pt idx="48">
                  <c:v>120.09</c:v>
                </c:pt>
                <c:pt idx="49">
                  <c:v>127.62</c:v>
                </c:pt>
                <c:pt idx="50">
                  <c:v>123.61</c:v>
                </c:pt>
                <c:pt idx="51">
                  <c:v>124.22</c:v>
                </c:pt>
                <c:pt idx="52">
                  <c:v>120.43</c:v>
                </c:pt>
                <c:pt idx="53">
                  <c:v>128.04</c:v>
                </c:pt>
                <c:pt idx="54">
                  <c:v>123.39</c:v>
                </c:pt>
                <c:pt idx="55">
                  <c:v>123.86</c:v>
                </c:pt>
                <c:pt idx="56">
                  <c:v>116.21</c:v>
                </c:pt>
                <c:pt idx="57">
                  <c:v>112.66</c:v>
                </c:pt>
                <c:pt idx="58">
                  <c:v>112.11</c:v>
                </c:pt>
                <c:pt idx="59">
                  <c:v>113.58</c:v>
                </c:pt>
                <c:pt idx="60">
                  <c:v>123.45</c:v>
                </c:pt>
                <c:pt idx="61">
                  <c:v>116.16</c:v>
                </c:pt>
                <c:pt idx="62">
                  <c:v>113.66</c:v>
                </c:pt>
                <c:pt idx="63">
                  <c:v>113.47</c:v>
                </c:pt>
                <c:pt idx="64">
                  <c:v>114.1</c:v>
                </c:pt>
                <c:pt idx="65">
                  <c:v>112.37</c:v>
                </c:pt>
                <c:pt idx="66">
                  <c:v>104.93</c:v>
                </c:pt>
                <c:pt idx="67">
                  <c:v>108.82</c:v>
                </c:pt>
                <c:pt idx="68">
                  <c:v>106.86</c:v>
                </c:pt>
                <c:pt idx="69">
                  <c:v>109.3</c:v>
                </c:pt>
                <c:pt idx="70">
                  <c:v>101.92</c:v>
                </c:pt>
                <c:pt idx="71">
                  <c:v>101.46</c:v>
                </c:pt>
                <c:pt idx="72">
                  <c:v>106.9492</c:v>
                </c:pt>
                <c:pt idx="73">
                  <c:v>118.64</c:v>
                </c:pt>
                <c:pt idx="74">
                  <c:v>117.64</c:v>
                </c:pt>
                <c:pt idx="75">
                  <c:v>123.65</c:v>
                </c:pt>
                <c:pt idx="76">
                  <c:v>116.06</c:v>
                </c:pt>
                <c:pt idx="77">
                  <c:v>126.47</c:v>
                </c:pt>
                <c:pt idx="78">
                  <c:v>128.97999999999999</c:v>
                </c:pt>
                <c:pt idx="79">
                  <c:v>124.78</c:v>
                </c:pt>
                <c:pt idx="80">
                  <c:v>125.64</c:v>
                </c:pt>
                <c:pt idx="81">
                  <c:v>121.94</c:v>
                </c:pt>
                <c:pt idx="82">
                  <c:v>111.75</c:v>
                </c:pt>
                <c:pt idx="83">
                  <c:v>109.61</c:v>
                </c:pt>
                <c:pt idx="84">
                  <c:v>115.55</c:v>
                </c:pt>
                <c:pt idx="85">
                  <c:v>119.23</c:v>
                </c:pt>
                <c:pt idx="86">
                  <c:v>118.72</c:v>
                </c:pt>
                <c:pt idx="87">
                  <c:v>120.77</c:v>
                </c:pt>
                <c:pt idx="88">
                  <c:v>120.62</c:v>
                </c:pt>
                <c:pt idx="89">
                  <c:v>118.02</c:v>
                </c:pt>
                <c:pt idx="90">
                  <c:v>120.75</c:v>
                </c:pt>
                <c:pt idx="91">
                  <c:v>125.82</c:v>
                </c:pt>
                <c:pt idx="92">
                  <c:v>121.58</c:v>
                </c:pt>
                <c:pt idx="93">
                  <c:v>120.67</c:v>
                </c:pt>
                <c:pt idx="94">
                  <c:v>121.1</c:v>
                </c:pt>
                <c:pt idx="95">
                  <c:v>123.65</c:v>
                </c:pt>
                <c:pt idx="96">
                  <c:v>127.65</c:v>
                </c:pt>
                <c:pt idx="97">
                  <c:v>125</c:v>
                </c:pt>
                <c:pt idx="98">
                  <c:v>125.79</c:v>
                </c:pt>
                <c:pt idx="99">
                  <c:v>124.59</c:v>
                </c:pt>
                <c:pt idx="100">
                  <c:v>123.1</c:v>
                </c:pt>
                <c:pt idx="101">
                  <c:v>118.65</c:v>
                </c:pt>
                <c:pt idx="102">
                  <c:v>115.99</c:v>
                </c:pt>
                <c:pt idx="103">
                  <c:v>113.51</c:v>
                </c:pt>
                <c:pt idx="104">
                  <c:v>112.76</c:v>
                </c:pt>
                <c:pt idx="105">
                  <c:v>115.15</c:v>
                </c:pt>
                <c:pt idx="106">
                  <c:v>115.54</c:v>
                </c:pt>
                <c:pt idx="107">
                  <c:v>121.25</c:v>
                </c:pt>
                <c:pt idx="108">
                  <c:v>124.75</c:v>
                </c:pt>
                <c:pt idx="109">
                  <c:v>123.99</c:v>
                </c:pt>
                <c:pt idx="110">
                  <c:v>122.01</c:v>
                </c:pt>
                <c:pt idx="111">
                  <c:v>121.2</c:v>
                </c:pt>
                <c:pt idx="112">
                  <c:v>123.33</c:v>
                </c:pt>
                <c:pt idx="113">
                  <c:v>133.19999999999999</c:v>
                </c:pt>
                <c:pt idx="114">
                  <c:v>133.21</c:v>
                </c:pt>
                <c:pt idx="115">
                  <c:v>143.75</c:v>
                </c:pt>
                <c:pt idx="116">
                  <c:v>138.87</c:v>
                </c:pt>
                <c:pt idx="117">
                  <c:v>142.43</c:v>
                </c:pt>
                <c:pt idx="118">
                  <c:v>137.86000000000001</c:v>
                </c:pt>
                <c:pt idx="119">
                  <c:v>142.9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9-4080-BD7F-52B5D5E90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552648"/>
        <c:axId val="1510555624"/>
      </c:lineChart>
      <c:dateAx>
        <c:axId val="1510552648"/>
        <c:scaling>
          <c:orientation val="minMax"/>
        </c:scaling>
        <c:delete val="0"/>
        <c:axPos val="t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B9C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510555624"/>
        <c:crosses val="max"/>
        <c:auto val="1"/>
        <c:lblOffset val="100"/>
        <c:baseTimeUnit val="months"/>
        <c:majorUnit val="17"/>
        <c:majorTimeUnit val="months"/>
      </c:dateAx>
      <c:valAx>
        <c:axId val="151055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4C4B9C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4C4B9C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B9C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510552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C4B9C"/>
          </a:solidFill>
        </a:defRPr>
      </a:pPr>
      <a:endParaRPr lang="en-NL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32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165101</xdr:colOff>
      <xdr:row>0</xdr:row>
      <xdr:rowOff>12700</xdr:rowOff>
    </xdr:from>
    <xdr:to>
      <xdr:col>3</xdr:col>
      <xdr:colOff>558801</xdr:colOff>
      <xdr:row>4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19315A-9A65-6A4A-BFFF-56EE19D78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1" y="12700"/>
          <a:ext cx="31750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241300</xdr:rowOff>
    </xdr:from>
    <xdr:to>
      <xdr:col>6</xdr:col>
      <xdr:colOff>2743200</xdr:colOff>
      <xdr:row>32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241300</xdr:colOff>
      <xdr:row>0</xdr:row>
      <xdr:rowOff>127000</xdr:rowOff>
    </xdr:from>
    <xdr:to>
      <xdr:col>3</xdr:col>
      <xdr:colOff>635000</xdr:colOff>
      <xdr:row>4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39E3BC-8DED-5D4E-8AB2-6AB49779C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127000"/>
          <a:ext cx="3175000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977900</xdr:colOff>
      <xdr:row>29</xdr:row>
      <xdr:rowOff>137566</xdr:rowOff>
    </xdr:from>
    <xdr:to>
      <xdr:col>6</xdr:col>
      <xdr:colOff>2717800</xdr:colOff>
      <xdr:row>31</xdr:row>
      <xdr:rowOff>190500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F1C114-4EEF-1D43-9D39-EE97FACB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0500" y="6474866"/>
          <a:ext cx="1739900" cy="459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406400</xdr:colOff>
      <xdr:row>15</xdr:row>
      <xdr:rowOff>38100</xdr:rowOff>
    </xdr:from>
    <xdr:to>
      <xdr:col>20</xdr:col>
      <xdr:colOff>114300</xdr:colOff>
      <xdr:row>49</xdr:row>
      <xdr:rowOff>165100</xdr:rowOff>
    </xdr:to>
    <xdr:graphicFrame macro="">
      <xdr:nvGraphicFramePr>
        <xdr:cNvPr id="2" name="chart00NAP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914401</xdr:colOff>
      <xdr:row>0</xdr:row>
      <xdr:rowOff>0</xdr:rowOff>
    </xdr:from>
    <xdr:to>
      <xdr:col>17</xdr:col>
      <xdr:colOff>558801</xdr:colOff>
      <xdr:row>3</xdr:row>
      <xdr:rowOff>113752</xdr:rowOff>
    </xdr:to>
    <xdr:pic>
      <xdr:nvPicPr>
        <xdr:cNvPr id="3" name="Picture 2" descr="LVDTA 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1" y="0"/>
          <a:ext cx="2540000" cy="6852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0.81136</cdr:x>
      <cdr:y>0.7813</cdr:y>
    </cdr:from>
    <cdr:to>
      <cdr:x>0.97077</cdr:x>
      <cdr:y>0.85034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2119315A-9A65-6A4A-BFFF-56EE19D7826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478376" y="4389966"/>
          <a:ext cx="1469352" cy="38790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finance.yahoo.com/q/hp?s=GLD&amp;a=00&amp;b=3&amp;c=1950&amp;d=03&amp;e=14&amp;f=2015&amp;g=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research.stlouisfed.org/fred2/series/nap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showGridLines="0" tabSelected="1" workbookViewId="0">
      <selection activeCell="D30" sqref="D30"/>
    </sheetView>
  </sheetViews>
  <sheetFormatPr baseColWidth="10" defaultColWidth="12.1640625" defaultRowHeight="16" x14ac:dyDescent="0.2"/>
  <cols>
    <col min="1" max="1" width="12.1640625" style="72"/>
    <col min="2" max="2" width="12.1640625" style="73" customWidth="1"/>
    <col min="3" max="3" width="12.1640625" style="74" customWidth="1"/>
    <col min="4" max="9" width="12.1640625" style="92" customWidth="1"/>
    <col min="10" max="10" width="14.83203125" style="93" bestFit="1" customWidth="1"/>
    <col min="11" max="12" width="12.1640625" style="79"/>
    <col min="13" max="13" width="19.1640625" style="79" customWidth="1"/>
    <col min="14" max="16384" width="12.1640625" style="79"/>
  </cols>
  <sheetData>
    <row r="1" spans="1:13" x14ac:dyDescent="0.2">
      <c r="A1" s="75"/>
      <c r="B1" s="76"/>
      <c r="C1" s="77"/>
      <c r="D1" s="78"/>
      <c r="E1" s="78"/>
      <c r="F1" s="78"/>
      <c r="G1" s="78"/>
      <c r="H1" s="77"/>
      <c r="I1" s="77"/>
      <c r="J1" s="79"/>
    </row>
    <row r="2" spans="1:13" x14ac:dyDescent="0.2">
      <c r="A2" s="75"/>
      <c r="B2" s="76"/>
      <c r="C2" s="77"/>
      <c r="D2" s="80"/>
      <c r="E2" s="143" t="s">
        <v>71</v>
      </c>
      <c r="F2" s="143"/>
      <c r="G2" s="143"/>
      <c r="H2" s="143"/>
      <c r="I2" s="143"/>
      <c r="J2" s="143"/>
    </row>
    <row r="3" spans="1:13" ht="15" customHeight="1" x14ac:dyDescent="0.2">
      <c r="A3" s="75"/>
      <c r="B3" s="76"/>
      <c r="C3" s="77"/>
      <c r="D3" s="81"/>
      <c r="E3" s="143"/>
      <c r="F3" s="143"/>
      <c r="G3" s="143"/>
      <c r="H3" s="143"/>
      <c r="I3" s="143"/>
      <c r="J3" s="143"/>
    </row>
    <row r="4" spans="1:13" ht="15" customHeight="1" x14ac:dyDescent="0.2">
      <c r="A4" s="75"/>
      <c r="B4" s="76"/>
      <c r="C4" s="77"/>
      <c r="D4" s="82"/>
      <c r="E4" s="143"/>
      <c r="F4" s="143"/>
      <c r="G4" s="143"/>
      <c r="H4" s="143"/>
      <c r="I4" s="143"/>
      <c r="J4" s="143"/>
    </row>
    <row r="5" spans="1:13" ht="30" customHeight="1" x14ac:dyDescent="0.2">
      <c r="A5" s="83"/>
      <c r="B5" s="77"/>
      <c r="C5" s="77"/>
      <c r="D5" s="77"/>
      <c r="E5" s="84"/>
      <c r="F5" s="84"/>
      <c r="G5" s="84"/>
      <c r="H5" s="77"/>
      <c r="I5" s="77"/>
      <c r="J5" s="79"/>
      <c r="L5" s="85"/>
    </row>
    <row r="6" spans="1:13" ht="15" customHeight="1" x14ac:dyDescent="0.2">
      <c r="A6" s="86"/>
      <c r="B6" s="77"/>
      <c r="C6" s="142" t="s">
        <v>54</v>
      </c>
      <c r="D6" s="87"/>
      <c r="E6" s="87"/>
      <c r="F6" s="87"/>
      <c r="G6" s="87"/>
      <c r="H6" s="87"/>
      <c r="I6" s="87"/>
      <c r="J6" s="79"/>
    </row>
    <row r="7" spans="1:13" x14ac:dyDescent="0.2">
      <c r="A7" s="140" t="s">
        <v>1</v>
      </c>
      <c r="B7" s="141" t="s">
        <v>37</v>
      </c>
      <c r="C7" s="66" t="s">
        <v>36</v>
      </c>
      <c r="D7" s="88"/>
      <c r="E7" s="119" t="s">
        <v>57</v>
      </c>
      <c r="F7" s="120"/>
      <c r="G7" s="120"/>
      <c r="H7" s="120"/>
      <c r="I7" s="120"/>
      <c r="J7" s="120"/>
      <c r="K7" s="120"/>
      <c r="L7" s="120"/>
      <c r="M7" s="121"/>
    </row>
    <row r="8" spans="1:13" x14ac:dyDescent="0.2">
      <c r="A8" s="102">
        <v>40207</v>
      </c>
      <c r="B8" s="103">
        <v>105.96</v>
      </c>
      <c r="C8" s="69"/>
      <c r="D8" s="57"/>
      <c r="E8" s="122" t="s">
        <v>53</v>
      </c>
      <c r="F8" s="123"/>
      <c r="G8" s="123"/>
      <c r="H8" s="123"/>
      <c r="I8" s="123"/>
      <c r="J8" s="123"/>
      <c r="K8" s="123"/>
      <c r="L8" s="123"/>
      <c r="M8" s="124"/>
    </row>
    <row r="9" spans="1:13" x14ac:dyDescent="0.2">
      <c r="A9" s="102">
        <v>40235</v>
      </c>
      <c r="B9" s="103">
        <v>109.43</v>
      </c>
      <c r="C9" s="69">
        <f>((B9/B8)-1)*100</f>
        <v>3.2748206870517382</v>
      </c>
      <c r="D9" s="57"/>
      <c r="E9" s="110" t="s">
        <v>66</v>
      </c>
      <c r="F9" s="111"/>
      <c r="G9" s="111"/>
      <c r="H9" s="111"/>
      <c r="I9" s="111"/>
      <c r="J9" s="111"/>
      <c r="K9" s="111"/>
      <c r="L9" s="111"/>
      <c r="M9" s="112"/>
    </row>
    <row r="10" spans="1:13" x14ac:dyDescent="0.2">
      <c r="A10" s="102">
        <v>40268</v>
      </c>
      <c r="B10" s="103">
        <v>108.95</v>
      </c>
      <c r="C10" s="69">
        <f t="shared" ref="C10:C73" si="0">((B10/B9)-1)*100</f>
        <v>-0.4386365713241358</v>
      </c>
      <c r="D10" s="57"/>
      <c r="E10" s="110" t="s">
        <v>67</v>
      </c>
      <c r="F10" s="111"/>
      <c r="G10" s="111"/>
      <c r="H10" s="111"/>
      <c r="I10" s="111"/>
      <c r="J10" s="111"/>
      <c r="K10" s="111"/>
      <c r="L10" s="111"/>
      <c r="M10" s="112"/>
    </row>
    <row r="11" spans="1:13" x14ac:dyDescent="0.2">
      <c r="A11" s="102">
        <v>40298</v>
      </c>
      <c r="B11" s="103">
        <v>115.36</v>
      </c>
      <c r="C11" s="69">
        <f t="shared" si="0"/>
        <v>5.8834327673244591</v>
      </c>
      <c r="D11" s="57"/>
      <c r="E11" s="110" t="s">
        <v>68</v>
      </c>
      <c r="F11" s="111"/>
      <c r="G11" s="111"/>
      <c r="H11" s="111"/>
      <c r="I11" s="111"/>
      <c r="J11" s="111"/>
      <c r="K11" s="111"/>
      <c r="L11" s="111"/>
      <c r="M11" s="112"/>
    </row>
    <row r="12" spans="1:13" x14ac:dyDescent="0.2">
      <c r="A12" s="102">
        <v>40329</v>
      </c>
      <c r="B12" s="103">
        <v>118.881</v>
      </c>
      <c r="C12" s="69">
        <f t="shared" si="0"/>
        <v>3.0521844660194253</v>
      </c>
      <c r="D12" s="57"/>
      <c r="E12" s="110" t="s">
        <v>70</v>
      </c>
      <c r="F12" s="111"/>
      <c r="G12" s="111"/>
      <c r="H12" s="111"/>
      <c r="I12" s="111"/>
      <c r="J12" s="111"/>
      <c r="K12" s="111"/>
      <c r="L12" s="111"/>
      <c r="M12" s="112"/>
    </row>
    <row r="13" spans="1:13" x14ac:dyDescent="0.2">
      <c r="A13" s="102">
        <v>40359</v>
      </c>
      <c r="B13" s="103">
        <v>121.68</v>
      </c>
      <c r="C13" s="69">
        <f t="shared" si="0"/>
        <v>2.3544552956317633</v>
      </c>
      <c r="D13" s="57"/>
      <c r="E13" s="110" t="s">
        <v>55</v>
      </c>
      <c r="F13" s="111"/>
      <c r="G13" s="111"/>
      <c r="H13" s="111"/>
      <c r="I13" s="111"/>
      <c r="J13" s="111"/>
      <c r="K13" s="111"/>
      <c r="L13" s="111"/>
      <c r="M13" s="112"/>
    </row>
    <row r="14" spans="1:13" x14ac:dyDescent="0.2">
      <c r="A14" s="102">
        <v>40389</v>
      </c>
      <c r="B14" s="103">
        <v>115.49</v>
      </c>
      <c r="C14" s="69">
        <f t="shared" si="0"/>
        <v>-5.0871137409599037</v>
      </c>
      <c r="D14" s="57"/>
      <c r="E14" s="110" t="s">
        <v>69</v>
      </c>
      <c r="F14" s="111"/>
      <c r="G14" s="111"/>
      <c r="H14" s="111"/>
      <c r="I14" s="111"/>
      <c r="J14" s="111"/>
      <c r="K14" s="111"/>
      <c r="L14" s="111"/>
      <c r="M14" s="112"/>
    </row>
    <row r="15" spans="1:13" x14ac:dyDescent="0.2">
      <c r="A15" s="102">
        <v>40421</v>
      </c>
      <c r="B15" s="103">
        <v>122.08</v>
      </c>
      <c r="C15" s="69">
        <f t="shared" si="0"/>
        <v>5.7061217421421784</v>
      </c>
      <c r="D15" s="57"/>
      <c r="E15" s="113"/>
      <c r="F15" s="114"/>
      <c r="G15" s="114"/>
      <c r="H15" s="114"/>
      <c r="I15" s="114"/>
      <c r="J15" s="114"/>
      <c r="K15" s="114"/>
      <c r="L15" s="114"/>
      <c r="M15" s="115"/>
    </row>
    <row r="16" spans="1:13" x14ac:dyDescent="0.2">
      <c r="A16" s="102">
        <v>40451</v>
      </c>
      <c r="B16" s="103">
        <v>127.91</v>
      </c>
      <c r="C16" s="69">
        <f t="shared" si="0"/>
        <v>4.7755570117955504</v>
      </c>
      <c r="D16" s="57"/>
      <c r="E16" s="116" t="s">
        <v>56</v>
      </c>
      <c r="F16" s="117"/>
      <c r="G16" s="117"/>
      <c r="H16" s="117"/>
      <c r="I16" s="117"/>
      <c r="J16" s="117"/>
      <c r="K16" s="117"/>
      <c r="L16" s="117"/>
      <c r="M16" s="118"/>
    </row>
    <row r="17" spans="1:13" x14ac:dyDescent="0.2">
      <c r="A17" s="102">
        <v>40480</v>
      </c>
      <c r="B17" s="103">
        <v>132.62</v>
      </c>
      <c r="C17" s="69">
        <f t="shared" si="0"/>
        <v>3.6822766007349017</v>
      </c>
      <c r="D17" s="57"/>
      <c r="E17" s="107" t="s">
        <v>63</v>
      </c>
      <c r="F17" s="108"/>
      <c r="G17" s="108"/>
      <c r="H17" s="108"/>
      <c r="I17" s="108"/>
      <c r="J17" s="108"/>
      <c r="K17" s="108"/>
      <c r="L17" s="108"/>
      <c r="M17" s="109"/>
    </row>
    <row r="18" spans="1:13" x14ac:dyDescent="0.2">
      <c r="A18" s="102">
        <v>40512</v>
      </c>
      <c r="B18" s="103">
        <v>135.41999999999999</v>
      </c>
      <c r="C18" s="69">
        <f t="shared" si="0"/>
        <v>2.1112954305534393</v>
      </c>
      <c r="D18" s="57"/>
      <c r="E18" s="107" t="s">
        <v>64</v>
      </c>
      <c r="F18" s="108"/>
      <c r="G18" s="108"/>
      <c r="H18" s="108"/>
      <c r="I18" s="108"/>
      <c r="J18" s="108"/>
      <c r="K18" s="108"/>
      <c r="L18" s="108"/>
      <c r="M18" s="109"/>
    </row>
    <row r="19" spans="1:13" x14ac:dyDescent="0.2">
      <c r="A19" s="102">
        <v>40543</v>
      </c>
      <c r="B19" s="103">
        <v>138.72</v>
      </c>
      <c r="C19" s="69">
        <f t="shared" si="0"/>
        <v>2.436863092600805</v>
      </c>
      <c r="D19" s="57"/>
      <c r="E19" s="89" t="s">
        <v>65</v>
      </c>
      <c r="F19" s="90"/>
      <c r="G19" s="90"/>
      <c r="H19" s="90"/>
      <c r="I19" s="90"/>
      <c r="J19" s="90"/>
      <c r="K19" s="90"/>
      <c r="L19" s="90"/>
      <c r="M19" s="91"/>
    </row>
    <row r="20" spans="1:13" x14ac:dyDescent="0.2">
      <c r="A20" s="102">
        <v>40574</v>
      </c>
      <c r="B20" s="103">
        <v>129.87</v>
      </c>
      <c r="C20" s="69">
        <f t="shared" si="0"/>
        <v>-6.3797577854671221</v>
      </c>
      <c r="D20" s="57"/>
      <c r="E20" s="107"/>
      <c r="F20" s="108"/>
      <c r="G20" s="108"/>
      <c r="H20" s="108"/>
      <c r="I20" s="108"/>
      <c r="J20" s="108"/>
      <c r="K20" s="108"/>
      <c r="L20" s="108"/>
      <c r="M20" s="109"/>
    </row>
    <row r="21" spans="1:13" x14ac:dyDescent="0.2">
      <c r="A21" s="102">
        <v>40602</v>
      </c>
      <c r="B21" s="103">
        <v>137.661</v>
      </c>
      <c r="C21" s="69">
        <f t="shared" si="0"/>
        <v>5.9990759990759868</v>
      </c>
      <c r="D21" s="57"/>
      <c r="E21" s="116" t="s">
        <v>62</v>
      </c>
      <c r="F21" s="117"/>
      <c r="G21" s="117"/>
      <c r="H21" s="117"/>
      <c r="I21" s="117"/>
      <c r="J21" s="117"/>
      <c r="K21" s="117"/>
      <c r="L21" s="117"/>
      <c r="M21" s="118"/>
    </row>
    <row r="22" spans="1:13" x14ac:dyDescent="0.2">
      <c r="A22" s="102">
        <v>40633</v>
      </c>
      <c r="B22" s="103">
        <v>139.86000000000001</v>
      </c>
      <c r="C22" s="69">
        <f t="shared" si="0"/>
        <v>1.5974023143809912</v>
      </c>
      <c r="D22" s="57"/>
      <c r="E22" s="107" t="s">
        <v>58</v>
      </c>
      <c r="F22" s="108"/>
      <c r="G22" s="108"/>
      <c r="H22" s="108"/>
      <c r="I22" s="108"/>
      <c r="J22" s="108"/>
      <c r="K22" s="108"/>
      <c r="L22" s="108"/>
      <c r="M22" s="109"/>
    </row>
    <row r="23" spans="1:13" x14ac:dyDescent="0.2">
      <c r="A23" s="102">
        <v>40662</v>
      </c>
      <c r="B23" s="103">
        <v>152.37</v>
      </c>
      <c r="C23" s="69">
        <f t="shared" si="0"/>
        <v>8.9446589446589453</v>
      </c>
      <c r="D23" s="57"/>
      <c r="E23" s="107" t="s">
        <v>59</v>
      </c>
      <c r="F23" s="108"/>
      <c r="G23" s="108"/>
      <c r="H23" s="108"/>
      <c r="I23" s="108"/>
      <c r="J23" s="108"/>
      <c r="K23" s="108"/>
      <c r="L23" s="108"/>
      <c r="M23" s="109"/>
    </row>
    <row r="24" spans="1:13" x14ac:dyDescent="0.2">
      <c r="A24" s="102">
        <v>40694</v>
      </c>
      <c r="B24" s="103">
        <v>149.63999999999999</v>
      </c>
      <c r="C24" s="69">
        <f t="shared" si="0"/>
        <v>-1.7916912778106031</v>
      </c>
      <c r="D24" s="57"/>
      <c r="E24" s="107" t="s">
        <v>61</v>
      </c>
      <c r="F24" s="108"/>
      <c r="G24" s="108"/>
      <c r="H24" s="108"/>
      <c r="I24" s="108"/>
      <c r="J24" s="108"/>
      <c r="K24" s="108"/>
      <c r="L24" s="108"/>
      <c r="M24" s="109"/>
    </row>
    <row r="25" spans="1:13" x14ac:dyDescent="0.2">
      <c r="A25" s="102">
        <v>40724</v>
      </c>
      <c r="B25" s="103">
        <v>146.001</v>
      </c>
      <c r="C25" s="69">
        <f t="shared" si="0"/>
        <v>-2.4318364073776966</v>
      </c>
      <c r="D25" s="57"/>
      <c r="E25" s="104" t="s">
        <v>60</v>
      </c>
      <c r="F25" s="105"/>
      <c r="G25" s="105"/>
      <c r="H25" s="105"/>
      <c r="I25" s="105"/>
      <c r="J25" s="105"/>
      <c r="K25" s="105"/>
      <c r="L25" s="105"/>
      <c r="M25" s="106"/>
    </row>
    <row r="26" spans="1:13" x14ac:dyDescent="0.2">
      <c r="A26" s="102">
        <v>40753</v>
      </c>
      <c r="B26" s="103">
        <v>158.29</v>
      </c>
      <c r="C26" s="69">
        <f t="shared" si="0"/>
        <v>8.4170656365367247</v>
      </c>
      <c r="D26" s="57"/>
    </row>
    <row r="27" spans="1:13" x14ac:dyDescent="0.2">
      <c r="A27" s="102">
        <v>40786</v>
      </c>
      <c r="B27" s="103">
        <v>177.72</v>
      </c>
      <c r="C27" s="69">
        <f t="shared" si="0"/>
        <v>12.274938404194845</v>
      </c>
      <c r="D27" s="57"/>
      <c r="E27" s="77"/>
      <c r="F27" s="77"/>
      <c r="G27" s="77"/>
      <c r="H27" s="77"/>
      <c r="I27" s="77"/>
      <c r="J27" s="77"/>
      <c r="K27" s="77"/>
      <c r="L27" s="77"/>
      <c r="M27" s="77"/>
    </row>
    <row r="28" spans="1:13" x14ac:dyDescent="0.2">
      <c r="A28" s="102">
        <v>40816</v>
      </c>
      <c r="B28" s="103">
        <v>158.06</v>
      </c>
      <c r="C28" s="69">
        <f t="shared" si="0"/>
        <v>-11.062345262210215</v>
      </c>
      <c r="D28" s="57"/>
      <c r="E28" s="57"/>
      <c r="F28" s="57"/>
      <c r="G28" s="57"/>
      <c r="H28" s="57"/>
      <c r="I28" s="57"/>
      <c r="J28" s="94"/>
      <c r="K28" s="77"/>
      <c r="L28" s="77"/>
      <c r="M28" s="77"/>
    </row>
    <row r="29" spans="1:13" x14ac:dyDescent="0.2">
      <c r="A29" s="102">
        <v>40847</v>
      </c>
      <c r="B29" s="103">
        <v>167.34</v>
      </c>
      <c r="C29" s="69">
        <f t="shared" si="0"/>
        <v>5.871188156396312</v>
      </c>
      <c r="D29" s="57"/>
      <c r="E29" s="57"/>
      <c r="F29" s="57"/>
      <c r="G29" s="57"/>
      <c r="H29" s="57"/>
      <c r="I29" s="57"/>
      <c r="J29" s="94"/>
      <c r="K29" s="77"/>
      <c r="L29" s="77"/>
      <c r="M29" s="77"/>
    </row>
    <row r="30" spans="1:13" x14ac:dyDescent="0.2">
      <c r="A30" s="102">
        <v>40877</v>
      </c>
      <c r="B30" s="103">
        <v>170.13</v>
      </c>
      <c r="C30" s="69">
        <f t="shared" si="0"/>
        <v>1.6672642524202086</v>
      </c>
      <c r="D30" s="57"/>
      <c r="E30" s="57"/>
      <c r="F30" s="57"/>
      <c r="G30" s="57"/>
      <c r="H30" s="57"/>
      <c r="I30" s="57"/>
      <c r="J30" s="95"/>
    </row>
    <row r="31" spans="1:13" x14ac:dyDescent="0.2">
      <c r="A31" s="102">
        <v>40907</v>
      </c>
      <c r="B31" s="103">
        <v>151.99</v>
      </c>
      <c r="C31" s="69">
        <f t="shared" si="0"/>
        <v>-10.66243460882853</v>
      </c>
      <c r="D31" s="57"/>
      <c r="E31" s="57"/>
      <c r="F31" s="57"/>
      <c r="G31" s="57"/>
      <c r="H31" s="57"/>
      <c r="I31" s="57"/>
      <c r="J31" s="95"/>
    </row>
    <row r="32" spans="1:13" x14ac:dyDescent="0.2">
      <c r="A32" s="102">
        <v>40939</v>
      </c>
      <c r="B32" s="103">
        <v>169.31</v>
      </c>
      <c r="C32" s="69">
        <f t="shared" si="0"/>
        <v>11.395486545167444</v>
      </c>
      <c r="D32" s="57"/>
      <c r="E32" s="57"/>
      <c r="F32" s="57"/>
      <c r="G32" s="57"/>
      <c r="H32" s="57"/>
      <c r="I32" s="57"/>
      <c r="J32" s="95"/>
    </row>
    <row r="33" spans="1:10" x14ac:dyDescent="0.2">
      <c r="A33" s="102">
        <v>40968</v>
      </c>
      <c r="B33" s="103">
        <v>164.286</v>
      </c>
      <c r="C33" s="69">
        <f t="shared" si="0"/>
        <v>-2.9673380190183729</v>
      </c>
      <c r="D33" s="57"/>
      <c r="E33" s="57"/>
      <c r="F33" s="57"/>
      <c r="G33" s="57"/>
      <c r="H33" s="57"/>
      <c r="I33" s="57"/>
      <c r="J33" s="95"/>
    </row>
    <row r="34" spans="1:10" x14ac:dyDescent="0.2">
      <c r="A34" s="102">
        <v>40998</v>
      </c>
      <c r="B34" s="103">
        <v>162.12</v>
      </c>
      <c r="C34" s="69">
        <f t="shared" si="0"/>
        <v>-1.3184324896826194</v>
      </c>
      <c r="D34" s="57"/>
      <c r="E34" s="57"/>
      <c r="F34" s="57"/>
      <c r="G34" s="57"/>
      <c r="H34" s="57"/>
      <c r="I34" s="57"/>
      <c r="J34" s="95"/>
    </row>
    <row r="35" spans="1:10" x14ac:dyDescent="0.2">
      <c r="A35" s="102">
        <v>41029</v>
      </c>
      <c r="B35" s="103">
        <v>161.88</v>
      </c>
      <c r="C35" s="69">
        <f t="shared" si="0"/>
        <v>-0.14803849000740721</v>
      </c>
      <c r="D35" s="57"/>
      <c r="E35" s="57"/>
      <c r="F35" s="57"/>
      <c r="G35" s="57"/>
      <c r="H35" s="57"/>
      <c r="I35" s="57"/>
      <c r="J35" s="95"/>
    </row>
    <row r="36" spans="1:10" x14ac:dyDescent="0.2">
      <c r="A36" s="102">
        <v>41060</v>
      </c>
      <c r="B36" s="103">
        <v>151.62</v>
      </c>
      <c r="C36" s="69">
        <f t="shared" si="0"/>
        <v>-6.3380281690140761</v>
      </c>
      <c r="D36" s="57"/>
      <c r="E36" s="57"/>
      <c r="F36" s="57"/>
      <c r="G36" s="57"/>
      <c r="H36" s="57"/>
      <c r="I36" s="57"/>
      <c r="J36" s="95"/>
    </row>
    <row r="37" spans="1:10" x14ac:dyDescent="0.2">
      <c r="A37" s="102">
        <v>41089</v>
      </c>
      <c r="B37" s="103">
        <v>155.19</v>
      </c>
      <c r="C37" s="69">
        <f t="shared" si="0"/>
        <v>2.3545706371191022</v>
      </c>
      <c r="D37" s="57"/>
      <c r="E37" s="57"/>
      <c r="F37" s="57"/>
      <c r="G37" s="57"/>
      <c r="H37" s="57"/>
      <c r="I37" s="57"/>
      <c r="J37" s="95"/>
    </row>
    <row r="38" spans="1:10" x14ac:dyDescent="0.2">
      <c r="A38" s="102">
        <v>41121</v>
      </c>
      <c r="B38" s="103">
        <v>156.49</v>
      </c>
      <c r="C38" s="69">
        <f t="shared" si="0"/>
        <v>0.83768284038920893</v>
      </c>
      <c r="D38" s="57"/>
      <c r="E38" s="57"/>
      <c r="F38" s="57"/>
      <c r="G38" s="57"/>
      <c r="H38" s="57"/>
      <c r="I38" s="57"/>
      <c r="J38" s="95"/>
    </row>
    <row r="39" spans="1:10" x14ac:dyDescent="0.2">
      <c r="A39" s="102">
        <v>41152</v>
      </c>
      <c r="B39" s="103">
        <v>164.22</v>
      </c>
      <c r="C39" s="69">
        <f t="shared" si="0"/>
        <v>4.9396127548086088</v>
      </c>
      <c r="D39" s="57"/>
      <c r="E39" s="57"/>
      <c r="F39" s="57"/>
      <c r="G39" s="57"/>
      <c r="H39" s="57"/>
      <c r="I39" s="57"/>
      <c r="J39" s="95"/>
    </row>
    <row r="40" spans="1:10" x14ac:dyDescent="0.2">
      <c r="A40" s="102">
        <v>41180</v>
      </c>
      <c r="B40" s="103">
        <v>171.89</v>
      </c>
      <c r="C40" s="69">
        <f t="shared" si="0"/>
        <v>4.670563877724998</v>
      </c>
      <c r="D40" s="57"/>
      <c r="E40" s="57"/>
      <c r="F40" s="57"/>
      <c r="G40" s="57"/>
      <c r="H40" s="57"/>
      <c r="I40" s="57"/>
      <c r="J40" s="95"/>
    </row>
    <row r="41" spans="1:10" x14ac:dyDescent="0.2">
      <c r="A41" s="102">
        <v>41213</v>
      </c>
      <c r="B41" s="103">
        <v>166.83</v>
      </c>
      <c r="C41" s="69">
        <f t="shared" si="0"/>
        <v>-2.9437430915119966</v>
      </c>
      <c r="D41" s="57"/>
      <c r="E41" s="57"/>
      <c r="F41" s="57"/>
      <c r="G41" s="57"/>
      <c r="H41" s="57"/>
      <c r="I41" s="57"/>
      <c r="J41" s="95"/>
    </row>
    <row r="42" spans="1:10" x14ac:dyDescent="0.2">
      <c r="A42" s="102">
        <v>41243</v>
      </c>
      <c r="B42" s="103">
        <v>166.05</v>
      </c>
      <c r="C42" s="69">
        <f t="shared" si="0"/>
        <v>-0.46754180902714992</v>
      </c>
      <c r="D42" s="57"/>
      <c r="E42" s="57"/>
      <c r="F42" s="57"/>
      <c r="G42" s="57"/>
      <c r="H42" s="57"/>
      <c r="I42" s="57"/>
      <c r="J42" s="95"/>
    </row>
    <row r="43" spans="1:10" x14ac:dyDescent="0.2">
      <c r="A43" s="102">
        <v>41274</v>
      </c>
      <c r="B43" s="103">
        <v>162.0204</v>
      </c>
      <c r="C43" s="69">
        <f t="shared" si="0"/>
        <v>-2.4267389340560164</v>
      </c>
      <c r="D43" s="57"/>
      <c r="E43" s="57"/>
      <c r="F43" s="57"/>
      <c r="G43" s="57"/>
      <c r="H43" s="57"/>
      <c r="I43" s="57"/>
      <c r="J43" s="95"/>
    </row>
    <row r="44" spans="1:10" x14ac:dyDescent="0.2">
      <c r="A44" s="102">
        <v>41305</v>
      </c>
      <c r="B44" s="103">
        <v>161.19999999999999</v>
      </c>
      <c r="C44" s="69">
        <f t="shared" si="0"/>
        <v>-0.50635598973957086</v>
      </c>
      <c r="D44" s="57"/>
      <c r="E44" s="57"/>
      <c r="F44" s="57"/>
      <c r="G44" s="57"/>
      <c r="H44" s="57"/>
      <c r="I44" s="57"/>
      <c r="J44" s="95"/>
    </row>
    <row r="45" spans="1:10" x14ac:dyDescent="0.2">
      <c r="A45" s="102">
        <v>41333</v>
      </c>
      <c r="B45" s="103">
        <v>153</v>
      </c>
      <c r="C45" s="69">
        <f t="shared" si="0"/>
        <v>-5.0868486352357305</v>
      </c>
      <c r="D45" s="57"/>
      <c r="E45" s="57"/>
      <c r="F45" s="57"/>
      <c r="G45" s="57"/>
      <c r="H45" s="57"/>
      <c r="I45" s="57"/>
      <c r="J45" s="95"/>
    </row>
    <row r="46" spans="1:10" x14ac:dyDescent="0.2">
      <c r="A46" s="102">
        <v>41362</v>
      </c>
      <c r="B46" s="103">
        <v>154.47</v>
      </c>
      <c r="C46" s="69">
        <f t="shared" si="0"/>
        <v>0.96078431372548234</v>
      </c>
      <c r="D46" s="57"/>
      <c r="E46" s="57"/>
      <c r="F46" s="57"/>
      <c r="G46" s="57"/>
      <c r="H46" s="57"/>
      <c r="I46" s="57"/>
      <c r="J46" s="95"/>
    </row>
    <row r="47" spans="1:10" x14ac:dyDescent="0.2">
      <c r="A47" s="102">
        <v>41394</v>
      </c>
      <c r="B47" s="103">
        <v>142.77000000000001</v>
      </c>
      <c r="C47" s="69">
        <f t="shared" si="0"/>
        <v>-7.5742862691784758</v>
      </c>
      <c r="D47" s="57"/>
      <c r="E47" s="57"/>
      <c r="F47" s="57"/>
      <c r="G47" s="57"/>
      <c r="H47" s="57"/>
      <c r="I47" s="57"/>
      <c r="J47" s="95"/>
    </row>
    <row r="48" spans="1:10" x14ac:dyDescent="0.2">
      <c r="A48" s="102">
        <v>41425</v>
      </c>
      <c r="B48" s="103">
        <v>133.91999999999999</v>
      </c>
      <c r="C48" s="69">
        <f t="shared" si="0"/>
        <v>-6.1987812565665212</v>
      </c>
      <c r="D48" s="57"/>
      <c r="E48" s="57"/>
      <c r="F48" s="57"/>
      <c r="G48" s="57"/>
      <c r="H48" s="57"/>
      <c r="I48" s="57"/>
      <c r="J48" s="95"/>
    </row>
    <row r="49" spans="1:10" x14ac:dyDescent="0.2">
      <c r="A49" s="102">
        <v>41453</v>
      </c>
      <c r="B49" s="103">
        <v>119.11</v>
      </c>
      <c r="C49" s="69">
        <f t="shared" si="0"/>
        <v>-11.058841099163674</v>
      </c>
      <c r="D49" s="57"/>
      <c r="E49" s="57"/>
      <c r="F49" s="57"/>
      <c r="G49" s="57"/>
      <c r="H49" s="57"/>
      <c r="I49" s="57"/>
      <c r="J49" s="95"/>
    </row>
    <row r="50" spans="1:10" x14ac:dyDescent="0.2">
      <c r="A50" s="102">
        <v>41486</v>
      </c>
      <c r="B50" s="103">
        <v>127.96</v>
      </c>
      <c r="C50" s="69">
        <f t="shared" si="0"/>
        <v>7.4301066241289515</v>
      </c>
      <c r="D50" s="57"/>
      <c r="E50" s="57"/>
      <c r="F50" s="57"/>
      <c r="G50" s="57"/>
      <c r="H50" s="57"/>
      <c r="I50" s="57"/>
      <c r="J50" s="95"/>
    </row>
    <row r="51" spans="1:10" x14ac:dyDescent="0.2">
      <c r="A51" s="102">
        <v>41516</v>
      </c>
      <c r="B51" s="103">
        <v>134.62</v>
      </c>
      <c r="C51" s="69">
        <f t="shared" si="0"/>
        <v>5.2047514848390319</v>
      </c>
      <c r="D51" s="57"/>
      <c r="E51" s="57"/>
      <c r="F51" s="57"/>
      <c r="G51" s="57"/>
      <c r="H51" s="57"/>
      <c r="I51" s="57"/>
      <c r="J51" s="95"/>
    </row>
    <row r="52" spans="1:10" x14ac:dyDescent="0.2">
      <c r="A52" s="102">
        <v>41547</v>
      </c>
      <c r="B52" s="103">
        <v>128.18</v>
      </c>
      <c r="C52" s="69">
        <f t="shared" si="0"/>
        <v>-4.7838359827663046</v>
      </c>
      <c r="D52" s="57"/>
      <c r="E52" s="57"/>
      <c r="F52" s="57"/>
      <c r="G52" s="57"/>
      <c r="H52" s="57"/>
      <c r="I52" s="57"/>
      <c r="J52" s="95"/>
    </row>
    <row r="53" spans="1:10" x14ac:dyDescent="0.2">
      <c r="A53" s="102">
        <v>41578</v>
      </c>
      <c r="B53" s="103">
        <v>127.74</v>
      </c>
      <c r="C53" s="69">
        <f t="shared" si="0"/>
        <v>-0.34326728038696075</v>
      </c>
      <c r="D53" s="57"/>
      <c r="E53" s="57"/>
      <c r="F53" s="57"/>
      <c r="G53" s="57"/>
      <c r="H53" s="57"/>
      <c r="I53" s="57"/>
      <c r="J53" s="95"/>
    </row>
    <row r="54" spans="1:10" x14ac:dyDescent="0.2">
      <c r="A54" s="102">
        <v>41607</v>
      </c>
      <c r="B54" s="103">
        <v>120.7</v>
      </c>
      <c r="C54" s="69">
        <f t="shared" si="0"/>
        <v>-5.5111946140598</v>
      </c>
      <c r="D54" s="57"/>
      <c r="E54" s="57"/>
      <c r="F54" s="57"/>
      <c r="G54" s="57"/>
      <c r="H54" s="57"/>
      <c r="I54" s="57"/>
      <c r="J54" s="95"/>
    </row>
    <row r="55" spans="1:10" x14ac:dyDescent="0.2">
      <c r="A55" s="102">
        <v>41639</v>
      </c>
      <c r="B55" s="103">
        <v>116.12</v>
      </c>
      <c r="C55" s="69">
        <f t="shared" si="0"/>
        <v>-3.7945318972659514</v>
      </c>
      <c r="D55" s="57"/>
      <c r="E55" s="57"/>
      <c r="F55" s="57"/>
      <c r="G55" s="57"/>
      <c r="H55" s="57"/>
      <c r="I55" s="57"/>
      <c r="J55" s="95"/>
    </row>
    <row r="56" spans="1:10" x14ac:dyDescent="0.2">
      <c r="A56" s="102">
        <v>41670</v>
      </c>
      <c r="B56" s="103">
        <v>120.09</v>
      </c>
      <c r="C56" s="69">
        <f t="shared" si="0"/>
        <v>3.4188770237685073</v>
      </c>
      <c r="D56" s="57"/>
      <c r="E56" s="57"/>
      <c r="F56" s="57"/>
      <c r="G56" s="57"/>
      <c r="H56" s="57"/>
      <c r="I56" s="57"/>
      <c r="J56" s="95"/>
    </row>
    <row r="57" spans="1:10" x14ac:dyDescent="0.2">
      <c r="A57" s="102">
        <v>41698</v>
      </c>
      <c r="B57" s="103">
        <v>127.62</v>
      </c>
      <c r="C57" s="69">
        <f t="shared" si="0"/>
        <v>6.2702972770422249</v>
      </c>
      <c r="D57" s="57"/>
      <c r="E57" s="57"/>
      <c r="F57" s="57"/>
      <c r="G57" s="57"/>
      <c r="H57" s="57"/>
      <c r="I57" s="57"/>
      <c r="J57" s="95"/>
    </row>
    <row r="58" spans="1:10" x14ac:dyDescent="0.2">
      <c r="A58" s="102">
        <v>41729</v>
      </c>
      <c r="B58" s="103">
        <v>123.61</v>
      </c>
      <c r="C58" s="69">
        <f t="shared" si="0"/>
        <v>-3.1421407302930637</v>
      </c>
      <c r="D58" s="57"/>
      <c r="E58" s="57"/>
      <c r="F58" s="57"/>
      <c r="G58" s="57"/>
      <c r="H58" s="57"/>
      <c r="I58" s="57"/>
      <c r="J58" s="95"/>
    </row>
    <row r="59" spans="1:10" x14ac:dyDescent="0.2">
      <c r="A59" s="102">
        <v>41759</v>
      </c>
      <c r="B59" s="103">
        <v>124.22</v>
      </c>
      <c r="C59" s="69">
        <f t="shared" si="0"/>
        <v>0.4934875819108564</v>
      </c>
      <c r="D59" s="57"/>
      <c r="E59" s="57"/>
      <c r="F59" s="57"/>
      <c r="G59" s="57"/>
      <c r="H59" s="57"/>
      <c r="I59" s="57"/>
      <c r="J59" s="95"/>
    </row>
    <row r="60" spans="1:10" x14ac:dyDescent="0.2">
      <c r="A60" s="102">
        <v>41789</v>
      </c>
      <c r="B60" s="103">
        <v>120.43</v>
      </c>
      <c r="C60" s="69">
        <f t="shared" si="0"/>
        <v>-3.0510384801159196</v>
      </c>
      <c r="D60" s="57"/>
      <c r="E60" s="57"/>
      <c r="F60" s="57"/>
      <c r="G60" s="57"/>
      <c r="H60" s="57"/>
      <c r="I60" s="57"/>
      <c r="J60" s="95"/>
    </row>
    <row r="61" spans="1:10" x14ac:dyDescent="0.2">
      <c r="A61" s="102">
        <v>41820</v>
      </c>
      <c r="B61" s="103">
        <v>128.04</v>
      </c>
      <c r="C61" s="69">
        <f t="shared" si="0"/>
        <v>6.319023499128118</v>
      </c>
      <c r="D61" s="57"/>
      <c r="E61" s="57"/>
      <c r="F61" s="57"/>
      <c r="G61" s="57"/>
      <c r="H61" s="57"/>
      <c r="I61" s="57"/>
      <c r="J61" s="95"/>
    </row>
    <row r="62" spans="1:10" x14ac:dyDescent="0.2">
      <c r="A62" s="102">
        <v>41851</v>
      </c>
      <c r="B62" s="103">
        <v>123.39</v>
      </c>
      <c r="C62" s="69">
        <f t="shared" si="0"/>
        <v>-3.6316776007497609</v>
      </c>
      <c r="D62" s="57"/>
      <c r="E62" s="57"/>
      <c r="F62" s="57"/>
      <c r="G62" s="57"/>
      <c r="H62" s="57"/>
      <c r="I62" s="57"/>
      <c r="J62" s="95"/>
    </row>
    <row r="63" spans="1:10" x14ac:dyDescent="0.2">
      <c r="A63" s="102">
        <v>41880</v>
      </c>
      <c r="B63" s="103">
        <v>123.86</v>
      </c>
      <c r="C63" s="69">
        <f t="shared" si="0"/>
        <v>0.38090607018397282</v>
      </c>
      <c r="D63" s="57"/>
      <c r="E63" s="57"/>
      <c r="F63" s="57"/>
      <c r="G63" s="57"/>
      <c r="H63" s="57"/>
      <c r="I63" s="57"/>
      <c r="J63" s="95"/>
    </row>
    <row r="64" spans="1:10" x14ac:dyDescent="0.2">
      <c r="A64" s="102">
        <v>41912</v>
      </c>
      <c r="B64" s="103">
        <v>116.21</v>
      </c>
      <c r="C64" s="69">
        <f t="shared" si="0"/>
        <v>-6.1763281123849545</v>
      </c>
      <c r="D64" s="57"/>
      <c r="E64" s="57"/>
      <c r="F64" s="57"/>
      <c r="G64" s="57"/>
      <c r="H64" s="57"/>
      <c r="I64" s="57"/>
      <c r="J64" s="95"/>
    </row>
    <row r="65" spans="1:10" x14ac:dyDescent="0.2">
      <c r="A65" s="102">
        <v>41943</v>
      </c>
      <c r="B65" s="103">
        <v>112.66</v>
      </c>
      <c r="C65" s="69">
        <f t="shared" si="0"/>
        <v>-3.054814559848551</v>
      </c>
      <c r="D65" s="57"/>
      <c r="E65" s="57"/>
      <c r="F65" s="57"/>
      <c r="G65" s="57"/>
      <c r="H65" s="57"/>
      <c r="I65" s="57"/>
      <c r="J65" s="95"/>
    </row>
    <row r="66" spans="1:10" x14ac:dyDescent="0.2">
      <c r="A66" s="102">
        <v>41971</v>
      </c>
      <c r="B66" s="103">
        <v>112.11</v>
      </c>
      <c r="C66" s="69">
        <f t="shared" si="0"/>
        <v>-0.48819456772589698</v>
      </c>
      <c r="D66" s="57"/>
      <c r="E66" s="57"/>
      <c r="F66" s="57"/>
      <c r="G66" s="57"/>
      <c r="H66" s="57"/>
      <c r="I66" s="57"/>
      <c r="J66" s="95"/>
    </row>
    <row r="67" spans="1:10" x14ac:dyDescent="0.2">
      <c r="A67" s="102">
        <v>42004</v>
      </c>
      <c r="B67" s="103">
        <v>113.58</v>
      </c>
      <c r="C67" s="69">
        <f t="shared" si="0"/>
        <v>1.311212202301304</v>
      </c>
      <c r="D67" s="57"/>
      <c r="E67" s="57"/>
      <c r="F67" s="57"/>
      <c r="G67" s="57"/>
      <c r="H67" s="57"/>
      <c r="I67" s="57"/>
      <c r="J67" s="95"/>
    </row>
    <row r="68" spans="1:10" x14ac:dyDescent="0.2">
      <c r="A68" s="102">
        <v>42034</v>
      </c>
      <c r="B68" s="103">
        <v>123.45</v>
      </c>
      <c r="C68" s="69">
        <f t="shared" si="0"/>
        <v>8.6899101954569513</v>
      </c>
      <c r="D68" s="57"/>
      <c r="E68" s="57"/>
      <c r="F68" s="57"/>
      <c r="G68" s="57"/>
      <c r="H68" s="57"/>
      <c r="I68" s="57"/>
      <c r="J68" s="95"/>
    </row>
    <row r="69" spans="1:10" x14ac:dyDescent="0.2">
      <c r="A69" s="102">
        <v>42062</v>
      </c>
      <c r="B69" s="103">
        <v>116.16</v>
      </c>
      <c r="C69" s="69">
        <f t="shared" si="0"/>
        <v>-5.9052247873633057</v>
      </c>
      <c r="D69" s="57"/>
      <c r="E69" s="57"/>
      <c r="F69" s="57"/>
      <c r="G69" s="57"/>
      <c r="H69" s="57"/>
      <c r="I69" s="57"/>
      <c r="J69" s="95"/>
    </row>
    <row r="70" spans="1:10" x14ac:dyDescent="0.2">
      <c r="A70" s="102">
        <v>42094</v>
      </c>
      <c r="B70" s="103">
        <v>113.66</v>
      </c>
      <c r="C70" s="69">
        <f t="shared" si="0"/>
        <v>-2.1522038567493129</v>
      </c>
      <c r="D70" s="57"/>
      <c r="E70" s="57"/>
      <c r="F70" s="57"/>
      <c r="G70" s="57"/>
      <c r="H70" s="57"/>
      <c r="I70" s="57"/>
      <c r="J70" s="95"/>
    </row>
    <row r="71" spans="1:10" x14ac:dyDescent="0.2">
      <c r="A71" s="102">
        <v>42124</v>
      </c>
      <c r="B71" s="103">
        <v>113.47</v>
      </c>
      <c r="C71" s="69">
        <f t="shared" si="0"/>
        <v>-0.1671652296322379</v>
      </c>
      <c r="D71" s="57"/>
      <c r="E71" s="57"/>
      <c r="F71" s="57"/>
      <c r="G71" s="57"/>
      <c r="H71" s="57"/>
      <c r="I71" s="57"/>
      <c r="J71" s="95"/>
    </row>
    <row r="72" spans="1:10" x14ac:dyDescent="0.2">
      <c r="A72" s="102">
        <v>42153</v>
      </c>
      <c r="B72" s="103">
        <v>114.1</v>
      </c>
      <c r="C72" s="69">
        <f t="shared" si="0"/>
        <v>0.55521283158543877</v>
      </c>
      <c r="D72" s="57"/>
      <c r="E72" s="57"/>
      <c r="F72" s="57"/>
      <c r="G72" s="57"/>
      <c r="H72" s="57"/>
      <c r="I72" s="57"/>
      <c r="J72" s="95"/>
    </row>
    <row r="73" spans="1:10" x14ac:dyDescent="0.2">
      <c r="A73" s="102">
        <v>42185</v>
      </c>
      <c r="B73" s="103">
        <v>112.37</v>
      </c>
      <c r="C73" s="69">
        <f t="shared" si="0"/>
        <v>-1.5162138475021791</v>
      </c>
      <c r="D73" s="57"/>
      <c r="E73" s="57"/>
      <c r="F73" s="57"/>
      <c r="G73" s="57"/>
      <c r="H73" s="57"/>
      <c r="I73" s="57"/>
      <c r="J73" s="95"/>
    </row>
    <row r="74" spans="1:10" x14ac:dyDescent="0.2">
      <c r="A74" s="102">
        <v>42216</v>
      </c>
      <c r="B74" s="103">
        <v>104.93</v>
      </c>
      <c r="C74" s="69">
        <f t="shared" ref="C74:C131" si="1">((B74/B73)-1)*100</f>
        <v>-6.6209842484648895</v>
      </c>
      <c r="D74" s="57"/>
      <c r="E74" s="57"/>
      <c r="F74" s="57"/>
      <c r="G74" s="57"/>
      <c r="H74" s="57"/>
      <c r="I74" s="57"/>
      <c r="J74" s="95"/>
    </row>
    <row r="75" spans="1:10" x14ac:dyDescent="0.2">
      <c r="A75" s="102">
        <v>42247</v>
      </c>
      <c r="B75" s="103">
        <v>108.82</v>
      </c>
      <c r="C75" s="69">
        <f t="shared" si="1"/>
        <v>3.7072333936910118</v>
      </c>
      <c r="D75" s="57"/>
      <c r="E75" s="57"/>
      <c r="F75" s="57"/>
      <c r="G75" s="57"/>
      <c r="H75" s="57"/>
      <c r="I75" s="57"/>
      <c r="J75" s="95"/>
    </row>
    <row r="76" spans="1:10" x14ac:dyDescent="0.2">
      <c r="A76" s="102">
        <v>42277</v>
      </c>
      <c r="B76" s="103">
        <v>106.86</v>
      </c>
      <c r="C76" s="69">
        <f t="shared" si="1"/>
        <v>-1.8011394964160932</v>
      </c>
      <c r="D76" s="57"/>
      <c r="E76" s="57"/>
      <c r="F76" s="57"/>
      <c r="G76" s="57"/>
      <c r="H76" s="57"/>
      <c r="I76" s="57"/>
      <c r="J76" s="95"/>
    </row>
    <row r="77" spans="1:10" x14ac:dyDescent="0.2">
      <c r="A77" s="102">
        <v>42307</v>
      </c>
      <c r="B77" s="103">
        <v>109.3</v>
      </c>
      <c r="C77" s="69">
        <f t="shared" si="1"/>
        <v>2.2833614074490027</v>
      </c>
      <c r="D77" s="57"/>
      <c r="E77" s="57"/>
      <c r="F77" s="57"/>
      <c r="G77" s="57"/>
      <c r="H77" s="57"/>
      <c r="I77" s="57"/>
      <c r="J77" s="95"/>
    </row>
    <row r="78" spans="1:10" x14ac:dyDescent="0.2">
      <c r="A78" s="102">
        <v>42338</v>
      </c>
      <c r="B78" s="103">
        <v>101.92</v>
      </c>
      <c r="C78" s="69">
        <f t="shared" si="1"/>
        <v>-6.7520585544373235</v>
      </c>
      <c r="D78" s="57"/>
      <c r="E78" s="57"/>
      <c r="F78" s="57"/>
      <c r="G78" s="57"/>
      <c r="H78" s="57"/>
      <c r="I78" s="57"/>
      <c r="J78" s="95"/>
    </row>
    <row r="79" spans="1:10" x14ac:dyDescent="0.2">
      <c r="A79" s="102">
        <v>42369</v>
      </c>
      <c r="B79" s="103">
        <v>101.46</v>
      </c>
      <c r="C79" s="69">
        <f t="shared" si="1"/>
        <v>-0.45133437990582115</v>
      </c>
      <c r="D79" s="57"/>
      <c r="E79" s="57"/>
      <c r="F79" s="57"/>
      <c r="G79" s="57"/>
      <c r="H79" s="57"/>
      <c r="I79" s="57"/>
      <c r="J79" s="95"/>
    </row>
    <row r="80" spans="1:10" x14ac:dyDescent="0.2">
      <c r="A80" s="102">
        <v>42398</v>
      </c>
      <c r="B80" s="103">
        <v>106.9492</v>
      </c>
      <c r="C80" s="69">
        <f t="shared" si="1"/>
        <v>5.4102109205598437</v>
      </c>
      <c r="D80" s="57"/>
      <c r="E80" s="57"/>
      <c r="F80" s="57"/>
      <c r="G80" s="57"/>
      <c r="H80" s="57"/>
      <c r="I80" s="57"/>
      <c r="J80" s="95"/>
    </row>
    <row r="81" spans="1:10" x14ac:dyDescent="0.2">
      <c r="A81" s="102">
        <v>42429</v>
      </c>
      <c r="B81" s="103">
        <v>118.64</v>
      </c>
      <c r="C81" s="69">
        <f t="shared" si="1"/>
        <v>10.931171060653089</v>
      </c>
      <c r="D81" s="57"/>
      <c r="E81" s="57"/>
      <c r="F81" s="57"/>
      <c r="G81" s="57"/>
      <c r="H81" s="57"/>
      <c r="I81" s="57"/>
      <c r="J81" s="95"/>
    </row>
    <row r="82" spans="1:10" x14ac:dyDescent="0.2">
      <c r="A82" s="102">
        <v>42460</v>
      </c>
      <c r="B82" s="103">
        <v>117.64</v>
      </c>
      <c r="C82" s="69">
        <f t="shared" si="1"/>
        <v>-0.84288604180714488</v>
      </c>
      <c r="D82" s="57"/>
      <c r="E82" s="57"/>
      <c r="F82" s="57"/>
      <c r="G82" s="57"/>
      <c r="H82" s="57"/>
      <c r="I82" s="57"/>
      <c r="J82" s="95"/>
    </row>
    <row r="83" spans="1:10" x14ac:dyDescent="0.2">
      <c r="A83" s="102">
        <v>42489</v>
      </c>
      <c r="B83" s="103">
        <v>123.65</v>
      </c>
      <c r="C83" s="69">
        <f t="shared" si="1"/>
        <v>5.1088065283917183</v>
      </c>
      <c r="D83" s="57"/>
      <c r="E83" s="57"/>
      <c r="F83" s="57"/>
      <c r="G83" s="57"/>
      <c r="H83" s="57"/>
      <c r="I83" s="57"/>
      <c r="J83" s="95"/>
    </row>
    <row r="84" spans="1:10" x14ac:dyDescent="0.2">
      <c r="A84" s="102">
        <v>42521</v>
      </c>
      <c r="B84" s="103">
        <v>116.06</v>
      </c>
      <c r="C84" s="69">
        <f t="shared" si="1"/>
        <v>-6.1382935705620696</v>
      </c>
      <c r="D84" s="57"/>
      <c r="E84" s="57"/>
      <c r="F84" s="57"/>
      <c r="G84" s="57"/>
      <c r="H84" s="57"/>
      <c r="I84" s="57"/>
      <c r="J84" s="95"/>
    </row>
    <row r="85" spans="1:10" x14ac:dyDescent="0.2">
      <c r="A85" s="102">
        <v>42551</v>
      </c>
      <c r="B85" s="103">
        <v>126.47</v>
      </c>
      <c r="C85" s="69">
        <f t="shared" si="1"/>
        <v>8.9694985352403833</v>
      </c>
      <c r="D85" s="57"/>
      <c r="E85" s="57"/>
      <c r="F85" s="57"/>
      <c r="G85" s="57"/>
      <c r="H85" s="57"/>
      <c r="I85" s="57"/>
      <c r="J85" s="95"/>
    </row>
    <row r="86" spans="1:10" x14ac:dyDescent="0.2">
      <c r="A86" s="102">
        <v>42580</v>
      </c>
      <c r="B86" s="103">
        <v>128.97999999999999</v>
      </c>
      <c r="C86" s="69">
        <f t="shared" si="1"/>
        <v>1.9846603937692553</v>
      </c>
      <c r="D86" s="57"/>
      <c r="E86" s="57"/>
      <c r="F86" s="57"/>
      <c r="G86" s="57"/>
      <c r="H86" s="57"/>
      <c r="I86" s="57"/>
      <c r="J86" s="95"/>
    </row>
    <row r="87" spans="1:10" x14ac:dyDescent="0.2">
      <c r="A87" s="102">
        <v>42613</v>
      </c>
      <c r="B87" s="103">
        <v>124.78</v>
      </c>
      <c r="C87" s="69">
        <f t="shared" si="1"/>
        <v>-3.2563188091176865</v>
      </c>
      <c r="D87" s="57"/>
      <c r="E87" s="57"/>
      <c r="F87" s="57"/>
      <c r="G87" s="57"/>
      <c r="H87" s="57"/>
      <c r="I87" s="57"/>
      <c r="J87" s="95"/>
    </row>
    <row r="88" spans="1:10" x14ac:dyDescent="0.2">
      <c r="A88" s="102">
        <v>42643</v>
      </c>
      <c r="B88" s="103">
        <v>125.64</v>
      </c>
      <c r="C88" s="69">
        <f t="shared" si="1"/>
        <v>0.68921301490623144</v>
      </c>
      <c r="D88" s="57"/>
      <c r="E88" s="57"/>
      <c r="F88" s="57"/>
      <c r="G88" s="57"/>
      <c r="H88" s="57"/>
      <c r="I88" s="57"/>
      <c r="J88" s="95"/>
    </row>
    <row r="89" spans="1:10" x14ac:dyDescent="0.2">
      <c r="A89" s="102">
        <v>42674</v>
      </c>
      <c r="B89" s="103">
        <v>121.94</v>
      </c>
      <c r="C89" s="69">
        <f t="shared" si="1"/>
        <v>-2.9449219993632592</v>
      </c>
      <c r="D89" s="57"/>
      <c r="E89" s="57"/>
      <c r="F89" s="57"/>
      <c r="G89" s="57"/>
      <c r="H89" s="57"/>
      <c r="I89" s="57"/>
      <c r="J89" s="95"/>
    </row>
    <row r="90" spans="1:10" x14ac:dyDescent="0.2">
      <c r="A90" s="102">
        <v>42704</v>
      </c>
      <c r="B90" s="103">
        <v>111.75</v>
      </c>
      <c r="C90" s="69">
        <f t="shared" si="1"/>
        <v>-8.3565688043299993</v>
      </c>
      <c r="D90" s="57"/>
      <c r="E90" s="57"/>
      <c r="F90" s="57"/>
      <c r="G90" s="57"/>
      <c r="H90" s="57"/>
      <c r="I90" s="57"/>
      <c r="J90" s="95"/>
    </row>
    <row r="91" spans="1:10" x14ac:dyDescent="0.2">
      <c r="A91" s="102">
        <v>42734</v>
      </c>
      <c r="B91" s="103">
        <v>109.61</v>
      </c>
      <c r="C91" s="69">
        <f t="shared" si="1"/>
        <v>-1.9149888143176752</v>
      </c>
      <c r="D91" s="57"/>
      <c r="E91" s="57"/>
      <c r="F91" s="57"/>
      <c r="G91" s="57"/>
      <c r="H91" s="57"/>
      <c r="I91" s="57"/>
      <c r="J91" s="95"/>
    </row>
    <row r="92" spans="1:10" x14ac:dyDescent="0.2">
      <c r="A92" s="102">
        <v>42766</v>
      </c>
      <c r="B92" s="103">
        <v>115.55</v>
      </c>
      <c r="C92" s="69">
        <f t="shared" si="1"/>
        <v>5.4192135754036919</v>
      </c>
      <c r="D92" s="57"/>
      <c r="E92" s="57"/>
      <c r="F92" s="57"/>
      <c r="G92" s="57"/>
      <c r="H92" s="57"/>
      <c r="I92" s="57"/>
      <c r="J92" s="95"/>
    </row>
    <row r="93" spans="1:10" x14ac:dyDescent="0.2">
      <c r="A93" s="102">
        <v>42794</v>
      </c>
      <c r="B93" s="103">
        <v>119.23</v>
      </c>
      <c r="C93" s="69">
        <f t="shared" si="1"/>
        <v>3.1847684984855018</v>
      </c>
      <c r="D93" s="57"/>
      <c r="E93" s="57"/>
      <c r="F93" s="57"/>
      <c r="G93" s="57"/>
      <c r="H93" s="57"/>
      <c r="I93" s="57"/>
      <c r="J93" s="95"/>
    </row>
    <row r="94" spans="1:10" x14ac:dyDescent="0.2">
      <c r="A94" s="102">
        <v>42825</v>
      </c>
      <c r="B94" s="103">
        <v>118.72</v>
      </c>
      <c r="C94" s="69">
        <f t="shared" si="1"/>
        <v>-0.42774469512707469</v>
      </c>
      <c r="D94" s="57"/>
      <c r="E94" s="57"/>
      <c r="F94" s="57"/>
      <c r="G94" s="57"/>
      <c r="H94" s="57"/>
      <c r="I94" s="57"/>
      <c r="J94" s="95"/>
    </row>
    <row r="95" spans="1:10" x14ac:dyDescent="0.2">
      <c r="A95" s="102">
        <v>42853</v>
      </c>
      <c r="B95" s="103">
        <v>120.77</v>
      </c>
      <c r="C95" s="69">
        <f t="shared" si="1"/>
        <v>1.7267520215633381</v>
      </c>
      <c r="D95" s="57"/>
      <c r="E95" s="57"/>
      <c r="F95" s="57"/>
      <c r="G95" s="57"/>
      <c r="H95" s="57"/>
      <c r="I95" s="57"/>
      <c r="J95" s="95"/>
    </row>
    <row r="96" spans="1:10" x14ac:dyDescent="0.2">
      <c r="A96" s="102">
        <v>42886</v>
      </c>
      <c r="B96" s="103">
        <v>120.62</v>
      </c>
      <c r="C96" s="69">
        <f t="shared" si="1"/>
        <v>-0.12420303055393767</v>
      </c>
      <c r="D96" s="57"/>
      <c r="E96" s="57"/>
      <c r="F96" s="57"/>
      <c r="G96" s="57"/>
      <c r="H96" s="57"/>
      <c r="I96" s="57"/>
      <c r="J96" s="95"/>
    </row>
    <row r="97" spans="1:10" x14ac:dyDescent="0.2">
      <c r="A97" s="102">
        <v>42916</v>
      </c>
      <c r="B97" s="103">
        <v>118.02</v>
      </c>
      <c r="C97" s="69">
        <f t="shared" si="1"/>
        <v>-2.155529762891728</v>
      </c>
      <c r="D97" s="57"/>
      <c r="E97" s="57"/>
      <c r="F97" s="57"/>
      <c r="G97" s="57"/>
      <c r="H97" s="57"/>
      <c r="I97" s="57"/>
      <c r="J97" s="95"/>
    </row>
    <row r="98" spans="1:10" x14ac:dyDescent="0.2">
      <c r="A98" s="102">
        <v>42947</v>
      </c>
      <c r="B98" s="103">
        <v>120.75</v>
      </c>
      <c r="C98" s="69">
        <f t="shared" si="1"/>
        <v>2.313167259786475</v>
      </c>
      <c r="D98" s="57"/>
      <c r="E98" s="57"/>
      <c r="F98" s="57"/>
      <c r="G98" s="57"/>
      <c r="H98" s="57"/>
      <c r="I98" s="57"/>
      <c r="J98" s="95"/>
    </row>
    <row r="99" spans="1:10" x14ac:dyDescent="0.2">
      <c r="A99" s="102">
        <v>42978</v>
      </c>
      <c r="B99" s="103">
        <v>125.82</v>
      </c>
      <c r="C99" s="69">
        <f t="shared" si="1"/>
        <v>4.1987577639751583</v>
      </c>
      <c r="D99" s="57"/>
      <c r="E99" s="57"/>
      <c r="F99" s="57"/>
      <c r="G99" s="57"/>
      <c r="H99" s="57"/>
      <c r="I99" s="57"/>
      <c r="J99" s="95"/>
    </row>
    <row r="100" spans="1:10" x14ac:dyDescent="0.2">
      <c r="A100" s="102">
        <v>43007</v>
      </c>
      <c r="B100" s="103">
        <v>121.58</v>
      </c>
      <c r="C100" s="69">
        <f t="shared" si="1"/>
        <v>-3.3698934986488571</v>
      </c>
      <c r="D100" s="57"/>
      <c r="E100" s="57"/>
      <c r="F100" s="57"/>
      <c r="G100" s="57"/>
      <c r="H100" s="57"/>
      <c r="I100" s="57"/>
      <c r="J100" s="95"/>
    </row>
    <row r="101" spans="1:10" x14ac:dyDescent="0.2">
      <c r="A101" s="102">
        <v>43039</v>
      </c>
      <c r="B101" s="103">
        <v>120.67</v>
      </c>
      <c r="C101" s="69">
        <f t="shared" si="1"/>
        <v>-0.74847836815264968</v>
      </c>
      <c r="D101" s="57"/>
      <c r="E101" s="57"/>
      <c r="F101" s="57"/>
      <c r="G101" s="57"/>
      <c r="H101" s="57"/>
      <c r="I101" s="57"/>
      <c r="J101" s="95"/>
    </row>
    <row r="102" spans="1:10" x14ac:dyDescent="0.2">
      <c r="A102" s="102">
        <v>43069</v>
      </c>
      <c r="B102" s="103">
        <v>121.1</v>
      </c>
      <c r="C102" s="69">
        <f t="shared" si="1"/>
        <v>0.35634374741029262</v>
      </c>
      <c r="D102" s="57"/>
      <c r="E102" s="57"/>
      <c r="F102" s="57"/>
      <c r="G102" s="57"/>
      <c r="H102" s="57"/>
      <c r="I102" s="57"/>
      <c r="J102" s="95"/>
    </row>
    <row r="103" spans="1:10" x14ac:dyDescent="0.2">
      <c r="A103" s="102">
        <v>43098</v>
      </c>
      <c r="B103" s="103">
        <v>123.65</v>
      </c>
      <c r="C103" s="69">
        <f t="shared" si="1"/>
        <v>2.1056977704376534</v>
      </c>
      <c r="D103" s="57"/>
      <c r="E103" s="57"/>
      <c r="F103" s="57"/>
      <c r="G103" s="57"/>
      <c r="H103" s="57"/>
      <c r="I103" s="57"/>
      <c r="J103" s="95"/>
    </row>
    <row r="104" spans="1:10" x14ac:dyDescent="0.2">
      <c r="A104" s="102">
        <v>43131</v>
      </c>
      <c r="B104" s="103">
        <v>127.65</v>
      </c>
      <c r="C104" s="69">
        <f t="shared" si="1"/>
        <v>3.2349373230893708</v>
      </c>
      <c r="D104" s="57"/>
      <c r="E104" s="57"/>
      <c r="F104" s="57"/>
      <c r="G104" s="57"/>
      <c r="H104" s="57"/>
      <c r="I104" s="57"/>
      <c r="J104" s="95"/>
    </row>
    <row r="105" spans="1:10" x14ac:dyDescent="0.2">
      <c r="A105" s="102">
        <v>43159</v>
      </c>
      <c r="B105" s="103">
        <v>125</v>
      </c>
      <c r="C105" s="69">
        <f t="shared" si="1"/>
        <v>-2.0759890325107722</v>
      </c>
      <c r="D105" s="57"/>
      <c r="E105" s="57"/>
      <c r="F105" s="57"/>
      <c r="G105" s="57"/>
      <c r="H105" s="57"/>
      <c r="I105" s="57"/>
      <c r="J105" s="95"/>
    </row>
    <row r="106" spans="1:10" x14ac:dyDescent="0.2">
      <c r="A106" s="102">
        <v>43189</v>
      </c>
      <c r="B106" s="103">
        <v>125.79</v>
      </c>
      <c r="C106" s="69">
        <f t="shared" si="1"/>
        <v>0.63200000000001033</v>
      </c>
      <c r="D106" s="57"/>
      <c r="E106" s="57"/>
      <c r="F106" s="57"/>
      <c r="G106" s="57"/>
      <c r="H106" s="57"/>
      <c r="I106" s="57"/>
      <c r="J106" s="95"/>
    </row>
    <row r="107" spans="1:10" x14ac:dyDescent="0.2">
      <c r="A107" s="102">
        <v>43220</v>
      </c>
      <c r="B107" s="103">
        <v>124.59</v>
      </c>
      <c r="C107" s="69">
        <f t="shared" si="1"/>
        <v>-0.95397090388743555</v>
      </c>
      <c r="D107" s="57"/>
      <c r="E107" s="57"/>
      <c r="F107" s="57"/>
      <c r="G107" s="57"/>
      <c r="H107" s="57"/>
      <c r="I107" s="57"/>
      <c r="J107" s="95"/>
    </row>
    <row r="108" spans="1:10" x14ac:dyDescent="0.2">
      <c r="A108" s="102">
        <v>43251</v>
      </c>
      <c r="B108" s="103">
        <v>123.1</v>
      </c>
      <c r="C108" s="69">
        <f t="shared" si="1"/>
        <v>-1.1959226262139855</v>
      </c>
      <c r="D108" s="57"/>
      <c r="E108" s="57"/>
      <c r="F108" s="57"/>
      <c r="G108" s="57"/>
      <c r="H108" s="57"/>
      <c r="I108" s="57"/>
      <c r="J108" s="95"/>
    </row>
    <row r="109" spans="1:10" x14ac:dyDescent="0.2">
      <c r="A109" s="102">
        <v>43280</v>
      </c>
      <c r="B109" s="103">
        <v>118.65</v>
      </c>
      <c r="C109" s="69">
        <f t="shared" si="1"/>
        <v>-3.6149471974004754</v>
      </c>
      <c r="D109" s="57"/>
      <c r="E109" s="57"/>
      <c r="F109" s="57"/>
      <c r="G109" s="57"/>
      <c r="H109" s="57"/>
      <c r="I109" s="57"/>
      <c r="J109" s="95"/>
    </row>
    <row r="110" spans="1:10" x14ac:dyDescent="0.2">
      <c r="A110" s="102">
        <v>43312</v>
      </c>
      <c r="B110" s="103">
        <v>115.99</v>
      </c>
      <c r="C110" s="69">
        <f t="shared" si="1"/>
        <v>-2.2418879056047336</v>
      </c>
      <c r="D110" s="57"/>
      <c r="E110" s="57"/>
      <c r="F110" s="57"/>
      <c r="G110" s="57"/>
      <c r="H110" s="57"/>
      <c r="I110" s="57"/>
      <c r="J110" s="95"/>
    </row>
    <row r="111" spans="1:10" x14ac:dyDescent="0.2">
      <c r="A111" s="102">
        <v>43343</v>
      </c>
      <c r="B111" s="103">
        <v>113.51</v>
      </c>
      <c r="C111" s="69">
        <f t="shared" si="1"/>
        <v>-2.1381153547719522</v>
      </c>
    </row>
    <row r="112" spans="1:10" x14ac:dyDescent="0.2">
      <c r="A112" s="102">
        <v>43371</v>
      </c>
      <c r="B112" s="103">
        <v>112.76</v>
      </c>
      <c r="C112" s="69">
        <f t="shared" si="1"/>
        <v>-0.66073473702757957</v>
      </c>
    </row>
    <row r="113" spans="1:3" x14ac:dyDescent="0.2">
      <c r="A113" s="102">
        <v>43404</v>
      </c>
      <c r="B113" s="103">
        <v>115.15</v>
      </c>
      <c r="C113" s="69">
        <f t="shared" si="1"/>
        <v>2.1195459382759907</v>
      </c>
    </row>
    <row r="114" spans="1:3" x14ac:dyDescent="0.2">
      <c r="A114" s="102">
        <v>43434</v>
      </c>
      <c r="B114" s="103">
        <v>115.54</v>
      </c>
      <c r="C114" s="69">
        <f t="shared" si="1"/>
        <v>0.33868866695614397</v>
      </c>
    </row>
    <row r="115" spans="1:3" x14ac:dyDescent="0.2">
      <c r="A115" s="102">
        <v>43465</v>
      </c>
      <c r="B115" s="103">
        <v>121.25</v>
      </c>
      <c r="C115" s="69">
        <f t="shared" si="1"/>
        <v>4.9420114246148561</v>
      </c>
    </row>
    <row r="116" spans="1:3" x14ac:dyDescent="0.2">
      <c r="A116" s="102">
        <v>43496</v>
      </c>
      <c r="B116" s="103">
        <v>124.75</v>
      </c>
      <c r="C116" s="69">
        <f t="shared" si="1"/>
        <v>2.8865979381443196</v>
      </c>
    </row>
    <row r="117" spans="1:3" x14ac:dyDescent="0.2">
      <c r="A117" s="102">
        <v>43524</v>
      </c>
      <c r="B117" s="103">
        <v>123.99</v>
      </c>
      <c r="C117" s="69">
        <f t="shared" si="1"/>
        <v>-0.60921843687374855</v>
      </c>
    </row>
    <row r="118" spans="1:3" x14ac:dyDescent="0.2">
      <c r="A118" s="102">
        <v>43553</v>
      </c>
      <c r="B118" s="103">
        <v>122.01</v>
      </c>
      <c r="C118" s="69">
        <f t="shared" si="1"/>
        <v>-1.5969029760464437</v>
      </c>
    </row>
    <row r="119" spans="1:3" x14ac:dyDescent="0.2">
      <c r="A119" s="102">
        <v>43585</v>
      </c>
      <c r="B119" s="103">
        <v>121.2</v>
      </c>
      <c r="C119" s="69">
        <f t="shared" si="1"/>
        <v>-0.66388000983526041</v>
      </c>
    </row>
    <row r="120" spans="1:3" x14ac:dyDescent="0.2">
      <c r="A120" s="102">
        <v>43616</v>
      </c>
      <c r="B120" s="103">
        <v>123.33</v>
      </c>
      <c r="C120" s="69">
        <f t="shared" si="1"/>
        <v>1.7574257425742479</v>
      </c>
    </row>
    <row r="121" spans="1:3" x14ac:dyDescent="0.2">
      <c r="A121" s="102">
        <v>43644</v>
      </c>
      <c r="B121" s="103">
        <v>133.19999999999999</v>
      </c>
      <c r="C121" s="69">
        <f t="shared" si="1"/>
        <v>8.0029189978107382</v>
      </c>
    </row>
    <row r="122" spans="1:3" x14ac:dyDescent="0.2">
      <c r="A122" s="102">
        <v>43677</v>
      </c>
      <c r="B122" s="103">
        <v>133.21</v>
      </c>
      <c r="C122" s="69">
        <f t="shared" si="1"/>
        <v>7.5075075075314857E-3</v>
      </c>
    </row>
    <row r="123" spans="1:3" x14ac:dyDescent="0.2">
      <c r="A123" s="102">
        <v>43707</v>
      </c>
      <c r="B123" s="103">
        <v>143.75</v>
      </c>
      <c r="C123" s="69">
        <f t="shared" si="1"/>
        <v>7.9123188949778545</v>
      </c>
    </row>
    <row r="124" spans="1:3" x14ac:dyDescent="0.2">
      <c r="A124" s="102">
        <v>43738</v>
      </c>
      <c r="B124" s="103">
        <v>138.87</v>
      </c>
      <c r="C124" s="69">
        <f t="shared" si="1"/>
        <v>-3.3947826086956456</v>
      </c>
    </row>
    <row r="125" spans="1:3" x14ac:dyDescent="0.2">
      <c r="A125" s="102">
        <v>43769</v>
      </c>
      <c r="B125" s="103">
        <v>142.43</v>
      </c>
      <c r="C125" s="69">
        <f t="shared" si="1"/>
        <v>2.5635486426153875</v>
      </c>
    </row>
    <row r="126" spans="1:3" x14ac:dyDescent="0.2">
      <c r="A126" s="102">
        <v>43798</v>
      </c>
      <c r="B126" s="103">
        <v>137.86000000000001</v>
      </c>
      <c r="C126" s="69">
        <f t="shared" si="1"/>
        <v>-3.2085936951484872</v>
      </c>
    </row>
    <row r="127" spans="1:3" x14ac:dyDescent="0.2">
      <c r="A127" s="102">
        <v>43830</v>
      </c>
      <c r="B127" s="103">
        <v>142.9</v>
      </c>
      <c r="C127" s="69">
        <f t="shared" si="1"/>
        <v>3.6558827796315141</v>
      </c>
    </row>
    <row r="128" spans="1:3" x14ac:dyDescent="0.2">
      <c r="A128" s="67"/>
      <c r="B128" s="68"/>
      <c r="C128" s="69"/>
    </row>
    <row r="129" spans="1:3" x14ac:dyDescent="0.2">
      <c r="A129" s="67"/>
      <c r="B129" s="68"/>
      <c r="C129" s="69"/>
    </row>
    <row r="130" spans="1:3" x14ac:dyDescent="0.2">
      <c r="A130" s="67"/>
      <c r="B130" s="68"/>
      <c r="C130" s="69"/>
    </row>
    <row r="131" spans="1:3" x14ac:dyDescent="0.2">
      <c r="A131" s="67"/>
      <c r="B131" s="68"/>
      <c r="C131" s="69"/>
    </row>
  </sheetData>
  <mergeCells count="19">
    <mergeCell ref="E2:J4"/>
    <mergeCell ref="E24:M24"/>
    <mergeCell ref="E20:M20"/>
    <mergeCell ref="E21:M21"/>
    <mergeCell ref="E22:M22"/>
    <mergeCell ref="E7:M7"/>
    <mergeCell ref="E8:M8"/>
    <mergeCell ref="E9:M9"/>
    <mergeCell ref="E10:M10"/>
    <mergeCell ref="E11:M11"/>
    <mergeCell ref="E12:M12"/>
    <mergeCell ref="E13:M13"/>
    <mergeCell ref="E25:M25"/>
    <mergeCell ref="E23:M23"/>
    <mergeCell ref="E14:M14"/>
    <mergeCell ref="E18:M18"/>
    <mergeCell ref="E15:M15"/>
    <mergeCell ref="E16:M16"/>
    <mergeCell ref="E17:M17"/>
  </mergeCells>
  <conditionalFormatting sqref="I28:I110">
    <cfRule type="containsText" dxfId="7" priority="2" operator="containsText" text="FALSE">
      <formula>NOT(ISERROR(SEARCH("FALSE",I28)))</formula>
    </cfRule>
  </conditionalFormatting>
  <conditionalFormatting sqref="D28:H110 D8:D27">
    <cfRule type="containsText" dxfId="6" priority="1" operator="containsText" text="FALSE">
      <formula>NOT(ISERROR(SEARCH("FALSE",D8)))</formula>
    </cfRule>
  </conditionalFormatting>
  <hyperlinks>
    <hyperlink ref="E8" r:id="rId1" display="1. Download a minimum of 5 years worth of monthly price data" xr:uid="{00000000-0004-0000-0000-000000000000}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8"/>
  <sheetViews>
    <sheetView showGridLines="0" workbookViewId="0">
      <selection activeCell="J24" sqref="J24"/>
    </sheetView>
  </sheetViews>
  <sheetFormatPr baseColWidth="10" defaultColWidth="12.1640625" defaultRowHeight="16" x14ac:dyDescent="0.2"/>
  <cols>
    <col min="1" max="1" width="12.1640625" style="72"/>
    <col min="2" max="2" width="12.1640625" style="96" customWidth="1"/>
    <col min="3" max="6" width="12.1640625" style="59" customWidth="1"/>
    <col min="7" max="7" width="39.33203125" style="59" customWidth="1"/>
    <col min="8" max="9" width="12.1640625" style="59" customWidth="1"/>
    <col min="10" max="10" width="14.83203125" style="101" bestFit="1" customWidth="1"/>
    <col min="11" max="16384" width="12.1640625" style="50"/>
  </cols>
  <sheetData>
    <row r="1" spans="1:12" s="79" customFormat="1" x14ac:dyDescent="0.2">
      <c r="A1" s="75"/>
      <c r="B1" s="76"/>
      <c r="C1" s="77"/>
      <c r="D1" s="78"/>
      <c r="E1" s="78"/>
      <c r="F1" s="78"/>
      <c r="G1" s="78"/>
      <c r="H1" s="77"/>
      <c r="I1" s="77"/>
    </row>
    <row r="2" spans="1:12" s="79" customFormat="1" x14ac:dyDescent="0.2">
      <c r="A2" s="75"/>
      <c r="B2" s="76"/>
      <c r="C2" s="77"/>
      <c r="D2" s="80"/>
      <c r="E2" s="143" t="s">
        <v>71</v>
      </c>
      <c r="F2" s="143"/>
      <c r="G2" s="143"/>
      <c r="H2" s="77"/>
      <c r="I2" s="77"/>
    </row>
    <row r="3" spans="1:12" s="79" customFormat="1" x14ac:dyDescent="0.2">
      <c r="A3" s="75"/>
      <c r="B3" s="76"/>
      <c r="C3" s="77"/>
      <c r="D3" s="81"/>
      <c r="E3" s="143"/>
      <c r="F3" s="143"/>
      <c r="G3" s="143"/>
      <c r="H3" s="77"/>
      <c r="I3" s="77"/>
    </row>
    <row r="4" spans="1:12" s="79" customFormat="1" x14ac:dyDescent="0.2">
      <c r="A4" s="75"/>
      <c r="B4" s="76"/>
      <c r="C4" s="77"/>
      <c r="D4" s="82"/>
      <c r="E4" s="143"/>
      <c r="F4" s="143"/>
      <c r="G4" s="143"/>
      <c r="H4" s="77"/>
      <c r="I4" s="77"/>
    </row>
    <row r="5" spans="1:12" s="79" customFormat="1" ht="30" customHeight="1" x14ac:dyDescent="0.2">
      <c r="A5" s="83"/>
      <c r="B5" s="77"/>
      <c r="C5" s="77"/>
      <c r="D5" s="77"/>
      <c r="E5" s="77"/>
      <c r="F5" s="77"/>
      <c r="G5" s="77"/>
      <c r="H5" s="77"/>
      <c r="I5" s="77"/>
    </row>
    <row r="6" spans="1:12" s="11" customFormat="1" ht="37" customHeight="1" x14ac:dyDescent="0.2">
      <c r="A6" s="62"/>
      <c r="B6" s="125"/>
      <c r="C6" s="125"/>
      <c r="D6" s="125"/>
      <c r="E6" s="125"/>
      <c r="F6" s="125"/>
      <c r="G6" s="60"/>
      <c r="H6" s="63"/>
      <c r="I6" s="126" t="s">
        <v>16</v>
      </c>
      <c r="J6" s="126"/>
      <c r="K6" s="126"/>
      <c r="L6" s="126"/>
    </row>
    <row r="7" spans="1:12" x14ac:dyDescent="0.2">
      <c r="F7" s="56"/>
      <c r="G7" s="56"/>
      <c r="H7" s="64"/>
      <c r="I7" s="61" t="s">
        <v>52</v>
      </c>
      <c r="J7" s="65" t="s">
        <v>50</v>
      </c>
      <c r="K7" s="65" t="s">
        <v>51</v>
      </c>
      <c r="L7" s="65" t="s">
        <v>34</v>
      </c>
    </row>
    <row r="8" spans="1:12" x14ac:dyDescent="0.2">
      <c r="F8" s="70"/>
      <c r="G8" s="70"/>
      <c r="H8" s="97" t="s">
        <v>38</v>
      </c>
      <c r="I8" s="98">
        <f>AVERAGE(Data!$C8, Data!$C20, Data!$C32, Data!$C44, Data!$C56, Data!$C68, Data!$C80, Data!$C92, Data!$C104, Data!$C116, Data!$C128)</f>
        <v>3.7299021940426038</v>
      </c>
      <c r="J8" s="99">
        <f>MAX(Data!$C8, Data!$C20, Data!$C32, Data!$C44, Data!$C56, Data!$C68, Data!$C80, Data!$C92, Data!$C104, Data!$C116, Data!$C128)</f>
        <v>11.395486545167444</v>
      </c>
      <c r="K8" s="99">
        <f>MIN(Data!$C8, Data!$C20, Data!$C32, Data!$C44, Data!$C56, Data!$C68, Data!$C80, Data!$C92, Data!$C104, Data!$C116, Data!$C128)</f>
        <v>-6.3797577854671221</v>
      </c>
      <c r="L8" s="99">
        <f>STDEVA(Data!$C8, Data!$C20, Data!$C32, Data!$C44, Data!$C56, Data!$C68, Data!$C80, Data!$C92, Data!$C104, Data!$C116, Data!$C128)</f>
        <v>5.1264518727248189</v>
      </c>
    </row>
    <row r="9" spans="1:12" x14ac:dyDescent="0.2">
      <c r="F9" s="70"/>
      <c r="G9" s="70"/>
      <c r="H9" s="97" t="s">
        <v>39</v>
      </c>
      <c r="I9" s="98">
        <f>AVERAGE(Data!$C9, Data!$C21, Data!$C33, Data!$C45, Data!$C57, Data!$C69, Data!$C81, Data!$C93, Data!$C105, Data!$C117, Data!$C129)</f>
        <v>1.3015514611306611</v>
      </c>
      <c r="J9" s="99">
        <f>MAX(Data!$C9, Data!$C21, Data!$C33, Data!$C45, Data!$C57, Data!$C69, Data!$C81, Data!$C93, Data!$C105, Data!$C117, Data!$C129)</f>
        <v>10.931171060653089</v>
      </c>
      <c r="K9" s="99">
        <f>MIN(Data!$C9, Data!$C21, Data!$C33, Data!$C45, Data!$C57, Data!$C69, Data!$C81, Data!$C93, Data!$C105, Data!$C117, Data!$C129)</f>
        <v>-5.9052247873633057</v>
      </c>
      <c r="L9" s="99">
        <f>STDEVA(Data!$C9, Data!$C21, Data!$C33, Data!$C45, Data!$C57, Data!$C69, Data!$C81, Data!$C93, Data!$C105, Data!$C117, Data!$C129)</f>
        <v>5.5071323624423592</v>
      </c>
    </row>
    <row r="10" spans="1:12" x14ac:dyDescent="0.2">
      <c r="F10" s="70"/>
      <c r="G10" s="70"/>
      <c r="H10" s="97" t="s">
        <v>40</v>
      </c>
      <c r="I10" s="98">
        <f>AVERAGE(Data!$C10, Data!$C22, Data!$C34, Data!$C46, Data!$C58, Data!$C70, Data!$C82, Data!$C94, Data!$C106, Data!$C118, Data!$C130)</f>
        <v>-0.67287607329233112</v>
      </c>
      <c r="J10" s="99">
        <f>MAX(Data!$C10, Data!$C22, Data!$C34, Data!$C46, Data!$C58, Data!$C70, Data!$C82, Data!$C94, Data!$C106, Data!$C118, Data!$C130)</f>
        <v>1.5974023143809912</v>
      </c>
      <c r="K10" s="99">
        <f>MIN(Data!$C10, Data!$C22, Data!$C34, Data!$C46, Data!$C58, Data!$C70, Data!$C82, Data!$C94, Data!$C106, Data!$C118, Data!$C130)</f>
        <v>-3.1421407302930637</v>
      </c>
      <c r="L10" s="99">
        <f>STDEVA(Data!$C10, Data!$C22, Data!$C34, Data!$C46, Data!$C58, Data!$C70, Data!$C82, Data!$C94, Data!$C106, Data!$C118, Data!$C130)</f>
        <v>1.461575259457079</v>
      </c>
    </row>
    <row r="11" spans="1:12" x14ac:dyDescent="0.2">
      <c r="F11" s="70"/>
      <c r="G11" s="70"/>
      <c r="H11" s="97" t="s">
        <v>41</v>
      </c>
      <c r="I11" s="98">
        <f>AVERAGE(Data!$C11, Data!$C23, Data!$C35, Data!$C47, Data!$C59, Data!$C71, Data!$C83, Data!$C95, Data!$C107, Data!$C119, Data!$C131)</f>
        <v>1.26497969413085</v>
      </c>
      <c r="J11" s="99">
        <f>MAX(Data!$C11, Data!$C23, Data!$C35, Data!$C47, Data!$C59, Data!$C71, Data!$C83, Data!$C95, Data!$C107, Data!$C119, Data!$C131)</f>
        <v>8.9446589446589453</v>
      </c>
      <c r="K11" s="99">
        <f>MIN(Data!$C11, Data!$C23, Data!$C35, Data!$C47, Data!$C59, Data!$C71, Data!$C83, Data!$C95, Data!$C107, Data!$C119, Data!$C131)</f>
        <v>-7.5742862691784758</v>
      </c>
      <c r="L11" s="99">
        <f>STDEVA(Data!$C11, Data!$C23, Data!$C35, Data!$C47, Data!$C59, Data!$C71, Data!$C83, Data!$C95, Data!$C107, Data!$C119, Data!$C131)</f>
        <v>4.5547965490505078</v>
      </c>
    </row>
    <row r="12" spans="1:12" x14ac:dyDescent="0.2">
      <c r="F12" s="70"/>
      <c r="G12" s="70"/>
      <c r="H12" s="97" t="s">
        <v>42</v>
      </c>
      <c r="I12" s="98">
        <f>AVERAGE(Data!$C12, Data!$C24, Data!$C36, Data!$C48, Data!$C60, Data!$C72, Data!$C84, Data!$C96, Data!$C108, Data!$C120, Data!$C132)</f>
        <v>-1.9473135370657999</v>
      </c>
      <c r="J12" s="99">
        <f>MAX(Data!$C12, Data!$C24, Data!$C36, Data!$C48, Data!$C60, Data!$C72, Data!$C84, Data!$C96, Data!$C108, Data!$C120, Data!$C132)</f>
        <v>3.0521844660194253</v>
      </c>
      <c r="K12" s="99">
        <f>MIN(Data!$C12, Data!$C24, Data!$C36, Data!$C48, Data!$C60, Data!$C72, Data!$C84, Data!$C96, Data!$C108, Data!$C120, Data!$C132)</f>
        <v>-6.3380281690140761</v>
      </c>
      <c r="L12" s="99">
        <f>STDEVA(Data!$C12, Data!$C24, Data!$C36, Data!$C48, Data!$C60, Data!$C72, Data!$C84, Data!$C96, Data!$C108, Data!$C120, Data!$C132)</f>
        <v>3.4161564706298035</v>
      </c>
    </row>
    <row r="13" spans="1:12" x14ac:dyDescent="0.2">
      <c r="F13" s="70"/>
      <c r="G13" s="70"/>
      <c r="H13" s="97" t="s">
        <v>43</v>
      </c>
      <c r="I13" s="98">
        <f>AVERAGE(Data!$C13, Data!$C25, Data!$C37, Data!$C49, Data!$C61, Data!$C73, Data!$C85, Data!$C97, Data!$C109, Data!$C121, Data!$C133)</f>
        <v>0.72230986505943517</v>
      </c>
      <c r="J13" s="99">
        <f>MAX(Data!$C13, Data!$C25, Data!$C37, Data!$C49, Data!$C61, Data!$C73, Data!$C85, Data!$C97, Data!$C109, Data!$C121, Data!$C133)</f>
        <v>8.9694985352403833</v>
      </c>
      <c r="K13" s="99">
        <f>MIN(Data!$C13, Data!$C25, Data!$C37, Data!$C49, Data!$C61, Data!$C73, Data!$C85, Data!$C97, Data!$C109, Data!$C121, Data!$C133)</f>
        <v>-11.058841099163674</v>
      </c>
      <c r="L13" s="99">
        <f>STDEVA(Data!$C13, Data!$C25, Data!$C37, Data!$C49, Data!$C61, Data!$C73, Data!$C85, Data!$C97, Data!$C109, Data!$C121, Data!$C133)</f>
        <v>6.1330042724524976</v>
      </c>
    </row>
    <row r="14" spans="1:12" x14ac:dyDescent="0.2">
      <c r="F14" s="70"/>
      <c r="G14" s="70"/>
      <c r="H14" s="97" t="s">
        <v>44</v>
      </c>
      <c r="I14" s="98">
        <f>AVERAGE(Data!$C14, Data!$C26, Data!$C38, Data!$C50, Data!$C62, Data!$C74, Data!$C86, Data!$C98, Data!$C110, Data!$C122, Data!$C134)</f>
        <v>0.34085267663388602</v>
      </c>
      <c r="J14" s="99">
        <f>MAX(Data!$C14, Data!$C26, Data!$C38, Data!$C50, Data!$C62, Data!$C74, Data!$C86, Data!$C98, Data!$C110, Data!$C122, Data!$C134)</f>
        <v>8.4170656365367247</v>
      </c>
      <c r="K14" s="99">
        <f>MIN(Data!$C14, Data!$C26, Data!$C38, Data!$C50, Data!$C62, Data!$C74, Data!$C86, Data!$C98, Data!$C110, Data!$C122, Data!$C134)</f>
        <v>-6.6209842484648895</v>
      </c>
      <c r="L14" s="99">
        <f>STDEVA(Data!$C14, Data!$C26, Data!$C38, Data!$C50, Data!$C62, Data!$C74, Data!$C86, Data!$C98, Data!$C110, Data!$C122, Data!$C134)</f>
        <v>4.9756558882787942</v>
      </c>
    </row>
    <row r="15" spans="1:12" x14ac:dyDescent="0.2">
      <c r="F15" s="70"/>
      <c r="G15" s="70"/>
      <c r="H15" s="97" t="s">
        <v>45</v>
      </c>
      <c r="I15" s="98">
        <f>AVERAGE(Data!$C15, Data!$C27, Data!$C39, Data!$C51, Data!$C63, Data!$C75, Data!$C87, Data!$C99, Data!$C111, Data!$C123, Data!$C135)</f>
        <v>3.8930206344923022</v>
      </c>
      <c r="J15" s="99">
        <f>MAX(Data!$C15, Data!$C27, Data!$C39, Data!$C51, Data!$C63, Data!$C75, Data!$C87, Data!$C99, Data!$C111, Data!$C123, Data!$C135)</f>
        <v>12.274938404194845</v>
      </c>
      <c r="K15" s="99">
        <f>MIN(Data!$C15, Data!$C27, Data!$C39, Data!$C51, Data!$C63, Data!$C75, Data!$C87, Data!$C99, Data!$C111, Data!$C123, Data!$C135)</f>
        <v>-3.2563188091176865</v>
      </c>
      <c r="L15" s="99">
        <f>STDEVA(Data!$C15, Data!$C27, Data!$C39, Data!$C51, Data!$C63, Data!$C75, Data!$C87, Data!$C99, Data!$C111, Data!$C123, Data!$C135)</f>
        <v>4.6243946045388222</v>
      </c>
    </row>
    <row r="16" spans="1:12" x14ac:dyDescent="0.2">
      <c r="F16" s="70"/>
      <c r="G16" s="70"/>
      <c r="H16" s="97" t="s">
        <v>46</v>
      </c>
      <c r="I16" s="98">
        <f>AVERAGE(Data!$C16, Data!$C28, Data!$C40, Data!$C52, Data!$C64, Data!$C76, Data!$C88, Data!$C100, Data!$C112, Data!$C124, Data!$C136)</f>
        <v>-2.1113725793722868</v>
      </c>
      <c r="J16" s="99">
        <f>MAX(Data!$C16, Data!$C28, Data!$C40, Data!$C52, Data!$C64, Data!$C76, Data!$C88, Data!$C100, Data!$C112, Data!$C124, Data!$C136)</f>
        <v>4.7755570117955504</v>
      </c>
      <c r="K16" s="99">
        <f>MIN(Data!$C16, Data!$C28, Data!$C40, Data!$C52, Data!$C64, Data!$C76, Data!$C88, Data!$C100, Data!$C112, Data!$C124, Data!$C136)</f>
        <v>-11.062345262210215</v>
      </c>
      <c r="L16" s="99">
        <f>STDEVA(Data!$C16, Data!$C28, Data!$C40, Data!$C52, Data!$C64, Data!$C76, Data!$C88, Data!$C100, Data!$C112, Data!$C124, Data!$C136)</f>
        <v>4.8360358880259895</v>
      </c>
    </row>
    <row r="17" spans="1:12" x14ac:dyDescent="0.2">
      <c r="F17" s="70"/>
      <c r="G17" s="70"/>
      <c r="H17" s="97" t="s">
        <v>47</v>
      </c>
      <c r="I17" s="98">
        <f>AVERAGE(Data!$C17, Data!$C29, Data!$C41, Data!$C53, Data!$C65, Data!$C77, Data!$C89, Data!$C101, Data!$C113, Data!$C125, Data!$C137)</f>
        <v>0.64846954462081763</v>
      </c>
      <c r="J17" s="99">
        <f>MAX(Data!$C17, Data!$C29, Data!$C41, Data!$C53, Data!$C65, Data!$C77, Data!$C89, Data!$C101, Data!$C113, Data!$C125, Data!$C137)</f>
        <v>5.871188156396312</v>
      </c>
      <c r="K17" s="99">
        <f>MIN(Data!$C17, Data!$C29, Data!$C41, Data!$C53, Data!$C65, Data!$C77, Data!$C89, Data!$C101, Data!$C113, Data!$C125, Data!$C137)</f>
        <v>-3.054814559848551</v>
      </c>
      <c r="L17" s="99">
        <f>STDEVA(Data!$C17, Data!$C29, Data!$C41, Data!$C53, Data!$C65, Data!$C77, Data!$C89, Data!$C101, Data!$C113, Data!$C125, Data!$C137)</f>
        <v>3.1171748789437785</v>
      </c>
    </row>
    <row r="18" spans="1:12" x14ac:dyDescent="0.2">
      <c r="F18" s="70"/>
      <c r="G18" s="70"/>
      <c r="H18" s="97" t="s">
        <v>48</v>
      </c>
      <c r="I18" s="98">
        <f>AVERAGE(Data!$C18, Data!$C30, Data!$C42, Data!$C54, Data!$C66, Data!$C78, Data!$C90, Data!$C102, Data!$C114, Data!$C126, Data!$C138)</f>
        <v>-2.0310559947388569</v>
      </c>
      <c r="J18" s="99">
        <f>MAX(Data!$C18, Data!$C30, Data!$C42, Data!$C54, Data!$C66, Data!$C78, Data!$C90, Data!$C102, Data!$C114, Data!$C126, Data!$C138)</f>
        <v>2.1112954305534393</v>
      </c>
      <c r="K18" s="99">
        <f>MIN(Data!$C18, Data!$C30, Data!$C42, Data!$C54, Data!$C66, Data!$C78, Data!$C90, Data!$C102, Data!$C114, Data!$C126, Data!$C138)</f>
        <v>-8.3565688043299993</v>
      </c>
      <c r="L18" s="99">
        <f>STDEVA(Data!$C18, Data!$C30, Data!$C42, Data!$C54, Data!$C66, Data!$C78, Data!$C90, Data!$C102, Data!$C114, Data!$C126, Data!$C138)</f>
        <v>3.693461949957519</v>
      </c>
    </row>
    <row r="19" spans="1:12" x14ac:dyDescent="0.2">
      <c r="F19" s="70"/>
      <c r="G19" s="70"/>
      <c r="H19" s="97" t="s">
        <v>49</v>
      </c>
      <c r="I19" s="98">
        <f>AVERAGE(Data!$C19, Data!$C31, Data!$C43, Data!$C55, Data!$C67, Data!$C79, Data!$C91, Data!$C103, Data!$C115, Data!$C127, Data!$C139)</f>
        <v>-0.47983613647878609</v>
      </c>
      <c r="J19" s="99">
        <f>MAX(Data!$C19, Data!$C31, Data!$C43, Data!$C55, Data!$C67, Data!$C79, Data!$C91, Data!$C103, Data!$C115, Data!$C127, Data!$C139)</f>
        <v>4.9420114246148561</v>
      </c>
      <c r="K19" s="99">
        <f>MIN(Data!$C19, Data!$C31, Data!$C43, Data!$C55, Data!$C67, Data!$C79, Data!$C91, Data!$C103, Data!$C115, Data!$C127, Data!$C139)</f>
        <v>-10.66243460882853</v>
      </c>
      <c r="L19" s="99">
        <f>STDEVA(Data!$C19, Data!$C31, Data!$C43, Data!$C55, Data!$C67, Data!$C79, Data!$C91, Data!$C103, Data!$C115, Data!$C127, Data!$C139)</f>
        <v>4.5390160675722848</v>
      </c>
    </row>
    <row r="20" spans="1:12" x14ac:dyDescent="0.2">
      <c r="A20" s="100"/>
      <c r="B20" s="50"/>
      <c r="C20" s="70"/>
      <c r="D20" s="70"/>
      <c r="E20" s="70"/>
      <c r="F20" s="70"/>
      <c r="G20" s="70"/>
      <c r="H20" s="70"/>
      <c r="I20" s="70"/>
      <c r="J20" s="71"/>
    </row>
    <row r="21" spans="1:12" x14ac:dyDescent="0.2">
      <c r="A21" s="100"/>
      <c r="B21" s="50"/>
      <c r="C21" s="70"/>
      <c r="D21" s="70"/>
      <c r="E21" s="70"/>
      <c r="F21" s="70"/>
      <c r="G21" s="70"/>
      <c r="H21" s="70"/>
      <c r="I21" s="70"/>
      <c r="J21" s="71"/>
    </row>
    <row r="22" spans="1:12" x14ac:dyDescent="0.2">
      <c r="A22" s="100"/>
      <c r="B22" s="50"/>
      <c r="C22" s="70"/>
      <c r="D22" s="70"/>
      <c r="E22" s="70"/>
      <c r="F22" s="70"/>
      <c r="G22" s="70"/>
      <c r="H22" s="70"/>
      <c r="I22" s="70"/>
      <c r="J22" s="71"/>
    </row>
    <row r="23" spans="1:12" x14ac:dyDescent="0.2">
      <c r="A23" s="100"/>
      <c r="B23" s="50"/>
      <c r="C23" s="70"/>
      <c r="D23" s="70"/>
      <c r="E23" s="70"/>
      <c r="F23" s="70"/>
      <c r="G23" s="70"/>
      <c r="H23" s="70"/>
      <c r="I23" s="70"/>
      <c r="J23" s="71"/>
    </row>
    <row r="24" spans="1:12" x14ac:dyDescent="0.2">
      <c r="A24" s="100"/>
      <c r="B24" s="50"/>
      <c r="C24" s="70"/>
      <c r="D24" s="70"/>
      <c r="E24" s="70"/>
      <c r="F24" s="70"/>
      <c r="G24" s="70"/>
      <c r="H24" s="70"/>
      <c r="I24" s="70"/>
      <c r="J24" s="71"/>
    </row>
    <row r="25" spans="1:12" x14ac:dyDescent="0.2">
      <c r="A25" s="100"/>
      <c r="B25" s="50"/>
      <c r="C25" s="70"/>
      <c r="D25" s="70"/>
      <c r="E25" s="70"/>
      <c r="F25" s="70"/>
      <c r="G25" s="70"/>
      <c r="H25" s="70"/>
      <c r="I25" s="70"/>
      <c r="J25" s="71"/>
    </row>
    <row r="26" spans="1:12" x14ac:dyDescent="0.2">
      <c r="A26" s="100"/>
      <c r="B26" s="50"/>
      <c r="C26" s="70"/>
      <c r="D26" s="70"/>
      <c r="E26" s="70"/>
      <c r="F26" s="70"/>
      <c r="G26" s="70"/>
      <c r="H26" s="70"/>
      <c r="I26" s="70"/>
      <c r="J26" s="71"/>
    </row>
    <row r="27" spans="1:12" x14ac:dyDescent="0.2">
      <c r="A27" s="100"/>
      <c r="B27" s="50"/>
      <c r="C27" s="70"/>
      <c r="D27" s="70"/>
      <c r="E27" s="70"/>
      <c r="F27" s="70"/>
      <c r="G27" s="70"/>
      <c r="H27" s="70"/>
      <c r="I27" s="70"/>
      <c r="J27" s="71"/>
    </row>
    <row r="28" spans="1:12" x14ac:dyDescent="0.2">
      <c r="A28" s="100"/>
      <c r="B28" s="50"/>
      <c r="C28" s="70"/>
      <c r="D28" s="70"/>
      <c r="E28" s="70"/>
      <c r="F28" s="70"/>
      <c r="G28" s="70"/>
      <c r="H28" s="70"/>
      <c r="I28" s="70"/>
      <c r="J28" s="71"/>
    </row>
    <row r="29" spans="1:12" x14ac:dyDescent="0.2">
      <c r="A29" s="100"/>
      <c r="B29" s="50"/>
      <c r="C29" s="70"/>
      <c r="D29" s="70"/>
      <c r="E29" s="70"/>
      <c r="F29" s="70"/>
      <c r="G29" s="70"/>
      <c r="H29" s="70"/>
      <c r="I29" s="70"/>
      <c r="J29" s="71"/>
    </row>
    <row r="30" spans="1:12" x14ac:dyDescent="0.2">
      <c r="A30" s="100"/>
      <c r="B30" s="50"/>
      <c r="C30" s="70"/>
      <c r="D30" s="70"/>
      <c r="E30" s="70"/>
      <c r="F30" s="70"/>
      <c r="G30" s="70"/>
      <c r="H30" s="70"/>
      <c r="I30" s="70"/>
      <c r="J30" s="71"/>
    </row>
    <row r="31" spans="1:12" x14ac:dyDescent="0.2">
      <c r="A31" s="100"/>
      <c r="B31" s="50"/>
      <c r="C31" s="70"/>
      <c r="D31" s="70"/>
      <c r="E31" s="70"/>
      <c r="F31" s="70"/>
      <c r="G31" s="70"/>
      <c r="H31" s="70"/>
      <c r="I31" s="70"/>
      <c r="J31" s="71"/>
    </row>
    <row r="32" spans="1:12" x14ac:dyDescent="0.2">
      <c r="A32" s="100"/>
      <c r="B32" s="50"/>
      <c r="C32" s="70"/>
      <c r="D32" s="70"/>
      <c r="E32" s="70"/>
      <c r="F32" s="70"/>
      <c r="G32" s="70"/>
      <c r="H32" s="70"/>
      <c r="I32" s="70"/>
      <c r="J32" s="71"/>
    </row>
    <row r="33" spans="1:10" x14ac:dyDescent="0.2">
      <c r="A33" s="100"/>
      <c r="B33" s="50"/>
      <c r="C33" s="70"/>
      <c r="D33" s="70"/>
      <c r="E33" s="70"/>
      <c r="F33" s="70"/>
      <c r="G33" s="70"/>
      <c r="H33" s="70"/>
      <c r="I33" s="70"/>
      <c r="J33" s="71"/>
    </row>
    <row r="34" spans="1:10" x14ac:dyDescent="0.2">
      <c r="A34" s="100"/>
      <c r="B34" s="50"/>
      <c r="C34" s="70"/>
      <c r="D34" s="70"/>
      <c r="E34" s="70"/>
      <c r="F34" s="70"/>
      <c r="G34" s="70"/>
      <c r="H34" s="70"/>
      <c r="I34" s="70"/>
      <c r="J34" s="71"/>
    </row>
    <row r="35" spans="1:10" x14ac:dyDescent="0.2">
      <c r="A35" s="100"/>
      <c r="B35" s="50"/>
      <c r="C35" s="70"/>
      <c r="D35" s="70"/>
      <c r="E35" s="70"/>
      <c r="F35" s="70"/>
      <c r="G35" s="70"/>
      <c r="H35" s="70"/>
      <c r="I35" s="70"/>
      <c r="J35" s="71"/>
    </row>
    <row r="36" spans="1:10" x14ac:dyDescent="0.2">
      <c r="A36" s="100"/>
      <c r="B36" s="50"/>
      <c r="C36" s="70"/>
      <c r="D36" s="70"/>
      <c r="E36" s="70"/>
      <c r="F36" s="70"/>
      <c r="G36" s="70"/>
      <c r="H36" s="70"/>
      <c r="I36" s="70"/>
      <c r="J36" s="71"/>
    </row>
    <row r="37" spans="1:10" x14ac:dyDescent="0.2">
      <c r="A37" s="100"/>
      <c r="B37" s="50"/>
      <c r="C37" s="70"/>
      <c r="D37" s="70"/>
      <c r="E37" s="70"/>
      <c r="F37" s="70"/>
      <c r="G37" s="70"/>
      <c r="H37" s="70"/>
      <c r="I37" s="70"/>
      <c r="J37" s="71"/>
    </row>
    <row r="38" spans="1:10" x14ac:dyDescent="0.2">
      <c r="A38" s="100"/>
      <c r="B38" s="50"/>
      <c r="C38" s="70"/>
      <c r="D38" s="70"/>
      <c r="E38" s="70"/>
      <c r="F38" s="70"/>
      <c r="G38" s="70"/>
      <c r="H38" s="70"/>
      <c r="I38" s="70"/>
      <c r="J38" s="71"/>
    </row>
    <row r="39" spans="1:10" x14ac:dyDescent="0.2">
      <c r="A39" s="100"/>
      <c r="B39" s="50"/>
      <c r="C39" s="70"/>
      <c r="D39" s="70"/>
      <c r="E39" s="70"/>
      <c r="F39" s="70"/>
      <c r="G39" s="70"/>
      <c r="H39" s="70"/>
      <c r="I39" s="70"/>
      <c r="J39" s="71"/>
    </row>
    <row r="40" spans="1:10" x14ac:dyDescent="0.2">
      <c r="A40" s="100"/>
      <c r="B40" s="50"/>
      <c r="C40" s="70"/>
      <c r="D40" s="70"/>
      <c r="E40" s="70"/>
      <c r="F40" s="70"/>
      <c r="G40" s="70"/>
      <c r="H40" s="70"/>
      <c r="I40" s="70"/>
      <c r="J40" s="71"/>
    </row>
    <row r="41" spans="1:10" x14ac:dyDescent="0.2">
      <c r="A41" s="100"/>
      <c r="B41" s="50"/>
      <c r="C41" s="70"/>
      <c r="D41" s="70"/>
      <c r="E41" s="70"/>
      <c r="F41" s="70"/>
      <c r="G41" s="70"/>
      <c r="H41" s="70"/>
      <c r="I41" s="70"/>
      <c r="J41" s="71"/>
    </row>
    <row r="42" spans="1:10" x14ac:dyDescent="0.2">
      <c r="A42" s="100"/>
      <c r="B42" s="50"/>
      <c r="C42" s="70"/>
      <c r="D42" s="70"/>
      <c r="E42" s="70"/>
      <c r="F42" s="70"/>
      <c r="G42" s="70"/>
      <c r="H42" s="70"/>
      <c r="I42" s="70"/>
      <c r="J42" s="71"/>
    </row>
    <row r="43" spans="1:10" x14ac:dyDescent="0.2">
      <c r="A43" s="100"/>
      <c r="B43" s="50"/>
      <c r="C43" s="70"/>
      <c r="D43" s="70"/>
      <c r="E43" s="70"/>
      <c r="F43" s="70"/>
      <c r="G43" s="70"/>
      <c r="H43" s="70"/>
      <c r="I43" s="70"/>
      <c r="J43" s="71"/>
    </row>
    <row r="44" spans="1:10" x14ac:dyDescent="0.2">
      <c r="A44" s="100"/>
      <c r="B44" s="50"/>
      <c r="C44" s="70"/>
      <c r="D44" s="70"/>
      <c r="E44" s="70"/>
      <c r="F44" s="70"/>
      <c r="G44" s="70"/>
      <c r="H44" s="70"/>
      <c r="I44" s="70"/>
      <c r="J44" s="71"/>
    </row>
    <row r="45" spans="1:10" x14ac:dyDescent="0.2">
      <c r="A45" s="100"/>
      <c r="B45" s="50"/>
      <c r="C45" s="70"/>
      <c r="D45" s="70"/>
      <c r="E45" s="70"/>
      <c r="F45" s="70"/>
      <c r="G45" s="70"/>
      <c r="H45" s="70"/>
      <c r="I45" s="70"/>
      <c r="J45" s="71"/>
    </row>
    <row r="46" spans="1:10" x14ac:dyDescent="0.2">
      <c r="A46" s="100"/>
      <c r="B46" s="50"/>
      <c r="C46" s="70"/>
      <c r="D46" s="70"/>
      <c r="E46" s="70"/>
      <c r="F46" s="70"/>
      <c r="G46" s="70"/>
      <c r="H46" s="70"/>
      <c r="I46" s="70"/>
      <c r="J46" s="71"/>
    </row>
    <row r="47" spans="1:10" x14ac:dyDescent="0.2">
      <c r="A47" s="100"/>
      <c r="B47" s="50"/>
      <c r="C47" s="70"/>
      <c r="D47" s="70"/>
      <c r="E47" s="70"/>
      <c r="F47" s="70"/>
      <c r="G47" s="70"/>
      <c r="H47" s="70"/>
      <c r="I47" s="70"/>
      <c r="J47" s="71"/>
    </row>
    <row r="48" spans="1:10" x14ac:dyDescent="0.2">
      <c r="A48" s="100"/>
      <c r="B48" s="50"/>
      <c r="C48" s="70"/>
      <c r="D48" s="70"/>
      <c r="E48" s="70"/>
      <c r="F48" s="70"/>
      <c r="G48" s="70"/>
      <c r="H48" s="70"/>
      <c r="I48" s="70"/>
      <c r="J48" s="71"/>
    </row>
    <row r="49" spans="1:10" x14ac:dyDescent="0.2">
      <c r="A49" s="100"/>
      <c r="B49" s="50"/>
      <c r="C49" s="70"/>
      <c r="D49" s="70"/>
      <c r="E49" s="70"/>
      <c r="F49" s="70"/>
      <c r="G49" s="70"/>
      <c r="H49" s="70"/>
      <c r="I49" s="70"/>
      <c r="J49" s="71"/>
    </row>
    <row r="50" spans="1:10" x14ac:dyDescent="0.2">
      <c r="A50" s="100"/>
      <c r="B50" s="50"/>
      <c r="C50" s="70"/>
      <c r="D50" s="70"/>
      <c r="E50" s="70"/>
      <c r="F50" s="70"/>
      <c r="G50" s="70"/>
      <c r="H50" s="70"/>
      <c r="I50" s="70"/>
      <c r="J50" s="71"/>
    </row>
    <row r="51" spans="1:10" x14ac:dyDescent="0.2">
      <c r="A51" s="100"/>
      <c r="B51" s="50"/>
      <c r="C51" s="70"/>
      <c r="D51" s="70"/>
      <c r="E51" s="70"/>
      <c r="F51" s="70"/>
      <c r="G51" s="70"/>
      <c r="H51" s="70"/>
      <c r="I51" s="70"/>
      <c r="J51" s="71"/>
    </row>
    <row r="52" spans="1:10" x14ac:dyDescent="0.2">
      <c r="A52" s="100"/>
      <c r="B52" s="50"/>
      <c r="C52" s="70"/>
      <c r="D52" s="70"/>
      <c r="E52" s="70"/>
      <c r="F52" s="70"/>
      <c r="G52" s="70"/>
      <c r="H52" s="70"/>
      <c r="I52" s="70"/>
      <c r="J52" s="71"/>
    </row>
    <row r="53" spans="1:10" x14ac:dyDescent="0.2">
      <c r="A53" s="100"/>
      <c r="B53" s="50"/>
      <c r="C53" s="70"/>
      <c r="D53" s="70"/>
      <c r="E53" s="70"/>
      <c r="F53" s="70"/>
      <c r="G53" s="70"/>
      <c r="H53" s="70"/>
      <c r="I53" s="70"/>
      <c r="J53" s="71"/>
    </row>
    <row r="54" spans="1:10" x14ac:dyDescent="0.2">
      <c r="A54" s="100"/>
      <c r="B54" s="50"/>
      <c r="C54" s="70"/>
      <c r="D54" s="70"/>
      <c r="E54" s="70"/>
      <c r="F54" s="70"/>
      <c r="G54" s="70"/>
      <c r="H54" s="70"/>
      <c r="I54" s="70"/>
      <c r="J54" s="71"/>
    </row>
    <row r="55" spans="1:10" x14ac:dyDescent="0.2">
      <c r="A55" s="100"/>
      <c r="B55" s="50"/>
      <c r="C55" s="70"/>
      <c r="D55" s="70"/>
      <c r="E55" s="70"/>
      <c r="F55" s="70"/>
      <c r="G55" s="70"/>
      <c r="H55" s="70"/>
      <c r="I55" s="70"/>
      <c r="J55" s="71"/>
    </row>
    <row r="56" spans="1:10" x14ac:dyDescent="0.2">
      <c r="A56" s="100"/>
      <c r="B56" s="50"/>
      <c r="C56" s="70"/>
      <c r="D56" s="70"/>
      <c r="E56" s="70"/>
      <c r="F56" s="70"/>
      <c r="G56" s="70"/>
      <c r="H56" s="70"/>
      <c r="I56" s="70"/>
      <c r="J56" s="71"/>
    </row>
    <row r="57" spans="1:10" x14ac:dyDescent="0.2">
      <c r="A57" s="100"/>
      <c r="B57" s="50"/>
      <c r="C57" s="70"/>
      <c r="D57" s="70"/>
      <c r="E57" s="70"/>
      <c r="F57" s="70"/>
      <c r="G57" s="70"/>
      <c r="H57" s="70"/>
      <c r="I57" s="70"/>
      <c r="J57" s="71"/>
    </row>
    <row r="58" spans="1:10" x14ac:dyDescent="0.2">
      <c r="A58" s="100"/>
      <c r="B58" s="50"/>
      <c r="C58" s="70"/>
      <c r="D58" s="70"/>
      <c r="E58" s="70"/>
      <c r="F58" s="70"/>
      <c r="G58" s="70"/>
      <c r="H58" s="70"/>
      <c r="I58" s="70"/>
      <c r="J58" s="71"/>
    </row>
    <row r="59" spans="1:10" x14ac:dyDescent="0.2">
      <c r="A59" s="100"/>
      <c r="B59" s="50"/>
      <c r="C59" s="70"/>
      <c r="D59" s="70"/>
      <c r="E59" s="70"/>
      <c r="F59" s="70"/>
      <c r="G59" s="70"/>
      <c r="H59" s="70"/>
      <c r="I59" s="70"/>
      <c r="J59" s="71"/>
    </row>
    <row r="60" spans="1:10" x14ac:dyDescent="0.2">
      <c r="A60" s="100"/>
      <c r="B60" s="50"/>
      <c r="C60" s="70"/>
      <c r="D60" s="70"/>
      <c r="E60" s="70"/>
      <c r="F60" s="70"/>
      <c r="G60" s="70"/>
      <c r="H60" s="70"/>
      <c r="I60" s="70"/>
      <c r="J60" s="71"/>
    </row>
    <row r="61" spans="1:10" x14ac:dyDescent="0.2">
      <c r="A61" s="100"/>
      <c r="B61" s="50"/>
      <c r="C61" s="70"/>
      <c r="D61" s="70"/>
      <c r="E61" s="70"/>
      <c r="F61" s="70"/>
      <c r="G61" s="70"/>
      <c r="H61" s="70"/>
      <c r="I61" s="70"/>
      <c r="J61" s="71"/>
    </row>
    <row r="62" spans="1:10" x14ac:dyDescent="0.2">
      <c r="A62" s="100"/>
      <c r="B62" s="50"/>
      <c r="C62" s="70"/>
      <c r="D62" s="70"/>
      <c r="E62" s="70"/>
      <c r="F62" s="70"/>
      <c r="G62" s="70"/>
      <c r="H62" s="70"/>
      <c r="I62" s="70"/>
      <c r="J62" s="71"/>
    </row>
    <row r="63" spans="1:10" x14ac:dyDescent="0.2">
      <c r="A63" s="100"/>
      <c r="B63" s="50"/>
      <c r="C63" s="70"/>
      <c r="D63" s="70"/>
      <c r="E63" s="70"/>
      <c r="F63" s="70"/>
      <c r="G63" s="70"/>
      <c r="H63" s="70"/>
      <c r="I63" s="70"/>
      <c r="J63" s="71"/>
    </row>
    <row r="64" spans="1:10" x14ac:dyDescent="0.2">
      <c r="A64" s="100"/>
      <c r="B64" s="50"/>
      <c r="C64" s="70"/>
      <c r="D64" s="70"/>
      <c r="E64" s="70"/>
      <c r="F64" s="70"/>
      <c r="G64" s="70"/>
      <c r="H64" s="70"/>
      <c r="I64" s="70"/>
      <c r="J64" s="71"/>
    </row>
    <row r="65" spans="1:10" x14ac:dyDescent="0.2">
      <c r="A65" s="100"/>
      <c r="B65" s="50"/>
      <c r="C65" s="70"/>
      <c r="D65" s="70"/>
      <c r="E65" s="70"/>
      <c r="F65" s="70"/>
      <c r="G65" s="70"/>
      <c r="H65" s="70"/>
      <c r="I65" s="70"/>
      <c r="J65" s="71"/>
    </row>
    <row r="66" spans="1:10" x14ac:dyDescent="0.2">
      <c r="A66" s="100"/>
      <c r="B66" s="50"/>
      <c r="C66" s="70"/>
      <c r="D66" s="70"/>
      <c r="E66" s="70"/>
      <c r="F66" s="70"/>
      <c r="G66" s="70"/>
      <c r="H66" s="70"/>
      <c r="I66" s="70"/>
      <c r="J66" s="71"/>
    </row>
    <row r="67" spans="1:10" x14ac:dyDescent="0.2">
      <c r="A67" s="100"/>
      <c r="B67" s="50"/>
      <c r="C67" s="70"/>
      <c r="D67" s="70"/>
      <c r="E67" s="70"/>
      <c r="F67" s="70"/>
      <c r="G67" s="70"/>
      <c r="H67" s="70"/>
      <c r="I67" s="70"/>
      <c r="J67" s="71"/>
    </row>
    <row r="68" spans="1:10" x14ac:dyDescent="0.2">
      <c r="A68" s="100"/>
      <c r="B68" s="50"/>
      <c r="C68" s="70"/>
      <c r="D68" s="70"/>
      <c r="E68" s="70"/>
      <c r="F68" s="70"/>
      <c r="G68" s="70"/>
      <c r="H68" s="70"/>
      <c r="I68" s="70"/>
      <c r="J68" s="71"/>
    </row>
    <row r="69" spans="1:10" x14ac:dyDescent="0.2">
      <c r="A69" s="100"/>
      <c r="B69" s="50"/>
      <c r="C69" s="70"/>
      <c r="D69" s="70"/>
      <c r="E69" s="70"/>
      <c r="F69" s="70"/>
      <c r="G69" s="70"/>
      <c r="H69" s="70"/>
      <c r="I69" s="70"/>
      <c r="J69" s="71"/>
    </row>
    <row r="70" spans="1:10" x14ac:dyDescent="0.2">
      <c r="A70" s="100"/>
      <c r="B70" s="50"/>
      <c r="C70" s="70"/>
      <c r="D70" s="70"/>
      <c r="E70" s="70"/>
      <c r="F70" s="70"/>
      <c r="G70" s="70"/>
      <c r="H70" s="70"/>
      <c r="I70" s="70"/>
      <c r="J70" s="71"/>
    </row>
    <row r="71" spans="1:10" x14ac:dyDescent="0.2">
      <c r="A71" s="100"/>
      <c r="B71" s="50"/>
      <c r="C71" s="70"/>
      <c r="D71" s="70"/>
      <c r="E71" s="70"/>
      <c r="F71" s="70"/>
      <c r="G71" s="70"/>
      <c r="H71" s="70"/>
      <c r="I71" s="70"/>
      <c r="J71" s="71"/>
    </row>
    <row r="72" spans="1:10" x14ac:dyDescent="0.2">
      <c r="A72" s="100"/>
      <c r="B72" s="50"/>
      <c r="C72" s="70"/>
      <c r="D72" s="70"/>
      <c r="E72" s="70"/>
      <c r="F72" s="70"/>
      <c r="G72" s="70"/>
      <c r="H72" s="70"/>
      <c r="I72" s="70"/>
      <c r="J72" s="71"/>
    </row>
    <row r="73" spans="1:10" x14ac:dyDescent="0.2">
      <c r="A73" s="100"/>
      <c r="B73" s="50"/>
      <c r="C73" s="70"/>
      <c r="D73" s="70"/>
      <c r="E73" s="70"/>
      <c r="F73" s="70"/>
      <c r="G73" s="70"/>
      <c r="H73" s="70"/>
      <c r="I73" s="70"/>
      <c r="J73" s="71"/>
    </row>
    <row r="74" spans="1:10" x14ac:dyDescent="0.2">
      <c r="A74" s="100"/>
      <c r="B74" s="50"/>
      <c r="C74" s="70"/>
      <c r="D74" s="70"/>
      <c r="E74" s="70"/>
      <c r="F74" s="70"/>
      <c r="G74" s="70"/>
      <c r="H74" s="70"/>
      <c r="I74" s="70"/>
      <c r="J74" s="71"/>
    </row>
    <row r="75" spans="1:10" x14ac:dyDescent="0.2">
      <c r="A75" s="100"/>
      <c r="B75" s="50"/>
      <c r="C75" s="70"/>
      <c r="D75" s="70"/>
      <c r="E75" s="70"/>
      <c r="F75" s="70"/>
      <c r="G75" s="70"/>
      <c r="H75" s="70"/>
      <c r="I75" s="70"/>
      <c r="J75" s="71"/>
    </row>
    <row r="76" spans="1:10" x14ac:dyDescent="0.2">
      <c r="A76" s="100"/>
      <c r="B76" s="50"/>
      <c r="C76" s="70"/>
      <c r="D76" s="70"/>
      <c r="E76" s="70"/>
      <c r="F76" s="70"/>
      <c r="G76" s="70"/>
      <c r="H76" s="70"/>
      <c r="I76" s="70"/>
      <c r="J76" s="71"/>
    </row>
    <row r="77" spans="1:10" x14ac:dyDescent="0.2">
      <c r="A77" s="100"/>
      <c r="B77" s="50"/>
      <c r="C77" s="70"/>
      <c r="D77" s="70"/>
      <c r="E77" s="70"/>
      <c r="F77" s="70"/>
      <c r="G77" s="70"/>
      <c r="H77" s="70"/>
      <c r="I77" s="70"/>
      <c r="J77" s="71"/>
    </row>
    <row r="78" spans="1:10" x14ac:dyDescent="0.2">
      <c r="A78" s="100"/>
      <c r="B78" s="50"/>
      <c r="C78" s="70"/>
      <c r="D78" s="70"/>
      <c r="E78" s="70"/>
      <c r="F78" s="70"/>
      <c r="G78" s="70"/>
      <c r="H78" s="70"/>
      <c r="I78" s="70"/>
      <c r="J78" s="71"/>
    </row>
    <row r="79" spans="1:10" x14ac:dyDescent="0.2">
      <c r="A79" s="100"/>
      <c r="B79" s="50"/>
      <c r="C79" s="70"/>
      <c r="D79" s="70"/>
      <c r="E79" s="70"/>
      <c r="F79" s="70"/>
      <c r="G79" s="70"/>
      <c r="H79" s="70"/>
      <c r="I79" s="70"/>
      <c r="J79" s="71"/>
    </row>
    <row r="80" spans="1:10" x14ac:dyDescent="0.2">
      <c r="A80" s="100"/>
      <c r="B80" s="50"/>
      <c r="C80" s="70"/>
      <c r="D80" s="70"/>
      <c r="E80" s="70"/>
      <c r="F80" s="70"/>
      <c r="G80" s="70"/>
      <c r="H80" s="70"/>
      <c r="I80" s="70"/>
      <c r="J80" s="71"/>
    </row>
    <row r="81" spans="1:10" x14ac:dyDescent="0.2">
      <c r="A81" s="100"/>
      <c r="B81" s="50"/>
      <c r="C81" s="70"/>
      <c r="D81" s="70"/>
      <c r="E81" s="70"/>
      <c r="F81" s="70"/>
      <c r="G81" s="70"/>
      <c r="H81" s="70"/>
      <c r="I81" s="70"/>
      <c r="J81" s="71"/>
    </row>
    <row r="82" spans="1:10" x14ac:dyDescent="0.2">
      <c r="A82" s="100"/>
      <c r="B82" s="50"/>
      <c r="C82" s="70"/>
      <c r="D82" s="70"/>
      <c r="E82" s="70"/>
      <c r="F82" s="70"/>
      <c r="G82" s="70"/>
      <c r="H82" s="70"/>
      <c r="I82" s="70"/>
      <c r="J82" s="71"/>
    </row>
    <row r="83" spans="1:10" x14ac:dyDescent="0.2">
      <c r="A83" s="100"/>
      <c r="B83" s="50"/>
      <c r="C83" s="70"/>
      <c r="D83" s="70"/>
      <c r="E83" s="70"/>
      <c r="F83" s="70"/>
      <c r="G83" s="70"/>
      <c r="H83" s="70"/>
      <c r="I83" s="70"/>
      <c r="J83" s="71"/>
    </row>
    <row r="84" spans="1:10" x14ac:dyDescent="0.2">
      <c r="A84" s="100"/>
      <c r="B84" s="50"/>
      <c r="C84" s="70"/>
      <c r="D84" s="70"/>
      <c r="E84" s="70"/>
      <c r="F84" s="70"/>
      <c r="G84" s="70"/>
      <c r="H84" s="70"/>
      <c r="I84" s="70"/>
      <c r="J84" s="71"/>
    </row>
    <row r="85" spans="1:10" x14ac:dyDescent="0.2">
      <c r="A85" s="100"/>
      <c r="B85" s="50"/>
      <c r="C85" s="70"/>
      <c r="D85" s="70"/>
      <c r="E85" s="70"/>
      <c r="F85" s="70"/>
      <c r="G85" s="70"/>
      <c r="H85" s="70"/>
      <c r="I85" s="70"/>
      <c r="J85" s="71"/>
    </row>
    <row r="86" spans="1:10" x14ac:dyDescent="0.2">
      <c r="A86" s="100"/>
      <c r="B86" s="50"/>
      <c r="C86" s="70"/>
      <c r="D86" s="70"/>
      <c r="E86" s="70"/>
      <c r="F86" s="70"/>
      <c r="G86" s="70"/>
      <c r="H86" s="70"/>
      <c r="I86" s="70"/>
      <c r="J86" s="71"/>
    </row>
    <row r="87" spans="1:10" x14ac:dyDescent="0.2">
      <c r="A87" s="100"/>
      <c r="B87" s="50"/>
      <c r="C87" s="70"/>
      <c r="D87" s="70"/>
      <c r="E87" s="70"/>
      <c r="F87" s="70"/>
      <c r="G87" s="70"/>
      <c r="H87" s="70"/>
      <c r="I87" s="70"/>
      <c r="J87" s="71"/>
    </row>
    <row r="88" spans="1:10" x14ac:dyDescent="0.2">
      <c r="A88" s="100"/>
      <c r="B88" s="50"/>
      <c r="C88" s="70"/>
      <c r="D88" s="70"/>
      <c r="E88" s="70"/>
      <c r="F88" s="70"/>
      <c r="G88" s="70"/>
      <c r="H88" s="70"/>
      <c r="I88" s="70"/>
      <c r="J88" s="71"/>
    </row>
    <row r="89" spans="1:10" x14ac:dyDescent="0.2">
      <c r="A89" s="100"/>
      <c r="B89" s="50"/>
      <c r="C89" s="70"/>
      <c r="D89" s="70"/>
      <c r="E89" s="70"/>
      <c r="F89" s="70"/>
      <c r="G89" s="70"/>
      <c r="H89" s="70"/>
      <c r="I89" s="70"/>
      <c r="J89" s="71"/>
    </row>
    <row r="90" spans="1:10" x14ac:dyDescent="0.2">
      <c r="A90" s="100"/>
      <c r="B90" s="50"/>
      <c r="C90" s="70"/>
      <c r="D90" s="70"/>
      <c r="E90" s="70"/>
      <c r="F90" s="70"/>
      <c r="G90" s="70"/>
      <c r="H90" s="70"/>
      <c r="I90" s="70"/>
      <c r="J90" s="71"/>
    </row>
    <row r="91" spans="1:10" x14ac:dyDescent="0.2">
      <c r="A91" s="100"/>
      <c r="B91" s="50"/>
      <c r="C91" s="70"/>
      <c r="D91" s="70"/>
      <c r="E91" s="70"/>
      <c r="F91" s="70"/>
      <c r="G91" s="70"/>
      <c r="H91" s="70"/>
      <c r="I91" s="70"/>
      <c r="J91" s="71"/>
    </row>
    <row r="92" spans="1:10" x14ac:dyDescent="0.2">
      <c r="A92" s="100"/>
      <c r="B92" s="50"/>
      <c r="C92" s="70"/>
      <c r="D92" s="70"/>
      <c r="E92" s="70"/>
      <c r="F92" s="70"/>
      <c r="G92" s="70"/>
      <c r="H92" s="70"/>
      <c r="I92" s="70"/>
      <c r="J92" s="71"/>
    </row>
    <row r="93" spans="1:10" x14ac:dyDescent="0.2">
      <c r="A93" s="100"/>
      <c r="B93" s="50"/>
      <c r="C93" s="70"/>
      <c r="D93" s="70"/>
      <c r="E93" s="70"/>
      <c r="F93" s="70"/>
      <c r="G93" s="70"/>
      <c r="H93" s="70"/>
      <c r="I93" s="70"/>
      <c r="J93" s="71"/>
    </row>
    <row r="94" spans="1:10" x14ac:dyDescent="0.2">
      <c r="A94" s="100"/>
      <c r="B94" s="50"/>
      <c r="C94" s="70"/>
      <c r="D94" s="70"/>
      <c r="E94" s="70"/>
      <c r="F94" s="70"/>
      <c r="G94" s="70"/>
      <c r="H94" s="70"/>
      <c r="I94" s="70"/>
      <c r="J94" s="71"/>
    </row>
    <row r="95" spans="1:10" x14ac:dyDescent="0.2">
      <c r="A95" s="100"/>
      <c r="B95" s="50"/>
      <c r="C95" s="70"/>
      <c r="D95" s="70"/>
      <c r="E95" s="70"/>
      <c r="F95" s="70"/>
      <c r="G95" s="70"/>
      <c r="H95" s="70"/>
      <c r="I95" s="70"/>
      <c r="J95" s="71"/>
    </row>
    <row r="96" spans="1:10" x14ac:dyDescent="0.2">
      <c r="A96" s="100"/>
      <c r="B96" s="50"/>
      <c r="C96" s="70"/>
      <c r="D96" s="70"/>
      <c r="E96" s="70"/>
      <c r="F96" s="70"/>
      <c r="G96" s="70"/>
      <c r="H96" s="70"/>
      <c r="I96" s="70"/>
      <c r="J96" s="71"/>
    </row>
    <row r="97" spans="1:10" x14ac:dyDescent="0.2">
      <c r="A97" s="100"/>
      <c r="B97" s="50"/>
      <c r="C97" s="70"/>
      <c r="D97" s="70"/>
      <c r="E97" s="70"/>
      <c r="F97" s="70"/>
      <c r="G97" s="70"/>
      <c r="H97" s="70"/>
      <c r="I97" s="70"/>
      <c r="J97" s="71"/>
    </row>
    <row r="98" spans="1:10" x14ac:dyDescent="0.2">
      <c r="A98" s="100"/>
      <c r="B98" s="50"/>
      <c r="C98" s="70"/>
      <c r="D98" s="70"/>
      <c r="E98" s="70"/>
      <c r="F98" s="70"/>
      <c r="G98" s="70"/>
      <c r="H98" s="70"/>
      <c r="I98" s="70"/>
      <c r="J98" s="71"/>
    </row>
    <row r="99" spans="1:10" x14ac:dyDescent="0.2">
      <c r="A99" s="100"/>
      <c r="B99" s="50"/>
      <c r="C99" s="70"/>
      <c r="D99" s="70"/>
      <c r="E99" s="70"/>
      <c r="F99" s="70"/>
      <c r="G99" s="70"/>
      <c r="H99" s="70"/>
      <c r="I99" s="70"/>
      <c r="J99" s="71"/>
    </row>
    <row r="100" spans="1:10" x14ac:dyDescent="0.2">
      <c r="A100" s="100"/>
      <c r="B100" s="50"/>
      <c r="C100" s="70"/>
      <c r="D100" s="70"/>
      <c r="E100" s="70"/>
      <c r="F100" s="70"/>
      <c r="G100" s="70"/>
      <c r="H100" s="70"/>
      <c r="I100" s="70"/>
      <c r="J100" s="71"/>
    </row>
    <row r="101" spans="1:10" x14ac:dyDescent="0.2">
      <c r="A101" s="100"/>
      <c r="B101" s="50"/>
      <c r="C101" s="70"/>
      <c r="D101" s="70"/>
      <c r="E101" s="70"/>
      <c r="F101" s="70"/>
      <c r="G101" s="70"/>
      <c r="H101" s="70"/>
      <c r="I101" s="70"/>
      <c r="J101" s="71"/>
    </row>
    <row r="102" spans="1:10" x14ac:dyDescent="0.2">
      <c r="A102" s="100"/>
      <c r="B102" s="50"/>
      <c r="C102" s="70"/>
      <c r="D102" s="70"/>
      <c r="E102" s="70"/>
      <c r="F102" s="70"/>
      <c r="G102" s="70"/>
      <c r="H102" s="70"/>
      <c r="I102" s="70"/>
      <c r="J102" s="71"/>
    </row>
    <row r="103" spans="1:10" x14ac:dyDescent="0.2">
      <c r="A103" s="100"/>
      <c r="B103" s="50"/>
      <c r="C103" s="70"/>
      <c r="D103" s="70"/>
      <c r="E103" s="70"/>
      <c r="F103" s="70"/>
      <c r="G103" s="70"/>
      <c r="H103" s="70"/>
      <c r="I103" s="70"/>
      <c r="J103" s="71"/>
    </row>
    <row r="104" spans="1:10" x14ac:dyDescent="0.2">
      <c r="A104" s="100"/>
      <c r="B104" s="50"/>
      <c r="C104" s="70"/>
      <c r="D104" s="70"/>
      <c r="E104" s="70"/>
      <c r="F104" s="70"/>
      <c r="G104" s="70"/>
      <c r="H104" s="70"/>
      <c r="I104" s="70"/>
      <c r="J104" s="71"/>
    </row>
    <row r="105" spans="1:10" x14ac:dyDescent="0.2">
      <c r="A105" s="100"/>
      <c r="B105" s="50"/>
      <c r="C105" s="70"/>
      <c r="D105" s="70"/>
      <c r="E105" s="70"/>
      <c r="F105" s="70"/>
      <c r="G105" s="70"/>
      <c r="H105" s="70"/>
      <c r="I105" s="70"/>
      <c r="J105" s="71"/>
    </row>
    <row r="106" spans="1:10" x14ac:dyDescent="0.2">
      <c r="A106" s="100"/>
      <c r="B106" s="50"/>
      <c r="C106" s="70"/>
      <c r="D106" s="70"/>
      <c r="E106" s="70"/>
      <c r="F106" s="70"/>
      <c r="G106" s="70"/>
      <c r="H106" s="70"/>
      <c r="I106" s="70"/>
      <c r="J106" s="71"/>
    </row>
    <row r="107" spans="1:10" x14ac:dyDescent="0.2">
      <c r="A107" s="100"/>
      <c r="B107" s="50"/>
      <c r="C107" s="70"/>
      <c r="D107" s="70"/>
      <c r="E107" s="70"/>
      <c r="F107" s="70"/>
      <c r="G107" s="70"/>
      <c r="H107" s="70"/>
      <c r="I107" s="70"/>
      <c r="J107" s="71"/>
    </row>
    <row r="108" spans="1:10" x14ac:dyDescent="0.2">
      <c r="A108" s="100"/>
      <c r="B108" s="50"/>
      <c r="C108" s="70"/>
      <c r="D108" s="70"/>
      <c r="E108" s="70"/>
      <c r="F108" s="70"/>
      <c r="G108" s="70"/>
      <c r="H108" s="70"/>
      <c r="I108" s="70"/>
      <c r="J108" s="71"/>
    </row>
    <row r="109" spans="1:10" x14ac:dyDescent="0.2">
      <c r="A109" s="100"/>
      <c r="B109" s="50"/>
      <c r="C109" s="70"/>
      <c r="D109" s="70"/>
      <c r="E109" s="70"/>
      <c r="F109" s="70"/>
      <c r="G109" s="70"/>
      <c r="H109" s="70"/>
      <c r="I109" s="70"/>
      <c r="J109" s="71"/>
    </row>
    <row r="110" spans="1:10" x14ac:dyDescent="0.2">
      <c r="A110" s="100"/>
      <c r="B110" s="50"/>
      <c r="C110" s="70"/>
      <c r="D110" s="70"/>
      <c r="E110" s="70"/>
      <c r="F110" s="70"/>
      <c r="G110" s="70"/>
      <c r="H110" s="70"/>
      <c r="I110" s="70"/>
      <c r="J110" s="71"/>
    </row>
    <row r="111" spans="1:10" x14ac:dyDescent="0.2">
      <c r="A111" s="100"/>
      <c r="B111" s="50"/>
      <c r="C111" s="58"/>
    </row>
    <row r="112" spans="1:10" x14ac:dyDescent="0.2">
      <c r="A112" s="100"/>
      <c r="B112" s="50"/>
      <c r="C112" s="58"/>
    </row>
    <row r="113" spans="1:22" s="101" customFormat="1" x14ac:dyDescent="0.2">
      <c r="A113" s="100"/>
      <c r="B113" s="50"/>
      <c r="C113" s="58"/>
      <c r="D113" s="59"/>
      <c r="E113" s="59"/>
      <c r="F113" s="59"/>
      <c r="G113" s="59"/>
      <c r="H113" s="59"/>
      <c r="I113" s="59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1:22" s="101" customFormat="1" x14ac:dyDescent="0.2">
      <c r="A114" s="100"/>
      <c r="B114" s="50"/>
      <c r="C114" s="58"/>
      <c r="D114" s="59"/>
      <c r="E114" s="59"/>
      <c r="F114" s="59"/>
      <c r="G114" s="59"/>
      <c r="H114" s="59"/>
      <c r="I114" s="59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s="101" customFormat="1" x14ac:dyDescent="0.2">
      <c r="A115" s="100"/>
      <c r="B115" s="50"/>
      <c r="C115" s="58"/>
      <c r="D115" s="59"/>
      <c r="E115" s="59"/>
      <c r="F115" s="59"/>
      <c r="G115" s="59"/>
      <c r="H115" s="59"/>
      <c r="I115" s="5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s="101" customFormat="1" x14ac:dyDescent="0.2">
      <c r="A116" s="100"/>
      <c r="B116" s="50"/>
      <c r="C116" s="58"/>
      <c r="D116" s="59"/>
      <c r="E116" s="59"/>
      <c r="F116" s="59"/>
      <c r="G116" s="59"/>
      <c r="H116" s="59"/>
      <c r="I116" s="59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01" customFormat="1" x14ac:dyDescent="0.2">
      <c r="A117" s="100"/>
      <c r="B117" s="50"/>
      <c r="C117" s="58"/>
      <c r="D117" s="59"/>
      <c r="E117" s="59"/>
      <c r="F117" s="59"/>
      <c r="G117" s="59"/>
      <c r="H117" s="59"/>
      <c r="I117" s="59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s="101" customFormat="1" x14ac:dyDescent="0.2">
      <c r="A118" s="100"/>
      <c r="B118" s="50"/>
      <c r="C118" s="58"/>
      <c r="D118" s="59"/>
      <c r="E118" s="59"/>
      <c r="F118" s="59"/>
      <c r="G118" s="59"/>
      <c r="H118" s="59"/>
      <c r="I118" s="59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1:22" s="101" customFormat="1" x14ac:dyDescent="0.2">
      <c r="A119" s="100"/>
      <c r="B119" s="50"/>
      <c r="C119" s="58"/>
      <c r="D119" s="59"/>
      <c r="E119" s="59"/>
      <c r="F119" s="59"/>
      <c r="G119" s="59"/>
      <c r="H119" s="59"/>
      <c r="I119" s="59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1:22" s="101" customFormat="1" x14ac:dyDescent="0.2">
      <c r="A120" s="100"/>
      <c r="B120" s="50"/>
      <c r="C120" s="58"/>
      <c r="D120" s="59"/>
      <c r="E120" s="59"/>
      <c r="F120" s="59"/>
      <c r="G120" s="59"/>
      <c r="H120" s="59"/>
      <c r="I120" s="59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01" customFormat="1" x14ac:dyDescent="0.2">
      <c r="A121" s="100"/>
      <c r="B121" s="50"/>
      <c r="C121" s="58"/>
      <c r="D121" s="59"/>
      <c r="E121" s="59"/>
      <c r="F121" s="59"/>
      <c r="G121" s="59"/>
      <c r="H121" s="59"/>
      <c r="I121" s="59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1:22" s="101" customFormat="1" x14ac:dyDescent="0.2">
      <c r="A122" s="100"/>
      <c r="B122" s="50"/>
      <c r="C122" s="58"/>
      <c r="D122" s="59"/>
      <c r="E122" s="59"/>
      <c r="F122" s="59"/>
      <c r="G122" s="59"/>
      <c r="H122" s="59"/>
      <c r="I122" s="59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1:22" s="101" customFormat="1" x14ac:dyDescent="0.2">
      <c r="A123" s="100"/>
      <c r="B123" s="50"/>
      <c r="C123" s="59"/>
      <c r="D123" s="59"/>
      <c r="E123" s="59"/>
      <c r="F123" s="59"/>
      <c r="G123" s="59"/>
      <c r="H123" s="59"/>
      <c r="I123" s="59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1:22" s="101" customFormat="1" x14ac:dyDescent="0.2">
      <c r="A124" s="100"/>
      <c r="B124" s="50"/>
      <c r="C124" s="59"/>
      <c r="D124" s="59"/>
      <c r="E124" s="59"/>
      <c r="F124" s="59"/>
      <c r="G124" s="59"/>
      <c r="H124" s="59"/>
      <c r="I124" s="59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01" customFormat="1" x14ac:dyDescent="0.2">
      <c r="A125" s="100"/>
      <c r="B125" s="50"/>
      <c r="C125" s="59"/>
      <c r="D125" s="59"/>
      <c r="E125" s="59"/>
      <c r="F125" s="59"/>
      <c r="G125" s="59"/>
      <c r="H125" s="59"/>
      <c r="I125" s="59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1:22" s="101" customFormat="1" x14ac:dyDescent="0.2">
      <c r="A126" s="100"/>
      <c r="B126" s="50"/>
      <c r="C126" s="59"/>
      <c r="D126" s="59"/>
      <c r="E126" s="59"/>
      <c r="F126" s="59"/>
      <c r="G126" s="59"/>
      <c r="H126" s="59"/>
      <c r="I126" s="5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1:22" s="101" customFormat="1" x14ac:dyDescent="0.2">
      <c r="A127" s="100"/>
      <c r="B127" s="50"/>
      <c r="C127" s="59"/>
      <c r="D127" s="59"/>
      <c r="E127" s="59"/>
      <c r="F127" s="59"/>
      <c r="G127" s="59"/>
      <c r="H127" s="59"/>
      <c r="I127" s="59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1:22" s="101" customFormat="1" x14ac:dyDescent="0.2">
      <c r="A128" s="100"/>
      <c r="B128" s="50"/>
      <c r="C128" s="59"/>
      <c r="D128" s="59"/>
      <c r="E128" s="59"/>
      <c r="F128" s="59"/>
      <c r="G128" s="59"/>
      <c r="H128" s="59"/>
      <c r="I128" s="59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</sheetData>
  <mergeCells count="3">
    <mergeCell ref="B6:F6"/>
    <mergeCell ref="I6:L6"/>
    <mergeCell ref="E2:G4"/>
  </mergeCells>
  <conditionalFormatting sqref="I20:I110 F8:G19 K8:L19">
    <cfRule type="containsText" dxfId="5" priority="4" operator="containsText" text="FALSE">
      <formula>NOT(ISERROR(SEARCH("FALSE",F8)))</formula>
    </cfRule>
  </conditionalFormatting>
  <conditionalFormatting sqref="D20:H110">
    <cfRule type="containsText" dxfId="4" priority="3" operator="containsText" text="FALSE">
      <formula>NOT(ISERROR(SEARCH("FALSE",D20)))</formula>
    </cfRule>
  </conditionalFormatting>
  <conditionalFormatting sqref="I8:I19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7"/>
  <sheetViews>
    <sheetView showGridLines="0" workbookViewId="0">
      <selection activeCell="C31" sqref="C31"/>
    </sheetView>
  </sheetViews>
  <sheetFormatPr baseColWidth="10" defaultColWidth="12.1640625" defaultRowHeight="16" x14ac:dyDescent="0.2"/>
  <cols>
    <col min="1" max="1" width="12.1640625" style="7"/>
    <col min="2" max="2" width="12.1640625" style="6"/>
    <col min="3" max="3" width="12.1640625" style="8"/>
    <col min="4" max="4" width="12.1640625" style="5"/>
    <col min="5" max="10" width="12.1640625" style="5" customWidth="1"/>
    <col min="11" max="11" width="12.1640625" style="4"/>
    <col min="13" max="13" width="12.33203125" customWidth="1"/>
    <col min="14" max="14" width="4.83203125" bestFit="1" customWidth="1"/>
    <col min="15" max="15" width="3.6640625" customWidth="1"/>
    <col min="16" max="16" width="5" customWidth="1"/>
    <col min="17" max="18" width="12.1640625" customWidth="1"/>
  </cols>
  <sheetData>
    <row r="1" spans="1:20" x14ac:dyDescent="0.2">
      <c r="A1" s="9" t="s">
        <v>3</v>
      </c>
      <c r="B1" s="10"/>
      <c r="C1" s="49"/>
      <c r="D1" s="50"/>
      <c r="E1" s="55" t="s">
        <v>16</v>
      </c>
      <c r="F1" s="55"/>
      <c r="G1" s="55"/>
      <c r="H1" s="55"/>
      <c r="I1" s="50"/>
      <c r="J1" s="50"/>
      <c r="K1" s="3"/>
    </row>
    <row r="2" spans="1:20" x14ac:dyDescent="0.2">
      <c r="A2" s="9" t="s">
        <v>7</v>
      </c>
      <c r="B2" s="12" t="s">
        <v>6</v>
      </c>
      <c r="C2" s="49"/>
      <c r="D2" s="3"/>
      <c r="E2" s="51" t="s">
        <v>17</v>
      </c>
      <c r="F2" s="52">
        <f>AVERAGE(B8:B122)</f>
        <v>52.312173913043502</v>
      </c>
      <c r="G2" s="53" t="s">
        <v>13</v>
      </c>
      <c r="H2" s="52">
        <f>MAX(B8:B122)</f>
        <v>59.3</v>
      </c>
      <c r="I2" s="3"/>
      <c r="J2" s="3"/>
      <c r="K2" s="3"/>
    </row>
    <row r="3" spans="1:20" x14ac:dyDescent="0.2">
      <c r="A3" s="9" t="s">
        <v>0</v>
      </c>
      <c r="B3" s="12" t="s">
        <v>5</v>
      </c>
      <c r="C3" s="49"/>
      <c r="D3" s="3"/>
      <c r="E3" s="53" t="s">
        <v>12</v>
      </c>
      <c r="F3" s="52">
        <f>MEDIAN(B8:B122)</f>
        <v>52.8</v>
      </c>
      <c r="G3" s="53" t="s">
        <v>14</v>
      </c>
      <c r="H3" s="52">
        <f>MIN(B8:B122)</f>
        <v>33.1</v>
      </c>
      <c r="I3" s="3"/>
      <c r="J3" s="3"/>
      <c r="K3" s="3"/>
    </row>
    <row r="4" spans="1:20" ht="17" thickBot="1" x14ac:dyDescent="0.25">
      <c r="A4" s="9" t="s">
        <v>10</v>
      </c>
      <c r="B4" s="12" t="s">
        <v>9</v>
      </c>
      <c r="C4" s="49"/>
      <c r="D4" s="3"/>
      <c r="E4" s="54" t="s">
        <v>35</v>
      </c>
      <c r="F4" s="52">
        <f>STDEVA(B8:B122)</f>
        <v>5.1991927144288113</v>
      </c>
      <c r="G4" s="53" t="s">
        <v>15</v>
      </c>
      <c r="H4" s="52">
        <f>H2-H3</f>
        <v>26.199999999999996</v>
      </c>
      <c r="I4" s="3"/>
      <c r="J4" s="3"/>
      <c r="K4" s="3"/>
      <c r="T4" s="1"/>
    </row>
    <row r="5" spans="1:20" ht="30" customHeight="1" thickBot="1" x14ac:dyDescent="0.25">
      <c r="A5" s="13" t="s">
        <v>4</v>
      </c>
      <c r="B5" s="12"/>
      <c r="C5" s="50"/>
      <c r="D5" s="3"/>
      <c r="E5" s="3"/>
      <c r="F5" s="3"/>
      <c r="G5" s="3"/>
      <c r="H5" s="3"/>
      <c r="I5" s="3"/>
      <c r="J5" s="3"/>
      <c r="K5" s="11"/>
      <c r="L5" s="11"/>
      <c r="M5" s="129" t="str">
        <f>C7</f>
        <v>S&amp;P 500</v>
      </c>
      <c r="N5" s="130"/>
      <c r="O5" s="130"/>
      <c r="P5" s="130"/>
      <c r="Q5" s="131" t="s">
        <v>23</v>
      </c>
      <c r="R5" s="132"/>
    </row>
    <row r="6" spans="1:20" ht="37" customHeight="1" x14ac:dyDescent="0.2">
      <c r="A6" s="14" t="s">
        <v>8</v>
      </c>
      <c r="B6" s="12"/>
      <c r="C6" s="11"/>
      <c r="D6" s="133" t="s">
        <v>24</v>
      </c>
      <c r="E6" s="133"/>
      <c r="F6" s="133"/>
      <c r="G6" s="133"/>
      <c r="H6" s="133"/>
      <c r="I6" s="133"/>
      <c r="J6" s="133"/>
      <c r="K6" s="11"/>
      <c r="L6" s="11"/>
      <c r="M6" s="134" t="s">
        <v>29</v>
      </c>
      <c r="N6" s="135"/>
      <c r="O6" s="135"/>
      <c r="P6" s="135"/>
      <c r="Q6" s="15" t="s">
        <v>22</v>
      </c>
      <c r="R6" s="16" t="s">
        <v>25</v>
      </c>
    </row>
    <row r="7" spans="1:20" x14ac:dyDescent="0.2">
      <c r="A7" s="17" t="s">
        <v>1</v>
      </c>
      <c r="B7" s="18" t="s">
        <v>2</v>
      </c>
      <c r="C7" s="19" t="s">
        <v>11</v>
      </c>
      <c r="D7" s="20" t="s">
        <v>33</v>
      </c>
      <c r="E7" s="20" t="s">
        <v>26</v>
      </c>
      <c r="F7" s="20" t="s">
        <v>30</v>
      </c>
      <c r="G7" s="20" t="s">
        <v>28</v>
      </c>
      <c r="H7" s="20" t="s">
        <v>27</v>
      </c>
      <c r="I7" s="20" t="s">
        <v>31</v>
      </c>
      <c r="J7" s="20" t="s">
        <v>32</v>
      </c>
      <c r="K7" s="21"/>
      <c r="L7" s="11"/>
      <c r="M7" s="26" t="s">
        <v>18</v>
      </c>
      <c r="N7" s="27">
        <f>$P$8</f>
        <v>62.710559341901124</v>
      </c>
      <c r="O7" s="136"/>
      <c r="P7" s="137"/>
      <c r="Q7" s="28" t="str">
        <f>IFERROR(AVERAGE($G$8:$G122), "")</f>
        <v/>
      </c>
      <c r="R7" s="29">
        <f>SUM(COUNT($G$8:$G110)/(COUNTA($G$8:$G110)))*100</f>
        <v>0</v>
      </c>
      <c r="S7" s="3"/>
      <c r="T7" s="3"/>
    </row>
    <row r="8" spans="1:20" x14ac:dyDescent="0.2">
      <c r="A8" s="22">
        <v>38443</v>
      </c>
      <c r="B8" s="23">
        <v>52.2</v>
      </c>
      <c r="C8" s="24">
        <v>95.45</v>
      </c>
      <c r="D8" s="48">
        <f t="shared" ref="D8:D19" si="0">((C20/C8)-1)*100</f>
        <v>15.589313776846513</v>
      </c>
      <c r="E8" s="48" t="b">
        <f t="shared" ref="E8:E39" si="1">IF(AND(B8&gt;=$F$2, B8&lt;=(SUM($F$2+($F$4*1)))),SUM((C20/C8)-1)*100)</f>
        <v>0</v>
      </c>
      <c r="F8" s="48" t="b">
        <f t="shared" ref="F8:F39" si="2">IF(AND(B8&gt;(SUM($F$2+($F$4*1))),B8&lt;=(SUM($F$2+($F$4*2)))),SUM((C20/C8)-1)*100)</f>
        <v>0</v>
      </c>
      <c r="G8" s="48" t="b">
        <f t="shared" ref="G8:G39" si="3">IF(B8&gt;=(SUM($F$2+($F$4*2))),SUM((C20/C8)-1)*100)</f>
        <v>0</v>
      </c>
      <c r="H8" s="48">
        <f t="shared" ref="H8:H39" si="4">IF(AND(B8&lt;=$F$2, B8&gt;=(SUM($F$2-($F$4*2)))),SUM((C20/C8)-1)*100)</f>
        <v>15.589313776846513</v>
      </c>
      <c r="I8" s="48" t="b">
        <f t="shared" ref="I8:I39" si="5">IF(AND(B8&lt;(SUM($F$2-($F$4*1))), B8&gt;=(SUM($F$2-($F$4*2)))),SUM((C20/C8)-1)*100)</f>
        <v>0</v>
      </c>
      <c r="J8" s="48" t="b">
        <f t="shared" ref="J8:J39" si="6">IF(B8&lt;(SUM($F$2-($F$4*2))),SUM((C20/C8)-1)*100)</f>
        <v>0</v>
      </c>
      <c r="K8" s="21"/>
      <c r="L8" s="11"/>
      <c r="M8" s="26" t="s">
        <v>19</v>
      </c>
      <c r="N8" s="27">
        <f>$P$9</f>
        <v>57.511366627472313</v>
      </c>
      <c r="O8" s="30" t="s">
        <v>20</v>
      </c>
      <c r="P8" s="31">
        <f>SUM(AVERAGE($B$8:$B122)+((STDEVA($B$8:$B122)))*2)</f>
        <v>62.710559341901124</v>
      </c>
      <c r="Q8" s="28">
        <f>IFERROR(AVERAGE($F$8:$F122), "")</f>
        <v>11.482769355288363</v>
      </c>
      <c r="R8" s="32">
        <f>SUM(COUNT($F$8:$F110)/(COUNTA($F$8:$F110)))*100</f>
        <v>9.7087378640776691</v>
      </c>
      <c r="S8" s="3"/>
      <c r="T8" s="3"/>
    </row>
    <row r="9" spans="1:20" x14ac:dyDescent="0.2">
      <c r="A9" s="22">
        <v>38473</v>
      </c>
      <c r="B9" s="23">
        <v>50.8</v>
      </c>
      <c r="C9" s="24">
        <v>98.53</v>
      </c>
      <c r="D9" s="48">
        <f t="shared" si="0"/>
        <v>8.6065157819953377</v>
      </c>
      <c r="E9" s="48" t="b">
        <f t="shared" si="1"/>
        <v>0</v>
      </c>
      <c r="F9" s="48" t="b">
        <f t="shared" si="2"/>
        <v>0</v>
      </c>
      <c r="G9" s="48" t="b">
        <f t="shared" si="3"/>
        <v>0</v>
      </c>
      <c r="H9" s="48">
        <f t="shared" si="4"/>
        <v>8.6065157819953377</v>
      </c>
      <c r="I9" s="48" t="b">
        <f t="shared" si="5"/>
        <v>0</v>
      </c>
      <c r="J9" s="48" t="b">
        <f t="shared" si="6"/>
        <v>0</v>
      </c>
      <c r="K9" s="21"/>
      <c r="L9" s="11"/>
      <c r="M9" s="26" t="s">
        <v>19</v>
      </c>
      <c r="N9" s="27">
        <f>$N$10</f>
        <v>52.312173913043502</v>
      </c>
      <c r="O9" s="30" t="s">
        <v>20</v>
      </c>
      <c r="P9" s="33">
        <f>$N$9+((STDEVA($B$8:$B122))*1)</f>
        <v>57.511366627472313</v>
      </c>
      <c r="Q9" s="28">
        <f>IFERROR(AVERAGE($E$8:$E122), "")</f>
        <v>12.985295362634291</v>
      </c>
      <c r="R9" s="32">
        <f>SUM(COUNT($E$8:$E110)/(COUNTA($E$8:$E110)))*100</f>
        <v>44.660194174757287</v>
      </c>
      <c r="S9" s="2"/>
      <c r="T9" s="3"/>
    </row>
    <row r="10" spans="1:20" x14ac:dyDescent="0.2">
      <c r="A10" s="22">
        <v>38504</v>
      </c>
      <c r="B10" s="23">
        <v>52.4</v>
      </c>
      <c r="C10" s="24">
        <v>98.68</v>
      </c>
      <c r="D10" s="48">
        <f t="shared" si="0"/>
        <v>8.7251722740170337</v>
      </c>
      <c r="E10" s="48">
        <f t="shared" si="1"/>
        <v>8.7251722740170337</v>
      </c>
      <c r="F10" s="48" t="b">
        <f t="shared" si="2"/>
        <v>0</v>
      </c>
      <c r="G10" s="48" t="b">
        <f t="shared" si="3"/>
        <v>0</v>
      </c>
      <c r="H10" s="48" t="b">
        <f t="shared" si="4"/>
        <v>0</v>
      </c>
      <c r="I10" s="48" t="b">
        <f t="shared" si="5"/>
        <v>0</v>
      </c>
      <c r="J10" s="48" t="b">
        <f t="shared" si="6"/>
        <v>0</v>
      </c>
      <c r="K10" s="21"/>
      <c r="L10" s="11"/>
      <c r="M10" s="34" t="s">
        <v>17</v>
      </c>
      <c r="N10" s="35">
        <f>AVERAGE($B$8:$B$122)</f>
        <v>52.312173913043502</v>
      </c>
      <c r="O10" s="138"/>
      <c r="P10" s="139"/>
      <c r="Q10" s="36">
        <f>IFERROR(AVERAGE($D$8:$D122), "")</f>
        <v>9.3111394590910628</v>
      </c>
      <c r="R10" s="37"/>
      <c r="S10" s="3"/>
      <c r="T10" s="3"/>
    </row>
    <row r="11" spans="1:20" x14ac:dyDescent="0.2">
      <c r="A11" s="22">
        <v>38534</v>
      </c>
      <c r="B11" s="23">
        <v>52.8</v>
      </c>
      <c r="C11" s="24">
        <v>102.45</v>
      </c>
      <c r="D11" s="48">
        <f t="shared" si="0"/>
        <v>5.1927769643728583</v>
      </c>
      <c r="E11" s="48">
        <f t="shared" si="1"/>
        <v>5.1927769643728583</v>
      </c>
      <c r="F11" s="48" t="b">
        <f t="shared" si="2"/>
        <v>0</v>
      </c>
      <c r="G11" s="48" t="b">
        <f t="shared" si="3"/>
        <v>0</v>
      </c>
      <c r="H11" s="48" t="b">
        <f t="shared" si="4"/>
        <v>0</v>
      </c>
      <c r="I11" s="48" t="b">
        <f t="shared" si="5"/>
        <v>0</v>
      </c>
      <c r="J11" s="48" t="b">
        <f t="shared" si="6"/>
        <v>0</v>
      </c>
      <c r="K11" s="21"/>
      <c r="L11" s="11"/>
      <c r="M11" s="26" t="s">
        <v>19</v>
      </c>
      <c r="N11" s="27">
        <f>$N$10</f>
        <v>52.312173913043502</v>
      </c>
      <c r="O11" s="30" t="s">
        <v>20</v>
      </c>
      <c r="P11" s="33">
        <f>$N$9-((STDEVA($B$8:$B122))*1)</f>
        <v>47.11298119861469</v>
      </c>
      <c r="Q11" s="28">
        <f>IFERROR(AVERAGE($H$8:$H122), "")</f>
        <v>-0.24535031032949298</v>
      </c>
      <c r="R11" s="32">
        <f>SUM(COUNT($H$8:$H110)/(COUNTA($H$8:$H110)))*100</f>
        <v>37.864077669902912</v>
      </c>
      <c r="S11" s="3"/>
      <c r="T11" s="3"/>
    </row>
    <row r="12" spans="1:20" x14ac:dyDescent="0.2">
      <c r="A12" s="22">
        <v>38565</v>
      </c>
      <c r="B12" s="23">
        <v>52.4</v>
      </c>
      <c r="C12" s="24">
        <v>101.49</v>
      </c>
      <c r="D12" s="48">
        <f t="shared" si="0"/>
        <v>8.5033008178145622</v>
      </c>
      <c r="E12" s="48">
        <f t="shared" si="1"/>
        <v>8.5033008178145622</v>
      </c>
      <c r="F12" s="48" t="b">
        <f t="shared" si="2"/>
        <v>0</v>
      </c>
      <c r="G12" s="48" t="b">
        <f t="shared" si="3"/>
        <v>0</v>
      </c>
      <c r="H12" s="48" t="b">
        <f t="shared" si="4"/>
        <v>0</v>
      </c>
      <c r="I12" s="48" t="b">
        <f t="shared" si="5"/>
        <v>0</v>
      </c>
      <c r="J12" s="48" t="b">
        <f t="shared" si="6"/>
        <v>0</v>
      </c>
      <c r="K12" s="21"/>
      <c r="L12" s="11"/>
      <c r="M12" s="38" t="s">
        <v>19</v>
      </c>
      <c r="N12" s="39">
        <f>$P$11</f>
        <v>47.11298119861469</v>
      </c>
      <c r="O12" s="40" t="s">
        <v>20</v>
      </c>
      <c r="P12" s="41">
        <f>SUM(AVERAGE($B$8:$B122)-((STDEVA($B$8:$B122)))*2)</f>
        <v>41.913788484185879</v>
      </c>
      <c r="Q12" s="42">
        <f>IFERROR(AVERAGE($I$8:$I122), "")</f>
        <v>3.904001657084005</v>
      </c>
      <c r="R12" s="43">
        <f>SUM(COUNT($I$8:$I110)/(COUNTA($I$8:$I110)))*100</f>
        <v>1.9417475728155338</v>
      </c>
    </row>
    <row r="13" spans="1:20" ht="17" thickBot="1" x14ac:dyDescent="0.25">
      <c r="A13" s="22">
        <v>38596</v>
      </c>
      <c r="B13" s="23">
        <v>56.8</v>
      </c>
      <c r="C13" s="24">
        <v>102.31</v>
      </c>
      <c r="D13" s="48">
        <f t="shared" si="0"/>
        <v>10.536604437493891</v>
      </c>
      <c r="E13" s="48">
        <f t="shared" si="1"/>
        <v>10.536604437493891</v>
      </c>
      <c r="F13" s="48" t="b">
        <f t="shared" si="2"/>
        <v>0</v>
      </c>
      <c r="G13" s="48" t="b">
        <f t="shared" si="3"/>
        <v>0</v>
      </c>
      <c r="H13" s="48" t="b">
        <f t="shared" si="4"/>
        <v>0</v>
      </c>
      <c r="I13" s="48" t="b">
        <f t="shared" si="5"/>
        <v>0</v>
      </c>
      <c r="J13" s="48" t="b">
        <f t="shared" si="6"/>
        <v>0</v>
      </c>
      <c r="K13" s="21"/>
      <c r="L13" s="11"/>
      <c r="M13" s="44" t="s">
        <v>21</v>
      </c>
      <c r="N13" s="45">
        <f>$P$12</f>
        <v>41.913788484185879</v>
      </c>
      <c r="O13" s="127"/>
      <c r="P13" s="128"/>
      <c r="Q13" s="46">
        <f>IFERROR(AVERAGE($J$8:$J122), "")</f>
        <v>32.05809326939611</v>
      </c>
      <c r="R13" s="47">
        <f>SUM(COUNT($J$8:$J110)/(COUNTA($J$8:$J110)))*100</f>
        <v>7.7669902912621351</v>
      </c>
    </row>
    <row r="14" spans="1:20" x14ac:dyDescent="0.2">
      <c r="A14" s="22">
        <v>38626</v>
      </c>
      <c r="B14" s="23">
        <v>57.2</v>
      </c>
      <c r="C14" s="24">
        <v>99.89</v>
      </c>
      <c r="D14" s="48">
        <f t="shared" si="0"/>
        <v>16.788467314045441</v>
      </c>
      <c r="E14" s="48">
        <f t="shared" si="1"/>
        <v>16.788467314045441</v>
      </c>
      <c r="F14" s="48" t="b">
        <f t="shared" si="2"/>
        <v>0</v>
      </c>
      <c r="G14" s="48" t="b">
        <f t="shared" si="3"/>
        <v>0</v>
      </c>
      <c r="H14" s="48" t="b">
        <f t="shared" si="4"/>
        <v>0</v>
      </c>
      <c r="I14" s="48" t="b">
        <f t="shared" si="5"/>
        <v>0</v>
      </c>
      <c r="J14" s="48" t="b">
        <f t="shared" si="6"/>
        <v>0</v>
      </c>
      <c r="K14" s="21"/>
      <c r="L14" s="11"/>
      <c r="M14" s="11"/>
      <c r="N14" s="11"/>
      <c r="O14" s="11"/>
      <c r="P14" s="11"/>
      <c r="Q14" s="11"/>
      <c r="R14" s="11"/>
    </row>
    <row r="15" spans="1:20" x14ac:dyDescent="0.2">
      <c r="A15" s="22">
        <v>38657</v>
      </c>
      <c r="B15" s="23">
        <v>56.7</v>
      </c>
      <c r="C15" s="24">
        <v>104.28</v>
      </c>
      <c r="D15" s="48">
        <f t="shared" si="0"/>
        <v>14.096662830840057</v>
      </c>
      <c r="E15" s="48">
        <f t="shared" si="1"/>
        <v>14.096662830840057</v>
      </c>
      <c r="F15" s="48" t="b">
        <f t="shared" si="2"/>
        <v>0</v>
      </c>
      <c r="G15" s="48" t="b">
        <f t="shared" si="3"/>
        <v>0</v>
      </c>
      <c r="H15" s="48" t="b">
        <f t="shared" si="4"/>
        <v>0</v>
      </c>
      <c r="I15" s="48" t="b">
        <f t="shared" si="5"/>
        <v>0</v>
      </c>
      <c r="J15" s="48" t="b">
        <f t="shared" si="6"/>
        <v>0</v>
      </c>
      <c r="K15" s="21"/>
      <c r="L15" s="11"/>
      <c r="M15" s="11"/>
      <c r="N15" s="11"/>
      <c r="O15" s="11"/>
      <c r="P15" s="11"/>
      <c r="Q15" s="11"/>
      <c r="R15" s="11"/>
    </row>
    <row r="16" spans="1:20" x14ac:dyDescent="0.2">
      <c r="A16" s="22">
        <v>38687</v>
      </c>
      <c r="B16" s="23">
        <v>55.1</v>
      </c>
      <c r="C16" s="24">
        <v>104.08</v>
      </c>
      <c r="D16" s="48">
        <f t="shared" si="0"/>
        <v>15.843581860107614</v>
      </c>
      <c r="E16" s="48">
        <f t="shared" si="1"/>
        <v>15.843581860107614</v>
      </c>
      <c r="F16" s="48" t="b">
        <f t="shared" si="2"/>
        <v>0</v>
      </c>
      <c r="G16" s="48" t="b">
        <f t="shared" si="3"/>
        <v>0</v>
      </c>
      <c r="H16" s="48" t="b">
        <f t="shared" si="4"/>
        <v>0</v>
      </c>
      <c r="I16" s="48" t="b">
        <f t="shared" si="5"/>
        <v>0</v>
      </c>
      <c r="J16" s="48" t="b">
        <f t="shared" si="6"/>
        <v>0</v>
      </c>
      <c r="K16" s="21"/>
      <c r="L16" s="11"/>
      <c r="M16" s="11"/>
      <c r="N16" s="11"/>
      <c r="O16" s="11"/>
      <c r="P16" s="11"/>
      <c r="Q16" s="11"/>
      <c r="R16" s="11"/>
    </row>
    <row r="17" spans="1:18" x14ac:dyDescent="0.2">
      <c r="A17" s="22">
        <v>38718</v>
      </c>
      <c r="B17" s="23">
        <v>55</v>
      </c>
      <c r="C17" s="24">
        <v>106.58</v>
      </c>
      <c r="D17" s="48">
        <f t="shared" si="0"/>
        <v>14.824544942765993</v>
      </c>
      <c r="E17" s="48">
        <f t="shared" si="1"/>
        <v>14.824544942765993</v>
      </c>
      <c r="F17" s="48" t="b">
        <f t="shared" si="2"/>
        <v>0</v>
      </c>
      <c r="G17" s="48" t="b">
        <f t="shared" si="3"/>
        <v>0</v>
      </c>
      <c r="H17" s="48" t="b">
        <f t="shared" si="4"/>
        <v>0</v>
      </c>
      <c r="I17" s="48" t="b">
        <f t="shared" si="5"/>
        <v>0</v>
      </c>
      <c r="J17" s="48" t="b">
        <f t="shared" si="6"/>
        <v>0</v>
      </c>
      <c r="K17" s="21"/>
      <c r="L17" s="11"/>
      <c r="M17" s="11"/>
      <c r="N17" s="11"/>
      <c r="O17" s="11"/>
      <c r="P17" s="11"/>
      <c r="Q17" s="11"/>
      <c r="R17" s="11"/>
    </row>
    <row r="18" spans="1:18" x14ac:dyDescent="0.2">
      <c r="A18" s="22">
        <v>38749</v>
      </c>
      <c r="B18" s="23">
        <v>55.8</v>
      </c>
      <c r="C18" s="24">
        <v>107.19</v>
      </c>
      <c r="D18" s="48">
        <f t="shared" si="0"/>
        <v>11.932083216717992</v>
      </c>
      <c r="E18" s="48">
        <f t="shared" si="1"/>
        <v>11.932083216717992</v>
      </c>
      <c r="F18" s="48" t="b">
        <f t="shared" si="2"/>
        <v>0</v>
      </c>
      <c r="G18" s="48" t="b">
        <f t="shared" si="3"/>
        <v>0</v>
      </c>
      <c r="H18" s="48" t="b">
        <f t="shared" si="4"/>
        <v>0</v>
      </c>
      <c r="I18" s="48" t="b">
        <f t="shared" si="5"/>
        <v>0</v>
      </c>
      <c r="J18" s="48" t="b">
        <f t="shared" si="6"/>
        <v>0</v>
      </c>
      <c r="K18" s="21"/>
      <c r="L18" s="11"/>
      <c r="M18" s="11"/>
      <c r="N18" s="11"/>
      <c r="O18" s="11"/>
      <c r="P18" s="11"/>
      <c r="Q18" s="11"/>
      <c r="R18" s="11"/>
    </row>
    <row r="19" spans="1:18" x14ac:dyDescent="0.2">
      <c r="A19" s="22">
        <v>38777</v>
      </c>
      <c r="B19" s="23">
        <v>54.3</v>
      </c>
      <c r="C19" s="24">
        <v>108.96</v>
      </c>
      <c r="D19" s="48">
        <f t="shared" si="0"/>
        <v>11.389500734214408</v>
      </c>
      <c r="E19" s="48">
        <f t="shared" si="1"/>
        <v>11.389500734214408</v>
      </c>
      <c r="F19" s="48" t="b">
        <f t="shared" si="2"/>
        <v>0</v>
      </c>
      <c r="G19" s="48" t="b">
        <f t="shared" si="3"/>
        <v>0</v>
      </c>
      <c r="H19" s="48" t="b">
        <f t="shared" si="4"/>
        <v>0</v>
      </c>
      <c r="I19" s="48" t="b">
        <f t="shared" si="5"/>
        <v>0</v>
      </c>
      <c r="J19" s="48" t="b">
        <f t="shared" si="6"/>
        <v>0</v>
      </c>
      <c r="K19" s="21"/>
      <c r="L19" s="11"/>
      <c r="M19" s="11"/>
      <c r="N19" s="11"/>
      <c r="O19" s="11"/>
      <c r="P19" s="11"/>
      <c r="Q19" s="11"/>
      <c r="R19" s="11"/>
    </row>
    <row r="20" spans="1:18" x14ac:dyDescent="0.2">
      <c r="A20" s="22">
        <v>38808</v>
      </c>
      <c r="B20" s="23">
        <v>55.2</v>
      </c>
      <c r="C20" s="24">
        <v>110.33</v>
      </c>
      <c r="D20" s="48">
        <f>((C32/C20)-1)*100</f>
        <v>14.882624852714589</v>
      </c>
      <c r="E20" s="48">
        <f t="shared" si="1"/>
        <v>14.882624852714589</v>
      </c>
      <c r="F20" s="48" t="b">
        <f t="shared" si="2"/>
        <v>0</v>
      </c>
      <c r="G20" s="48" t="b">
        <f t="shared" si="3"/>
        <v>0</v>
      </c>
      <c r="H20" s="48" t="b">
        <f t="shared" si="4"/>
        <v>0</v>
      </c>
      <c r="I20" s="48" t="b">
        <f t="shared" si="5"/>
        <v>0</v>
      </c>
      <c r="J20" s="48" t="b">
        <f t="shared" si="6"/>
        <v>0</v>
      </c>
      <c r="K20" s="21"/>
      <c r="L20" s="11"/>
      <c r="M20" s="11"/>
      <c r="N20" s="11"/>
      <c r="O20" s="11"/>
      <c r="P20" s="11"/>
      <c r="Q20" s="11"/>
      <c r="R20" s="11"/>
    </row>
    <row r="21" spans="1:18" x14ac:dyDescent="0.2">
      <c r="A21" s="22">
        <v>38838</v>
      </c>
      <c r="B21" s="23">
        <v>53.7</v>
      </c>
      <c r="C21" s="24">
        <v>107.01</v>
      </c>
      <c r="D21" s="48">
        <f t="shared" ref="D21:D84" si="7">((C33/C21)-1)*100</f>
        <v>22.465190169143078</v>
      </c>
      <c r="E21" s="48">
        <f t="shared" si="1"/>
        <v>22.465190169143078</v>
      </c>
      <c r="F21" s="48" t="b">
        <f t="shared" si="2"/>
        <v>0</v>
      </c>
      <c r="G21" s="48" t="b">
        <f t="shared" si="3"/>
        <v>0</v>
      </c>
      <c r="H21" s="48" t="b">
        <f t="shared" si="4"/>
        <v>0</v>
      </c>
      <c r="I21" s="48" t="b">
        <f t="shared" si="5"/>
        <v>0</v>
      </c>
      <c r="J21" s="48" t="b">
        <f t="shared" si="6"/>
        <v>0</v>
      </c>
      <c r="K21" s="21"/>
      <c r="L21" s="11"/>
      <c r="M21" s="11"/>
      <c r="N21" s="11"/>
      <c r="O21" s="11"/>
      <c r="P21" s="11"/>
      <c r="Q21" s="11"/>
      <c r="R21" s="11"/>
    </row>
    <row r="22" spans="1:18" x14ac:dyDescent="0.2">
      <c r="A22" s="22">
        <v>38869</v>
      </c>
      <c r="B22" s="23">
        <v>52</v>
      </c>
      <c r="C22" s="24">
        <v>107.29</v>
      </c>
      <c r="D22" s="48">
        <f t="shared" si="7"/>
        <v>20.356044365737702</v>
      </c>
      <c r="E22" s="48" t="b">
        <f t="shared" si="1"/>
        <v>0</v>
      </c>
      <c r="F22" s="48" t="b">
        <f t="shared" si="2"/>
        <v>0</v>
      </c>
      <c r="G22" s="48" t="b">
        <f t="shared" si="3"/>
        <v>0</v>
      </c>
      <c r="H22" s="48">
        <f t="shared" si="4"/>
        <v>20.356044365737702</v>
      </c>
      <c r="I22" s="48" t="b">
        <f t="shared" si="5"/>
        <v>0</v>
      </c>
      <c r="J22" s="48" t="b">
        <f t="shared" si="6"/>
        <v>0</v>
      </c>
      <c r="K22" s="21"/>
      <c r="L22" s="11"/>
      <c r="M22" s="11"/>
      <c r="N22" s="11"/>
      <c r="O22" s="11"/>
      <c r="P22" s="11"/>
      <c r="Q22" s="11"/>
      <c r="R22" s="11"/>
    </row>
    <row r="23" spans="1:18" x14ac:dyDescent="0.2">
      <c r="A23" s="22">
        <v>38899</v>
      </c>
      <c r="B23" s="23">
        <v>53</v>
      </c>
      <c r="C23" s="24">
        <v>107.77</v>
      </c>
      <c r="D23" s="48">
        <f t="shared" si="7"/>
        <v>16.071262874640446</v>
      </c>
      <c r="E23" s="48">
        <f t="shared" si="1"/>
        <v>16.071262874640446</v>
      </c>
      <c r="F23" s="48" t="b">
        <f t="shared" si="2"/>
        <v>0</v>
      </c>
      <c r="G23" s="48" t="b">
        <f t="shared" si="3"/>
        <v>0</v>
      </c>
      <c r="H23" s="48" t="b">
        <f t="shared" si="4"/>
        <v>0</v>
      </c>
      <c r="I23" s="48" t="b">
        <f t="shared" si="5"/>
        <v>0</v>
      </c>
      <c r="J23" s="48" t="b">
        <f t="shared" si="6"/>
        <v>0</v>
      </c>
      <c r="K23" s="21"/>
      <c r="L23" s="11"/>
      <c r="M23" s="11"/>
      <c r="N23" s="11"/>
      <c r="O23" s="11"/>
      <c r="P23" s="11"/>
      <c r="Q23" s="11"/>
      <c r="R23" s="11"/>
    </row>
    <row r="24" spans="1:18" x14ac:dyDescent="0.2">
      <c r="A24" s="22">
        <v>38930</v>
      </c>
      <c r="B24" s="23">
        <v>53.7</v>
      </c>
      <c r="C24" s="24">
        <v>110.12</v>
      </c>
      <c r="D24" s="48">
        <f t="shared" si="7"/>
        <v>15.047221213221928</v>
      </c>
      <c r="E24" s="48">
        <f t="shared" si="1"/>
        <v>15.047221213221928</v>
      </c>
      <c r="F24" s="48" t="b">
        <f t="shared" si="2"/>
        <v>0</v>
      </c>
      <c r="G24" s="48" t="b">
        <f t="shared" si="3"/>
        <v>0</v>
      </c>
      <c r="H24" s="48" t="b">
        <f t="shared" si="4"/>
        <v>0</v>
      </c>
      <c r="I24" s="48" t="b">
        <f t="shared" si="5"/>
        <v>0</v>
      </c>
      <c r="J24" s="48" t="b">
        <f t="shared" si="6"/>
        <v>0</v>
      </c>
      <c r="K24" s="21"/>
      <c r="L24" s="11"/>
      <c r="M24" s="11"/>
      <c r="N24" s="11"/>
      <c r="O24" s="11"/>
      <c r="P24" s="11"/>
      <c r="Q24" s="11"/>
      <c r="R24" s="11"/>
    </row>
    <row r="25" spans="1:18" x14ac:dyDescent="0.2">
      <c r="A25" s="22">
        <v>38961</v>
      </c>
      <c r="B25" s="23">
        <v>52.2</v>
      </c>
      <c r="C25" s="24">
        <v>113.09</v>
      </c>
      <c r="D25" s="48">
        <f t="shared" si="7"/>
        <v>16.367494915553984</v>
      </c>
      <c r="E25" s="48" t="b">
        <f t="shared" si="1"/>
        <v>0</v>
      </c>
      <c r="F25" s="48" t="b">
        <f t="shared" si="2"/>
        <v>0</v>
      </c>
      <c r="G25" s="48" t="b">
        <f t="shared" si="3"/>
        <v>0</v>
      </c>
      <c r="H25" s="48">
        <f t="shared" si="4"/>
        <v>16.367494915553984</v>
      </c>
      <c r="I25" s="48" t="b">
        <f t="shared" si="5"/>
        <v>0</v>
      </c>
      <c r="J25" s="48" t="b">
        <f t="shared" si="6"/>
        <v>0</v>
      </c>
      <c r="K25" s="21"/>
      <c r="L25" s="11"/>
      <c r="M25" s="11"/>
      <c r="N25" s="11"/>
      <c r="O25" s="11"/>
      <c r="P25" s="11"/>
      <c r="Q25" s="11"/>
      <c r="R25" s="11"/>
    </row>
    <row r="26" spans="1:18" x14ac:dyDescent="0.2">
      <c r="A26" s="22">
        <v>38991</v>
      </c>
      <c r="B26" s="23">
        <v>51.4</v>
      </c>
      <c r="C26" s="24">
        <v>116.66</v>
      </c>
      <c r="D26" s="48">
        <f t="shared" si="7"/>
        <v>14.332247557003264</v>
      </c>
      <c r="E26" s="48" t="b">
        <f t="shared" si="1"/>
        <v>0</v>
      </c>
      <c r="F26" s="48" t="b">
        <f t="shared" si="2"/>
        <v>0</v>
      </c>
      <c r="G26" s="48" t="b">
        <f t="shared" si="3"/>
        <v>0</v>
      </c>
      <c r="H26" s="48">
        <f t="shared" si="4"/>
        <v>14.332247557003264</v>
      </c>
      <c r="I26" s="48" t="b">
        <f t="shared" si="5"/>
        <v>0</v>
      </c>
      <c r="J26" s="48" t="b">
        <f t="shared" si="6"/>
        <v>0</v>
      </c>
      <c r="K26" s="21"/>
      <c r="L26" s="11"/>
      <c r="M26" s="11"/>
      <c r="N26" s="11"/>
      <c r="O26" s="11"/>
      <c r="P26" s="11"/>
      <c r="Q26" s="11"/>
      <c r="R26" s="11"/>
    </row>
    <row r="27" spans="1:18" x14ac:dyDescent="0.2">
      <c r="A27" s="22">
        <v>39022</v>
      </c>
      <c r="B27" s="23">
        <v>50.3</v>
      </c>
      <c r="C27" s="24">
        <v>118.98</v>
      </c>
      <c r="D27" s="48">
        <f t="shared" si="7"/>
        <v>7.7660110943015503</v>
      </c>
      <c r="E27" s="48" t="b">
        <f t="shared" si="1"/>
        <v>0</v>
      </c>
      <c r="F27" s="48" t="b">
        <f t="shared" si="2"/>
        <v>0</v>
      </c>
      <c r="G27" s="48" t="b">
        <f t="shared" si="3"/>
        <v>0</v>
      </c>
      <c r="H27" s="48">
        <f t="shared" si="4"/>
        <v>7.7660110943015503</v>
      </c>
      <c r="I27" s="48" t="b">
        <f t="shared" si="5"/>
        <v>0</v>
      </c>
      <c r="J27" s="48" t="b">
        <f t="shared" si="6"/>
        <v>0</v>
      </c>
      <c r="K27" s="21"/>
      <c r="L27" s="11"/>
      <c r="M27" s="11"/>
      <c r="N27" s="11"/>
      <c r="O27" s="11"/>
      <c r="P27" s="11"/>
      <c r="Q27" s="11"/>
      <c r="R27" s="11"/>
    </row>
    <row r="28" spans="1:18" x14ac:dyDescent="0.2">
      <c r="A28" s="22">
        <v>39052</v>
      </c>
      <c r="B28" s="23">
        <v>51.4</v>
      </c>
      <c r="C28" s="24">
        <v>120.57</v>
      </c>
      <c r="D28" s="48">
        <f t="shared" si="7"/>
        <v>5.1422410218130654</v>
      </c>
      <c r="E28" s="48" t="b">
        <f t="shared" si="1"/>
        <v>0</v>
      </c>
      <c r="F28" s="48" t="b">
        <f t="shared" si="2"/>
        <v>0</v>
      </c>
      <c r="G28" s="48" t="b">
        <f t="shared" si="3"/>
        <v>0</v>
      </c>
      <c r="H28" s="48">
        <f t="shared" si="4"/>
        <v>5.1422410218130654</v>
      </c>
      <c r="I28" s="48" t="b">
        <f t="shared" si="5"/>
        <v>0</v>
      </c>
      <c r="J28" s="48" t="b">
        <f t="shared" si="6"/>
        <v>0</v>
      </c>
      <c r="K28" s="21"/>
      <c r="L28" s="11"/>
      <c r="M28" s="11"/>
      <c r="N28" s="11"/>
      <c r="O28" s="11"/>
      <c r="P28" s="11"/>
      <c r="Q28" s="11"/>
      <c r="R28" s="11"/>
    </row>
    <row r="29" spans="1:18" x14ac:dyDescent="0.2">
      <c r="A29" s="22">
        <v>39083</v>
      </c>
      <c r="B29" s="23">
        <v>49.5</v>
      </c>
      <c r="C29" s="24">
        <v>122.38</v>
      </c>
      <c r="D29" s="48">
        <f t="shared" si="7"/>
        <v>-2.6720052296126839</v>
      </c>
      <c r="E29" s="48" t="b">
        <f t="shared" si="1"/>
        <v>0</v>
      </c>
      <c r="F29" s="48" t="b">
        <f t="shared" si="2"/>
        <v>0</v>
      </c>
      <c r="G29" s="48" t="b">
        <f t="shared" si="3"/>
        <v>0</v>
      </c>
      <c r="H29" s="48">
        <f t="shared" si="4"/>
        <v>-2.6720052296126839</v>
      </c>
      <c r="I29" s="48" t="b">
        <f t="shared" si="5"/>
        <v>0</v>
      </c>
      <c r="J29" s="48" t="b">
        <f t="shared" si="6"/>
        <v>0</v>
      </c>
      <c r="K29" s="21"/>
      <c r="L29" s="11"/>
      <c r="M29" s="11"/>
      <c r="N29" s="11"/>
      <c r="O29" s="11"/>
      <c r="P29" s="11"/>
      <c r="Q29" s="11"/>
      <c r="R29" s="11"/>
    </row>
    <row r="30" spans="1:18" x14ac:dyDescent="0.2">
      <c r="A30" s="22">
        <v>39114</v>
      </c>
      <c r="B30" s="23">
        <v>51.9</v>
      </c>
      <c r="C30" s="24">
        <v>119.98</v>
      </c>
      <c r="D30" s="48">
        <f t="shared" si="7"/>
        <v>-3.2922153692282019</v>
      </c>
      <c r="E30" s="48" t="b">
        <f t="shared" si="1"/>
        <v>0</v>
      </c>
      <c r="F30" s="48" t="b">
        <f t="shared" si="2"/>
        <v>0</v>
      </c>
      <c r="G30" s="48" t="b">
        <f t="shared" si="3"/>
        <v>0</v>
      </c>
      <c r="H30" s="48">
        <f t="shared" si="4"/>
        <v>-3.2922153692282019</v>
      </c>
      <c r="I30" s="48" t="b">
        <f t="shared" si="5"/>
        <v>0</v>
      </c>
      <c r="J30" s="48" t="b">
        <f t="shared" si="6"/>
        <v>0</v>
      </c>
      <c r="K30" s="21"/>
      <c r="L30" s="11"/>
      <c r="M30" s="11"/>
      <c r="N30" s="11"/>
      <c r="O30" s="11"/>
      <c r="P30" s="11"/>
      <c r="Q30" s="11"/>
      <c r="R30" s="11"/>
    </row>
    <row r="31" spans="1:18" x14ac:dyDescent="0.2">
      <c r="A31" s="22">
        <v>39142</v>
      </c>
      <c r="B31" s="23">
        <v>50.7</v>
      </c>
      <c r="C31" s="24">
        <v>121.37</v>
      </c>
      <c r="D31" s="48">
        <f t="shared" si="7"/>
        <v>-5.2566532091950275</v>
      </c>
      <c r="E31" s="48" t="b">
        <f t="shared" si="1"/>
        <v>0</v>
      </c>
      <c r="F31" s="48" t="b">
        <f t="shared" si="2"/>
        <v>0</v>
      </c>
      <c r="G31" s="48" t="b">
        <f t="shared" si="3"/>
        <v>0</v>
      </c>
      <c r="H31" s="48">
        <f t="shared" si="4"/>
        <v>-5.2566532091950275</v>
      </c>
      <c r="I31" s="48" t="b">
        <f t="shared" si="5"/>
        <v>0</v>
      </c>
      <c r="J31" s="48" t="b">
        <f t="shared" si="6"/>
        <v>0</v>
      </c>
      <c r="K31" s="21"/>
      <c r="L31" s="11"/>
      <c r="M31" s="11"/>
      <c r="N31" s="11"/>
      <c r="O31" s="11"/>
      <c r="P31" s="11"/>
      <c r="Q31" s="11"/>
      <c r="R31" s="11"/>
    </row>
    <row r="32" spans="1:18" x14ac:dyDescent="0.2">
      <c r="A32" s="22">
        <v>39173</v>
      </c>
      <c r="B32" s="23">
        <v>52.6</v>
      </c>
      <c r="C32" s="24">
        <v>126.75</v>
      </c>
      <c r="D32" s="48">
        <f t="shared" si="7"/>
        <v>-4.9546351084812645</v>
      </c>
      <c r="E32" s="48">
        <f t="shared" si="1"/>
        <v>-4.9546351084812645</v>
      </c>
      <c r="F32" s="48" t="b">
        <f t="shared" si="2"/>
        <v>0</v>
      </c>
      <c r="G32" s="48" t="b">
        <f t="shared" si="3"/>
        <v>0</v>
      </c>
      <c r="H32" s="48" t="b">
        <f t="shared" si="4"/>
        <v>0</v>
      </c>
      <c r="I32" s="48" t="b">
        <f t="shared" si="5"/>
        <v>0</v>
      </c>
      <c r="J32" s="48" t="b">
        <f t="shared" si="6"/>
        <v>0</v>
      </c>
      <c r="K32" s="21"/>
      <c r="L32" s="11"/>
      <c r="M32" s="11"/>
      <c r="N32" s="11"/>
      <c r="O32" s="11"/>
      <c r="P32" s="11"/>
      <c r="Q32" s="11"/>
      <c r="R32" s="11"/>
    </row>
    <row r="33" spans="1:18" x14ac:dyDescent="0.2">
      <c r="A33" s="22">
        <v>39203</v>
      </c>
      <c r="B33" s="23">
        <v>52.5</v>
      </c>
      <c r="C33" s="24">
        <v>131.05000000000001</v>
      </c>
      <c r="D33" s="48">
        <f t="shared" si="7"/>
        <v>-6.6844715757344524</v>
      </c>
      <c r="E33" s="48">
        <f t="shared" si="1"/>
        <v>-6.6844715757344524</v>
      </c>
      <c r="F33" s="48" t="b">
        <f t="shared" si="2"/>
        <v>0</v>
      </c>
      <c r="G33" s="48" t="b">
        <f t="shared" si="3"/>
        <v>0</v>
      </c>
      <c r="H33" s="48" t="b">
        <f t="shared" si="4"/>
        <v>0</v>
      </c>
      <c r="I33" s="48" t="b">
        <f t="shared" si="5"/>
        <v>0</v>
      </c>
      <c r="J33" s="48" t="b">
        <f t="shared" si="6"/>
        <v>0</v>
      </c>
      <c r="K33" s="21"/>
      <c r="L33" s="11"/>
      <c r="M33" s="11"/>
      <c r="N33" s="11"/>
      <c r="O33" s="11"/>
      <c r="P33" s="11"/>
      <c r="Q33" s="11"/>
      <c r="R33" s="11"/>
    </row>
    <row r="34" spans="1:18" x14ac:dyDescent="0.2">
      <c r="A34" s="22">
        <v>39234</v>
      </c>
      <c r="B34" s="23">
        <v>52.6</v>
      </c>
      <c r="C34" s="24">
        <v>129.13</v>
      </c>
      <c r="D34" s="48">
        <f t="shared" si="7"/>
        <v>-13.211492294586858</v>
      </c>
      <c r="E34" s="48">
        <f t="shared" si="1"/>
        <v>-13.211492294586858</v>
      </c>
      <c r="F34" s="48" t="b">
        <f t="shared" si="2"/>
        <v>0</v>
      </c>
      <c r="G34" s="48" t="b">
        <f t="shared" si="3"/>
        <v>0</v>
      </c>
      <c r="H34" s="48" t="b">
        <f t="shared" si="4"/>
        <v>0</v>
      </c>
      <c r="I34" s="48" t="b">
        <f t="shared" si="5"/>
        <v>0</v>
      </c>
      <c r="J34" s="48" t="b">
        <f t="shared" si="6"/>
        <v>0</v>
      </c>
      <c r="K34" s="21"/>
      <c r="L34" s="11"/>
      <c r="M34" s="11"/>
      <c r="N34" s="11"/>
      <c r="O34" s="11"/>
      <c r="P34" s="11"/>
      <c r="Q34" s="11"/>
      <c r="R34" s="11"/>
    </row>
    <row r="35" spans="1:18" x14ac:dyDescent="0.2">
      <c r="A35" s="22">
        <v>39264</v>
      </c>
      <c r="B35" s="23">
        <v>52.4</v>
      </c>
      <c r="C35" s="24">
        <v>125.09</v>
      </c>
      <c r="D35" s="48">
        <f t="shared" si="7"/>
        <v>-11.20793029019107</v>
      </c>
      <c r="E35" s="48">
        <f t="shared" si="1"/>
        <v>-11.20793029019107</v>
      </c>
      <c r="F35" s="48" t="b">
        <f t="shared" si="2"/>
        <v>0</v>
      </c>
      <c r="G35" s="48" t="b">
        <f t="shared" si="3"/>
        <v>0</v>
      </c>
      <c r="H35" s="48" t="b">
        <f t="shared" si="4"/>
        <v>0</v>
      </c>
      <c r="I35" s="48" t="b">
        <f t="shared" si="5"/>
        <v>0</v>
      </c>
      <c r="J35" s="48" t="b">
        <f t="shared" si="6"/>
        <v>0</v>
      </c>
      <c r="K35" s="21"/>
      <c r="L35" s="11"/>
      <c r="M35" s="11"/>
      <c r="N35" s="11"/>
      <c r="O35" s="11"/>
      <c r="P35" s="11"/>
      <c r="Q35" s="11"/>
      <c r="R35" s="11"/>
    </row>
    <row r="36" spans="1:18" x14ac:dyDescent="0.2">
      <c r="A36" s="22">
        <v>39295</v>
      </c>
      <c r="B36" s="23">
        <v>50.9</v>
      </c>
      <c r="C36" s="24">
        <v>126.69</v>
      </c>
      <c r="D36" s="48">
        <f t="shared" si="7"/>
        <v>-10.979556397505718</v>
      </c>
      <c r="E36" s="48" t="b">
        <f t="shared" si="1"/>
        <v>0</v>
      </c>
      <c r="F36" s="48" t="b">
        <f t="shared" si="2"/>
        <v>0</v>
      </c>
      <c r="G36" s="48" t="b">
        <f t="shared" si="3"/>
        <v>0</v>
      </c>
      <c r="H36" s="48">
        <f t="shared" si="4"/>
        <v>-10.979556397505718</v>
      </c>
      <c r="I36" s="48" t="b">
        <f t="shared" si="5"/>
        <v>0</v>
      </c>
      <c r="J36" s="48" t="b">
        <f t="shared" si="6"/>
        <v>0</v>
      </c>
      <c r="K36" s="21"/>
      <c r="L36" s="11"/>
      <c r="M36" s="11"/>
      <c r="N36" s="11"/>
      <c r="O36" s="11"/>
      <c r="P36" s="11"/>
      <c r="Q36" s="11"/>
      <c r="R36" s="11"/>
    </row>
    <row r="37" spans="1:18" x14ac:dyDescent="0.2">
      <c r="A37" s="22">
        <v>39326</v>
      </c>
      <c r="B37" s="23">
        <v>51</v>
      </c>
      <c r="C37" s="24">
        <v>131.6</v>
      </c>
      <c r="D37" s="48">
        <f t="shared" si="7"/>
        <v>-22.370820668693003</v>
      </c>
      <c r="E37" s="48" t="b">
        <f t="shared" si="1"/>
        <v>0</v>
      </c>
      <c r="F37" s="48" t="b">
        <f t="shared" si="2"/>
        <v>0</v>
      </c>
      <c r="G37" s="48" t="b">
        <f t="shared" si="3"/>
        <v>0</v>
      </c>
      <c r="H37" s="48">
        <f t="shared" si="4"/>
        <v>-22.370820668693003</v>
      </c>
      <c r="I37" s="48" t="b">
        <f t="shared" si="5"/>
        <v>0</v>
      </c>
      <c r="J37" s="48" t="b">
        <f t="shared" si="6"/>
        <v>0</v>
      </c>
      <c r="K37" s="21"/>
      <c r="L37" s="11"/>
      <c r="M37" s="11"/>
      <c r="N37" s="11"/>
      <c r="O37" s="11"/>
      <c r="P37" s="11"/>
      <c r="Q37" s="11"/>
      <c r="R37" s="11"/>
    </row>
    <row r="38" spans="1:18" x14ac:dyDescent="0.2">
      <c r="A38" s="22">
        <v>39356</v>
      </c>
      <c r="B38" s="23">
        <v>51.1</v>
      </c>
      <c r="C38" s="24">
        <v>133.38</v>
      </c>
      <c r="D38" s="48">
        <f t="shared" si="7"/>
        <v>-36.054880791722887</v>
      </c>
      <c r="E38" s="48" t="b">
        <f t="shared" si="1"/>
        <v>0</v>
      </c>
      <c r="F38" s="48" t="b">
        <f t="shared" si="2"/>
        <v>0</v>
      </c>
      <c r="G38" s="48" t="b">
        <f t="shared" si="3"/>
        <v>0</v>
      </c>
      <c r="H38" s="48">
        <f t="shared" si="4"/>
        <v>-36.054880791722887</v>
      </c>
      <c r="I38" s="48" t="b">
        <f t="shared" si="5"/>
        <v>0</v>
      </c>
      <c r="J38" s="48" t="b">
        <f t="shared" si="6"/>
        <v>0</v>
      </c>
      <c r="K38" s="21"/>
      <c r="L38" s="11"/>
      <c r="M38" s="11"/>
      <c r="N38" s="11"/>
      <c r="O38" s="11"/>
      <c r="P38" s="11"/>
      <c r="Q38" s="11"/>
      <c r="R38" s="11"/>
    </row>
    <row r="39" spans="1:18" x14ac:dyDescent="0.2">
      <c r="A39" s="22">
        <v>39387</v>
      </c>
      <c r="B39" s="23">
        <v>50.5</v>
      </c>
      <c r="C39" s="24">
        <v>128.22</v>
      </c>
      <c r="D39" s="48">
        <f t="shared" si="7"/>
        <v>-38.11417875526439</v>
      </c>
      <c r="E39" s="48" t="b">
        <f t="shared" si="1"/>
        <v>0</v>
      </c>
      <c r="F39" s="48" t="b">
        <f t="shared" si="2"/>
        <v>0</v>
      </c>
      <c r="G39" s="48" t="b">
        <f t="shared" si="3"/>
        <v>0</v>
      </c>
      <c r="H39" s="48">
        <f t="shared" si="4"/>
        <v>-38.11417875526439</v>
      </c>
      <c r="I39" s="48" t="b">
        <f t="shared" si="5"/>
        <v>0</v>
      </c>
      <c r="J39" s="48" t="b">
        <f t="shared" si="6"/>
        <v>0</v>
      </c>
      <c r="K39" s="21"/>
      <c r="L39" s="11"/>
      <c r="M39" s="11"/>
      <c r="N39" s="11"/>
      <c r="O39" s="11"/>
      <c r="P39" s="11"/>
      <c r="Q39" s="11"/>
      <c r="R39" s="11"/>
    </row>
    <row r="40" spans="1:18" x14ac:dyDescent="0.2">
      <c r="A40" s="22">
        <v>39417</v>
      </c>
      <c r="B40" s="23">
        <v>49</v>
      </c>
      <c r="C40" s="24">
        <v>126.77</v>
      </c>
      <c r="D40" s="48">
        <f t="shared" si="7"/>
        <v>-36.791038889327133</v>
      </c>
      <c r="E40" s="48" t="b">
        <f t="shared" ref="E40:E71" si="8">IF(AND(B40&gt;=$F$2, B40&lt;=(SUM($F$2+($F$4*1)))),SUM((C52/C40)-1)*100)</f>
        <v>0</v>
      </c>
      <c r="F40" s="48" t="b">
        <f t="shared" ref="F40:F71" si="9">IF(AND(B40&gt;(SUM($F$2+($F$4*1))),B40&lt;=(SUM($F$2+($F$4*2)))),SUM((C52/C40)-1)*100)</f>
        <v>0</v>
      </c>
      <c r="G40" s="48" t="b">
        <f t="shared" ref="G40:G71" si="10">IF(B40&gt;=(SUM($F$2+($F$4*2))),SUM((C52/C40)-1)*100)</f>
        <v>0</v>
      </c>
      <c r="H40" s="48">
        <f t="shared" ref="H40:H71" si="11">IF(AND(B40&lt;=$F$2, B40&gt;=(SUM($F$2-($F$4*2)))),SUM((C52/C40)-1)*100)</f>
        <v>-36.791038889327133</v>
      </c>
      <c r="I40" s="48" t="b">
        <f t="shared" ref="I40:I71" si="12">IF(AND(B40&lt;(SUM($F$2-($F$4*1))), B40&gt;=(SUM($F$2-($F$4*2)))),SUM((C52/C40)-1)*100)</f>
        <v>0</v>
      </c>
      <c r="J40" s="48" t="b">
        <f t="shared" ref="J40:J71" si="13">IF(B40&lt;(SUM($F$2-($F$4*2))),SUM((C52/C40)-1)*100)</f>
        <v>0</v>
      </c>
      <c r="K40" s="21"/>
      <c r="L40" s="11"/>
      <c r="M40" s="11"/>
      <c r="N40" s="11"/>
      <c r="O40" s="11"/>
      <c r="P40" s="11"/>
      <c r="Q40" s="11"/>
      <c r="R40" s="11"/>
    </row>
    <row r="41" spans="1:18" x14ac:dyDescent="0.2">
      <c r="A41" s="22">
        <v>39448</v>
      </c>
      <c r="B41" s="23">
        <v>50.3</v>
      </c>
      <c r="C41" s="24">
        <v>119.11</v>
      </c>
      <c r="D41" s="48">
        <f t="shared" si="7"/>
        <v>-38.250356813029974</v>
      </c>
      <c r="E41" s="48" t="b">
        <f t="shared" si="8"/>
        <v>0</v>
      </c>
      <c r="F41" s="48" t="b">
        <f t="shared" si="9"/>
        <v>0</v>
      </c>
      <c r="G41" s="48" t="b">
        <f t="shared" si="10"/>
        <v>0</v>
      </c>
      <c r="H41" s="48">
        <f t="shared" si="11"/>
        <v>-38.250356813029974</v>
      </c>
      <c r="I41" s="48" t="b">
        <f t="shared" si="12"/>
        <v>0</v>
      </c>
      <c r="J41" s="48" t="b">
        <f t="shared" si="13"/>
        <v>0</v>
      </c>
      <c r="K41" s="21"/>
      <c r="L41" s="11"/>
      <c r="M41" s="11"/>
      <c r="N41" s="11"/>
      <c r="O41" s="11"/>
      <c r="P41" s="11"/>
      <c r="Q41" s="11"/>
      <c r="R41" s="11"/>
    </row>
    <row r="42" spans="1:18" x14ac:dyDescent="0.2">
      <c r="A42" s="22">
        <v>39479</v>
      </c>
      <c r="B42" s="23">
        <v>47.6</v>
      </c>
      <c r="C42" s="24">
        <v>116.03</v>
      </c>
      <c r="D42" s="48">
        <f t="shared" si="7"/>
        <v>-43.428423683530127</v>
      </c>
      <c r="E42" s="48" t="b">
        <f t="shared" si="8"/>
        <v>0</v>
      </c>
      <c r="F42" s="48" t="b">
        <f t="shared" si="9"/>
        <v>0</v>
      </c>
      <c r="G42" s="48" t="b">
        <f t="shared" si="10"/>
        <v>0</v>
      </c>
      <c r="H42" s="48">
        <f t="shared" si="11"/>
        <v>-43.428423683530127</v>
      </c>
      <c r="I42" s="48" t="b">
        <f t="shared" si="12"/>
        <v>0</v>
      </c>
      <c r="J42" s="48" t="b">
        <f t="shared" si="13"/>
        <v>0</v>
      </c>
      <c r="K42" s="21"/>
      <c r="L42" s="11"/>
      <c r="M42" s="11"/>
      <c r="N42" s="11"/>
      <c r="O42" s="11"/>
      <c r="P42" s="11"/>
      <c r="Q42" s="11"/>
      <c r="R42" s="11"/>
    </row>
    <row r="43" spans="1:18" x14ac:dyDescent="0.2">
      <c r="A43" s="22">
        <v>39508</v>
      </c>
      <c r="B43" s="23">
        <v>48.3</v>
      </c>
      <c r="C43" s="24">
        <v>114.99</v>
      </c>
      <c r="D43" s="48">
        <f t="shared" si="7"/>
        <v>-38.159839986085743</v>
      </c>
      <c r="E43" s="48" t="b">
        <f t="shared" si="8"/>
        <v>0</v>
      </c>
      <c r="F43" s="48" t="b">
        <f t="shared" si="9"/>
        <v>0</v>
      </c>
      <c r="G43" s="48" t="b">
        <f t="shared" si="10"/>
        <v>0</v>
      </c>
      <c r="H43" s="48">
        <f t="shared" si="11"/>
        <v>-38.159839986085743</v>
      </c>
      <c r="I43" s="48" t="b">
        <f t="shared" si="12"/>
        <v>0</v>
      </c>
      <c r="J43" s="48" t="b">
        <f t="shared" si="13"/>
        <v>0</v>
      </c>
      <c r="K43" s="21"/>
      <c r="L43" s="11"/>
      <c r="M43" s="11"/>
      <c r="N43" s="11"/>
      <c r="O43" s="11"/>
      <c r="P43" s="11"/>
      <c r="Q43" s="11"/>
      <c r="R43" s="11"/>
    </row>
    <row r="44" spans="1:18" x14ac:dyDescent="0.2">
      <c r="A44" s="22">
        <v>39539</v>
      </c>
      <c r="B44" s="23">
        <v>48.8</v>
      </c>
      <c r="C44" s="24">
        <v>120.47</v>
      </c>
      <c r="D44" s="48">
        <f t="shared" si="7"/>
        <v>-35.104175313356009</v>
      </c>
      <c r="E44" s="48" t="b">
        <f t="shared" si="8"/>
        <v>0</v>
      </c>
      <c r="F44" s="48" t="b">
        <f t="shared" si="9"/>
        <v>0</v>
      </c>
      <c r="G44" s="48" t="b">
        <f t="shared" si="10"/>
        <v>0</v>
      </c>
      <c r="H44" s="48">
        <f t="shared" si="11"/>
        <v>-35.104175313356009</v>
      </c>
      <c r="I44" s="48" t="b">
        <f t="shared" si="12"/>
        <v>0</v>
      </c>
      <c r="J44" s="48" t="b">
        <f t="shared" si="13"/>
        <v>0</v>
      </c>
      <c r="K44" s="21"/>
      <c r="L44" s="11"/>
      <c r="M44" s="11"/>
      <c r="N44" s="11"/>
      <c r="O44" s="11"/>
      <c r="P44" s="11"/>
      <c r="Q44" s="11"/>
      <c r="R44" s="11"/>
    </row>
    <row r="45" spans="1:18" x14ac:dyDescent="0.2">
      <c r="A45" s="22">
        <v>39569</v>
      </c>
      <c r="B45" s="23">
        <v>48.8</v>
      </c>
      <c r="C45" s="24">
        <v>122.29</v>
      </c>
      <c r="D45" s="48">
        <f t="shared" si="7"/>
        <v>-32.332978984381391</v>
      </c>
      <c r="E45" s="48" t="b">
        <f t="shared" si="8"/>
        <v>0</v>
      </c>
      <c r="F45" s="48" t="b">
        <f t="shared" si="9"/>
        <v>0</v>
      </c>
      <c r="G45" s="48" t="b">
        <f t="shared" si="10"/>
        <v>0</v>
      </c>
      <c r="H45" s="48">
        <f t="shared" si="11"/>
        <v>-32.332978984381391</v>
      </c>
      <c r="I45" s="48" t="b">
        <f t="shared" si="12"/>
        <v>0</v>
      </c>
      <c r="J45" s="48" t="b">
        <f t="shared" si="13"/>
        <v>0</v>
      </c>
      <c r="K45" s="21"/>
      <c r="L45" s="11"/>
      <c r="M45" s="11"/>
      <c r="N45" s="11"/>
      <c r="O45" s="11"/>
      <c r="P45" s="11"/>
      <c r="Q45" s="11"/>
      <c r="R45" s="11"/>
    </row>
    <row r="46" spans="1:18" x14ac:dyDescent="0.2">
      <c r="A46" s="22">
        <v>39600</v>
      </c>
      <c r="B46" s="23">
        <v>49.8</v>
      </c>
      <c r="C46" s="24">
        <v>112.07</v>
      </c>
      <c r="D46" s="48">
        <f t="shared" si="7"/>
        <v>-26.215758008387613</v>
      </c>
      <c r="E46" s="48" t="b">
        <f t="shared" si="8"/>
        <v>0</v>
      </c>
      <c r="F46" s="48" t="b">
        <f t="shared" si="9"/>
        <v>0</v>
      </c>
      <c r="G46" s="48" t="b">
        <f t="shared" si="10"/>
        <v>0</v>
      </c>
      <c r="H46" s="48">
        <f t="shared" si="11"/>
        <v>-26.215758008387613</v>
      </c>
      <c r="I46" s="48" t="b">
        <f t="shared" si="12"/>
        <v>0</v>
      </c>
      <c r="J46" s="48" t="b">
        <f t="shared" si="13"/>
        <v>0</v>
      </c>
      <c r="K46" s="21"/>
      <c r="L46" s="11"/>
      <c r="M46" s="11"/>
      <c r="N46" s="11"/>
      <c r="O46" s="11"/>
      <c r="P46" s="11"/>
      <c r="Q46" s="11"/>
      <c r="R46" s="11"/>
    </row>
    <row r="47" spans="1:18" x14ac:dyDescent="0.2">
      <c r="A47" s="22">
        <v>39630</v>
      </c>
      <c r="B47" s="23">
        <v>50</v>
      </c>
      <c r="C47" s="24">
        <v>111.07</v>
      </c>
      <c r="D47" s="48">
        <f t="shared" si="7"/>
        <v>-19.996398667506977</v>
      </c>
      <c r="E47" s="48" t="b">
        <f t="shared" si="8"/>
        <v>0</v>
      </c>
      <c r="F47" s="48" t="b">
        <f t="shared" si="9"/>
        <v>0</v>
      </c>
      <c r="G47" s="48" t="b">
        <f t="shared" si="10"/>
        <v>0</v>
      </c>
      <c r="H47" s="48">
        <f t="shared" si="11"/>
        <v>-19.996398667506977</v>
      </c>
      <c r="I47" s="48" t="b">
        <f t="shared" si="12"/>
        <v>0</v>
      </c>
      <c r="J47" s="48" t="b">
        <f t="shared" si="13"/>
        <v>0</v>
      </c>
      <c r="K47" s="21"/>
      <c r="L47" s="11"/>
      <c r="M47" s="11"/>
      <c r="N47" s="11"/>
      <c r="O47" s="11"/>
      <c r="P47" s="11"/>
      <c r="Q47" s="11"/>
      <c r="R47" s="11"/>
    </row>
    <row r="48" spans="1:18" x14ac:dyDescent="0.2">
      <c r="A48" s="22">
        <v>39661</v>
      </c>
      <c r="B48" s="23">
        <v>49.2</v>
      </c>
      <c r="C48" s="24">
        <v>112.78</v>
      </c>
      <c r="D48" s="48">
        <f t="shared" si="7"/>
        <v>-18.292250399006914</v>
      </c>
      <c r="E48" s="48" t="b">
        <f t="shared" si="8"/>
        <v>0</v>
      </c>
      <c r="F48" s="48" t="b">
        <f t="shared" si="9"/>
        <v>0</v>
      </c>
      <c r="G48" s="48" t="b">
        <f t="shared" si="10"/>
        <v>0</v>
      </c>
      <c r="H48" s="48">
        <f t="shared" si="11"/>
        <v>-18.292250399006914</v>
      </c>
      <c r="I48" s="48" t="b">
        <f t="shared" si="12"/>
        <v>0</v>
      </c>
      <c r="J48" s="48" t="b">
        <f t="shared" si="13"/>
        <v>0</v>
      </c>
      <c r="K48" s="21"/>
      <c r="L48" s="11"/>
      <c r="M48" s="11"/>
      <c r="N48" s="11"/>
      <c r="O48" s="11"/>
      <c r="P48" s="11"/>
      <c r="Q48" s="11"/>
      <c r="R48" s="11"/>
    </row>
    <row r="49" spans="1:18" x14ac:dyDescent="0.2">
      <c r="A49" s="22">
        <v>39692</v>
      </c>
      <c r="B49" s="23">
        <v>44.8</v>
      </c>
      <c r="C49" s="24">
        <v>102.16</v>
      </c>
      <c r="D49" s="48">
        <f t="shared" si="7"/>
        <v>-6.6072826938136213</v>
      </c>
      <c r="E49" s="48" t="b">
        <f t="shared" si="8"/>
        <v>0</v>
      </c>
      <c r="F49" s="48" t="b">
        <f t="shared" si="9"/>
        <v>0</v>
      </c>
      <c r="G49" s="48" t="b">
        <f t="shared" si="10"/>
        <v>0</v>
      </c>
      <c r="H49" s="48">
        <f t="shared" si="11"/>
        <v>-6.6072826938136213</v>
      </c>
      <c r="I49" s="48">
        <f t="shared" si="12"/>
        <v>-6.6072826938136213</v>
      </c>
      <c r="J49" s="48" t="b">
        <f t="shared" si="13"/>
        <v>0</v>
      </c>
      <c r="K49" s="21"/>
      <c r="L49" s="11"/>
      <c r="M49" s="11"/>
      <c r="N49" s="11"/>
      <c r="O49" s="11"/>
      <c r="P49" s="11"/>
      <c r="Q49" s="11"/>
      <c r="R49" s="11"/>
    </row>
    <row r="50" spans="1:18" x14ac:dyDescent="0.2">
      <c r="A50" s="22">
        <v>39722</v>
      </c>
      <c r="B50" s="23">
        <v>38.9</v>
      </c>
      <c r="C50" s="24">
        <v>85.29</v>
      </c>
      <c r="D50" s="48">
        <f t="shared" si="7"/>
        <v>9.7197795755657133</v>
      </c>
      <c r="E50" s="48" t="b">
        <f t="shared" si="8"/>
        <v>0</v>
      </c>
      <c r="F50" s="48" t="b">
        <f t="shared" si="9"/>
        <v>0</v>
      </c>
      <c r="G50" s="48" t="b">
        <f t="shared" si="10"/>
        <v>0</v>
      </c>
      <c r="H50" s="48" t="b">
        <f t="shared" si="11"/>
        <v>0</v>
      </c>
      <c r="I50" s="48" t="b">
        <f t="shared" si="12"/>
        <v>0</v>
      </c>
      <c r="J50" s="48">
        <f t="shared" si="13"/>
        <v>9.7197795755657133</v>
      </c>
      <c r="K50" s="21"/>
      <c r="L50" s="11"/>
      <c r="M50" s="11"/>
      <c r="N50" s="11"/>
      <c r="O50" s="11"/>
      <c r="P50" s="11"/>
      <c r="Q50" s="11"/>
      <c r="R50" s="11"/>
    </row>
    <row r="51" spans="1:18" x14ac:dyDescent="0.2">
      <c r="A51" s="22">
        <v>39753</v>
      </c>
      <c r="B51" s="23">
        <v>36.5</v>
      </c>
      <c r="C51" s="24">
        <v>79.349999999999994</v>
      </c>
      <c r="D51" s="48">
        <f t="shared" si="7"/>
        <v>25.192186515437953</v>
      </c>
      <c r="E51" s="48" t="b">
        <f t="shared" si="8"/>
        <v>0</v>
      </c>
      <c r="F51" s="48" t="b">
        <f t="shared" si="9"/>
        <v>0</v>
      </c>
      <c r="G51" s="48" t="b">
        <f t="shared" si="10"/>
        <v>0</v>
      </c>
      <c r="H51" s="48" t="b">
        <f t="shared" si="11"/>
        <v>0</v>
      </c>
      <c r="I51" s="48" t="b">
        <f t="shared" si="12"/>
        <v>0</v>
      </c>
      <c r="J51" s="48">
        <f t="shared" si="13"/>
        <v>25.192186515437953</v>
      </c>
      <c r="K51" s="21"/>
      <c r="L51" s="11"/>
      <c r="M51" s="11"/>
      <c r="N51" s="11"/>
      <c r="O51" s="11"/>
      <c r="P51" s="11"/>
      <c r="Q51" s="11"/>
      <c r="R51" s="11"/>
    </row>
    <row r="52" spans="1:18" x14ac:dyDescent="0.2">
      <c r="A52" s="22">
        <v>39783</v>
      </c>
      <c r="B52" s="23">
        <v>33.1</v>
      </c>
      <c r="C52" s="24">
        <v>80.13</v>
      </c>
      <c r="D52" s="48">
        <f t="shared" si="7"/>
        <v>26.344689878946713</v>
      </c>
      <c r="E52" s="48" t="b">
        <f t="shared" si="8"/>
        <v>0</v>
      </c>
      <c r="F52" s="48" t="b">
        <f t="shared" si="9"/>
        <v>0</v>
      </c>
      <c r="G52" s="48" t="b">
        <f t="shared" si="10"/>
        <v>0</v>
      </c>
      <c r="H52" s="48" t="b">
        <f t="shared" si="11"/>
        <v>0</v>
      </c>
      <c r="I52" s="48" t="b">
        <f t="shared" si="12"/>
        <v>0</v>
      </c>
      <c r="J52" s="48">
        <f t="shared" si="13"/>
        <v>26.344689878946713</v>
      </c>
      <c r="K52" s="21"/>
      <c r="L52" s="11"/>
      <c r="M52" s="11"/>
      <c r="N52" s="11"/>
      <c r="O52" s="11"/>
      <c r="P52" s="11"/>
      <c r="Q52" s="11"/>
      <c r="R52" s="11"/>
    </row>
    <row r="53" spans="1:18" x14ac:dyDescent="0.2">
      <c r="A53" s="22">
        <v>39814</v>
      </c>
      <c r="B53" s="23">
        <v>34.9</v>
      </c>
      <c r="C53" s="24">
        <v>73.55</v>
      </c>
      <c r="D53" s="48">
        <f t="shared" si="7"/>
        <v>32.644459551325646</v>
      </c>
      <c r="E53" s="48" t="b">
        <f t="shared" si="8"/>
        <v>0</v>
      </c>
      <c r="F53" s="48" t="b">
        <f t="shared" si="9"/>
        <v>0</v>
      </c>
      <c r="G53" s="48" t="b">
        <f t="shared" si="10"/>
        <v>0</v>
      </c>
      <c r="H53" s="48" t="b">
        <f t="shared" si="11"/>
        <v>0</v>
      </c>
      <c r="I53" s="48" t="b">
        <f t="shared" si="12"/>
        <v>0</v>
      </c>
      <c r="J53" s="48">
        <f t="shared" si="13"/>
        <v>32.644459551325646</v>
      </c>
      <c r="K53" s="21"/>
      <c r="L53" s="11"/>
      <c r="M53" s="11"/>
      <c r="N53" s="11"/>
      <c r="O53" s="11"/>
      <c r="P53" s="11"/>
      <c r="Q53" s="11"/>
      <c r="R53" s="11"/>
    </row>
    <row r="54" spans="1:18" x14ac:dyDescent="0.2">
      <c r="A54" s="22">
        <v>39845</v>
      </c>
      <c r="B54" s="23">
        <v>35.5</v>
      </c>
      <c r="C54" s="24">
        <v>65.64</v>
      </c>
      <c r="D54" s="48">
        <f t="shared" si="7"/>
        <v>53.275441803778193</v>
      </c>
      <c r="E54" s="48" t="b">
        <f t="shared" si="8"/>
        <v>0</v>
      </c>
      <c r="F54" s="48" t="b">
        <f t="shared" si="9"/>
        <v>0</v>
      </c>
      <c r="G54" s="48" t="b">
        <f t="shared" si="10"/>
        <v>0</v>
      </c>
      <c r="H54" s="48" t="b">
        <f t="shared" si="11"/>
        <v>0</v>
      </c>
      <c r="I54" s="48" t="b">
        <f t="shared" si="12"/>
        <v>0</v>
      </c>
      <c r="J54" s="48">
        <f t="shared" si="13"/>
        <v>53.275441803778193</v>
      </c>
      <c r="K54" s="21"/>
      <c r="L54" s="11"/>
      <c r="M54" s="11"/>
      <c r="N54" s="11"/>
      <c r="O54" s="11"/>
      <c r="P54" s="11"/>
      <c r="Q54" s="11"/>
      <c r="R54" s="11"/>
    </row>
    <row r="55" spans="1:18" x14ac:dyDescent="0.2">
      <c r="A55" s="22">
        <v>39873</v>
      </c>
      <c r="B55" s="23">
        <v>36</v>
      </c>
      <c r="C55" s="24">
        <v>71.11</v>
      </c>
      <c r="D55" s="48">
        <f t="shared" si="7"/>
        <v>50.091407678244984</v>
      </c>
      <c r="E55" s="48" t="b">
        <f t="shared" si="8"/>
        <v>0</v>
      </c>
      <c r="F55" s="48" t="b">
        <f t="shared" si="9"/>
        <v>0</v>
      </c>
      <c r="G55" s="48" t="b">
        <f t="shared" si="10"/>
        <v>0</v>
      </c>
      <c r="H55" s="48" t="b">
        <f t="shared" si="11"/>
        <v>0</v>
      </c>
      <c r="I55" s="48" t="b">
        <f t="shared" si="12"/>
        <v>0</v>
      </c>
      <c r="J55" s="48">
        <f t="shared" si="13"/>
        <v>50.091407678244984</v>
      </c>
      <c r="K55" s="21"/>
      <c r="L55" s="11"/>
      <c r="M55" s="11"/>
      <c r="N55" s="11"/>
      <c r="O55" s="11"/>
      <c r="P55" s="11"/>
      <c r="Q55" s="11"/>
      <c r="R55" s="11"/>
    </row>
    <row r="56" spans="1:18" x14ac:dyDescent="0.2">
      <c r="A56" s="22">
        <v>39904</v>
      </c>
      <c r="B56" s="23">
        <v>39.5</v>
      </c>
      <c r="C56" s="24">
        <v>78.180000000000007</v>
      </c>
      <c r="D56" s="48">
        <f t="shared" si="7"/>
        <v>38.628805321053946</v>
      </c>
      <c r="E56" s="48" t="b">
        <f t="shared" si="8"/>
        <v>0</v>
      </c>
      <c r="F56" s="48" t="b">
        <f t="shared" si="9"/>
        <v>0</v>
      </c>
      <c r="G56" s="48" t="b">
        <f t="shared" si="10"/>
        <v>0</v>
      </c>
      <c r="H56" s="48" t="b">
        <f t="shared" si="11"/>
        <v>0</v>
      </c>
      <c r="I56" s="48" t="b">
        <f t="shared" si="12"/>
        <v>0</v>
      </c>
      <c r="J56" s="48">
        <f t="shared" si="13"/>
        <v>38.628805321053946</v>
      </c>
      <c r="K56" s="21"/>
      <c r="L56" s="11"/>
      <c r="M56" s="11"/>
      <c r="N56" s="11"/>
      <c r="O56" s="11"/>
      <c r="P56" s="11"/>
      <c r="Q56" s="11"/>
      <c r="R56" s="11"/>
    </row>
    <row r="57" spans="1:18" x14ac:dyDescent="0.2">
      <c r="A57" s="22">
        <v>39934</v>
      </c>
      <c r="B57" s="23">
        <v>41.7</v>
      </c>
      <c r="C57" s="24">
        <v>82.75</v>
      </c>
      <c r="D57" s="48">
        <f t="shared" si="7"/>
        <v>20.567975830815712</v>
      </c>
      <c r="E57" s="48" t="b">
        <f t="shared" si="8"/>
        <v>0</v>
      </c>
      <c r="F57" s="48" t="b">
        <f t="shared" si="9"/>
        <v>0</v>
      </c>
      <c r="G57" s="48" t="b">
        <f t="shared" si="10"/>
        <v>0</v>
      </c>
      <c r="H57" s="48" t="b">
        <f t="shared" si="11"/>
        <v>0</v>
      </c>
      <c r="I57" s="48" t="b">
        <f t="shared" si="12"/>
        <v>0</v>
      </c>
      <c r="J57" s="48">
        <f t="shared" si="13"/>
        <v>20.567975830815712</v>
      </c>
      <c r="K57" s="21"/>
      <c r="L57" s="11"/>
      <c r="M57" s="11"/>
      <c r="N57" s="11"/>
      <c r="O57" s="11"/>
      <c r="P57" s="11"/>
      <c r="Q57" s="11"/>
      <c r="R57" s="11"/>
    </row>
    <row r="58" spans="1:18" x14ac:dyDescent="0.2">
      <c r="A58" s="22">
        <v>39965</v>
      </c>
      <c r="B58" s="23">
        <v>45.8</v>
      </c>
      <c r="C58" s="24">
        <v>82.69</v>
      </c>
      <c r="D58" s="48">
        <f t="shared" si="7"/>
        <v>14.415286007981631</v>
      </c>
      <c r="E58" s="48" t="b">
        <f t="shared" si="8"/>
        <v>0</v>
      </c>
      <c r="F58" s="48" t="b">
        <f t="shared" si="9"/>
        <v>0</v>
      </c>
      <c r="G58" s="48" t="b">
        <f t="shared" si="10"/>
        <v>0</v>
      </c>
      <c r="H58" s="48">
        <f t="shared" si="11"/>
        <v>14.415286007981631</v>
      </c>
      <c r="I58" s="48">
        <f t="shared" si="12"/>
        <v>14.415286007981631</v>
      </c>
      <c r="J58" s="48" t="b">
        <f t="shared" si="13"/>
        <v>0</v>
      </c>
      <c r="K58" s="21"/>
      <c r="L58" s="11"/>
      <c r="M58" s="11"/>
      <c r="N58" s="11"/>
      <c r="O58" s="11"/>
      <c r="P58" s="11"/>
      <c r="Q58" s="11"/>
      <c r="R58" s="11"/>
    </row>
    <row r="59" spans="1:18" x14ac:dyDescent="0.2">
      <c r="A59" s="22">
        <v>39995</v>
      </c>
      <c r="B59" s="23">
        <v>49.9</v>
      </c>
      <c r="C59" s="24">
        <v>88.86</v>
      </c>
      <c r="D59" s="48">
        <f t="shared" si="7"/>
        <v>13.740715732613085</v>
      </c>
      <c r="E59" s="48" t="b">
        <f t="shared" si="8"/>
        <v>0</v>
      </c>
      <c r="F59" s="48" t="b">
        <f t="shared" si="9"/>
        <v>0</v>
      </c>
      <c r="G59" s="48" t="b">
        <f t="shared" si="10"/>
        <v>0</v>
      </c>
      <c r="H59" s="48">
        <f t="shared" si="11"/>
        <v>13.740715732613085</v>
      </c>
      <c r="I59" s="48" t="b">
        <f t="shared" si="12"/>
        <v>0</v>
      </c>
      <c r="J59" s="48" t="b">
        <f t="shared" si="13"/>
        <v>0</v>
      </c>
      <c r="K59" s="21"/>
      <c r="L59" s="11"/>
      <c r="M59" s="11"/>
      <c r="N59" s="11"/>
      <c r="O59" s="11"/>
      <c r="P59" s="11"/>
      <c r="Q59" s="11"/>
      <c r="R59" s="11"/>
    </row>
    <row r="60" spans="1:18" x14ac:dyDescent="0.2">
      <c r="A60" s="22">
        <v>40026</v>
      </c>
      <c r="B60" s="23">
        <v>53.5</v>
      </c>
      <c r="C60" s="24">
        <v>92.15</v>
      </c>
      <c r="D60" s="48">
        <f t="shared" si="7"/>
        <v>4.7422680412370966</v>
      </c>
      <c r="E60" s="48">
        <f t="shared" si="8"/>
        <v>4.7422680412370966</v>
      </c>
      <c r="F60" s="48" t="b">
        <f t="shared" si="9"/>
        <v>0</v>
      </c>
      <c r="G60" s="48" t="b">
        <f t="shared" si="10"/>
        <v>0</v>
      </c>
      <c r="H60" s="48" t="b">
        <f t="shared" si="11"/>
        <v>0</v>
      </c>
      <c r="I60" s="48" t="b">
        <f t="shared" si="12"/>
        <v>0</v>
      </c>
      <c r="J60" s="48" t="b">
        <f t="shared" si="13"/>
        <v>0</v>
      </c>
      <c r="K60" s="21"/>
      <c r="L60" s="11"/>
      <c r="M60" s="11"/>
      <c r="N60" s="11"/>
      <c r="O60" s="11"/>
      <c r="P60" s="11"/>
      <c r="Q60" s="11"/>
      <c r="R60" s="11"/>
    </row>
    <row r="61" spans="1:18" x14ac:dyDescent="0.2">
      <c r="A61" s="22">
        <v>40057</v>
      </c>
      <c r="B61" s="23">
        <v>54.4</v>
      </c>
      <c r="C61" s="24">
        <v>95.41</v>
      </c>
      <c r="D61" s="48">
        <f t="shared" si="7"/>
        <v>10.229535688083025</v>
      </c>
      <c r="E61" s="48">
        <f t="shared" si="8"/>
        <v>10.229535688083025</v>
      </c>
      <c r="F61" s="48" t="b">
        <f t="shared" si="9"/>
        <v>0</v>
      </c>
      <c r="G61" s="48" t="b">
        <f t="shared" si="10"/>
        <v>0</v>
      </c>
      <c r="H61" s="48" t="b">
        <f t="shared" si="11"/>
        <v>0</v>
      </c>
      <c r="I61" s="48" t="b">
        <f t="shared" si="12"/>
        <v>0</v>
      </c>
      <c r="J61" s="48" t="b">
        <f t="shared" si="13"/>
        <v>0</v>
      </c>
      <c r="K61" s="21"/>
      <c r="L61" s="11"/>
      <c r="M61" s="11"/>
      <c r="N61" s="11"/>
      <c r="O61" s="11"/>
      <c r="P61" s="11"/>
      <c r="Q61" s="11"/>
      <c r="R61" s="11"/>
    </row>
    <row r="62" spans="1:18" x14ac:dyDescent="0.2">
      <c r="A62" s="22">
        <v>40087</v>
      </c>
      <c r="B62" s="23">
        <v>56</v>
      </c>
      <c r="C62" s="24">
        <v>93.58</v>
      </c>
      <c r="D62" s="48">
        <f t="shared" si="7"/>
        <v>16.68091472536868</v>
      </c>
      <c r="E62" s="48">
        <f t="shared" si="8"/>
        <v>16.68091472536868</v>
      </c>
      <c r="F62" s="48" t="b">
        <f t="shared" si="9"/>
        <v>0</v>
      </c>
      <c r="G62" s="48" t="b">
        <f t="shared" si="10"/>
        <v>0</v>
      </c>
      <c r="H62" s="48" t="b">
        <f t="shared" si="11"/>
        <v>0</v>
      </c>
      <c r="I62" s="48" t="b">
        <f t="shared" si="12"/>
        <v>0</v>
      </c>
      <c r="J62" s="48" t="b">
        <f t="shared" si="13"/>
        <v>0</v>
      </c>
      <c r="K62" s="21"/>
      <c r="L62" s="11"/>
      <c r="M62" s="11"/>
      <c r="N62" s="11"/>
      <c r="O62" s="11"/>
      <c r="P62" s="11"/>
      <c r="Q62" s="11"/>
      <c r="R62" s="11"/>
    </row>
    <row r="63" spans="1:18" x14ac:dyDescent="0.2">
      <c r="A63" s="22">
        <v>40118</v>
      </c>
      <c r="B63" s="23">
        <v>54.4</v>
      </c>
      <c r="C63" s="24">
        <v>99.34</v>
      </c>
      <c r="D63" s="48">
        <f t="shared" si="7"/>
        <v>9.9154419166498808</v>
      </c>
      <c r="E63" s="48">
        <f t="shared" si="8"/>
        <v>9.9154419166498808</v>
      </c>
      <c r="F63" s="48" t="b">
        <f t="shared" si="9"/>
        <v>0</v>
      </c>
      <c r="G63" s="48" t="b">
        <f t="shared" si="10"/>
        <v>0</v>
      </c>
      <c r="H63" s="48" t="b">
        <f t="shared" si="11"/>
        <v>0</v>
      </c>
      <c r="I63" s="48" t="b">
        <f t="shared" si="12"/>
        <v>0</v>
      </c>
      <c r="J63" s="48" t="b">
        <f t="shared" si="13"/>
        <v>0</v>
      </c>
      <c r="K63" s="21"/>
      <c r="L63" s="11"/>
      <c r="M63" s="11"/>
      <c r="N63" s="11"/>
      <c r="O63" s="11"/>
      <c r="P63" s="11"/>
      <c r="Q63" s="11"/>
      <c r="R63" s="11"/>
    </row>
    <row r="64" spans="1:18" x14ac:dyDescent="0.2">
      <c r="A64" s="22">
        <v>40148</v>
      </c>
      <c r="B64" s="23">
        <v>55.3</v>
      </c>
      <c r="C64" s="24">
        <v>101.24</v>
      </c>
      <c r="D64" s="48">
        <f t="shared" si="7"/>
        <v>15.053338601343347</v>
      </c>
      <c r="E64" s="48">
        <f t="shared" si="8"/>
        <v>15.053338601343347</v>
      </c>
      <c r="F64" s="48" t="b">
        <f t="shared" si="9"/>
        <v>0</v>
      </c>
      <c r="G64" s="48" t="b">
        <f t="shared" si="10"/>
        <v>0</v>
      </c>
      <c r="H64" s="48" t="b">
        <f t="shared" si="11"/>
        <v>0</v>
      </c>
      <c r="I64" s="48" t="b">
        <f t="shared" si="12"/>
        <v>0</v>
      </c>
      <c r="J64" s="48" t="b">
        <f t="shared" si="13"/>
        <v>0</v>
      </c>
      <c r="K64" s="21"/>
      <c r="L64" s="11"/>
      <c r="M64" s="11"/>
      <c r="N64" s="11"/>
      <c r="O64" s="11"/>
      <c r="P64" s="11"/>
      <c r="Q64" s="11"/>
      <c r="R64" s="11"/>
    </row>
    <row r="65" spans="1:18" x14ac:dyDescent="0.2">
      <c r="A65" s="22">
        <v>40179</v>
      </c>
      <c r="B65" s="23">
        <v>57.2</v>
      </c>
      <c r="C65" s="24">
        <v>97.56</v>
      </c>
      <c r="D65" s="48">
        <f t="shared" si="7"/>
        <v>22.181221812218133</v>
      </c>
      <c r="E65" s="48">
        <f t="shared" si="8"/>
        <v>22.181221812218133</v>
      </c>
      <c r="F65" s="48" t="b">
        <f t="shared" si="9"/>
        <v>0</v>
      </c>
      <c r="G65" s="48" t="b">
        <f t="shared" si="10"/>
        <v>0</v>
      </c>
      <c r="H65" s="48" t="b">
        <f t="shared" si="11"/>
        <v>0</v>
      </c>
      <c r="I65" s="48" t="b">
        <f t="shared" si="12"/>
        <v>0</v>
      </c>
      <c r="J65" s="48" t="b">
        <f t="shared" si="13"/>
        <v>0</v>
      </c>
      <c r="K65" s="21"/>
      <c r="L65" s="11"/>
      <c r="M65" s="11"/>
      <c r="N65" s="11"/>
      <c r="O65" s="11"/>
      <c r="P65" s="11"/>
      <c r="Q65" s="11"/>
      <c r="R65" s="11"/>
    </row>
    <row r="66" spans="1:18" x14ac:dyDescent="0.2">
      <c r="A66" s="22">
        <v>40210</v>
      </c>
      <c r="B66" s="23">
        <v>55.8</v>
      </c>
      <c r="C66" s="24">
        <v>100.61</v>
      </c>
      <c r="D66" s="48">
        <f t="shared" si="7"/>
        <v>22.592187655302666</v>
      </c>
      <c r="E66" s="48">
        <f t="shared" si="8"/>
        <v>22.592187655302666</v>
      </c>
      <c r="F66" s="48" t="b">
        <f t="shared" si="9"/>
        <v>0</v>
      </c>
      <c r="G66" s="48" t="b">
        <f t="shared" si="10"/>
        <v>0</v>
      </c>
      <c r="H66" s="48" t="b">
        <f t="shared" si="11"/>
        <v>0</v>
      </c>
      <c r="I66" s="48" t="b">
        <f t="shared" si="12"/>
        <v>0</v>
      </c>
      <c r="J66" s="48" t="b">
        <f t="shared" si="13"/>
        <v>0</v>
      </c>
      <c r="K66" s="21"/>
      <c r="L66" s="11"/>
      <c r="M66" s="11"/>
      <c r="N66" s="11"/>
      <c r="O66" s="11"/>
      <c r="P66" s="11"/>
      <c r="Q66" s="11"/>
      <c r="R66" s="11"/>
    </row>
    <row r="67" spans="1:18" x14ac:dyDescent="0.2">
      <c r="A67" s="22">
        <v>40238</v>
      </c>
      <c r="B67" s="23">
        <v>58.8</v>
      </c>
      <c r="C67" s="24">
        <v>106.73</v>
      </c>
      <c r="D67" s="48">
        <f t="shared" si="7"/>
        <v>15.572004122552219</v>
      </c>
      <c r="E67" s="48" t="b">
        <f t="shared" si="8"/>
        <v>0</v>
      </c>
      <c r="F67" s="48">
        <f t="shared" si="9"/>
        <v>15.572004122552219</v>
      </c>
      <c r="G67" s="48" t="b">
        <f t="shared" si="10"/>
        <v>0</v>
      </c>
      <c r="H67" s="48" t="b">
        <f t="shared" si="11"/>
        <v>0</v>
      </c>
      <c r="I67" s="48" t="b">
        <f t="shared" si="12"/>
        <v>0</v>
      </c>
      <c r="J67" s="48" t="b">
        <f t="shared" si="13"/>
        <v>0</v>
      </c>
      <c r="K67" s="21"/>
      <c r="L67" s="11"/>
      <c r="M67" s="11"/>
      <c r="N67" s="11"/>
      <c r="O67" s="11"/>
      <c r="P67" s="11"/>
      <c r="Q67" s="11"/>
      <c r="R67" s="11"/>
    </row>
    <row r="68" spans="1:18" x14ac:dyDescent="0.2">
      <c r="A68" s="22">
        <v>40269</v>
      </c>
      <c r="B68" s="23">
        <v>58.1</v>
      </c>
      <c r="C68" s="24">
        <v>108.38</v>
      </c>
      <c r="D68" s="48">
        <f t="shared" si="7"/>
        <v>17.115704004428878</v>
      </c>
      <c r="E68" s="48" t="b">
        <f t="shared" si="8"/>
        <v>0</v>
      </c>
      <c r="F68" s="48">
        <f t="shared" si="9"/>
        <v>17.115704004428878</v>
      </c>
      <c r="G68" s="48" t="b">
        <f t="shared" si="10"/>
        <v>0</v>
      </c>
      <c r="H68" s="48" t="b">
        <f t="shared" si="11"/>
        <v>0</v>
      </c>
      <c r="I68" s="48" t="b">
        <f t="shared" si="12"/>
        <v>0</v>
      </c>
      <c r="J68" s="48" t="b">
        <f t="shared" si="13"/>
        <v>0</v>
      </c>
      <c r="K68" s="21"/>
      <c r="L68" s="11"/>
      <c r="M68" s="11"/>
      <c r="N68" s="11"/>
      <c r="O68" s="11"/>
      <c r="P68" s="11"/>
      <c r="Q68" s="11"/>
      <c r="R68" s="11"/>
    </row>
    <row r="69" spans="1:18" x14ac:dyDescent="0.2">
      <c r="A69" s="22">
        <v>40299</v>
      </c>
      <c r="B69" s="23">
        <v>58.3</v>
      </c>
      <c r="C69" s="24">
        <v>99.77</v>
      </c>
      <c r="D69" s="48">
        <f t="shared" si="7"/>
        <v>25.789315425478598</v>
      </c>
      <c r="E69" s="48" t="b">
        <f t="shared" si="8"/>
        <v>0</v>
      </c>
      <c r="F69" s="48">
        <f t="shared" si="9"/>
        <v>25.789315425478598</v>
      </c>
      <c r="G69" s="48" t="b">
        <f t="shared" si="10"/>
        <v>0</v>
      </c>
      <c r="H69" s="48" t="b">
        <f t="shared" si="11"/>
        <v>0</v>
      </c>
      <c r="I69" s="48" t="b">
        <f t="shared" si="12"/>
        <v>0</v>
      </c>
      <c r="J69" s="48" t="b">
        <f t="shared" si="13"/>
        <v>0</v>
      </c>
      <c r="K69" s="21"/>
      <c r="L69" s="11"/>
      <c r="M69" s="11"/>
      <c r="N69" s="11"/>
      <c r="O69" s="11"/>
      <c r="P69" s="11"/>
      <c r="Q69" s="11"/>
      <c r="R69" s="11"/>
    </row>
    <row r="70" spans="1:18" x14ac:dyDescent="0.2">
      <c r="A70" s="22">
        <v>40330</v>
      </c>
      <c r="B70" s="23">
        <v>56.4</v>
      </c>
      <c r="C70" s="24">
        <v>94.61</v>
      </c>
      <c r="D70" s="48">
        <f t="shared" si="7"/>
        <v>30.419617376598662</v>
      </c>
      <c r="E70" s="48">
        <f t="shared" si="8"/>
        <v>30.419617376598662</v>
      </c>
      <c r="F70" s="48" t="b">
        <f t="shared" si="9"/>
        <v>0</v>
      </c>
      <c r="G70" s="48" t="b">
        <f t="shared" si="10"/>
        <v>0</v>
      </c>
      <c r="H70" s="48" t="b">
        <f t="shared" si="11"/>
        <v>0</v>
      </c>
      <c r="I70" s="48" t="b">
        <f t="shared" si="12"/>
        <v>0</v>
      </c>
      <c r="J70" s="48" t="b">
        <f t="shared" si="13"/>
        <v>0</v>
      </c>
      <c r="K70" s="21"/>
      <c r="L70" s="11"/>
      <c r="M70" s="11"/>
      <c r="N70" s="11"/>
      <c r="O70" s="11"/>
      <c r="P70" s="11"/>
      <c r="Q70" s="11"/>
      <c r="R70" s="11"/>
    </row>
    <row r="71" spans="1:18" x14ac:dyDescent="0.2">
      <c r="A71" s="22">
        <v>40360</v>
      </c>
      <c r="B71" s="23">
        <v>56.4</v>
      </c>
      <c r="C71" s="24">
        <v>101.07</v>
      </c>
      <c r="D71" s="48">
        <f t="shared" si="7"/>
        <v>19.639853566834887</v>
      </c>
      <c r="E71" s="48">
        <f t="shared" si="8"/>
        <v>19.639853566834887</v>
      </c>
      <c r="F71" s="48" t="b">
        <f t="shared" si="9"/>
        <v>0</v>
      </c>
      <c r="G71" s="48" t="b">
        <f t="shared" si="10"/>
        <v>0</v>
      </c>
      <c r="H71" s="48" t="b">
        <f t="shared" si="11"/>
        <v>0</v>
      </c>
      <c r="I71" s="48" t="b">
        <f t="shared" si="12"/>
        <v>0</v>
      </c>
      <c r="J71" s="48" t="b">
        <f t="shared" si="13"/>
        <v>0</v>
      </c>
      <c r="K71" s="21"/>
      <c r="L71" s="11"/>
      <c r="M71" s="11"/>
      <c r="N71" s="11"/>
      <c r="O71" s="11"/>
      <c r="P71" s="11"/>
      <c r="Q71" s="11"/>
      <c r="R71" s="11"/>
    </row>
    <row r="72" spans="1:18" x14ac:dyDescent="0.2">
      <c r="A72" s="22">
        <v>40391</v>
      </c>
      <c r="B72" s="23">
        <v>58</v>
      </c>
      <c r="C72" s="24">
        <v>96.52</v>
      </c>
      <c r="D72" s="48">
        <f t="shared" si="7"/>
        <v>18.389970990468306</v>
      </c>
      <c r="E72" s="48" t="b">
        <f t="shared" ref="E72:E103" si="14">IF(AND(B72&gt;=$F$2, B72&lt;=(SUM($F$2+($F$4*1)))),SUM((C84/C72)-1)*100)</f>
        <v>0</v>
      </c>
      <c r="F72" s="48">
        <f t="shared" ref="F72:F103" si="15">IF(AND(B72&gt;(SUM($F$2+($F$4*1))),B72&lt;=(SUM($F$2+($F$4*2)))),SUM((C84/C72)-1)*100)</f>
        <v>18.389970990468306</v>
      </c>
      <c r="G72" s="48" t="b">
        <f t="shared" ref="G72:G103" si="16">IF(B72&gt;=(SUM($F$2+($F$4*2))),SUM((C84/C72)-1)*100)</f>
        <v>0</v>
      </c>
      <c r="H72" s="48" t="b">
        <f t="shared" ref="H72:H103" si="17">IF(AND(B72&lt;=$F$2, B72&gt;=(SUM($F$2-($F$4*2)))),SUM((C84/C72)-1)*100)</f>
        <v>0</v>
      </c>
      <c r="I72" s="48" t="b">
        <f t="shared" ref="I72:I103" si="18">IF(AND(B72&lt;(SUM($F$2-($F$4*1))), B72&gt;=(SUM($F$2-($F$4*2)))),SUM((C84/C72)-1)*100)</f>
        <v>0</v>
      </c>
      <c r="J72" s="48" t="b">
        <f t="shared" ref="J72:J103" si="19">IF(B72&lt;(SUM($F$2-($F$4*2))),SUM((C84/C72)-1)*100)</f>
        <v>0</v>
      </c>
      <c r="K72" s="21"/>
      <c r="L72" s="11"/>
      <c r="M72" s="11"/>
      <c r="N72" s="11"/>
      <c r="O72" s="11"/>
      <c r="P72" s="11"/>
      <c r="Q72" s="11"/>
      <c r="R72" s="11"/>
    </row>
    <row r="73" spans="1:18" x14ac:dyDescent="0.2">
      <c r="A73" s="22">
        <v>40422</v>
      </c>
      <c r="B73" s="23">
        <v>56.3</v>
      </c>
      <c r="C73" s="24">
        <v>105.17</v>
      </c>
      <c r="D73" s="48">
        <f t="shared" si="7"/>
        <v>1.1124845488257096</v>
      </c>
      <c r="E73" s="48">
        <f t="shared" si="14"/>
        <v>1.1124845488257096</v>
      </c>
      <c r="F73" s="48" t="b">
        <f t="shared" si="15"/>
        <v>0</v>
      </c>
      <c r="G73" s="48" t="b">
        <f t="shared" si="16"/>
        <v>0</v>
      </c>
      <c r="H73" s="48" t="b">
        <f t="shared" si="17"/>
        <v>0</v>
      </c>
      <c r="I73" s="48" t="b">
        <f t="shared" si="18"/>
        <v>0</v>
      </c>
      <c r="J73" s="48" t="b">
        <f t="shared" si="19"/>
        <v>0</v>
      </c>
      <c r="K73" s="21"/>
      <c r="L73" s="11"/>
      <c r="M73" s="11"/>
      <c r="N73" s="11"/>
      <c r="O73" s="11"/>
      <c r="P73" s="11"/>
      <c r="Q73" s="11"/>
      <c r="R73" s="11"/>
    </row>
    <row r="74" spans="1:18" x14ac:dyDescent="0.2">
      <c r="A74" s="22">
        <v>40452</v>
      </c>
      <c r="B74" s="23">
        <v>57.7</v>
      </c>
      <c r="C74" s="24">
        <v>109.19</v>
      </c>
      <c r="D74" s="48">
        <f t="shared" si="7"/>
        <v>8.0135543547944046</v>
      </c>
      <c r="E74" s="48" t="b">
        <f t="shared" si="14"/>
        <v>0</v>
      </c>
      <c r="F74" s="48">
        <f t="shared" si="15"/>
        <v>8.0135543547944046</v>
      </c>
      <c r="G74" s="48" t="b">
        <f t="shared" si="16"/>
        <v>0</v>
      </c>
      <c r="H74" s="48" t="b">
        <f t="shared" si="17"/>
        <v>0</v>
      </c>
      <c r="I74" s="48" t="b">
        <f t="shared" si="18"/>
        <v>0</v>
      </c>
      <c r="J74" s="48" t="b">
        <f t="shared" si="19"/>
        <v>0</v>
      </c>
      <c r="K74" s="21"/>
      <c r="L74" s="11"/>
      <c r="M74" s="11"/>
      <c r="N74" s="11"/>
      <c r="O74" s="11"/>
      <c r="P74" s="11"/>
      <c r="Q74" s="11"/>
      <c r="R74" s="11"/>
    </row>
    <row r="75" spans="1:18" x14ac:dyDescent="0.2">
      <c r="A75" s="22">
        <v>40483</v>
      </c>
      <c r="B75" s="23">
        <v>57.6</v>
      </c>
      <c r="C75" s="24">
        <v>109.19</v>
      </c>
      <c r="D75" s="48">
        <f t="shared" si="7"/>
        <v>7.5739536587599465</v>
      </c>
      <c r="E75" s="48" t="b">
        <f t="shared" si="14"/>
        <v>0</v>
      </c>
      <c r="F75" s="48">
        <f t="shared" si="15"/>
        <v>7.5739536587599465</v>
      </c>
      <c r="G75" s="48" t="b">
        <f t="shared" si="16"/>
        <v>0</v>
      </c>
      <c r="H75" s="48" t="b">
        <f t="shared" si="17"/>
        <v>0</v>
      </c>
      <c r="I75" s="48" t="b">
        <f t="shared" si="18"/>
        <v>0</v>
      </c>
      <c r="J75" s="48" t="b">
        <f t="shared" si="19"/>
        <v>0</v>
      </c>
      <c r="K75" s="21"/>
      <c r="L75" s="11"/>
      <c r="M75" s="11"/>
      <c r="N75" s="11"/>
      <c r="O75" s="11"/>
      <c r="P75" s="11"/>
      <c r="Q75" s="11"/>
      <c r="R75" s="11"/>
    </row>
    <row r="76" spans="1:18" x14ac:dyDescent="0.2">
      <c r="A76" s="22">
        <v>40513</v>
      </c>
      <c r="B76" s="23">
        <v>57.5</v>
      </c>
      <c r="C76" s="24">
        <v>116.48</v>
      </c>
      <c r="D76" s="48">
        <f t="shared" si="7"/>
        <v>1.8973214285714191</v>
      </c>
      <c r="E76" s="48">
        <f t="shared" si="14"/>
        <v>1.8973214285714191</v>
      </c>
      <c r="F76" s="48" t="b">
        <f t="shared" si="15"/>
        <v>0</v>
      </c>
      <c r="G76" s="48" t="b">
        <f t="shared" si="16"/>
        <v>0</v>
      </c>
      <c r="H76" s="48" t="b">
        <f t="shared" si="17"/>
        <v>0</v>
      </c>
      <c r="I76" s="48" t="b">
        <f t="shared" si="18"/>
        <v>0</v>
      </c>
      <c r="J76" s="48" t="b">
        <f t="shared" si="19"/>
        <v>0</v>
      </c>
      <c r="K76" s="21"/>
      <c r="L76" s="11"/>
      <c r="M76" s="11"/>
      <c r="N76" s="11"/>
      <c r="O76" s="11"/>
      <c r="P76" s="11"/>
      <c r="Q76" s="11"/>
      <c r="R76" s="11"/>
    </row>
    <row r="77" spans="1:18" x14ac:dyDescent="0.2">
      <c r="A77" s="22">
        <v>40544</v>
      </c>
      <c r="B77" s="23">
        <v>59</v>
      </c>
      <c r="C77" s="24">
        <v>119.2</v>
      </c>
      <c r="D77" s="48">
        <f t="shared" si="7"/>
        <v>4.1946308724832182</v>
      </c>
      <c r="E77" s="48" t="b">
        <f t="shared" si="14"/>
        <v>0</v>
      </c>
      <c r="F77" s="48">
        <f t="shared" si="15"/>
        <v>4.1946308724832182</v>
      </c>
      <c r="G77" s="48" t="b">
        <f t="shared" si="16"/>
        <v>0</v>
      </c>
      <c r="H77" s="48" t="b">
        <f t="shared" si="17"/>
        <v>0</v>
      </c>
      <c r="I77" s="48" t="b">
        <f t="shared" si="18"/>
        <v>0</v>
      </c>
      <c r="J77" s="48" t="b">
        <f t="shared" si="19"/>
        <v>0</v>
      </c>
      <c r="K77" s="21"/>
      <c r="L77" s="11"/>
      <c r="M77" s="11"/>
      <c r="N77" s="11"/>
      <c r="O77" s="11"/>
      <c r="P77" s="11"/>
      <c r="Q77" s="11"/>
      <c r="R77" s="11"/>
    </row>
    <row r="78" spans="1:18" x14ac:dyDescent="0.2">
      <c r="A78" s="22">
        <v>40575</v>
      </c>
      <c r="B78" s="23">
        <v>59.3</v>
      </c>
      <c r="C78" s="24">
        <v>123.34</v>
      </c>
      <c r="D78" s="48">
        <f t="shared" si="7"/>
        <v>5.0672936598021634</v>
      </c>
      <c r="E78" s="48" t="b">
        <f t="shared" si="14"/>
        <v>0</v>
      </c>
      <c r="F78" s="48">
        <f t="shared" si="15"/>
        <v>5.0672936598021634</v>
      </c>
      <c r="G78" s="48" t="b">
        <f t="shared" si="16"/>
        <v>0</v>
      </c>
      <c r="H78" s="48" t="b">
        <f t="shared" si="17"/>
        <v>0</v>
      </c>
      <c r="I78" s="48" t="b">
        <f t="shared" si="18"/>
        <v>0</v>
      </c>
      <c r="J78" s="48" t="b">
        <f t="shared" si="19"/>
        <v>0</v>
      </c>
      <c r="K78" s="21"/>
      <c r="L78" s="11"/>
      <c r="M78" s="11"/>
      <c r="N78" s="11"/>
      <c r="O78" s="11"/>
      <c r="P78" s="11"/>
      <c r="Q78" s="11"/>
      <c r="R78" s="11"/>
    </row>
    <row r="79" spans="1:18" x14ac:dyDescent="0.2">
      <c r="A79" s="22">
        <v>40603</v>
      </c>
      <c r="B79" s="23">
        <v>59.1</v>
      </c>
      <c r="C79" s="24">
        <v>123.35</v>
      </c>
      <c r="D79" s="48">
        <f t="shared" si="7"/>
        <v>8.4394000810701151</v>
      </c>
      <c r="E79" s="48" t="b">
        <f t="shared" si="14"/>
        <v>0</v>
      </c>
      <c r="F79" s="48">
        <f t="shared" si="15"/>
        <v>8.4394000810701151</v>
      </c>
      <c r="G79" s="48" t="b">
        <f t="shared" si="16"/>
        <v>0</v>
      </c>
      <c r="H79" s="48" t="b">
        <f t="shared" si="17"/>
        <v>0</v>
      </c>
      <c r="I79" s="48" t="b">
        <f t="shared" si="18"/>
        <v>0</v>
      </c>
      <c r="J79" s="48" t="b">
        <f t="shared" si="19"/>
        <v>0</v>
      </c>
      <c r="K79" s="21"/>
      <c r="L79" s="11"/>
      <c r="M79" s="11"/>
      <c r="N79" s="11"/>
      <c r="O79" s="11"/>
      <c r="P79" s="11"/>
      <c r="Q79" s="11"/>
      <c r="R79" s="11"/>
    </row>
    <row r="80" spans="1:18" x14ac:dyDescent="0.2">
      <c r="A80" s="22">
        <v>40634</v>
      </c>
      <c r="B80" s="23">
        <v>58.9</v>
      </c>
      <c r="C80" s="24">
        <v>126.93</v>
      </c>
      <c r="D80" s="48">
        <f t="shared" si="7"/>
        <v>4.6718663830457752</v>
      </c>
      <c r="E80" s="48" t="b">
        <f t="shared" si="14"/>
        <v>0</v>
      </c>
      <c r="F80" s="48">
        <f t="shared" si="15"/>
        <v>4.6718663830457752</v>
      </c>
      <c r="G80" s="48" t="b">
        <f t="shared" si="16"/>
        <v>0</v>
      </c>
      <c r="H80" s="48" t="b">
        <f t="shared" si="17"/>
        <v>0</v>
      </c>
      <c r="I80" s="48" t="b">
        <f t="shared" si="18"/>
        <v>0</v>
      </c>
      <c r="J80" s="48" t="b">
        <f t="shared" si="19"/>
        <v>0</v>
      </c>
      <c r="K80" s="21"/>
      <c r="L80" s="11"/>
      <c r="M80" s="11"/>
      <c r="N80" s="11"/>
      <c r="O80" s="11"/>
      <c r="P80" s="11"/>
      <c r="Q80" s="11"/>
      <c r="R80" s="11"/>
    </row>
    <row r="81" spans="1:18" x14ac:dyDescent="0.2">
      <c r="A81" s="22">
        <v>40664</v>
      </c>
      <c r="B81" s="23">
        <v>53.7</v>
      </c>
      <c r="C81" s="24">
        <v>125.5</v>
      </c>
      <c r="D81" s="48">
        <f t="shared" si="7"/>
        <v>-0.49402390438247901</v>
      </c>
      <c r="E81" s="48">
        <f t="shared" si="14"/>
        <v>-0.49402390438247901</v>
      </c>
      <c r="F81" s="48" t="b">
        <f t="shared" si="15"/>
        <v>0</v>
      </c>
      <c r="G81" s="48" t="b">
        <f t="shared" si="16"/>
        <v>0</v>
      </c>
      <c r="H81" s="48" t="b">
        <f t="shared" si="17"/>
        <v>0</v>
      </c>
      <c r="I81" s="48" t="b">
        <f t="shared" si="18"/>
        <v>0</v>
      </c>
      <c r="J81" s="48" t="b">
        <f t="shared" si="19"/>
        <v>0</v>
      </c>
      <c r="K81" s="21"/>
      <c r="L81" s="11"/>
      <c r="M81" s="11"/>
      <c r="N81" s="11"/>
      <c r="O81" s="11"/>
      <c r="P81" s="11"/>
      <c r="Q81" s="11"/>
      <c r="R81" s="11"/>
    </row>
    <row r="82" spans="1:18" x14ac:dyDescent="0.2">
      <c r="A82" s="22">
        <v>40695</v>
      </c>
      <c r="B82" s="23">
        <v>56.6</v>
      </c>
      <c r="C82" s="24">
        <v>123.39</v>
      </c>
      <c r="D82" s="48">
        <f t="shared" si="7"/>
        <v>5.3164762136315602</v>
      </c>
      <c r="E82" s="48">
        <f t="shared" si="14"/>
        <v>5.3164762136315602</v>
      </c>
      <c r="F82" s="48" t="b">
        <f t="shared" si="15"/>
        <v>0</v>
      </c>
      <c r="G82" s="48" t="b">
        <f t="shared" si="16"/>
        <v>0</v>
      </c>
      <c r="H82" s="48" t="b">
        <f t="shared" si="17"/>
        <v>0</v>
      </c>
      <c r="I82" s="48" t="b">
        <f t="shared" si="18"/>
        <v>0</v>
      </c>
      <c r="J82" s="48" t="b">
        <f t="shared" si="19"/>
        <v>0</v>
      </c>
      <c r="K82" s="21"/>
      <c r="L82" s="11"/>
      <c r="M82" s="11"/>
      <c r="N82" s="11"/>
      <c r="O82" s="11"/>
      <c r="P82" s="11"/>
      <c r="Q82" s="11"/>
      <c r="R82" s="11"/>
    </row>
    <row r="83" spans="1:18" x14ac:dyDescent="0.2">
      <c r="A83" s="22">
        <v>40725</v>
      </c>
      <c r="B83" s="23">
        <v>52.9</v>
      </c>
      <c r="C83" s="24">
        <v>120.92</v>
      </c>
      <c r="D83" s="48">
        <f t="shared" si="7"/>
        <v>8.7413165729407929</v>
      </c>
      <c r="E83" s="48">
        <f t="shared" si="14"/>
        <v>8.7413165729407929</v>
      </c>
      <c r="F83" s="48" t="b">
        <f t="shared" si="15"/>
        <v>0</v>
      </c>
      <c r="G83" s="48" t="b">
        <f t="shared" si="16"/>
        <v>0</v>
      </c>
      <c r="H83" s="48" t="b">
        <f t="shared" si="17"/>
        <v>0</v>
      </c>
      <c r="I83" s="48" t="b">
        <f t="shared" si="18"/>
        <v>0</v>
      </c>
      <c r="J83" s="48" t="b">
        <f t="shared" si="19"/>
        <v>0</v>
      </c>
      <c r="K83" s="21"/>
      <c r="L83" s="11"/>
      <c r="M83" s="11"/>
      <c r="N83" s="11"/>
      <c r="O83" s="11"/>
      <c r="P83" s="11"/>
      <c r="Q83" s="11"/>
      <c r="R83" s="11"/>
    </row>
    <row r="84" spans="1:18" x14ac:dyDescent="0.2">
      <c r="A84" s="22">
        <v>40756</v>
      </c>
      <c r="B84" s="23">
        <v>53</v>
      </c>
      <c r="C84" s="24">
        <v>114.27</v>
      </c>
      <c r="D84" s="48">
        <f t="shared" si="7"/>
        <v>17.948717948717952</v>
      </c>
      <c r="E84" s="48">
        <f t="shared" si="14"/>
        <v>17.948717948717952</v>
      </c>
      <c r="F84" s="48" t="b">
        <f t="shared" si="15"/>
        <v>0</v>
      </c>
      <c r="G84" s="48" t="b">
        <f t="shared" si="16"/>
        <v>0</v>
      </c>
      <c r="H84" s="48" t="b">
        <f t="shared" si="17"/>
        <v>0</v>
      </c>
      <c r="I84" s="48" t="b">
        <f t="shared" si="18"/>
        <v>0</v>
      </c>
      <c r="J84" s="48" t="b">
        <f t="shared" si="19"/>
        <v>0</v>
      </c>
      <c r="K84" s="21"/>
      <c r="L84" s="11"/>
      <c r="M84" s="11"/>
      <c r="N84" s="11"/>
      <c r="O84" s="11"/>
      <c r="P84" s="11"/>
      <c r="Q84" s="11"/>
      <c r="R84" s="11"/>
    </row>
    <row r="85" spans="1:18" x14ac:dyDescent="0.2">
      <c r="A85" s="22">
        <v>40787</v>
      </c>
      <c r="B85" s="23">
        <v>52.8</v>
      </c>
      <c r="C85" s="24">
        <v>106.34</v>
      </c>
      <c r="D85" s="48">
        <f t="shared" ref="D85:D110" si="20">((C97/C85)-1)*100</f>
        <v>29.96050404363362</v>
      </c>
      <c r="E85" s="48">
        <f t="shared" si="14"/>
        <v>29.96050404363362</v>
      </c>
      <c r="F85" s="48" t="b">
        <f t="shared" si="15"/>
        <v>0</v>
      </c>
      <c r="G85" s="48" t="b">
        <f t="shared" si="16"/>
        <v>0</v>
      </c>
      <c r="H85" s="48" t="b">
        <f t="shared" si="17"/>
        <v>0</v>
      </c>
      <c r="I85" s="48" t="b">
        <f t="shared" si="18"/>
        <v>0</v>
      </c>
      <c r="J85" s="48" t="b">
        <f t="shared" si="19"/>
        <v>0</v>
      </c>
      <c r="K85" s="21"/>
      <c r="L85" s="11"/>
      <c r="M85" s="11"/>
      <c r="N85" s="11"/>
      <c r="O85" s="11"/>
      <c r="P85" s="11"/>
      <c r="Q85" s="11"/>
      <c r="R85" s="11"/>
    </row>
    <row r="86" spans="1:18" x14ac:dyDescent="0.2">
      <c r="A86" s="22">
        <v>40817</v>
      </c>
      <c r="B86" s="23">
        <v>51.8</v>
      </c>
      <c r="C86" s="24">
        <v>117.94</v>
      </c>
      <c r="D86" s="48">
        <f t="shared" si="20"/>
        <v>15.041546549092777</v>
      </c>
      <c r="E86" s="48" t="b">
        <f t="shared" si="14"/>
        <v>0</v>
      </c>
      <c r="F86" s="48" t="b">
        <f t="shared" si="15"/>
        <v>0</v>
      </c>
      <c r="G86" s="48" t="b">
        <f t="shared" si="16"/>
        <v>0</v>
      </c>
      <c r="H86" s="48">
        <f t="shared" si="17"/>
        <v>15.041546549092777</v>
      </c>
      <c r="I86" s="48" t="b">
        <f t="shared" si="18"/>
        <v>0</v>
      </c>
      <c r="J86" s="48" t="b">
        <f t="shared" si="19"/>
        <v>0</v>
      </c>
      <c r="K86" s="21"/>
      <c r="L86" s="11"/>
      <c r="M86" s="11"/>
      <c r="N86" s="11"/>
      <c r="O86" s="11"/>
      <c r="P86" s="11"/>
      <c r="Q86" s="11"/>
      <c r="R86" s="11"/>
    </row>
    <row r="87" spans="1:18" x14ac:dyDescent="0.2">
      <c r="A87" s="22">
        <v>40848</v>
      </c>
      <c r="B87" s="23">
        <v>52.1</v>
      </c>
      <c r="C87" s="24">
        <v>117.46</v>
      </c>
      <c r="D87" s="48">
        <f t="shared" si="20"/>
        <v>16.167205857313128</v>
      </c>
      <c r="E87" s="48" t="b">
        <f t="shared" si="14"/>
        <v>0</v>
      </c>
      <c r="F87" s="48" t="b">
        <f t="shared" si="15"/>
        <v>0</v>
      </c>
      <c r="G87" s="48" t="b">
        <f t="shared" si="16"/>
        <v>0</v>
      </c>
      <c r="H87" s="48">
        <f t="shared" si="17"/>
        <v>16.167205857313128</v>
      </c>
      <c r="I87" s="48" t="b">
        <f t="shared" si="18"/>
        <v>0</v>
      </c>
      <c r="J87" s="48" t="b">
        <f t="shared" si="19"/>
        <v>0</v>
      </c>
      <c r="K87" s="21"/>
      <c r="L87" s="11"/>
      <c r="M87" s="11"/>
      <c r="N87" s="11"/>
      <c r="O87" s="11"/>
      <c r="P87" s="11"/>
      <c r="Q87" s="11"/>
      <c r="R87" s="11"/>
    </row>
    <row r="88" spans="1:18" x14ac:dyDescent="0.2">
      <c r="A88" s="22">
        <v>40878</v>
      </c>
      <c r="B88" s="23">
        <v>53.1</v>
      </c>
      <c r="C88" s="24">
        <v>118.69</v>
      </c>
      <c r="D88" s="48">
        <f t="shared" si="20"/>
        <v>15.99123767798465</v>
      </c>
      <c r="E88" s="48">
        <f t="shared" si="14"/>
        <v>15.99123767798465</v>
      </c>
      <c r="F88" s="48" t="b">
        <f t="shared" si="15"/>
        <v>0</v>
      </c>
      <c r="G88" s="48" t="b">
        <f t="shared" si="16"/>
        <v>0</v>
      </c>
      <c r="H88" s="48" t="b">
        <f t="shared" si="17"/>
        <v>0</v>
      </c>
      <c r="I88" s="48" t="b">
        <f t="shared" si="18"/>
        <v>0</v>
      </c>
      <c r="J88" s="48" t="b">
        <f t="shared" si="19"/>
        <v>0</v>
      </c>
      <c r="K88" s="21"/>
      <c r="L88" s="11"/>
      <c r="M88" s="11"/>
      <c r="N88" s="11"/>
      <c r="O88" s="11"/>
      <c r="P88" s="11"/>
      <c r="Q88" s="11"/>
      <c r="R88" s="11"/>
    </row>
    <row r="89" spans="1:18" x14ac:dyDescent="0.2">
      <c r="A89" s="22">
        <v>40909</v>
      </c>
      <c r="B89" s="23">
        <v>52.8</v>
      </c>
      <c r="C89" s="24">
        <v>124.2</v>
      </c>
      <c r="D89" s="48">
        <f t="shared" si="20"/>
        <v>16.521739130434774</v>
      </c>
      <c r="E89" s="48">
        <f t="shared" si="14"/>
        <v>16.521739130434774</v>
      </c>
      <c r="F89" s="48" t="b">
        <f t="shared" si="15"/>
        <v>0</v>
      </c>
      <c r="G89" s="48" t="b">
        <f t="shared" si="16"/>
        <v>0</v>
      </c>
      <c r="H89" s="48" t="b">
        <f t="shared" si="17"/>
        <v>0</v>
      </c>
      <c r="I89" s="48" t="b">
        <f t="shared" si="18"/>
        <v>0</v>
      </c>
      <c r="J89" s="48" t="b">
        <f t="shared" si="19"/>
        <v>0</v>
      </c>
      <c r="K89" s="21"/>
      <c r="L89" s="11"/>
      <c r="M89" s="11"/>
      <c r="N89" s="11"/>
      <c r="O89" s="11"/>
      <c r="P89" s="11"/>
      <c r="Q89" s="11"/>
      <c r="R89" s="11"/>
    </row>
    <row r="90" spans="1:18" x14ac:dyDescent="0.2">
      <c r="A90" s="22">
        <v>40940</v>
      </c>
      <c r="B90" s="23">
        <v>52.4</v>
      </c>
      <c r="C90" s="24">
        <v>129.59</v>
      </c>
      <c r="D90" s="48">
        <f t="shared" si="20"/>
        <v>13.102862875221843</v>
      </c>
      <c r="E90" s="48">
        <f t="shared" si="14"/>
        <v>13.102862875221843</v>
      </c>
      <c r="F90" s="48" t="b">
        <f t="shared" si="15"/>
        <v>0</v>
      </c>
      <c r="G90" s="48" t="b">
        <f t="shared" si="16"/>
        <v>0</v>
      </c>
      <c r="H90" s="48" t="b">
        <f t="shared" si="17"/>
        <v>0</v>
      </c>
      <c r="I90" s="48" t="b">
        <f t="shared" si="18"/>
        <v>0</v>
      </c>
      <c r="J90" s="48" t="b">
        <f t="shared" si="19"/>
        <v>0</v>
      </c>
      <c r="K90" s="21"/>
      <c r="L90" s="11"/>
      <c r="M90" s="11"/>
      <c r="N90" s="11"/>
      <c r="O90" s="11"/>
      <c r="P90" s="11"/>
      <c r="Q90" s="11"/>
      <c r="R90" s="11"/>
    </row>
    <row r="91" spans="1:18" x14ac:dyDescent="0.2">
      <c r="A91" s="22">
        <v>40969</v>
      </c>
      <c r="B91" s="23">
        <v>53</v>
      </c>
      <c r="C91" s="24">
        <v>133.76</v>
      </c>
      <c r="D91" s="48">
        <f t="shared" si="20"/>
        <v>13.733552631578959</v>
      </c>
      <c r="E91" s="48">
        <f t="shared" si="14"/>
        <v>13.733552631578959</v>
      </c>
      <c r="F91" s="48" t="b">
        <f t="shared" si="15"/>
        <v>0</v>
      </c>
      <c r="G91" s="48" t="b">
        <f t="shared" si="16"/>
        <v>0</v>
      </c>
      <c r="H91" s="48" t="b">
        <f t="shared" si="17"/>
        <v>0</v>
      </c>
      <c r="I91" s="48" t="b">
        <f t="shared" si="18"/>
        <v>0</v>
      </c>
      <c r="J91" s="48" t="b">
        <f t="shared" si="19"/>
        <v>0</v>
      </c>
      <c r="K91" s="21"/>
      <c r="L91" s="11"/>
      <c r="M91" s="11"/>
      <c r="N91" s="11"/>
      <c r="O91" s="11"/>
      <c r="P91" s="11"/>
      <c r="Q91" s="11"/>
      <c r="R91" s="11"/>
    </row>
    <row r="92" spans="1:18" x14ac:dyDescent="0.2">
      <c r="A92" s="22">
        <v>41000</v>
      </c>
      <c r="B92" s="23">
        <v>53.7</v>
      </c>
      <c r="C92" s="24">
        <v>132.86000000000001</v>
      </c>
      <c r="D92" s="48">
        <f t="shared" si="20"/>
        <v>16.701791359325611</v>
      </c>
      <c r="E92" s="48">
        <f t="shared" si="14"/>
        <v>16.701791359325611</v>
      </c>
      <c r="F92" s="48" t="b">
        <f t="shared" si="15"/>
        <v>0</v>
      </c>
      <c r="G92" s="48" t="b">
        <f t="shared" si="16"/>
        <v>0</v>
      </c>
      <c r="H92" s="48" t="b">
        <f t="shared" si="17"/>
        <v>0</v>
      </c>
      <c r="I92" s="48" t="b">
        <f t="shared" si="18"/>
        <v>0</v>
      </c>
      <c r="J92" s="48" t="b">
        <f t="shared" si="19"/>
        <v>0</v>
      </c>
      <c r="K92" s="21"/>
      <c r="L92" s="11"/>
      <c r="M92" s="11"/>
      <c r="N92" s="11"/>
      <c r="O92" s="11"/>
      <c r="P92" s="11"/>
      <c r="Q92" s="11"/>
      <c r="R92" s="11"/>
    </row>
    <row r="93" spans="1:18" x14ac:dyDescent="0.2">
      <c r="A93" s="22">
        <v>41030</v>
      </c>
      <c r="B93" s="23">
        <v>53.2</v>
      </c>
      <c r="C93" s="24">
        <v>124.88</v>
      </c>
      <c r="D93" s="48">
        <f t="shared" si="20"/>
        <v>27.090006406149914</v>
      </c>
      <c r="E93" s="48">
        <f t="shared" si="14"/>
        <v>27.090006406149914</v>
      </c>
      <c r="F93" s="48" t="b">
        <f t="shared" si="15"/>
        <v>0</v>
      </c>
      <c r="G93" s="48" t="b">
        <f t="shared" si="16"/>
        <v>0</v>
      </c>
      <c r="H93" s="48" t="b">
        <f t="shared" si="17"/>
        <v>0</v>
      </c>
      <c r="I93" s="48" t="b">
        <f t="shared" si="18"/>
        <v>0</v>
      </c>
      <c r="J93" s="48" t="b">
        <f t="shared" si="19"/>
        <v>0</v>
      </c>
      <c r="K93" s="21"/>
      <c r="L93" s="11"/>
      <c r="M93" s="11"/>
      <c r="N93" s="11"/>
      <c r="O93" s="11"/>
      <c r="P93" s="11"/>
      <c r="Q93" s="11"/>
      <c r="R93" s="11"/>
    </row>
    <row r="94" spans="1:18" x14ac:dyDescent="0.2">
      <c r="A94" s="22">
        <v>41061</v>
      </c>
      <c r="B94" s="23">
        <v>51</v>
      </c>
      <c r="C94" s="24">
        <v>129.94999999999999</v>
      </c>
      <c r="D94" s="48">
        <f t="shared" si="20"/>
        <v>20.507887649095814</v>
      </c>
      <c r="E94" s="48" t="b">
        <f t="shared" si="14"/>
        <v>0</v>
      </c>
      <c r="F94" s="48" t="b">
        <f t="shared" si="15"/>
        <v>0</v>
      </c>
      <c r="G94" s="48" t="b">
        <f t="shared" si="16"/>
        <v>0</v>
      </c>
      <c r="H94" s="48">
        <f t="shared" si="17"/>
        <v>20.507887649095814</v>
      </c>
      <c r="I94" s="48" t="b">
        <f t="shared" si="18"/>
        <v>0</v>
      </c>
      <c r="J94" s="48" t="b">
        <f t="shared" si="19"/>
        <v>0</v>
      </c>
      <c r="K94" s="21"/>
      <c r="L94" s="11"/>
      <c r="M94" s="11"/>
      <c r="N94" s="11"/>
      <c r="O94" s="11"/>
      <c r="P94" s="11"/>
      <c r="Q94" s="11"/>
      <c r="R94" s="11"/>
    </row>
    <row r="95" spans="1:18" x14ac:dyDescent="0.2">
      <c r="A95" s="22">
        <v>41091</v>
      </c>
      <c r="B95" s="23">
        <v>50.6</v>
      </c>
      <c r="C95" s="24">
        <v>131.49</v>
      </c>
      <c r="D95" s="48">
        <f t="shared" si="20"/>
        <v>25.249068370218254</v>
      </c>
      <c r="E95" s="48" t="b">
        <f t="shared" si="14"/>
        <v>0</v>
      </c>
      <c r="F95" s="48" t="b">
        <f t="shared" si="15"/>
        <v>0</v>
      </c>
      <c r="G95" s="48" t="b">
        <f t="shared" si="16"/>
        <v>0</v>
      </c>
      <c r="H95" s="48">
        <f t="shared" si="17"/>
        <v>25.249068370218254</v>
      </c>
      <c r="I95" s="48" t="b">
        <f t="shared" si="18"/>
        <v>0</v>
      </c>
      <c r="J95" s="48" t="b">
        <f t="shared" si="19"/>
        <v>0</v>
      </c>
      <c r="K95" s="21"/>
      <c r="L95" s="11"/>
      <c r="M95" s="11"/>
      <c r="N95" s="11"/>
      <c r="O95" s="11"/>
      <c r="P95" s="11"/>
      <c r="Q95" s="11"/>
      <c r="R95" s="11"/>
    </row>
    <row r="96" spans="1:18" x14ac:dyDescent="0.2">
      <c r="A96" s="22">
        <v>41122</v>
      </c>
      <c r="B96" s="23">
        <v>51.1</v>
      </c>
      <c r="C96" s="24">
        <v>134.78</v>
      </c>
      <c r="D96" s="48">
        <f t="shared" si="20"/>
        <v>18.526487609437602</v>
      </c>
      <c r="E96" s="48" t="b">
        <f t="shared" si="14"/>
        <v>0</v>
      </c>
      <c r="F96" s="48" t="b">
        <f t="shared" si="15"/>
        <v>0</v>
      </c>
      <c r="G96" s="48" t="b">
        <f t="shared" si="16"/>
        <v>0</v>
      </c>
      <c r="H96" s="48">
        <f t="shared" si="17"/>
        <v>18.526487609437602</v>
      </c>
      <c r="I96" s="48" t="b">
        <f t="shared" si="18"/>
        <v>0</v>
      </c>
      <c r="J96" s="48" t="b">
        <f t="shared" si="19"/>
        <v>0</v>
      </c>
      <c r="K96" s="21"/>
      <c r="L96" s="11"/>
      <c r="M96" s="11"/>
      <c r="N96" s="11"/>
      <c r="O96" s="11"/>
      <c r="P96" s="11"/>
      <c r="Q96" s="11"/>
      <c r="R96" s="11"/>
    </row>
    <row r="97" spans="1:18" x14ac:dyDescent="0.2">
      <c r="A97" s="22">
        <v>41153</v>
      </c>
      <c r="B97" s="23">
        <v>52.2</v>
      </c>
      <c r="C97" s="24">
        <v>138.19999999999999</v>
      </c>
      <c r="D97" s="48">
        <f t="shared" si="20"/>
        <v>19.247467438494947</v>
      </c>
      <c r="E97" s="48" t="b">
        <f t="shared" si="14"/>
        <v>0</v>
      </c>
      <c r="F97" s="48" t="b">
        <f t="shared" si="15"/>
        <v>0</v>
      </c>
      <c r="G97" s="48" t="b">
        <f t="shared" si="16"/>
        <v>0</v>
      </c>
      <c r="H97" s="48">
        <f t="shared" si="17"/>
        <v>19.247467438494947</v>
      </c>
      <c r="I97" s="48" t="b">
        <f t="shared" si="18"/>
        <v>0</v>
      </c>
      <c r="J97" s="48" t="b">
        <f t="shared" si="19"/>
        <v>0</v>
      </c>
      <c r="K97" s="21"/>
      <c r="L97" s="11"/>
      <c r="M97" s="11"/>
      <c r="N97" s="11"/>
      <c r="O97" s="11"/>
      <c r="P97" s="11"/>
      <c r="Q97" s="11"/>
      <c r="R97" s="11"/>
    </row>
    <row r="98" spans="1:18" x14ac:dyDescent="0.2">
      <c r="A98" s="22">
        <v>41183</v>
      </c>
      <c r="B98" s="23">
        <v>51.2</v>
      </c>
      <c r="C98" s="24">
        <v>135.68</v>
      </c>
      <c r="D98" s="48">
        <f t="shared" si="20"/>
        <v>27.093160377358473</v>
      </c>
      <c r="E98" s="48" t="b">
        <f t="shared" si="14"/>
        <v>0</v>
      </c>
      <c r="F98" s="48" t="b">
        <f t="shared" si="15"/>
        <v>0</v>
      </c>
      <c r="G98" s="48" t="b">
        <f t="shared" si="16"/>
        <v>0</v>
      </c>
      <c r="H98" s="48">
        <f t="shared" si="17"/>
        <v>27.093160377358473</v>
      </c>
      <c r="I98" s="48" t="b">
        <f t="shared" si="18"/>
        <v>0</v>
      </c>
      <c r="J98" s="48" t="b">
        <f t="shared" si="19"/>
        <v>0</v>
      </c>
      <c r="K98" s="21"/>
      <c r="L98" s="11"/>
      <c r="M98" s="11"/>
      <c r="N98" s="11"/>
      <c r="O98" s="11"/>
      <c r="P98" s="11"/>
      <c r="Q98" s="11"/>
      <c r="R98" s="11"/>
    </row>
    <row r="99" spans="1:18" x14ac:dyDescent="0.2">
      <c r="A99" s="22">
        <v>41214</v>
      </c>
      <c r="B99" s="23">
        <v>49.5</v>
      </c>
      <c r="C99" s="24">
        <v>136.44999999999999</v>
      </c>
      <c r="D99" s="48">
        <f t="shared" si="20"/>
        <v>30.120923415170409</v>
      </c>
      <c r="E99" s="48" t="b">
        <f t="shared" si="14"/>
        <v>0</v>
      </c>
      <c r="F99" s="48" t="b">
        <f t="shared" si="15"/>
        <v>0</v>
      </c>
      <c r="G99" s="48" t="b">
        <f t="shared" si="16"/>
        <v>0</v>
      </c>
      <c r="H99" s="48">
        <f t="shared" si="17"/>
        <v>30.120923415170409</v>
      </c>
      <c r="I99" s="48" t="b">
        <f t="shared" si="18"/>
        <v>0</v>
      </c>
      <c r="J99" s="48" t="b">
        <f t="shared" si="19"/>
        <v>0</v>
      </c>
      <c r="K99" s="21"/>
      <c r="L99" s="11"/>
      <c r="M99" s="11"/>
      <c r="N99" s="11"/>
      <c r="O99" s="11"/>
      <c r="P99" s="11"/>
      <c r="Q99" s="11"/>
      <c r="R99" s="11"/>
    </row>
    <row r="100" spans="1:18" x14ac:dyDescent="0.2">
      <c r="A100" s="22">
        <v>41244</v>
      </c>
      <c r="B100" s="23">
        <v>50.4</v>
      </c>
      <c r="C100" s="24">
        <v>137.66999999999999</v>
      </c>
      <c r="D100" s="48">
        <f t="shared" si="20"/>
        <v>32.30914505702043</v>
      </c>
      <c r="E100" s="48" t="b">
        <f t="shared" si="14"/>
        <v>0</v>
      </c>
      <c r="F100" s="48" t="b">
        <f t="shared" si="15"/>
        <v>0</v>
      </c>
      <c r="G100" s="48" t="b">
        <f t="shared" si="16"/>
        <v>0</v>
      </c>
      <c r="H100" s="48">
        <f t="shared" si="17"/>
        <v>32.30914505702043</v>
      </c>
      <c r="I100" s="48" t="b">
        <f t="shared" si="18"/>
        <v>0</v>
      </c>
      <c r="J100" s="48" t="b">
        <f t="shared" si="19"/>
        <v>0</v>
      </c>
      <c r="K100" s="21"/>
      <c r="L100" s="11"/>
      <c r="M100" s="11"/>
      <c r="N100" s="11"/>
      <c r="O100" s="11"/>
      <c r="P100" s="11"/>
      <c r="Q100" s="11"/>
      <c r="R100" s="11"/>
    </row>
    <row r="101" spans="1:18" x14ac:dyDescent="0.2">
      <c r="A101" s="22">
        <v>41275</v>
      </c>
      <c r="B101" s="23">
        <v>52.3</v>
      </c>
      <c r="C101" s="24">
        <v>144.72</v>
      </c>
      <c r="D101" s="48">
        <f t="shared" si="20"/>
        <v>21.427584300718628</v>
      </c>
      <c r="E101" s="48" t="b">
        <f t="shared" si="14"/>
        <v>0</v>
      </c>
      <c r="F101" s="48" t="b">
        <f t="shared" si="15"/>
        <v>0</v>
      </c>
      <c r="G101" s="48" t="b">
        <f t="shared" si="16"/>
        <v>0</v>
      </c>
      <c r="H101" s="48">
        <f t="shared" si="17"/>
        <v>21.427584300718628</v>
      </c>
      <c r="I101" s="48" t="b">
        <f t="shared" si="18"/>
        <v>0</v>
      </c>
      <c r="J101" s="48" t="b">
        <f t="shared" si="19"/>
        <v>0</v>
      </c>
      <c r="K101" s="21"/>
      <c r="L101" s="11"/>
      <c r="M101" s="11"/>
      <c r="N101" s="11"/>
      <c r="O101" s="11"/>
      <c r="P101" s="11"/>
      <c r="Q101" s="11"/>
      <c r="R101" s="11"/>
    </row>
    <row r="102" spans="1:18" x14ac:dyDescent="0.2">
      <c r="A102" s="22">
        <v>41306</v>
      </c>
      <c r="B102" s="23">
        <v>53.1</v>
      </c>
      <c r="C102" s="24">
        <v>146.57</v>
      </c>
      <c r="D102" s="48">
        <f t="shared" si="20"/>
        <v>25.353073616701916</v>
      </c>
      <c r="E102" s="48">
        <f t="shared" si="14"/>
        <v>25.353073616701916</v>
      </c>
      <c r="F102" s="48" t="b">
        <f t="shared" si="15"/>
        <v>0</v>
      </c>
      <c r="G102" s="48" t="b">
        <f t="shared" si="16"/>
        <v>0</v>
      </c>
      <c r="H102" s="48" t="b">
        <f t="shared" si="17"/>
        <v>0</v>
      </c>
      <c r="I102" s="48" t="b">
        <f t="shared" si="18"/>
        <v>0</v>
      </c>
      <c r="J102" s="48" t="b">
        <f t="shared" si="19"/>
        <v>0</v>
      </c>
      <c r="K102" s="21"/>
      <c r="L102" s="11"/>
      <c r="M102" s="11"/>
      <c r="N102" s="11"/>
      <c r="O102" s="11"/>
      <c r="P102" s="11"/>
      <c r="Q102" s="11"/>
      <c r="R102" s="11"/>
    </row>
    <row r="103" spans="1:18" x14ac:dyDescent="0.2">
      <c r="A103" s="22">
        <v>41334</v>
      </c>
      <c r="B103" s="23">
        <v>51.5</v>
      </c>
      <c r="C103" s="24">
        <v>152.13</v>
      </c>
      <c r="D103" s="48">
        <f t="shared" si="20"/>
        <v>21.770853874975348</v>
      </c>
      <c r="E103" s="48" t="b">
        <f t="shared" si="14"/>
        <v>0</v>
      </c>
      <c r="F103" s="48" t="b">
        <f t="shared" si="15"/>
        <v>0</v>
      </c>
      <c r="G103" s="48" t="b">
        <f t="shared" si="16"/>
        <v>0</v>
      </c>
      <c r="H103" s="48">
        <f t="shared" si="17"/>
        <v>21.770853874975348</v>
      </c>
      <c r="I103" s="48" t="b">
        <f t="shared" si="18"/>
        <v>0</v>
      </c>
      <c r="J103" s="48" t="b">
        <f t="shared" si="19"/>
        <v>0</v>
      </c>
      <c r="K103" s="21"/>
      <c r="L103" s="11"/>
      <c r="M103" s="11"/>
      <c r="N103" s="11"/>
      <c r="O103" s="11"/>
      <c r="P103" s="11"/>
      <c r="Q103" s="11"/>
      <c r="R103" s="11"/>
    </row>
    <row r="104" spans="1:18" x14ac:dyDescent="0.2">
      <c r="A104" s="22">
        <v>41365</v>
      </c>
      <c r="B104" s="23">
        <v>50</v>
      </c>
      <c r="C104" s="24">
        <v>155.05000000000001</v>
      </c>
      <c r="D104" s="48">
        <f t="shared" si="20"/>
        <v>20.309577555627211</v>
      </c>
      <c r="E104" s="48" t="b">
        <f t="shared" ref="E104:E110" si="21">IF(AND(B104&gt;=$F$2, B104&lt;=(SUM($F$2+($F$4*1)))),SUM((C116/C104)-1)*100)</f>
        <v>0</v>
      </c>
      <c r="F104" s="48" t="b">
        <f t="shared" ref="F104:F110" si="22">IF(AND(B104&gt;(SUM($F$2+($F$4*1))),B104&lt;=(SUM($F$2+($F$4*2)))),SUM((C116/C104)-1)*100)</f>
        <v>0</v>
      </c>
      <c r="G104" s="48" t="b">
        <f t="shared" ref="G104:G110" si="23">IF(B104&gt;=(SUM($F$2+($F$4*2))),SUM((C116/C104)-1)*100)</f>
        <v>0</v>
      </c>
      <c r="H104" s="48">
        <f t="shared" ref="H104:H110" si="24">IF(AND(B104&lt;=$F$2, B104&gt;=(SUM($F$2-($F$4*2)))),SUM((C116/C104)-1)*100)</f>
        <v>20.309577555627211</v>
      </c>
      <c r="I104" s="48" t="b">
        <f t="shared" ref="I104:I110" si="25">IF(AND(B104&lt;(SUM($F$2-($F$4*1))), B104&gt;=(SUM($F$2-($F$4*2)))),SUM((C116/C104)-1)*100)</f>
        <v>0</v>
      </c>
      <c r="J104" s="48" t="b">
        <f t="shared" ref="J104:J110" si="26">IF(B104&lt;(SUM($F$2-($F$4*2))),SUM((C116/C104)-1)*100)</f>
        <v>0</v>
      </c>
      <c r="K104" s="21"/>
      <c r="L104" s="11"/>
      <c r="M104" s="11"/>
      <c r="N104" s="11"/>
      <c r="O104" s="11"/>
      <c r="P104" s="11"/>
      <c r="Q104" s="11"/>
      <c r="R104" s="11"/>
    </row>
    <row r="105" spans="1:18" x14ac:dyDescent="0.2">
      <c r="A105" s="22">
        <v>41395</v>
      </c>
      <c r="B105" s="23">
        <v>50</v>
      </c>
      <c r="C105" s="24">
        <v>158.71</v>
      </c>
      <c r="D105" s="48">
        <f t="shared" si="20"/>
        <v>20.263373448427945</v>
      </c>
      <c r="E105" s="48" t="b">
        <f t="shared" si="21"/>
        <v>0</v>
      </c>
      <c r="F105" s="48" t="b">
        <f t="shared" si="22"/>
        <v>0</v>
      </c>
      <c r="G105" s="48" t="b">
        <f t="shared" si="23"/>
        <v>0</v>
      </c>
      <c r="H105" s="48">
        <f t="shared" si="24"/>
        <v>20.263373448427945</v>
      </c>
      <c r="I105" s="48" t="b">
        <f t="shared" si="25"/>
        <v>0</v>
      </c>
      <c r="J105" s="48" t="b">
        <f t="shared" si="26"/>
        <v>0</v>
      </c>
      <c r="K105" s="21"/>
      <c r="L105" s="11"/>
      <c r="M105" s="11"/>
      <c r="N105" s="11"/>
      <c r="O105" s="11"/>
      <c r="P105" s="11"/>
      <c r="Q105" s="11"/>
      <c r="R105" s="11"/>
    </row>
    <row r="106" spans="1:18" x14ac:dyDescent="0.2">
      <c r="A106" s="22">
        <v>41426</v>
      </c>
      <c r="B106" s="23">
        <v>52.5</v>
      </c>
      <c r="C106" s="24">
        <v>156.6</v>
      </c>
      <c r="D106" s="48">
        <f t="shared" si="20"/>
        <v>24.399744572158365</v>
      </c>
      <c r="E106" s="48">
        <f t="shared" si="21"/>
        <v>24.399744572158365</v>
      </c>
      <c r="F106" s="48" t="b">
        <f t="shared" si="22"/>
        <v>0</v>
      </c>
      <c r="G106" s="48" t="b">
        <f t="shared" si="23"/>
        <v>0</v>
      </c>
      <c r="H106" s="48" t="b">
        <f t="shared" si="24"/>
        <v>0</v>
      </c>
      <c r="I106" s="48" t="b">
        <f t="shared" si="25"/>
        <v>0</v>
      </c>
      <c r="J106" s="48" t="b">
        <f t="shared" si="26"/>
        <v>0</v>
      </c>
      <c r="K106" s="21"/>
      <c r="L106" s="11"/>
      <c r="M106" s="11"/>
      <c r="N106" s="11"/>
      <c r="O106" s="11"/>
      <c r="P106" s="11"/>
      <c r="Q106" s="11"/>
      <c r="R106" s="11"/>
    </row>
    <row r="107" spans="1:18" x14ac:dyDescent="0.2">
      <c r="A107" s="22">
        <v>41456</v>
      </c>
      <c r="B107" s="23">
        <v>54.9</v>
      </c>
      <c r="C107" s="24">
        <v>164.69</v>
      </c>
      <c r="D107" s="48">
        <f t="shared" si="20"/>
        <v>16.698038739449885</v>
      </c>
      <c r="E107" s="48">
        <f t="shared" si="21"/>
        <v>16.698038739449885</v>
      </c>
      <c r="F107" s="48" t="b">
        <f t="shared" si="22"/>
        <v>0</v>
      </c>
      <c r="G107" s="48" t="b">
        <f t="shared" si="23"/>
        <v>0</v>
      </c>
      <c r="H107" s="48" t="b">
        <f t="shared" si="24"/>
        <v>0</v>
      </c>
      <c r="I107" s="48" t="b">
        <f t="shared" si="25"/>
        <v>0</v>
      </c>
      <c r="J107" s="48" t="b">
        <f t="shared" si="26"/>
        <v>0</v>
      </c>
      <c r="K107" s="21"/>
      <c r="L107" s="11"/>
      <c r="M107" s="11"/>
      <c r="N107" s="11"/>
      <c r="O107" s="11"/>
      <c r="P107" s="11"/>
      <c r="Q107" s="11"/>
      <c r="R107" s="11"/>
    </row>
    <row r="108" spans="1:18" x14ac:dyDescent="0.2">
      <c r="A108" s="22">
        <v>41487</v>
      </c>
      <c r="B108" s="23">
        <v>56.3</v>
      </c>
      <c r="C108" s="24">
        <v>159.75</v>
      </c>
      <c r="D108" s="48">
        <f t="shared" si="20"/>
        <v>25.05790297339594</v>
      </c>
      <c r="E108" s="48">
        <f t="shared" si="21"/>
        <v>25.05790297339594</v>
      </c>
      <c r="F108" s="48" t="b">
        <f t="shared" si="22"/>
        <v>0</v>
      </c>
      <c r="G108" s="48" t="b">
        <f t="shared" si="23"/>
        <v>0</v>
      </c>
      <c r="H108" s="48" t="b">
        <f t="shared" si="24"/>
        <v>0</v>
      </c>
      <c r="I108" s="48" t="b">
        <f t="shared" si="25"/>
        <v>0</v>
      </c>
      <c r="J108" s="48" t="b">
        <f t="shared" si="26"/>
        <v>0</v>
      </c>
      <c r="K108" s="21"/>
      <c r="L108" s="11"/>
      <c r="M108" s="11"/>
      <c r="N108" s="11"/>
      <c r="O108" s="11"/>
      <c r="P108" s="11"/>
      <c r="Q108" s="11"/>
      <c r="R108" s="11"/>
    </row>
    <row r="109" spans="1:18" x14ac:dyDescent="0.2">
      <c r="A109" s="22">
        <v>41518</v>
      </c>
      <c r="B109" s="23">
        <v>56</v>
      </c>
      <c r="C109" s="24">
        <v>164.8</v>
      </c>
      <c r="D109" s="48">
        <f t="shared" si="20"/>
        <v>19.550970873786412</v>
      </c>
      <c r="E109" s="48">
        <f t="shared" si="21"/>
        <v>19.550970873786412</v>
      </c>
      <c r="F109" s="48" t="b">
        <f t="shared" si="22"/>
        <v>0</v>
      </c>
      <c r="G109" s="48" t="b">
        <f t="shared" si="23"/>
        <v>0</v>
      </c>
      <c r="H109" s="48" t="b">
        <f t="shared" si="24"/>
        <v>0</v>
      </c>
      <c r="I109" s="48" t="b">
        <f t="shared" si="25"/>
        <v>0</v>
      </c>
      <c r="J109" s="48" t="b">
        <f t="shared" si="26"/>
        <v>0</v>
      </c>
      <c r="K109" s="21"/>
      <c r="L109" s="11"/>
      <c r="M109" s="11"/>
      <c r="N109" s="11"/>
      <c r="O109" s="11"/>
      <c r="P109" s="11"/>
      <c r="Q109" s="11"/>
      <c r="R109" s="11"/>
    </row>
    <row r="110" spans="1:18" x14ac:dyDescent="0.2">
      <c r="A110" s="22">
        <v>41548</v>
      </c>
      <c r="B110" s="23">
        <v>56.6</v>
      </c>
      <c r="C110" s="24">
        <v>172.44</v>
      </c>
      <c r="D110" s="48">
        <f t="shared" si="20"/>
        <v>16.945024356297832</v>
      </c>
      <c r="E110" s="48">
        <f t="shared" si="21"/>
        <v>16.945024356297832</v>
      </c>
      <c r="F110" s="48" t="b">
        <f t="shared" si="22"/>
        <v>0</v>
      </c>
      <c r="G110" s="48" t="b">
        <f t="shared" si="23"/>
        <v>0</v>
      </c>
      <c r="H110" s="48" t="b">
        <f t="shared" si="24"/>
        <v>0</v>
      </c>
      <c r="I110" s="48" t="b">
        <f t="shared" si="25"/>
        <v>0</v>
      </c>
      <c r="J110" s="48" t="b">
        <f t="shared" si="26"/>
        <v>0</v>
      </c>
      <c r="K110" s="21"/>
      <c r="L110" s="11"/>
      <c r="M110" s="11"/>
      <c r="N110" s="11"/>
      <c r="O110" s="11"/>
      <c r="P110" s="11"/>
      <c r="Q110" s="11"/>
      <c r="R110" s="11"/>
    </row>
    <row r="111" spans="1:18" x14ac:dyDescent="0.2">
      <c r="A111" s="22">
        <v>41579</v>
      </c>
      <c r="B111" s="23">
        <v>57</v>
      </c>
      <c r="C111" s="24">
        <v>177.55</v>
      </c>
      <c r="D111" s="23"/>
      <c r="E111" s="25"/>
      <c r="F111" s="25"/>
      <c r="G111" s="25"/>
      <c r="H111" s="25"/>
      <c r="I111" s="25"/>
      <c r="J111" s="25"/>
      <c r="K111" s="21"/>
      <c r="L111" s="11"/>
      <c r="M111" s="11"/>
      <c r="N111" s="11"/>
      <c r="O111" s="11"/>
      <c r="P111" s="11"/>
      <c r="Q111" s="11"/>
      <c r="R111" s="11"/>
    </row>
    <row r="112" spans="1:18" x14ac:dyDescent="0.2">
      <c r="A112" s="22">
        <v>41609</v>
      </c>
      <c r="B112" s="23">
        <v>56.5</v>
      </c>
      <c r="C112" s="24">
        <v>182.15</v>
      </c>
      <c r="D112" s="23"/>
      <c r="E112" s="25"/>
      <c r="F112" s="25"/>
      <c r="G112" s="25"/>
      <c r="H112" s="25"/>
      <c r="I112" s="25"/>
      <c r="J112" s="25"/>
      <c r="K112" s="21"/>
      <c r="L112" s="11"/>
      <c r="M112" s="11"/>
      <c r="N112" s="11"/>
      <c r="O112" s="11"/>
      <c r="P112" s="11"/>
      <c r="Q112" s="11"/>
      <c r="R112" s="11"/>
    </row>
    <row r="113" spans="1:18" x14ac:dyDescent="0.2">
      <c r="A113" s="22">
        <v>41640</v>
      </c>
      <c r="B113" s="23">
        <v>51.8</v>
      </c>
      <c r="C113" s="24">
        <v>175.73</v>
      </c>
      <c r="D113" s="23"/>
      <c r="E113" s="25"/>
      <c r="F113" s="25"/>
      <c r="G113" s="25"/>
      <c r="H113" s="25"/>
      <c r="I113" s="25"/>
      <c r="J113" s="25"/>
      <c r="K113" s="21"/>
      <c r="L113" s="11"/>
      <c r="M113" s="11"/>
      <c r="N113" s="11"/>
      <c r="O113" s="11"/>
      <c r="P113" s="11"/>
      <c r="Q113" s="11"/>
      <c r="R113" s="11"/>
    </row>
    <row r="114" spans="1:18" x14ac:dyDescent="0.2">
      <c r="A114" s="22">
        <v>41671</v>
      </c>
      <c r="B114" s="23">
        <v>54.3</v>
      </c>
      <c r="C114" s="24">
        <v>183.73</v>
      </c>
      <c r="D114" s="23"/>
      <c r="E114" s="25"/>
      <c r="F114" s="25"/>
      <c r="G114" s="25"/>
      <c r="H114" s="25"/>
      <c r="I114" s="25"/>
      <c r="J114" s="25"/>
      <c r="K114" s="21"/>
      <c r="L114" s="11"/>
      <c r="M114" s="11"/>
      <c r="N114" s="11"/>
      <c r="O114" s="11"/>
      <c r="P114" s="11"/>
      <c r="Q114" s="11"/>
      <c r="R114" s="11"/>
    </row>
    <row r="115" spans="1:18" x14ac:dyDescent="0.2">
      <c r="A115" s="22">
        <v>41699</v>
      </c>
      <c r="B115" s="23">
        <v>54.4</v>
      </c>
      <c r="C115" s="24">
        <v>185.25</v>
      </c>
      <c r="D115" s="23"/>
      <c r="E115" s="25"/>
      <c r="F115" s="25"/>
      <c r="G115" s="25"/>
      <c r="H115" s="25"/>
      <c r="I115" s="25"/>
      <c r="J115" s="25"/>
      <c r="K115" s="21"/>
      <c r="L115" s="11"/>
      <c r="M115" s="11"/>
      <c r="N115" s="11"/>
      <c r="O115" s="11"/>
      <c r="P115" s="11"/>
      <c r="Q115" s="11"/>
      <c r="R115" s="11"/>
    </row>
    <row r="116" spans="1:18" x14ac:dyDescent="0.2">
      <c r="A116" s="22">
        <v>41730</v>
      </c>
      <c r="B116" s="23">
        <v>55.3</v>
      </c>
      <c r="C116" s="24">
        <v>186.54</v>
      </c>
      <c r="D116" s="23"/>
      <c r="E116" s="25"/>
      <c r="F116" s="25"/>
      <c r="G116" s="25"/>
      <c r="H116" s="25"/>
      <c r="I116" s="25"/>
      <c r="J116" s="25"/>
      <c r="K116" s="21"/>
      <c r="L116" s="11"/>
      <c r="M116" s="11"/>
      <c r="N116" s="11"/>
      <c r="O116" s="11"/>
      <c r="P116" s="11"/>
      <c r="Q116" s="11"/>
      <c r="R116" s="11"/>
    </row>
    <row r="117" spans="1:18" x14ac:dyDescent="0.2">
      <c r="A117" s="22">
        <v>41760</v>
      </c>
      <c r="B117" s="23">
        <v>55.6</v>
      </c>
      <c r="C117" s="24">
        <v>190.87</v>
      </c>
      <c r="D117" s="23"/>
      <c r="E117" s="25"/>
      <c r="F117" s="25"/>
      <c r="G117" s="25"/>
      <c r="H117" s="25"/>
      <c r="I117" s="25"/>
      <c r="J117" s="25"/>
      <c r="K117" s="21"/>
      <c r="L117" s="11"/>
      <c r="M117" s="11"/>
      <c r="N117" s="11"/>
      <c r="O117" s="11"/>
      <c r="P117" s="11"/>
      <c r="Q117" s="11"/>
      <c r="R117" s="11"/>
    </row>
    <row r="118" spans="1:18" x14ac:dyDescent="0.2">
      <c r="A118" s="22">
        <v>41791</v>
      </c>
      <c r="B118" s="23">
        <v>55.7</v>
      </c>
      <c r="C118" s="24">
        <v>194.81</v>
      </c>
      <c r="D118" s="23"/>
      <c r="E118" s="25"/>
      <c r="F118" s="25"/>
      <c r="G118" s="25"/>
      <c r="H118" s="25"/>
      <c r="I118" s="25"/>
      <c r="J118" s="25"/>
      <c r="K118" s="21"/>
      <c r="L118" s="11"/>
      <c r="M118" s="11"/>
      <c r="N118" s="11"/>
      <c r="O118" s="11"/>
      <c r="P118" s="11"/>
      <c r="Q118" s="11"/>
      <c r="R118" s="11"/>
    </row>
    <row r="119" spans="1:18" x14ac:dyDescent="0.2">
      <c r="A119" s="22">
        <v>41821</v>
      </c>
      <c r="B119" s="23">
        <v>56.4</v>
      </c>
      <c r="C119" s="24">
        <v>192.19</v>
      </c>
      <c r="D119" s="23"/>
      <c r="E119" s="25"/>
      <c r="F119" s="25"/>
      <c r="G119" s="25"/>
      <c r="H119" s="25"/>
      <c r="I119" s="25"/>
      <c r="J119" s="25"/>
      <c r="K119" s="21"/>
      <c r="L119" s="11"/>
      <c r="M119" s="11"/>
      <c r="N119" s="11"/>
      <c r="O119" s="11"/>
      <c r="P119" s="11"/>
      <c r="Q119" s="11"/>
      <c r="R119" s="11"/>
    </row>
    <row r="120" spans="1:18" x14ac:dyDescent="0.2">
      <c r="A120" s="22">
        <v>41852</v>
      </c>
      <c r="B120" s="23">
        <v>58.1</v>
      </c>
      <c r="C120" s="24">
        <v>199.78</v>
      </c>
      <c r="D120" s="23"/>
      <c r="E120" s="25"/>
      <c r="F120" s="25"/>
      <c r="G120" s="25"/>
      <c r="H120" s="25"/>
      <c r="I120" s="25"/>
      <c r="J120" s="25"/>
      <c r="K120" s="21"/>
      <c r="L120" s="11"/>
      <c r="M120" s="11"/>
      <c r="N120" s="11"/>
      <c r="O120" s="11"/>
      <c r="P120" s="11"/>
      <c r="Q120" s="11"/>
      <c r="R120" s="11"/>
    </row>
    <row r="121" spans="1:18" x14ac:dyDescent="0.2">
      <c r="A121" s="22">
        <v>41883</v>
      </c>
      <c r="B121" s="23">
        <v>56.1</v>
      </c>
      <c r="C121" s="24">
        <v>197.02</v>
      </c>
      <c r="D121" s="23"/>
      <c r="E121" s="25"/>
      <c r="F121" s="25"/>
      <c r="G121" s="25"/>
      <c r="H121" s="25"/>
      <c r="I121" s="25"/>
      <c r="J121" s="25"/>
      <c r="K121" s="21"/>
      <c r="L121" s="11"/>
      <c r="M121" s="11"/>
      <c r="N121" s="11"/>
      <c r="O121" s="11"/>
      <c r="P121" s="11"/>
      <c r="Q121" s="11"/>
      <c r="R121" s="11"/>
    </row>
    <row r="122" spans="1:18" x14ac:dyDescent="0.2">
      <c r="A122" s="22">
        <v>41913</v>
      </c>
      <c r="B122" s="23">
        <v>57.9</v>
      </c>
      <c r="C122" s="24">
        <v>201.66</v>
      </c>
      <c r="D122" s="23"/>
      <c r="E122" s="25"/>
      <c r="F122" s="25"/>
      <c r="G122" s="25"/>
      <c r="H122" s="25"/>
      <c r="I122" s="25"/>
      <c r="J122" s="25"/>
      <c r="K122" s="21"/>
      <c r="L122" s="11"/>
      <c r="M122" s="11"/>
      <c r="N122" s="11"/>
      <c r="O122" s="11"/>
      <c r="P122" s="11"/>
      <c r="Q122" s="11"/>
      <c r="R122" s="11"/>
    </row>
    <row r="123" spans="1:18" x14ac:dyDescent="0.2">
      <c r="A123" s="22">
        <v>41944</v>
      </c>
      <c r="B123" s="23">
        <v>57.6</v>
      </c>
      <c r="C123" s="24"/>
      <c r="D123" s="25"/>
      <c r="E123" s="25"/>
      <c r="F123" s="25"/>
      <c r="G123" s="25"/>
      <c r="H123" s="25"/>
      <c r="I123" s="25"/>
      <c r="J123" s="25"/>
      <c r="K123" s="21"/>
      <c r="L123" s="11"/>
      <c r="M123" s="11"/>
      <c r="N123" s="11"/>
      <c r="O123" s="11"/>
      <c r="P123" s="11"/>
      <c r="Q123" s="11"/>
      <c r="R123" s="11"/>
    </row>
    <row r="124" spans="1:18" x14ac:dyDescent="0.2">
      <c r="A124" s="22">
        <v>41974</v>
      </c>
      <c r="B124" s="23">
        <v>55.1</v>
      </c>
      <c r="C124" s="24"/>
      <c r="D124" s="25"/>
      <c r="E124" s="25"/>
      <c r="F124" s="25"/>
      <c r="G124" s="25"/>
      <c r="H124" s="25"/>
      <c r="I124" s="25"/>
      <c r="J124" s="25"/>
      <c r="K124" s="21"/>
      <c r="L124" s="11"/>
      <c r="M124" s="11"/>
      <c r="N124" s="11"/>
      <c r="O124" s="11"/>
      <c r="P124" s="11"/>
      <c r="Q124" s="11"/>
      <c r="R124" s="11"/>
    </row>
    <row r="125" spans="1:18" x14ac:dyDescent="0.2">
      <c r="A125" s="22">
        <v>42005</v>
      </c>
      <c r="B125" s="23">
        <v>53.5</v>
      </c>
      <c r="C125" s="24"/>
      <c r="D125" s="25"/>
      <c r="E125" s="25"/>
      <c r="F125" s="25"/>
      <c r="G125" s="25"/>
      <c r="H125" s="25"/>
      <c r="I125" s="25"/>
      <c r="J125" s="25"/>
      <c r="K125" s="21"/>
      <c r="L125" s="11"/>
      <c r="M125" s="11"/>
      <c r="N125" s="11"/>
      <c r="O125" s="11"/>
      <c r="P125" s="11"/>
      <c r="Q125" s="11"/>
      <c r="R125" s="11"/>
    </row>
    <row r="126" spans="1:18" x14ac:dyDescent="0.2">
      <c r="A126" s="22">
        <v>42036</v>
      </c>
      <c r="B126" s="23">
        <v>52.9</v>
      </c>
      <c r="C126" s="24"/>
      <c r="D126" s="25"/>
      <c r="E126" s="25"/>
      <c r="F126" s="25"/>
      <c r="G126" s="25"/>
      <c r="H126" s="25"/>
      <c r="I126" s="25"/>
      <c r="J126" s="25"/>
      <c r="K126" s="21"/>
      <c r="L126" s="11"/>
      <c r="M126" s="11"/>
      <c r="N126" s="11"/>
      <c r="O126" s="11"/>
      <c r="P126" s="11"/>
      <c r="Q126" s="11"/>
      <c r="R126" s="11"/>
    </row>
    <row r="127" spans="1:18" x14ac:dyDescent="0.2">
      <c r="A127" s="22">
        <v>42064</v>
      </c>
      <c r="B127" s="23">
        <v>51.5</v>
      </c>
      <c r="C127" s="24"/>
      <c r="D127" s="25"/>
      <c r="E127" s="25"/>
      <c r="F127" s="25"/>
      <c r="G127" s="25"/>
      <c r="H127" s="25"/>
      <c r="I127" s="25"/>
      <c r="J127" s="25"/>
      <c r="K127" s="21"/>
      <c r="L127" s="11"/>
      <c r="M127" s="11"/>
      <c r="N127" s="11"/>
      <c r="O127" s="11"/>
      <c r="P127" s="11"/>
      <c r="Q127" s="11"/>
      <c r="R127" s="11"/>
    </row>
  </sheetData>
  <mergeCells count="7">
    <mergeCell ref="O13:P13"/>
    <mergeCell ref="M5:P5"/>
    <mergeCell ref="Q5:R5"/>
    <mergeCell ref="D6:J6"/>
    <mergeCell ref="M6:P6"/>
    <mergeCell ref="O7:P7"/>
    <mergeCell ref="O10:P10"/>
  </mergeCells>
  <conditionalFormatting sqref="J8:J110">
    <cfRule type="containsText" dxfId="1" priority="2" operator="containsText" text="FALSE">
      <formula>NOT(ISERROR(SEARCH("FALSE",J8)))</formula>
    </cfRule>
  </conditionalFormatting>
  <conditionalFormatting sqref="E8:I110">
    <cfRule type="containsText" dxfId="0" priority="1" operator="containsText" text="FALSE">
      <formula>NOT(ISERROR(SEARCH("FALSE",E8)))</formula>
    </cfRule>
  </conditionalFormatting>
  <hyperlinks>
    <hyperlink ref="A5" r:id="rId1" xr:uid="{00000000-0004-0000-0200-000000000000}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Seasonality Chart</vt:lpstr>
      <vt:lpstr>Data Backup</vt:lpstr>
      <vt:lpstr>Historical Chart</vt:lpstr>
    </vt:vector>
  </TitlesOfParts>
  <Company>Alternative Finance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Helliwell</dc:creator>
  <cp:lastModifiedBy>Robert Morgan Preswick</cp:lastModifiedBy>
  <cp:lastPrinted>2015-04-13T17:16:50Z</cp:lastPrinted>
  <dcterms:created xsi:type="dcterms:W3CDTF">2015-04-09T18:22:42Z</dcterms:created>
  <dcterms:modified xsi:type="dcterms:W3CDTF">2020-05-08T10:52:57Z</dcterms:modified>
</cp:coreProperties>
</file>